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480" windowHeight="11640" tabRatio="829" firstSheet="2" activeTab="2"/>
  </bookViews>
  <sheets>
    <sheet name="Instrucciones" sheetId="1" r:id="rId1"/>
    <sheet name="Concursantes" sheetId="2" r:id="rId2"/>
    <sheet name="Manga 1" sheetId="3" r:id="rId3"/>
    <sheet name="Manga 2" sheetId="4" r:id="rId4"/>
    <sheet name="Manga 3" sheetId="5" r:id="rId5"/>
    <sheet name="Resultado 3 mangas" sheetId="6" r:id="rId6"/>
    <sheet name="Manga 4" sheetId="7" r:id="rId7"/>
    <sheet name="Resultado 4 mangas" sheetId="8" r:id="rId8"/>
    <sheet name="Manga 5" sheetId="9" r:id="rId9"/>
    <sheet name="Resultado 5 mangas" sheetId="10" r:id="rId10"/>
    <sheet name="Clasificación" sheetId="11" r:id="rId11"/>
  </sheets>
  <definedNames>
    <definedName name="_xlnm.Print_Area" localSheetId="2">'Manga 1'!$A$1:$M$23</definedName>
    <definedName name="_xlnm.Print_Area" localSheetId="3">'Manga 2'!$A$1:$M$23</definedName>
    <definedName name="_xlnm.Print_Area" localSheetId="4">'Manga 3'!$A$1:$M$23</definedName>
    <definedName name="_xlnm.Print_Area" localSheetId="6">'Manga 4'!$A$1:$M$23</definedName>
    <definedName name="_xlnm.Print_Area" localSheetId="7">'Resultado 4 mangas'!$A$1:$M$23</definedName>
  </definedNames>
  <calcPr fullCalcOnLoad="1"/>
</workbook>
</file>

<file path=xl/sharedStrings.xml><?xml version="1.0" encoding="utf-8"?>
<sst xmlns="http://schemas.openxmlformats.org/spreadsheetml/2006/main" count="326" uniqueCount="101">
  <si>
    <r>
      <t>En la pestaña "</t>
    </r>
    <r>
      <rPr>
        <b/>
        <sz val="10"/>
        <rFont val="Arial"/>
        <family val="2"/>
      </rPr>
      <t>Concursantes</t>
    </r>
    <r>
      <rPr>
        <sz val="10"/>
        <rFont val="Arial"/>
        <family val="0"/>
      </rPr>
      <t>" se darán de alta estos una vez realizado el sorteo.</t>
    </r>
  </si>
  <si>
    <t>* El dorsal no es necesario introducirlo y no podrá cambiarse</t>
  </si>
  <si>
    <t>* Una vez completado este paso aparecerá en la hoja de clasificación el nombre de los concursantes</t>
  </si>
  <si>
    <r>
      <t>En la pestaña "</t>
    </r>
    <r>
      <rPr>
        <b/>
        <sz val="10"/>
        <rFont val="Arial"/>
        <family val="2"/>
      </rPr>
      <t>Mangas</t>
    </r>
    <r>
      <rPr>
        <sz val="10"/>
        <rFont val="Arial"/>
        <family val="0"/>
      </rPr>
      <t>" existen tres hojas, una para cada manga de un concurso a tres mangas.</t>
    </r>
  </si>
  <si>
    <t xml:space="preserve">* A los efectos de facilitar la construcción de este control de puntuaciones, en las tres hojas aparecen </t>
  </si>
  <si>
    <t>los dorsales del 1 al 21 en su columna. En las mangas se modificará el orden según se corresponda</t>
  </si>
  <si>
    <t>con el orden de los vuelos de aquellos dorsales que lo realicen.</t>
  </si>
  <si>
    <t xml:space="preserve">* Para la introducción se datos se usaran las columnas 'Dorsal' a 'Toma metros' introduciendo en  cada </t>
  </si>
  <si>
    <t>una los siguientes datos:</t>
  </si>
  <si>
    <t>Dorsal</t>
  </si>
  <si>
    <t>Número de cada concursante</t>
  </si>
  <si>
    <t>Largos</t>
  </si>
  <si>
    <t>Número de largos realizados, según la hoja de toma de datos</t>
  </si>
  <si>
    <t>Crono total</t>
  </si>
  <si>
    <t>Minutos</t>
  </si>
  <si>
    <t>El número de minutos que marca el crono de tiempos totales y que está</t>
  </si>
  <si>
    <t>en la hoja de toma de datos</t>
  </si>
  <si>
    <t>Segundos</t>
  </si>
  <si>
    <t>El número de segundos que marca el crono de tiempos totales y que está</t>
  </si>
  <si>
    <t>en la hoja de toma de datos (Se habrá redondeado al segundo siguiente si</t>
  </si>
  <si>
    <t>el número de centésimas fué superior a 50).</t>
  </si>
  <si>
    <t>Crono Motor</t>
  </si>
  <si>
    <t>Minutos y Segundos (se completaran igual que los datos de crono total desde la hoja</t>
  </si>
  <si>
    <t>de toma de datos</t>
  </si>
  <si>
    <t>Toma metros</t>
  </si>
  <si>
    <t>Se pondrá el número que aparezca en la hoja de toma de datos y que será la distancia</t>
  </si>
  <si>
    <t xml:space="preserve">entre el centro de la toma y el morro del modelo expresada en metros. La hoja asignará </t>
  </si>
  <si>
    <t xml:space="preserve">los puntos (30, 20, 10 y 0) dependiendo que la distancia sea entre 1 y 5 metros (nunca </t>
  </si>
  <si>
    <t xml:space="preserve">será cero), entre 6 y 10m, entre 11 y 15 o más de 15m. </t>
  </si>
  <si>
    <t>Caso de poner cero, los puntos serán CERO</t>
  </si>
  <si>
    <t xml:space="preserve">* El resto de las columnas serán calculadas a partir de los datos introducidos anteriormente. </t>
  </si>
  <si>
    <t>(La toma será puntuará CERO si el tiempo total de vuelo superó los 13' 50", treinta segundos más</t>
  </si>
  <si>
    <t>que el total requerido)</t>
  </si>
  <si>
    <t>* En las 'celdas' sombreadas' o con títulos no debe introducirse datos ni modificarse el contenido.</t>
  </si>
  <si>
    <r>
      <t>En la pestaña "</t>
    </r>
    <r>
      <rPr>
        <b/>
        <sz val="10"/>
        <rFont val="Arial"/>
        <family val="2"/>
      </rPr>
      <t>Resultado 3 mangas</t>
    </r>
    <r>
      <rPr>
        <sz val="10"/>
        <rFont val="Arial"/>
        <family val="0"/>
      </rPr>
      <t>", irán apareciendo los datos de los concursantes y sus puntuaciones según se</t>
    </r>
  </si>
  <si>
    <t>vayan rellenando aquellos en cada una de las pestañas anteriores.</t>
  </si>
  <si>
    <t>* Apareceran tanto los puntos realizados como los FAI</t>
  </si>
  <si>
    <t>* En la columna de "TOTAL FAI" se reflejará la suma de los puntos FAI de las mangas realizadas</t>
  </si>
  <si>
    <t>* En la columna de "Resultado FINAL" se reflejará la suma de los puntos FAI de las mangas eliminado la de</t>
  </si>
  <si>
    <t>menor puntuación. Esto último no alterará el resultado hasta que no se introduzcan los datos del tercer vuelo.</t>
  </si>
  <si>
    <t>* Por lo comentado anteriormente, el 'Resultado FINAL' y el 'TOTAL FAI' será igual si se realizan menos de</t>
  </si>
  <si>
    <t>tres mangas.</t>
  </si>
  <si>
    <t>Clasificación</t>
  </si>
  <si>
    <t xml:space="preserve">* Si en un momento se quiere saber la clasificación en base al total final se procederá de la siguiente forma: </t>
  </si>
  <si>
    <r>
      <t>Hoja Toma datos</t>
    </r>
    <r>
      <rPr>
        <sz val="10"/>
        <rFont val="Arial"/>
        <family val="0"/>
      </rPr>
      <t xml:space="preserve"> nos servirá para las notas de los Jueces en el campo</t>
    </r>
  </si>
  <si>
    <t>Nombre</t>
  </si>
  <si>
    <t>Frec. 1</t>
  </si>
  <si>
    <t>Frec. 2</t>
  </si>
  <si>
    <t>Licencia</t>
  </si>
  <si>
    <t>Club</t>
  </si>
  <si>
    <t xml:space="preserve"> </t>
  </si>
  <si>
    <t>Manga</t>
  </si>
  <si>
    <t>Puntos</t>
  </si>
  <si>
    <t>Contraseña</t>
  </si>
  <si>
    <t>KK</t>
  </si>
  <si>
    <t>min</t>
  </si>
  <si>
    <t>seg</t>
  </si>
  <si>
    <t>Distancia</t>
  </si>
  <si>
    <t>Permanen.</t>
  </si>
  <si>
    <t>Toma</t>
  </si>
  <si>
    <t>Seg.T.</t>
  </si>
  <si>
    <t>Seg.M</t>
  </si>
  <si>
    <t>Maximo</t>
  </si>
  <si>
    <t>Manga 1</t>
  </si>
  <si>
    <t>Manga 2</t>
  </si>
  <si>
    <t>Manga 3</t>
  </si>
  <si>
    <t>TOTAL</t>
  </si>
  <si>
    <t>Resultado FINAL</t>
  </si>
  <si>
    <t>Reales</t>
  </si>
  <si>
    <t>FAI</t>
  </si>
  <si>
    <t>Eliminada peor manga</t>
  </si>
  <si>
    <t>Clsf.</t>
  </si>
  <si>
    <t>(*) Comienzan con 'N' las licencias de carácter Nacional y con 'A' las de carácter autonómico</t>
  </si>
  <si>
    <t>Total</t>
  </si>
  <si>
    <t>Manga 4</t>
  </si>
  <si>
    <t>Manga 5</t>
  </si>
  <si>
    <t>Ambito(*)</t>
  </si>
  <si>
    <t>En la hoja 'Clasificación'</t>
  </si>
  <si>
    <r>
      <t>De la hoja '</t>
    </r>
    <r>
      <rPr>
        <b/>
        <sz val="10"/>
        <rFont val="Arial"/>
        <family val="2"/>
      </rPr>
      <t>Resultado 3 mangas</t>
    </r>
    <r>
      <rPr>
        <sz val="10"/>
        <rFont val="Arial"/>
        <family val="0"/>
      </rPr>
      <t>' copiar a la hoja '</t>
    </r>
    <r>
      <rPr>
        <b/>
        <sz val="10"/>
        <rFont val="Arial"/>
        <family val="2"/>
      </rPr>
      <t>Clasificación</t>
    </r>
    <r>
      <rPr>
        <sz val="10"/>
        <rFont val="Arial"/>
        <family val="0"/>
      </rPr>
      <t>':</t>
    </r>
  </si>
  <si>
    <r>
      <t xml:space="preserve">-La columna </t>
    </r>
    <r>
      <rPr>
        <b/>
        <sz val="10"/>
        <rFont val="Arial"/>
        <family val="2"/>
      </rPr>
      <t>Dorsal</t>
    </r>
    <r>
      <rPr>
        <sz val="10"/>
        <rFont val="Arial"/>
        <family val="0"/>
      </rPr>
      <t xml:space="preserve"> con la opción "Copy..Edit/Paste Special/ y marcar solo Values y OK</t>
    </r>
  </si>
  <si>
    <r>
      <t xml:space="preserve">-La columna </t>
    </r>
    <r>
      <rPr>
        <b/>
        <sz val="10"/>
        <rFont val="Arial"/>
        <family val="2"/>
      </rPr>
      <t>Resultado Final</t>
    </r>
    <r>
      <rPr>
        <sz val="10"/>
        <rFont val="Arial"/>
        <family val="0"/>
      </rPr>
      <t xml:space="preserve"> en la columna </t>
    </r>
    <r>
      <rPr>
        <b/>
        <sz val="10"/>
        <rFont val="Arial"/>
        <family val="2"/>
      </rPr>
      <t>Puntos</t>
    </r>
    <r>
      <rPr>
        <sz val="10"/>
        <rFont val="Arial"/>
        <family val="0"/>
      </rPr>
      <t xml:space="preserve"> con la opción "Copy..Edit/Paste Special/ y marcar solo Values y OK</t>
    </r>
  </si>
  <si>
    <t>- Seleccionar el contenido de las columnas Nombre, Dorsal, Puntos, Licencia y Ambito</t>
  </si>
  <si>
    <t>-C.España &gt;&gt; Data/Sort/Sort by Ambito/Descending y Then by Puntos/Descending/OK</t>
  </si>
  <si>
    <t xml:space="preserve">- Proceder &gt;&gt; </t>
  </si>
  <si>
    <t xml:space="preserve">-Open &gt;&gt; Data/Sort/Sort by Puntos/Descending/OK </t>
  </si>
  <si>
    <t>metros</t>
  </si>
  <si>
    <t>Aunque las hojas estan bloqueadas, no tienen puesta contraseña</t>
  </si>
  <si>
    <t>El director de competición:</t>
  </si>
  <si>
    <t>Alberto Barrios Tapia</t>
  </si>
  <si>
    <t xml:space="preserve">JUAN JOSE ALMAZAN         </t>
  </si>
  <si>
    <t xml:space="preserve">JOSE ENRIQUE PALACIOS     </t>
  </si>
  <si>
    <t xml:space="preserve">PEDRO JOSE PEREZ RUBIO    </t>
  </si>
  <si>
    <t xml:space="preserve">ANGEL CRISTOBAL           </t>
  </si>
  <si>
    <t xml:space="preserve">JOSE FUILLERAT            </t>
  </si>
  <si>
    <t xml:space="preserve">LUIS MANUEL GONZALEZ      </t>
  </si>
  <si>
    <t xml:space="preserve">JOSE ANTONIO MOYA LARA    </t>
  </si>
  <si>
    <t xml:space="preserve">JOSE ANTONIO ORVIZ        </t>
  </si>
  <si>
    <t xml:space="preserve">SAUL ALMAZAN              </t>
  </si>
  <si>
    <t xml:space="preserve">ALBERTO BARRIOS           </t>
  </si>
  <si>
    <t xml:space="preserve">ANTONIO CORONILLA         </t>
  </si>
  <si>
    <t>Campeonato España  F5B  24/10/2010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</si>
</sst>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Alignment="1">
      <alignment/>
    </xf>
    <xf numFmtId="1" fontId="0" fillId="0" borderId="8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1" fontId="0" fillId="3" borderId="29" xfId="0" applyNumberForma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3" fillId="4" borderId="35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right"/>
      <protection/>
    </xf>
    <xf numFmtId="1" fontId="0" fillId="0" borderId="9" xfId="0" applyNumberFormat="1" applyBorder="1" applyAlignment="1" applyProtection="1">
      <alignment horizontal="right"/>
      <protection/>
    </xf>
    <xf numFmtId="1" fontId="0" fillId="0" borderId="8" xfId="0" applyNumberFormat="1" applyBorder="1" applyAlignment="1" applyProtection="1">
      <alignment horizontal="right"/>
      <protection/>
    </xf>
    <xf numFmtId="1" fontId="0" fillId="0" borderId="8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" fontId="0" fillId="0" borderId="3" xfId="0" applyNumberFormat="1" applyBorder="1" applyAlignment="1" applyProtection="1">
      <alignment horizontal="right"/>
      <protection/>
    </xf>
    <xf numFmtId="1" fontId="0" fillId="0" borderId="4" xfId="0" applyNumberFormat="1" applyBorder="1" applyAlignment="1" applyProtection="1">
      <alignment horizontal="right"/>
      <protection/>
    </xf>
    <xf numFmtId="1" fontId="0" fillId="0" borderId="6" xfId="0" applyNumberFormat="1" applyBorder="1" applyAlignment="1" applyProtection="1">
      <alignment horizontal="right"/>
      <protection/>
    </xf>
    <xf numFmtId="1" fontId="0" fillId="0" borderId="6" xfId="0" applyNumberForma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3" borderId="40" xfId="0" applyFill="1" applyBorder="1" applyAlignment="1" applyProtection="1">
      <alignment/>
      <protection/>
    </xf>
    <xf numFmtId="0" fontId="0" fillId="5" borderId="0" xfId="0" applyFill="1" applyAlignment="1">
      <alignment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centerContinuous" wrapText="1"/>
    </xf>
    <xf numFmtId="0" fontId="0" fillId="0" borderId="6" xfId="0" applyFill="1" applyBorder="1" applyAlignment="1">
      <alignment horizontal="centerContinuous" wrapText="1"/>
    </xf>
    <xf numFmtId="0" fontId="0" fillId="0" borderId="8" xfId="0" applyFill="1" applyBorder="1" applyAlignment="1">
      <alignment horizontal="centerContinuous" wrapText="1"/>
    </xf>
    <xf numFmtId="0" fontId="0" fillId="0" borderId="1" xfId="0" applyFill="1" applyBorder="1" applyAlignment="1">
      <alignment horizontal="centerContinuous"/>
    </xf>
    <xf numFmtId="0" fontId="0" fillId="0" borderId="37" xfId="0" applyFill="1" applyBorder="1" applyAlignment="1">
      <alignment horizontal="centerContinuous"/>
    </xf>
    <xf numFmtId="0" fontId="0" fillId="0" borderId="41" xfId="0" applyFill="1" applyBorder="1" applyAlignment="1">
      <alignment horizontal="centerContinuous"/>
    </xf>
    <xf numFmtId="0" fontId="0" fillId="0" borderId="42" xfId="0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0" fontId="3" fillId="0" borderId="3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0" borderId="0" xfId="0" applyFont="1" applyAlignment="1" quotePrefix="1">
      <alignment/>
    </xf>
    <xf numFmtId="1" fontId="0" fillId="0" borderId="5" xfId="0" applyNumberFormat="1" applyBorder="1" applyAlignment="1" applyProtection="1">
      <alignment horizontal="right"/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5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right" wrapText="1"/>
    </xf>
    <xf numFmtId="1" fontId="0" fillId="3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2" xfId="0" applyFill="1" applyBorder="1" applyAlignment="1">
      <alignment horizontal="center" wrapText="1"/>
    </xf>
    <xf numFmtId="0" fontId="0" fillId="0" borderId="34" xfId="0" applyFill="1" applyBorder="1" applyAlignment="1">
      <alignment horizontal="right" wrapText="1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" borderId="4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3" xfId="0" applyFill="1" applyBorder="1" applyAlignment="1">
      <alignment horizontal="center" wrapText="1"/>
    </xf>
    <xf numFmtId="0" fontId="0" fillId="3" borderId="41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47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0" fontId="0" fillId="3" borderId="4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3" fillId="0" borderId="35" xfId="0" applyFont="1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59"/>
  <sheetViews>
    <sheetView workbookViewId="0" topLeftCell="A1">
      <selection activeCell="F57" sqref="F57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B2" t="s">
        <v>1</v>
      </c>
    </row>
    <row r="3" ht="12.75">
      <c r="B3" t="s">
        <v>2</v>
      </c>
    </row>
    <row r="5" ht="12.75">
      <c r="A5" t="s">
        <v>3</v>
      </c>
    </row>
    <row r="6" spans="2:11" ht="12.75">
      <c r="B6" s="84" t="s">
        <v>4</v>
      </c>
      <c r="C6" s="84"/>
      <c r="D6" s="84"/>
      <c r="E6" s="84"/>
      <c r="F6" s="84"/>
      <c r="G6" s="84"/>
      <c r="H6" s="84"/>
      <c r="I6" s="84"/>
      <c r="J6" s="84"/>
      <c r="K6" s="84"/>
    </row>
    <row r="7" spans="2:11" ht="12.75">
      <c r="B7" s="84" t="s">
        <v>5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ht="12.75">
      <c r="B8" s="84" t="s">
        <v>6</v>
      </c>
      <c r="C8" s="84"/>
      <c r="D8" s="84"/>
      <c r="E8" s="84"/>
      <c r="F8" s="84"/>
      <c r="G8" s="84"/>
      <c r="H8" s="84"/>
      <c r="I8" s="84"/>
      <c r="J8" s="84"/>
      <c r="K8" s="84"/>
    </row>
    <row r="9" ht="12.75">
      <c r="B9" t="s">
        <v>7</v>
      </c>
    </row>
    <row r="10" ht="12.75">
      <c r="B10" t="s">
        <v>8</v>
      </c>
    </row>
    <row r="11" spans="3:4" ht="12.75">
      <c r="C11" s="82" t="s">
        <v>9</v>
      </c>
      <c r="D11" t="s">
        <v>10</v>
      </c>
    </row>
    <row r="12" spans="3:4" ht="12.75">
      <c r="C12" s="82" t="s">
        <v>11</v>
      </c>
      <c r="D12" t="s">
        <v>12</v>
      </c>
    </row>
    <row r="13" ht="12.75">
      <c r="C13" s="82" t="s">
        <v>13</v>
      </c>
    </row>
    <row r="14" spans="3:5" ht="12.75">
      <c r="C14" s="82"/>
      <c r="D14" t="s">
        <v>14</v>
      </c>
      <c r="E14" t="s">
        <v>15</v>
      </c>
    </row>
    <row r="15" spans="3:5" ht="12.75">
      <c r="C15" s="82"/>
      <c r="E15" t="s">
        <v>16</v>
      </c>
    </row>
    <row r="16" spans="3:5" ht="12.75">
      <c r="C16" s="82"/>
      <c r="D16" t="s">
        <v>17</v>
      </c>
      <c r="E16" t="s">
        <v>18</v>
      </c>
    </row>
    <row r="17" spans="3:5" ht="12.75">
      <c r="C17" s="82"/>
      <c r="E17" t="s">
        <v>19</v>
      </c>
    </row>
    <row r="18" spans="3:5" ht="12.75">
      <c r="C18" s="82"/>
      <c r="E18" t="s">
        <v>20</v>
      </c>
    </row>
    <row r="19" ht="12.75">
      <c r="C19" s="82" t="s">
        <v>21</v>
      </c>
    </row>
    <row r="20" spans="3:4" ht="12.75">
      <c r="C20" s="82"/>
      <c r="D20" t="s">
        <v>22</v>
      </c>
    </row>
    <row r="21" spans="3:4" ht="12.75">
      <c r="C21" s="82"/>
      <c r="D21" t="s">
        <v>23</v>
      </c>
    </row>
    <row r="22" ht="12.75">
      <c r="C22" s="82"/>
    </row>
    <row r="23" ht="12.75">
      <c r="C23" s="82" t="s">
        <v>24</v>
      </c>
    </row>
    <row r="24" ht="12.75">
      <c r="D24" t="s">
        <v>25</v>
      </c>
    </row>
    <row r="25" ht="12.75">
      <c r="D25" t="s">
        <v>26</v>
      </c>
    </row>
    <row r="26" ht="12.75">
      <c r="D26" t="s">
        <v>27</v>
      </c>
    </row>
    <row r="27" ht="12.75">
      <c r="D27" t="s">
        <v>28</v>
      </c>
    </row>
    <row r="28" ht="12.75">
      <c r="D28" t="s">
        <v>29</v>
      </c>
    </row>
    <row r="30" ht="12.75">
      <c r="B30" t="s">
        <v>30</v>
      </c>
    </row>
    <row r="31" ht="12.75">
      <c r="C31" t="s">
        <v>31</v>
      </c>
    </row>
    <row r="32" ht="12.75">
      <c r="C32" t="s">
        <v>32</v>
      </c>
    </row>
    <row r="34" ht="12.75">
      <c r="B34" t="s">
        <v>33</v>
      </c>
    </row>
    <row r="36" ht="12.75">
      <c r="A36" t="s">
        <v>34</v>
      </c>
    </row>
    <row r="37" ht="12.75">
      <c r="A37" t="s">
        <v>35</v>
      </c>
    </row>
    <row r="38" ht="12.75">
      <c r="B38" t="s">
        <v>36</v>
      </c>
    </row>
    <row r="39" ht="12.75">
      <c r="B39" t="s">
        <v>37</v>
      </c>
    </row>
    <row r="40" ht="12.75">
      <c r="B40" t="s">
        <v>38</v>
      </c>
    </row>
    <row r="41" ht="12.75">
      <c r="B41" t="s">
        <v>39</v>
      </c>
    </row>
    <row r="42" ht="12.75">
      <c r="B42" t="s">
        <v>40</v>
      </c>
    </row>
    <row r="43" ht="12.75">
      <c r="B43" t="s">
        <v>41</v>
      </c>
    </row>
    <row r="45" ht="12.75">
      <c r="A45" s="82" t="s">
        <v>42</v>
      </c>
    </row>
    <row r="46" ht="12.75">
      <c r="B46" t="s">
        <v>43</v>
      </c>
    </row>
    <row r="47" ht="12.75">
      <c r="B47" t="s">
        <v>78</v>
      </c>
    </row>
    <row r="48" ht="12.75">
      <c r="B48" s="53" t="s">
        <v>79</v>
      </c>
    </row>
    <row r="49" spans="2:11" ht="25.5" customHeight="1">
      <c r="B49" s="153" t="s">
        <v>80</v>
      </c>
      <c r="C49" s="154"/>
      <c r="D49" s="154"/>
      <c r="E49" s="154"/>
      <c r="F49" s="154"/>
      <c r="G49" s="154"/>
      <c r="H49" s="154"/>
      <c r="I49" s="154"/>
      <c r="J49" s="154"/>
      <c r="K49" s="154"/>
    </row>
    <row r="50" ht="12.75">
      <c r="B50" t="s">
        <v>77</v>
      </c>
    </row>
    <row r="51" ht="12.75">
      <c r="B51" s="53" t="s">
        <v>81</v>
      </c>
    </row>
    <row r="52" ht="12.75">
      <c r="B52" s="53" t="s">
        <v>83</v>
      </c>
    </row>
    <row r="53" spans="2:3" ht="12.75">
      <c r="B53" s="53"/>
      <c r="C53" s="53" t="s">
        <v>82</v>
      </c>
    </row>
    <row r="54" ht="12.75">
      <c r="B54" s="53"/>
    </row>
    <row r="55" spans="2:3" ht="12.75">
      <c r="B55" s="53"/>
      <c r="C55" s="112" t="s">
        <v>84</v>
      </c>
    </row>
    <row r="57" ht="12.75">
      <c r="A57" s="82" t="s">
        <v>44</v>
      </c>
    </row>
    <row r="59" spans="1:7" ht="12.75">
      <c r="A59" s="127" t="s">
        <v>86</v>
      </c>
      <c r="B59" s="127"/>
      <c r="C59" s="127"/>
      <c r="D59" s="127"/>
      <c r="E59" s="127"/>
      <c r="F59" s="127"/>
      <c r="G59" s="127"/>
    </row>
  </sheetData>
  <sheetProtection sheet="1" objects="1" scenarios="1"/>
  <mergeCells count="1">
    <mergeCell ref="B49:K49"/>
  </mergeCells>
  <printOptions/>
  <pageMargins left="0.61" right="0.53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O23"/>
  <sheetViews>
    <sheetView workbookViewId="0" topLeftCell="A1">
      <selection activeCell="N57" sqref="N57"/>
    </sheetView>
  </sheetViews>
  <sheetFormatPr defaultColWidth="11.421875" defaultRowHeight="12.75"/>
  <cols>
    <col min="1" max="1" width="40.7109375" style="0" customWidth="1"/>
    <col min="2" max="2" width="5.8515625" style="1" customWidth="1"/>
    <col min="3" max="12" width="6.7109375" style="2" customWidth="1"/>
    <col min="13" max="13" width="7.7109375" style="2" customWidth="1"/>
    <col min="14" max="14" width="0.9921875" style="2" customWidth="1"/>
    <col min="15" max="15" width="15.8515625" style="27" customWidth="1"/>
  </cols>
  <sheetData>
    <row r="1" spans="1:15" ht="13.5" thickBot="1">
      <c r="A1" s="3"/>
      <c r="B1" s="9"/>
      <c r="C1" s="94" t="s">
        <v>63</v>
      </c>
      <c r="D1" s="95"/>
      <c r="E1" s="94" t="s">
        <v>64</v>
      </c>
      <c r="F1" s="95"/>
      <c r="G1" s="94" t="s">
        <v>65</v>
      </c>
      <c r="H1" s="95"/>
      <c r="I1" s="94" t="s">
        <v>74</v>
      </c>
      <c r="J1" s="95"/>
      <c r="K1" s="94" t="s">
        <v>75</v>
      </c>
      <c r="L1" s="95"/>
      <c r="M1" s="7" t="s">
        <v>66</v>
      </c>
      <c r="N1" s="7"/>
      <c r="O1" s="7" t="s">
        <v>67</v>
      </c>
    </row>
    <row r="2" spans="1:15" ht="13.5" thickBot="1">
      <c r="A2" s="4" t="s">
        <v>45</v>
      </c>
      <c r="B2" s="10" t="s">
        <v>9</v>
      </c>
      <c r="C2" s="5" t="s">
        <v>68</v>
      </c>
      <c r="D2" s="6" t="s">
        <v>69</v>
      </c>
      <c r="E2" s="5" t="s">
        <v>68</v>
      </c>
      <c r="F2" s="6" t="s">
        <v>69</v>
      </c>
      <c r="G2" s="5" t="s">
        <v>68</v>
      </c>
      <c r="H2" s="6" t="s">
        <v>69</v>
      </c>
      <c r="I2" s="5" t="s">
        <v>68</v>
      </c>
      <c r="J2" s="6" t="s">
        <v>69</v>
      </c>
      <c r="K2" s="5" t="s">
        <v>68</v>
      </c>
      <c r="L2" s="6" t="s">
        <v>69</v>
      </c>
      <c r="M2" s="8" t="s">
        <v>69</v>
      </c>
      <c r="N2" s="8"/>
      <c r="O2" s="29" t="s">
        <v>70</v>
      </c>
    </row>
    <row r="3" spans="1:15" ht="12.75">
      <c r="A3" s="70" t="str">
        <f>VLOOKUP(B3,Concursantes!A2:G22,2,FALSE)</f>
        <v>JUAN JOSE ALMAZAN         </v>
      </c>
      <c r="B3" s="11">
        <v>1</v>
      </c>
      <c r="C3" s="13">
        <f>VLOOKUP(B3,'Manga 1'!B:M,11,FALSE)</f>
        <v>913.2</v>
      </c>
      <c r="D3" s="12">
        <f>VLOOKUP(B3,'Manga 1'!B:M,12,FALSE)</f>
        <v>908</v>
      </c>
      <c r="E3" s="13">
        <f>VLOOKUP(B3,'Manga 2'!B:M,11,FALSE)</f>
        <v>932.1999999999999</v>
      </c>
      <c r="F3" s="12">
        <f>VLOOKUP(B3,'Manga 2'!B:M,12,FALSE)</f>
        <v>948</v>
      </c>
      <c r="G3" s="13">
        <f>VLOOKUP(B3,'Manga 3'!B:M,11,FALSE)</f>
        <v>891.1999999999999</v>
      </c>
      <c r="H3" s="12">
        <f>VLOOKUP(B3,'Manga 3'!B:M,12,FALSE)</f>
        <v>891</v>
      </c>
      <c r="I3" s="13">
        <f>VLOOKUP(B3,'Manga 4'!B:M,11,FALSE)</f>
        <v>918.1</v>
      </c>
      <c r="J3" s="12">
        <f>VLOOKUP(B3,'Manga 4'!B:M,12,FALSE)</f>
        <v>897</v>
      </c>
      <c r="K3" s="13">
        <f>VLOOKUP(B3,'Manga 5'!B:M,11,FALSE)</f>
        <v>0</v>
      </c>
      <c r="L3" s="12">
        <f>VLOOKUP(B3,'Manga 5'!B:M,12,FALSE)</f>
        <v>0</v>
      </c>
      <c r="M3" s="14">
        <f aca="true" t="shared" si="0" ref="M3:M17">D3+F3+H3+J3+L3</f>
        <v>3644</v>
      </c>
      <c r="N3" s="14"/>
      <c r="O3" s="28">
        <f>D3+F3+H3+J3+L3-MIN(D3,F3,H3,J3,L3)</f>
        <v>3644</v>
      </c>
    </row>
    <row r="4" spans="1:15" ht="12.75">
      <c r="A4" s="70" t="str">
        <f>VLOOKUP(B4,Concursantes!A2:G22,2,FALSE)</f>
        <v>JOSE ENRIQUE PALACIOS     </v>
      </c>
      <c r="B4" s="11">
        <v>2</v>
      </c>
      <c r="C4" s="13">
        <f>VLOOKUP(B4,'Manga 1'!B:M,11,FALSE)</f>
        <v>110</v>
      </c>
      <c r="D4" s="12">
        <f>VLOOKUP(B4,'Manga 1'!B:M,12,FALSE)</f>
        <v>109</v>
      </c>
      <c r="E4" s="13">
        <f>VLOOKUP(B4,'Manga 2'!B:M,11,FALSE)</f>
        <v>892</v>
      </c>
      <c r="F4" s="12">
        <f>VLOOKUP(B4,'Manga 2'!B:M,12,FALSE)</f>
        <v>907</v>
      </c>
      <c r="G4" s="13">
        <f>VLOOKUP(B4,'Manga 3'!B:M,11,FALSE)</f>
        <v>899.0999999999999</v>
      </c>
      <c r="H4" s="12">
        <f>VLOOKUP(B4,'Manga 3'!B:M,12,FALSE)</f>
        <v>899</v>
      </c>
      <c r="I4" s="13">
        <f>VLOOKUP(B4,'Manga 4'!B:M,11,FALSE)</f>
        <v>899.2</v>
      </c>
      <c r="J4" s="12">
        <f>VLOOKUP(B4,'Manga 4'!B:M,12,FALSE)</f>
        <v>878</v>
      </c>
      <c r="K4" s="13">
        <f>VLOOKUP(B4,'Manga 5'!B:M,11,FALSE)</f>
        <v>0</v>
      </c>
      <c r="L4" s="12">
        <f>VLOOKUP(B4,'Manga 5'!B:M,12,FALSE)</f>
        <v>0</v>
      </c>
      <c r="M4" s="14">
        <f t="shared" si="0"/>
        <v>2793</v>
      </c>
      <c r="N4" s="14"/>
      <c r="O4" s="28">
        <f>D4+F4+H4+J4+L4-MIN(D4,F4,H4,J4,L4)</f>
        <v>2793</v>
      </c>
    </row>
    <row r="5" spans="1:15" ht="12.75">
      <c r="A5" s="70" t="str">
        <f>VLOOKUP(B5,Concursantes!A2:G22,2,FALSE)</f>
        <v>PEDRO JOSE PEREZ RUBIO    </v>
      </c>
      <c r="B5" s="11">
        <v>3</v>
      </c>
      <c r="C5" s="13">
        <f>VLOOKUP(B5,'Manga 1'!B:M,11,FALSE)</f>
        <v>973.9</v>
      </c>
      <c r="D5" s="12">
        <f>VLOOKUP(B5,'Manga 1'!B:M,12,FALSE)</f>
        <v>968</v>
      </c>
      <c r="E5" s="13">
        <f>VLOOKUP(B5,'Manga 2'!B:M,11,FALSE)</f>
        <v>981.9</v>
      </c>
      <c r="F5" s="12">
        <f>VLOOKUP(B5,'Manga 2'!B:M,12,FALSE)</f>
        <v>998</v>
      </c>
      <c r="G5" s="13">
        <f>VLOOKUP(B5,'Manga 3'!B:M,11,FALSE)</f>
        <v>953.3</v>
      </c>
      <c r="H5" s="12">
        <f>VLOOKUP(B5,'Manga 3'!B:M,12,FALSE)</f>
        <v>953</v>
      </c>
      <c r="I5" s="13">
        <f>VLOOKUP(B5,'Manga 4'!B:M,11,FALSE)</f>
        <v>992.5</v>
      </c>
      <c r="J5" s="12">
        <f>VLOOKUP(B5,'Manga 4'!B:M,12,FALSE)</f>
        <v>970</v>
      </c>
      <c r="K5" s="13">
        <f>VLOOKUP(B5,'Manga 5'!B:M,11,FALSE)</f>
        <v>0</v>
      </c>
      <c r="L5" s="12">
        <f>VLOOKUP(B5,'Manga 5'!B:M,12,FALSE)</f>
        <v>0</v>
      </c>
      <c r="M5" s="14">
        <f t="shared" si="0"/>
        <v>3889</v>
      </c>
      <c r="N5" s="14"/>
      <c r="O5" s="28">
        <f aca="true" t="shared" si="1" ref="O5:O10">D5+F5+H5+J5+L5-MIN(D5,F5,H5,J5,L5)</f>
        <v>3889</v>
      </c>
    </row>
    <row r="6" spans="1:15" ht="12.75">
      <c r="A6" s="70" t="str">
        <f>VLOOKUP(B6,Concursantes!A2:G22,2,FALSE)</f>
        <v>ANGEL CRISTOBAL           </v>
      </c>
      <c r="B6" s="11">
        <v>4</v>
      </c>
      <c r="C6" s="13">
        <f>VLOOKUP(B6,'Manga 1'!B:M,11,FALSE)</f>
        <v>997.6</v>
      </c>
      <c r="D6" s="12">
        <f>VLOOKUP(B6,'Manga 1'!B:M,12,FALSE)</f>
        <v>992</v>
      </c>
      <c r="E6" s="13">
        <f>VLOOKUP(B6,'Manga 2'!B:M,11,FALSE)</f>
        <v>979.4</v>
      </c>
      <c r="F6" s="12">
        <f>VLOOKUP(B6,'Manga 2'!B:M,12,FALSE)</f>
        <v>996</v>
      </c>
      <c r="G6" s="13">
        <f>VLOOKUP(B6,'Manga 3'!B:M,11,FALSE)</f>
        <v>991.0999999999999</v>
      </c>
      <c r="H6" s="12">
        <f>VLOOKUP(B6,'Manga 3'!B:M,12,FALSE)</f>
        <v>991</v>
      </c>
      <c r="I6" s="13">
        <f>VLOOKUP(B6,'Manga 4'!B:M,11,FALSE)</f>
        <v>1023.6</v>
      </c>
      <c r="J6" s="12">
        <f>VLOOKUP(B6,'Manga 4'!B:M,12,FALSE)</f>
        <v>1000</v>
      </c>
      <c r="K6" s="13">
        <f>VLOOKUP(B6,'Manga 5'!B:M,11,FALSE)</f>
        <v>0</v>
      </c>
      <c r="L6" s="12">
        <f>VLOOKUP(B6,'Manga 5'!B:M,12,FALSE)</f>
        <v>0</v>
      </c>
      <c r="M6" s="14">
        <f t="shared" si="0"/>
        <v>3979</v>
      </c>
      <c r="N6" s="14"/>
      <c r="O6" s="28">
        <f t="shared" si="1"/>
        <v>3979</v>
      </c>
    </row>
    <row r="7" spans="1:15" ht="12.75">
      <c r="A7" s="70" t="str">
        <f>VLOOKUP(B7,Concursantes!A2:G22,2,FALSE)</f>
        <v>JOSE FUILLERAT            </v>
      </c>
      <c r="B7" s="11">
        <v>5</v>
      </c>
      <c r="C7" s="13">
        <f>VLOOKUP(B7,'Manga 1'!B:M,11,FALSE)</f>
        <v>854.6</v>
      </c>
      <c r="D7" s="12">
        <f>VLOOKUP(B7,'Manga 1'!B:M,12,FALSE)</f>
        <v>850</v>
      </c>
      <c r="E7" s="13">
        <f>VLOOKUP(B7,'Manga 2'!B:M,11,FALSE)</f>
        <v>871.9</v>
      </c>
      <c r="F7" s="12">
        <f>VLOOKUP(B7,'Manga 2'!B:M,12,FALSE)</f>
        <v>886</v>
      </c>
      <c r="G7" s="13">
        <f>VLOOKUP(B7,'Manga 3'!B:M,11,FALSE)</f>
        <v>0</v>
      </c>
      <c r="H7" s="12">
        <f>VLOOKUP(B7,'Manga 3'!B:M,12,FALSE)</f>
        <v>0</v>
      </c>
      <c r="I7" s="13">
        <f>VLOOKUP(B7,'Manga 4'!B:M,11,FALSE)</f>
        <v>889.6</v>
      </c>
      <c r="J7" s="12">
        <f>VLOOKUP(B7,'Manga 4'!B:M,12,FALSE)</f>
        <v>869</v>
      </c>
      <c r="K7" s="13">
        <f>VLOOKUP(B7,'Manga 5'!B:M,11,FALSE)</f>
        <v>0</v>
      </c>
      <c r="L7" s="12">
        <f>VLOOKUP(B7,'Manga 5'!B:M,12,FALSE)</f>
        <v>0</v>
      </c>
      <c r="M7" s="14">
        <f t="shared" si="0"/>
        <v>2605</v>
      </c>
      <c r="N7" s="14"/>
      <c r="O7" s="28">
        <f t="shared" si="1"/>
        <v>2605</v>
      </c>
    </row>
    <row r="8" spans="1:15" ht="12.75">
      <c r="A8" s="70" t="str">
        <f>VLOOKUP(B8,Concursantes!A2:G22,2,FALSE)</f>
        <v>LUIS MANUEL GONZALEZ      </v>
      </c>
      <c r="B8" s="11">
        <v>6</v>
      </c>
      <c r="C8" s="13">
        <f>VLOOKUP(B8,'Manga 1'!B:M,11,FALSE)</f>
        <v>941.6999999999999</v>
      </c>
      <c r="D8" s="12">
        <f>VLOOKUP(B8,'Manga 1'!B:M,12,FALSE)</f>
        <v>936</v>
      </c>
      <c r="E8" s="13">
        <f>VLOOKUP(B8,'Manga 2'!B:M,11,FALSE)</f>
        <v>940.6999999999999</v>
      </c>
      <c r="F8" s="12">
        <f>VLOOKUP(B8,'Manga 2'!B:M,12,FALSE)</f>
        <v>956</v>
      </c>
      <c r="G8" s="13">
        <f>VLOOKUP(B8,'Manga 3'!B:M,11,FALSE)</f>
        <v>931.8000000000001</v>
      </c>
      <c r="H8" s="12">
        <f>VLOOKUP(B8,'Manga 3'!B:M,12,FALSE)</f>
        <v>932</v>
      </c>
      <c r="I8" s="13">
        <f>VLOOKUP(B8,'Manga 4'!B:M,11,FALSE)</f>
        <v>959.1</v>
      </c>
      <c r="J8" s="12">
        <f>VLOOKUP(B8,'Manga 4'!B:M,12,FALSE)</f>
        <v>937</v>
      </c>
      <c r="K8" s="13">
        <f>VLOOKUP(B8,'Manga 5'!B:M,11,FALSE)</f>
        <v>0</v>
      </c>
      <c r="L8" s="12">
        <f>VLOOKUP(B8,'Manga 5'!B:M,12,FALSE)</f>
        <v>0</v>
      </c>
      <c r="M8" s="14">
        <f t="shared" si="0"/>
        <v>3761</v>
      </c>
      <c r="N8" s="14"/>
      <c r="O8" s="28">
        <f t="shared" si="1"/>
        <v>3761</v>
      </c>
    </row>
    <row r="9" spans="1:15" ht="12.75">
      <c r="A9" s="70" t="str">
        <f>VLOOKUP(B9,Concursantes!A2:G22,2,FALSE)</f>
        <v>JOSE ANTONIO MOYA LARA    </v>
      </c>
      <c r="B9" s="11">
        <v>7</v>
      </c>
      <c r="C9" s="13">
        <f>VLOOKUP(B9,'Manga 1'!B:M,11,FALSE)</f>
        <v>1005.8000000000001</v>
      </c>
      <c r="D9" s="12">
        <f>VLOOKUP(B9,'Manga 1'!B:M,12,FALSE)</f>
        <v>1000</v>
      </c>
      <c r="E9" s="13">
        <f>VLOOKUP(B9,'Manga 2'!B:M,11,FALSE)</f>
        <v>972.4</v>
      </c>
      <c r="F9" s="12">
        <f>VLOOKUP(B9,'Manga 2'!B:M,12,FALSE)</f>
        <v>989</v>
      </c>
      <c r="G9" s="13">
        <f>VLOOKUP(B9,'Manga 3'!B:M,11,FALSE)</f>
        <v>999.9</v>
      </c>
      <c r="H9" s="12">
        <f>VLOOKUP(B9,'Manga 3'!B:M,12,FALSE)</f>
        <v>1000</v>
      </c>
      <c r="I9" s="13">
        <f>VLOOKUP(B9,'Manga 4'!B:M,11,FALSE)</f>
        <v>959.8</v>
      </c>
      <c r="J9" s="12">
        <f>VLOOKUP(B9,'Manga 4'!B:M,12,FALSE)</f>
        <v>938</v>
      </c>
      <c r="K9" s="13">
        <f>VLOOKUP(B9,'Manga 5'!B:M,11,FALSE)</f>
        <v>0</v>
      </c>
      <c r="L9" s="12">
        <f>VLOOKUP(B9,'Manga 5'!B:M,12,FALSE)</f>
        <v>0</v>
      </c>
      <c r="M9" s="14">
        <f t="shared" si="0"/>
        <v>3927</v>
      </c>
      <c r="N9" s="14"/>
      <c r="O9" s="28">
        <f t="shared" si="1"/>
        <v>3927</v>
      </c>
    </row>
    <row r="10" spans="1:15" ht="12.75">
      <c r="A10" s="70" t="str">
        <f>VLOOKUP(B10,Concursantes!A2:G22,2,FALSE)</f>
        <v>JOSE ANTONIO ORVIZ        </v>
      </c>
      <c r="B10" s="11">
        <v>8</v>
      </c>
      <c r="C10" s="13">
        <f>VLOOKUP(B10,'Manga 1'!B:M,11,FALSE)</f>
        <v>905.1</v>
      </c>
      <c r="D10" s="12">
        <f>VLOOKUP(B10,'Manga 1'!B:M,12,FALSE)</f>
        <v>900</v>
      </c>
      <c r="E10" s="13">
        <f>VLOOKUP(B10,'Manga 2'!B:M,11,FALSE)</f>
        <v>952.8000000000001</v>
      </c>
      <c r="F10" s="12">
        <f>VLOOKUP(B10,'Manga 2'!B:M,12,FALSE)</f>
        <v>969</v>
      </c>
      <c r="G10" s="13">
        <f>VLOOKUP(B10,'Manga 3'!B:M,11,FALSE)</f>
        <v>940.6999999999999</v>
      </c>
      <c r="H10" s="12">
        <f>VLOOKUP(B10,'Manga 3'!B:M,12,FALSE)</f>
        <v>941</v>
      </c>
      <c r="I10" s="13">
        <f>VLOOKUP(B10,'Manga 4'!B:M,11,FALSE)</f>
        <v>963.0999999999999</v>
      </c>
      <c r="J10" s="12">
        <f>VLOOKUP(B10,'Manga 4'!B:M,12,FALSE)</f>
        <v>941</v>
      </c>
      <c r="K10" s="13">
        <f>VLOOKUP(B10,'Manga 5'!B:M,11,FALSE)</f>
        <v>0</v>
      </c>
      <c r="L10" s="12">
        <f>VLOOKUP(B10,'Manga 5'!B:M,12,FALSE)</f>
        <v>0</v>
      </c>
      <c r="M10" s="14">
        <f t="shared" si="0"/>
        <v>3751</v>
      </c>
      <c r="N10" s="14"/>
      <c r="O10" s="28">
        <f t="shared" si="1"/>
        <v>3751</v>
      </c>
    </row>
    <row r="11" spans="1:15" ht="12.75">
      <c r="A11" s="70" t="str">
        <f>VLOOKUP(B11,Concursantes!A2:G22,2,FALSE)</f>
        <v>SAUL ALMAZAN              </v>
      </c>
      <c r="B11" s="11">
        <v>9</v>
      </c>
      <c r="C11" s="13">
        <f>VLOOKUP(B11,'Manga 1'!B:M,11,FALSE)</f>
        <v>817.8</v>
      </c>
      <c r="D11" s="12">
        <f>VLOOKUP(B11,'Manga 1'!B:M,12,FALSE)</f>
        <v>813</v>
      </c>
      <c r="E11" s="13">
        <f>VLOOKUP(B11,'Manga 2'!B:M,11,FALSE)</f>
        <v>862.5</v>
      </c>
      <c r="F11" s="12">
        <f>VLOOKUP(B11,'Manga 2'!B:M,12,FALSE)</f>
        <v>877</v>
      </c>
      <c r="G11" s="13">
        <f>VLOOKUP(B11,'Manga 3'!B:M,11,FALSE)</f>
        <v>894.2</v>
      </c>
      <c r="H11" s="12">
        <f>VLOOKUP(B11,'Manga 3'!B:M,12,FALSE)</f>
        <v>894</v>
      </c>
      <c r="I11" s="13">
        <f>VLOOKUP(B11,'Manga 4'!B:M,11,FALSE)</f>
        <v>0</v>
      </c>
      <c r="J11" s="12">
        <f>VLOOKUP(B11,'Manga 4'!B:M,12,FALSE)</f>
        <v>0</v>
      </c>
      <c r="K11" s="13">
        <f>VLOOKUP(B11,'Manga 5'!B:M,11,FALSE)</f>
        <v>0</v>
      </c>
      <c r="L11" s="12">
        <f>VLOOKUP(B11,'Manga 5'!B:M,12,FALSE)</f>
        <v>0</v>
      </c>
      <c r="M11" s="14">
        <f t="shared" si="0"/>
        <v>2584</v>
      </c>
      <c r="N11" s="14"/>
      <c r="O11" s="28">
        <f aca="true" t="shared" si="2" ref="O11:O18">D11+F11+H11+J11+L11-MIN(D11,F11,H11,J11,L11)</f>
        <v>2584</v>
      </c>
    </row>
    <row r="12" spans="1:15" ht="12.75">
      <c r="A12" s="70" t="str">
        <f>VLOOKUP(B12,Concursantes!A2:G22,2,FALSE)</f>
        <v>ALBERTO BARRIOS           </v>
      </c>
      <c r="B12" s="11">
        <v>10</v>
      </c>
      <c r="C12" s="13">
        <f>VLOOKUP(B12,'Manga 1'!B:M,11,FALSE)</f>
        <v>334.5</v>
      </c>
      <c r="D12" s="12">
        <f>VLOOKUP(B12,'Manga 1'!B:M,12,FALSE)</f>
        <v>333</v>
      </c>
      <c r="E12" s="13">
        <f>VLOOKUP(B12,'Manga 2'!B:M,11,FALSE)</f>
        <v>0</v>
      </c>
      <c r="F12" s="12">
        <f>VLOOKUP(B12,'Manga 2'!B:M,12,FALSE)</f>
        <v>0</v>
      </c>
      <c r="G12" s="13">
        <f>VLOOKUP(B12,'Manga 3'!B:M,11,FALSE)</f>
        <v>908.3</v>
      </c>
      <c r="H12" s="12">
        <f>VLOOKUP(B12,'Manga 3'!B:M,12,FALSE)</f>
        <v>908</v>
      </c>
      <c r="I12" s="13">
        <f>VLOOKUP(B12,'Manga 4'!B:M,11,FALSE)</f>
        <v>772.7</v>
      </c>
      <c r="J12" s="12">
        <f>VLOOKUP(B12,'Manga 4'!B:M,12,FALSE)</f>
        <v>755</v>
      </c>
      <c r="K12" s="13">
        <f>VLOOKUP(B12,'Manga 5'!B:M,11,FALSE)</f>
        <v>0</v>
      </c>
      <c r="L12" s="12">
        <f>VLOOKUP(B12,'Manga 5'!B:M,12,FALSE)</f>
        <v>0</v>
      </c>
      <c r="M12" s="14">
        <f t="shared" si="0"/>
        <v>1996</v>
      </c>
      <c r="N12" s="14"/>
      <c r="O12" s="28">
        <f t="shared" si="2"/>
        <v>1996</v>
      </c>
    </row>
    <row r="13" spans="1:15" ht="12.75">
      <c r="A13" s="70" t="str">
        <f>VLOOKUP(B13,Concursantes!A2:G22,2,FALSE)</f>
        <v>ANTONIO CORONILLA         </v>
      </c>
      <c r="B13" s="11">
        <v>11</v>
      </c>
      <c r="C13" s="13">
        <f>VLOOKUP(B13,'Manga 1'!B:M,11,FALSE)</f>
        <v>942.4000000000001</v>
      </c>
      <c r="D13" s="12">
        <f>VLOOKUP(B13,'Manga 1'!B:M,12,FALSE)</f>
        <v>937</v>
      </c>
      <c r="E13" s="13">
        <f>VLOOKUP(B13,'Manga 2'!B:M,11,FALSE)</f>
        <v>983.6</v>
      </c>
      <c r="F13" s="12">
        <f>VLOOKUP(B13,'Manga 2'!B:M,12,FALSE)</f>
        <v>1000</v>
      </c>
      <c r="G13" s="13">
        <f>VLOOKUP(B13,'Manga 3'!B:M,11,FALSE)</f>
        <v>948.8</v>
      </c>
      <c r="H13" s="12">
        <f>VLOOKUP(B13,'Manga 3'!B:M,12,FALSE)</f>
        <v>949</v>
      </c>
      <c r="I13" s="13">
        <f>VLOOKUP(B13,'Manga 4'!B:M,11,FALSE)</f>
        <v>972.1</v>
      </c>
      <c r="J13" s="12">
        <f>VLOOKUP(B13,'Manga 4'!B:M,12,FALSE)</f>
        <v>950</v>
      </c>
      <c r="K13" s="13">
        <f>VLOOKUP(B13,'Manga 5'!B:M,11,FALSE)</f>
        <v>0</v>
      </c>
      <c r="L13" s="12">
        <f>VLOOKUP(B13,'Manga 5'!B:M,12,FALSE)</f>
        <v>0</v>
      </c>
      <c r="M13" s="14">
        <f t="shared" si="0"/>
        <v>3836</v>
      </c>
      <c r="N13" s="14"/>
      <c r="O13" s="28">
        <f t="shared" si="2"/>
        <v>3836</v>
      </c>
    </row>
    <row r="14" spans="1:15" ht="12.75">
      <c r="A14" s="70" t="str">
        <f>VLOOKUP(B14,Concursantes!A2:G22,2,FALSE)</f>
        <v> </v>
      </c>
      <c r="B14" s="11">
        <v>12</v>
      </c>
      <c r="C14" s="13">
        <f>VLOOKUP(B14,'Manga 1'!B:M,11,FALSE)</f>
        <v>0</v>
      </c>
      <c r="D14" s="12">
        <f>VLOOKUP(B14,'Manga 1'!B:M,12,FALSE)</f>
        <v>0</v>
      </c>
      <c r="E14" s="13">
        <f>VLOOKUP(B14,'Manga 2'!B:M,11,FALSE)</f>
        <v>0</v>
      </c>
      <c r="F14" s="12">
        <f>VLOOKUP(B14,'Manga 2'!B:M,12,FALSE)</f>
        <v>0</v>
      </c>
      <c r="G14" s="13">
        <f>VLOOKUP(B14,'Manga 3'!B:M,11,FALSE)</f>
        <v>0</v>
      </c>
      <c r="H14" s="12">
        <f>VLOOKUP(B14,'Manga 3'!B:M,12,FALSE)</f>
        <v>0</v>
      </c>
      <c r="I14" s="13">
        <f>VLOOKUP(B14,'Manga 4'!B:M,11,FALSE)</f>
        <v>0</v>
      </c>
      <c r="J14" s="12">
        <f>VLOOKUP(B14,'Manga 4'!B:M,12,FALSE)</f>
        <v>0</v>
      </c>
      <c r="K14" s="13">
        <f>VLOOKUP(B14,'Manga 5'!B:M,11,FALSE)</f>
        <v>0</v>
      </c>
      <c r="L14" s="12">
        <f>VLOOKUP(B14,'Manga 5'!B:M,12,FALSE)</f>
        <v>0</v>
      </c>
      <c r="M14" s="14">
        <f>D14+F14+H14+J14+L14</f>
        <v>0</v>
      </c>
      <c r="N14" s="14"/>
      <c r="O14" s="28">
        <f t="shared" si="2"/>
        <v>0</v>
      </c>
    </row>
    <row r="15" spans="1:15" ht="12.75">
      <c r="A15" s="70" t="str">
        <f>VLOOKUP(B15,Concursantes!A2:G22,2,FALSE)</f>
        <v> </v>
      </c>
      <c r="B15" s="11">
        <v>13</v>
      </c>
      <c r="C15" s="13">
        <f>VLOOKUP(B15,'Manga 1'!B:M,11,FALSE)</f>
        <v>0</v>
      </c>
      <c r="D15" s="12">
        <f>VLOOKUP(B15,'Manga 1'!B:M,12,FALSE)</f>
        <v>0</v>
      </c>
      <c r="E15" s="13">
        <f>VLOOKUP(B15,'Manga 2'!B:M,11,FALSE)</f>
        <v>0</v>
      </c>
      <c r="F15" s="12">
        <f>VLOOKUP(B15,'Manga 2'!B:M,12,FALSE)</f>
        <v>0</v>
      </c>
      <c r="G15" s="13">
        <f>VLOOKUP(B15,'Manga 3'!B:M,11,FALSE)</f>
        <v>0</v>
      </c>
      <c r="H15" s="12">
        <f>VLOOKUP(B15,'Manga 3'!B:M,12,FALSE)</f>
        <v>0</v>
      </c>
      <c r="I15" s="13">
        <f>VLOOKUP(B15,'Manga 4'!B:M,11,FALSE)</f>
        <v>0</v>
      </c>
      <c r="J15" s="12">
        <f>VLOOKUP(B15,'Manga 4'!B:M,12,FALSE)</f>
        <v>0</v>
      </c>
      <c r="K15" s="13">
        <f>VLOOKUP(B15,'Manga 5'!B:M,11,FALSE)</f>
        <v>0</v>
      </c>
      <c r="L15" s="12">
        <f>VLOOKUP(B15,'Manga 5'!B:M,12,FALSE)</f>
        <v>0</v>
      </c>
      <c r="M15" s="14">
        <f>D15+F15+H15+J15+L15</f>
        <v>0</v>
      </c>
      <c r="N15" s="14"/>
      <c r="O15" s="28">
        <f>D15+F15+H15+J15+L15-MIN(D15,F15,H15,J15,L15)</f>
        <v>0</v>
      </c>
    </row>
    <row r="16" spans="1:15" ht="12.75">
      <c r="A16" s="70" t="str">
        <f>VLOOKUP(B16,Concursantes!A2:G22,2,FALSE)</f>
        <v> </v>
      </c>
      <c r="B16" s="11">
        <v>14</v>
      </c>
      <c r="C16" s="13">
        <f>VLOOKUP(B16,'Manga 1'!B:M,11,FALSE)</f>
        <v>0</v>
      </c>
      <c r="D16" s="12">
        <f>VLOOKUP(B16,'Manga 1'!B:M,12,FALSE)</f>
        <v>0</v>
      </c>
      <c r="E16" s="13">
        <f>VLOOKUP(B16,'Manga 2'!B:M,11,FALSE)</f>
        <v>0</v>
      </c>
      <c r="F16" s="12">
        <f>VLOOKUP(B16,'Manga 2'!B:M,12,FALSE)</f>
        <v>0</v>
      </c>
      <c r="G16" s="13">
        <f>VLOOKUP(B16,'Manga 3'!B:M,11,FALSE)</f>
        <v>0</v>
      </c>
      <c r="H16" s="12">
        <f>VLOOKUP(B16,'Manga 3'!B:M,12,FALSE)</f>
        <v>0</v>
      </c>
      <c r="I16" s="13">
        <f>VLOOKUP(B16,'Manga 4'!B:M,11,FALSE)</f>
        <v>0</v>
      </c>
      <c r="J16" s="12">
        <f>VLOOKUP(B16,'Manga 4'!B:M,12,FALSE)</f>
        <v>0</v>
      </c>
      <c r="K16" s="13">
        <f>VLOOKUP(B16,'Manga 5'!B:M,11,FALSE)</f>
        <v>0</v>
      </c>
      <c r="L16" s="12">
        <f>VLOOKUP(B16,'Manga 5'!B:M,12,FALSE)</f>
        <v>0</v>
      </c>
      <c r="M16" s="14">
        <f t="shared" si="0"/>
        <v>0</v>
      </c>
      <c r="N16" s="14"/>
      <c r="O16" s="28">
        <f t="shared" si="2"/>
        <v>0</v>
      </c>
    </row>
    <row r="17" spans="1:15" ht="12.75">
      <c r="A17" s="70" t="str">
        <f>VLOOKUP(B17,Concursantes!A2:G22,2,FALSE)</f>
        <v> </v>
      </c>
      <c r="B17" s="11">
        <v>15</v>
      </c>
      <c r="C17" s="13">
        <f>VLOOKUP(B17,'Manga 1'!B:M,11,FALSE)</f>
        <v>0</v>
      </c>
      <c r="D17" s="12">
        <f>VLOOKUP(B17,'Manga 1'!B:M,12,FALSE)</f>
        <v>0</v>
      </c>
      <c r="E17" s="13">
        <f>VLOOKUP(B17,'Manga 2'!B:M,11,FALSE)</f>
        <v>0</v>
      </c>
      <c r="F17" s="12">
        <f>VLOOKUP(B17,'Manga 2'!B:M,12,FALSE)</f>
        <v>0</v>
      </c>
      <c r="G17" s="13">
        <f>VLOOKUP(B17,'Manga 3'!B:M,11,FALSE)</f>
        <v>0</v>
      </c>
      <c r="H17" s="12">
        <f>VLOOKUP(B17,'Manga 3'!B:M,12,FALSE)</f>
        <v>0</v>
      </c>
      <c r="I17" s="13">
        <f>VLOOKUP(B17,'Manga 4'!B:M,11,FALSE)</f>
        <v>0</v>
      </c>
      <c r="J17" s="12">
        <f>VLOOKUP(B17,'Manga 4'!B:M,12,FALSE)</f>
        <v>0</v>
      </c>
      <c r="K17" s="13">
        <f>VLOOKUP(B17,'Manga 5'!B:M,11,FALSE)</f>
        <v>0</v>
      </c>
      <c r="L17" s="12">
        <f>VLOOKUP(B17,'Manga 5'!B:M,12,FALSE)</f>
        <v>0</v>
      </c>
      <c r="M17" s="14">
        <f t="shared" si="0"/>
        <v>0</v>
      </c>
      <c r="N17" s="14"/>
      <c r="O17" s="28">
        <f t="shared" si="2"/>
        <v>0</v>
      </c>
    </row>
    <row r="18" spans="1:15" ht="12.75">
      <c r="A18" s="70" t="str">
        <f>VLOOKUP(B18,Concursantes!A2:G22,2,FALSE)</f>
        <v> </v>
      </c>
      <c r="B18" s="11">
        <v>16</v>
      </c>
      <c r="C18" s="13">
        <f>VLOOKUP(B18,'Manga 1'!B:M,11,FALSE)</f>
        <v>0</v>
      </c>
      <c r="D18" s="12">
        <f>VLOOKUP(B18,'Manga 1'!B:M,12,FALSE)</f>
        <v>0</v>
      </c>
      <c r="E18" s="13">
        <f>VLOOKUP(B18,'Manga 2'!B:M,11,FALSE)</f>
        <v>0</v>
      </c>
      <c r="F18" s="12">
        <f>VLOOKUP(B18,'Manga 2'!B:M,12,FALSE)</f>
        <v>0</v>
      </c>
      <c r="G18" s="13">
        <f>VLOOKUP(B18,'Manga 3'!B:M,11,FALSE)</f>
        <v>0</v>
      </c>
      <c r="H18" s="12">
        <f>VLOOKUP(B18,'Manga 3'!B:M,12,FALSE)</f>
        <v>0</v>
      </c>
      <c r="I18" s="13">
        <f>VLOOKUP(B18,'Manga 4'!B:M,11,FALSE)</f>
        <v>0</v>
      </c>
      <c r="J18" s="12">
        <f>VLOOKUP(B18,'Manga 4'!B:M,12,FALSE)</f>
        <v>0</v>
      </c>
      <c r="K18" s="13">
        <f>VLOOKUP(B18,'Manga 5'!B:M,11,FALSE)</f>
        <v>0</v>
      </c>
      <c r="L18" s="12">
        <f>VLOOKUP(B18,'Manga 5'!B:M,12,FALSE)</f>
        <v>0</v>
      </c>
      <c r="M18" s="14">
        <f aca="true" t="shared" si="3" ref="M18:M23">D18+F18+H18+J18+L18</f>
        <v>0</v>
      </c>
      <c r="N18" s="14"/>
      <c r="O18" s="28">
        <f t="shared" si="2"/>
        <v>0</v>
      </c>
    </row>
    <row r="19" spans="1:15" ht="12.75">
      <c r="A19" s="70" t="str">
        <f>VLOOKUP(B19,Concursantes!A2:G22,2,FALSE)</f>
        <v> </v>
      </c>
      <c r="B19" s="11">
        <v>17</v>
      </c>
      <c r="C19" s="13">
        <f>VLOOKUP(B19,'Manga 1'!B:M,11,FALSE)</f>
        <v>0</v>
      </c>
      <c r="D19" s="12">
        <f>VLOOKUP(B19,'Manga 1'!B:M,12,FALSE)</f>
        <v>0</v>
      </c>
      <c r="E19" s="13">
        <f>VLOOKUP(B19,'Manga 2'!B:M,11,FALSE)</f>
        <v>0</v>
      </c>
      <c r="F19" s="12">
        <f>VLOOKUP(B19,'Manga 2'!B:M,12,FALSE)</f>
        <v>0</v>
      </c>
      <c r="G19" s="13">
        <f>VLOOKUP(B19,'Manga 3'!B:M,11,FALSE)</f>
        <v>0</v>
      </c>
      <c r="H19" s="12">
        <f>VLOOKUP(B19,'Manga 3'!B:M,12,FALSE)</f>
        <v>0</v>
      </c>
      <c r="I19" s="13">
        <f>VLOOKUP(B19,'Manga 4'!B:M,11,FALSE)</f>
        <v>0</v>
      </c>
      <c r="J19" s="12">
        <f>VLOOKUP(B19,'Manga 4'!B:M,12,FALSE)</f>
        <v>0</v>
      </c>
      <c r="K19" s="13">
        <f>VLOOKUP(B19,'Manga 5'!B:M,11,FALSE)</f>
        <v>0</v>
      </c>
      <c r="L19" s="12">
        <f>VLOOKUP(B19,'Manga 5'!B:M,12,FALSE)</f>
        <v>0</v>
      </c>
      <c r="M19" s="14">
        <f t="shared" si="3"/>
        <v>0</v>
      </c>
      <c r="N19" s="14"/>
      <c r="O19" s="28">
        <f>D19+F19+H19+J19+L19-MIN(D19,F19,H19,J19,L19)</f>
        <v>0</v>
      </c>
    </row>
    <row r="20" spans="1:15" ht="12.75">
      <c r="A20" s="70" t="str">
        <f>VLOOKUP(B20,Concursantes!A2:G22,2,FALSE)</f>
        <v> </v>
      </c>
      <c r="B20" s="11">
        <v>18</v>
      </c>
      <c r="C20" s="13">
        <f>VLOOKUP(B20,'Manga 1'!B:M,11,FALSE)</f>
        <v>0</v>
      </c>
      <c r="D20" s="12">
        <f>VLOOKUP(B20,'Manga 1'!B:M,12,FALSE)</f>
        <v>0</v>
      </c>
      <c r="E20" s="13">
        <f>VLOOKUP(B20,'Manga 2'!B:M,11,FALSE)</f>
        <v>0</v>
      </c>
      <c r="F20" s="12">
        <f>VLOOKUP(B20,'Manga 2'!B:M,12,FALSE)</f>
        <v>0</v>
      </c>
      <c r="G20" s="13">
        <f>VLOOKUP(B20,'Manga 3'!B:M,11,FALSE)</f>
        <v>0</v>
      </c>
      <c r="H20" s="12">
        <f>VLOOKUP(B20,'Manga 3'!B:M,12,FALSE)</f>
        <v>0</v>
      </c>
      <c r="I20" s="13">
        <f>VLOOKUP(B20,'Manga 4'!B:M,11,FALSE)</f>
        <v>0</v>
      </c>
      <c r="J20" s="12">
        <f>VLOOKUP(B20,'Manga 4'!B:M,12,FALSE)</f>
        <v>0</v>
      </c>
      <c r="K20" s="13">
        <f>VLOOKUP(B20,'Manga 5'!B:M,11,FALSE)</f>
        <v>0</v>
      </c>
      <c r="L20" s="12">
        <f>VLOOKUP(B20,'Manga 5'!B:M,12,FALSE)</f>
        <v>0</v>
      </c>
      <c r="M20" s="14">
        <f t="shared" si="3"/>
        <v>0</v>
      </c>
      <c r="N20" s="14"/>
      <c r="O20" s="28">
        <f>D20+F20+H20+J20+L20-MIN(D20,F20,H20,J20,L20)</f>
        <v>0</v>
      </c>
    </row>
    <row r="21" spans="1:15" ht="12.75">
      <c r="A21" s="70" t="str">
        <f>VLOOKUP(B21,Concursantes!A2:G22,2,FALSE)</f>
        <v> </v>
      </c>
      <c r="B21" s="11">
        <v>19</v>
      </c>
      <c r="C21" s="13">
        <f>VLOOKUP(B21,'Manga 1'!B:M,11,FALSE)</f>
        <v>0</v>
      </c>
      <c r="D21" s="12">
        <f>VLOOKUP(B21,'Manga 1'!B:M,12,FALSE)</f>
        <v>0</v>
      </c>
      <c r="E21" s="13">
        <f>VLOOKUP(B21,'Manga 2'!B:M,11,FALSE)</f>
        <v>0</v>
      </c>
      <c r="F21" s="12">
        <f>VLOOKUP(B21,'Manga 2'!B:M,12,FALSE)</f>
        <v>0</v>
      </c>
      <c r="G21" s="13">
        <f>VLOOKUP(B21,'Manga 3'!B:M,11,FALSE)</f>
        <v>0</v>
      </c>
      <c r="H21" s="12">
        <f>VLOOKUP(B21,'Manga 3'!B:M,12,FALSE)</f>
        <v>0</v>
      </c>
      <c r="I21" s="13">
        <f>VLOOKUP(B21,'Manga 4'!B:M,11,FALSE)</f>
        <v>0</v>
      </c>
      <c r="J21" s="12">
        <f>VLOOKUP(B21,'Manga 4'!B:M,12,FALSE)</f>
        <v>0</v>
      </c>
      <c r="K21" s="13">
        <f>VLOOKUP(B21,'Manga 5'!B:M,11,FALSE)</f>
        <v>0</v>
      </c>
      <c r="L21" s="12">
        <f>VLOOKUP(B21,'Manga 5'!B:M,12,FALSE)</f>
        <v>0</v>
      </c>
      <c r="M21" s="14">
        <f t="shared" si="3"/>
        <v>0</v>
      </c>
      <c r="N21" s="14"/>
      <c r="O21" s="28">
        <f>D21+F21+H21+J21+L21-MIN(D21,F21,H21,J21,L21)</f>
        <v>0</v>
      </c>
    </row>
    <row r="22" spans="1:15" ht="12.75">
      <c r="A22" s="70" t="str">
        <f>VLOOKUP(B22,Concursantes!A2:G22,2,FALSE)</f>
        <v> </v>
      </c>
      <c r="B22" s="11">
        <v>20</v>
      </c>
      <c r="C22" s="13">
        <f>VLOOKUP(B22,'Manga 1'!B:M,11,FALSE)</f>
        <v>0</v>
      </c>
      <c r="D22" s="12">
        <f>VLOOKUP(B22,'Manga 1'!B:M,12,FALSE)</f>
        <v>0</v>
      </c>
      <c r="E22" s="13">
        <f>VLOOKUP(B22,'Manga 2'!B:M,11,FALSE)</f>
        <v>0</v>
      </c>
      <c r="F22" s="12">
        <f>VLOOKUP(B22,'Manga 2'!B:M,12,FALSE)</f>
        <v>0</v>
      </c>
      <c r="G22" s="13">
        <f>VLOOKUP(B22,'Manga 3'!B:M,11,FALSE)</f>
        <v>0</v>
      </c>
      <c r="H22" s="12">
        <f>VLOOKUP(B22,'Manga 3'!B:M,12,FALSE)</f>
        <v>0</v>
      </c>
      <c r="I22" s="13">
        <f>VLOOKUP(B22,'Manga 4'!B:M,11,FALSE)</f>
        <v>0</v>
      </c>
      <c r="J22" s="12">
        <f>VLOOKUP(B22,'Manga 4'!B:M,12,FALSE)</f>
        <v>0</v>
      </c>
      <c r="K22" s="13">
        <f>VLOOKUP(B22,'Manga 5'!B:M,11,FALSE)</f>
        <v>0</v>
      </c>
      <c r="L22" s="12">
        <f>VLOOKUP(B22,'Manga 5'!B:M,12,FALSE)</f>
        <v>0</v>
      </c>
      <c r="M22" s="14">
        <f t="shared" si="3"/>
        <v>0</v>
      </c>
      <c r="N22" s="14"/>
      <c r="O22" s="28">
        <f>D22+F22+H22+J22+L22-MIN(D22,F22,H22,J22,L22)</f>
        <v>0</v>
      </c>
    </row>
    <row r="23" spans="1:15" ht="13.5" thickBot="1">
      <c r="A23" s="76" t="str">
        <f>VLOOKUP(B23,Concursantes!A2:G22,2,FALSE)</f>
        <v> </v>
      </c>
      <c r="B23" s="101">
        <v>21</v>
      </c>
      <c r="C23" s="115">
        <f>VLOOKUP(B23,'Manga 1'!B:M,11,FALSE)</f>
        <v>0</v>
      </c>
      <c r="D23" s="116">
        <f>VLOOKUP(B23,'Manga 1'!B:M,12,FALSE)</f>
        <v>0</v>
      </c>
      <c r="E23" s="115">
        <f>VLOOKUP(B23,'Manga 2'!B:M,11,FALSE)</f>
        <v>0</v>
      </c>
      <c r="F23" s="116">
        <f>VLOOKUP(B23,'Manga 2'!B:M,12,FALSE)</f>
        <v>0</v>
      </c>
      <c r="G23" s="115">
        <f>VLOOKUP(B23,'Manga 3'!B:M,11,FALSE)</f>
        <v>0</v>
      </c>
      <c r="H23" s="116">
        <f>VLOOKUP(B23,'Manga 3'!B:M,12,FALSE)</f>
        <v>0</v>
      </c>
      <c r="I23" s="115">
        <f>VLOOKUP(B23,'Manga 4'!B:M,11,FALSE)</f>
        <v>0</v>
      </c>
      <c r="J23" s="116">
        <f>VLOOKUP(B23,'Manga 4'!B:M,12,FALSE)</f>
        <v>0</v>
      </c>
      <c r="K23" s="115">
        <f>VLOOKUP(B23,'Manga 5'!B:M,11,FALSE)</f>
        <v>0</v>
      </c>
      <c r="L23" s="116">
        <f>VLOOKUP(B23,'Manga 5'!B:M,12,FALSE)</f>
        <v>0</v>
      </c>
      <c r="M23" s="30">
        <f t="shared" si="3"/>
        <v>0</v>
      </c>
      <c r="N23" s="30"/>
      <c r="O23" s="31">
        <f>D23+F23+H23+J23+L23-MIN(D23,F23,H23,J23,L23)</f>
        <v>0</v>
      </c>
    </row>
  </sheetData>
  <sheetProtection sheet="1" objects="1" scenarios="1"/>
  <printOptions gridLines="1"/>
  <pageMargins left="0.5905511811023623" right="0.5905511811023623" top="0.984251968503937" bottom="0.984251968503937" header="0.5905511811023623" footer="0.5905511811023623"/>
  <pageSetup fitToHeight="1" fitToWidth="1" horizontalDpi="600" verticalDpi="600" orientation="landscape" paperSize="9" scale="97" r:id="rId1"/>
  <headerFooter alignWithMargins="0">
    <oddHeader>&amp;CResultados mangas realizadas</oddHeader>
    <oddFooter>&amp;CClub Aeromodelismo Aragon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G33"/>
  <sheetViews>
    <sheetView workbookViewId="0" topLeftCell="A1">
      <selection activeCell="B3" sqref="B3"/>
    </sheetView>
  </sheetViews>
  <sheetFormatPr defaultColWidth="11.421875" defaultRowHeight="12.75"/>
  <cols>
    <col min="1" max="2" width="9.140625" style="0" customWidth="1"/>
    <col min="3" max="3" width="43.7109375" style="0" customWidth="1"/>
    <col min="4" max="5" width="9.140625" style="0" customWidth="1"/>
    <col min="6" max="6" width="18.8515625" style="0" customWidth="1"/>
    <col min="7" max="7" width="8.57421875" style="1" customWidth="1"/>
    <col min="8" max="16384" width="9.140625" style="0" customWidth="1"/>
  </cols>
  <sheetData>
    <row r="1" ht="13.5" thickBot="1">
      <c r="C1" s="82" t="s">
        <v>100</v>
      </c>
    </row>
    <row r="2" spans="2:7" ht="13.5" thickBot="1">
      <c r="B2" s="109" t="s">
        <v>71</v>
      </c>
      <c r="C2" s="110" t="s">
        <v>45</v>
      </c>
      <c r="D2" s="10" t="s">
        <v>9</v>
      </c>
      <c r="E2" s="15" t="s">
        <v>52</v>
      </c>
      <c r="F2" s="110" t="s">
        <v>48</v>
      </c>
      <c r="G2" s="111" t="s">
        <v>76</v>
      </c>
    </row>
    <row r="3" spans="2:7" ht="12.75">
      <c r="B3" s="71">
        <v>1</v>
      </c>
      <c r="C3" s="70" t="s">
        <v>95</v>
      </c>
      <c r="D3" s="71">
        <v>7</v>
      </c>
      <c r="E3" s="113">
        <v>2989</v>
      </c>
      <c r="F3" s="97"/>
      <c r="G3" s="7"/>
    </row>
    <row r="4" spans="2:7" ht="12.75">
      <c r="B4" s="71">
        <v>2</v>
      </c>
      <c r="C4" s="70" t="s">
        <v>92</v>
      </c>
      <c r="D4" s="71">
        <v>4</v>
      </c>
      <c r="E4" s="32">
        <v>2988</v>
      </c>
      <c r="F4" s="98"/>
      <c r="G4" s="11"/>
    </row>
    <row r="5" spans="2:7" ht="12.75">
      <c r="B5" s="71">
        <v>3</v>
      </c>
      <c r="C5" s="70" t="s">
        <v>91</v>
      </c>
      <c r="D5" s="71">
        <v>3</v>
      </c>
      <c r="E5" s="32">
        <v>2936</v>
      </c>
      <c r="F5" s="98"/>
      <c r="G5" s="11"/>
    </row>
    <row r="6" spans="2:7" ht="12.75">
      <c r="B6" s="71">
        <v>4</v>
      </c>
      <c r="C6" s="70" t="s">
        <v>99</v>
      </c>
      <c r="D6" s="71">
        <v>11</v>
      </c>
      <c r="E6" s="32">
        <v>2899</v>
      </c>
      <c r="F6" s="98"/>
      <c r="G6" s="11"/>
    </row>
    <row r="7" spans="2:7" ht="12.75">
      <c r="B7" s="71">
        <v>5</v>
      </c>
      <c r="C7" s="70" t="s">
        <v>96</v>
      </c>
      <c r="D7" s="71">
        <v>8</v>
      </c>
      <c r="E7" s="32">
        <v>2851</v>
      </c>
      <c r="F7" s="98"/>
      <c r="G7" s="11"/>
    </row>
    <row r="8" spans="2:7" ht="12.75">
      <c r="B8" s="71">
        <v>6</v>
      </c>
      <c r="C8" s="70" t="s">
        <v>94</v>
      </c>
      <c r="D8" s="71">
        <v>6</v>
      </c>
      <c r="E8" s="32">
        <v>2829</v>
      </c>
      <c r="F8" s="98"/>
      <c r="G8" s="11"/>
    </row>
    <row r="9" spans="2:7" ht="12.75">
      <c r="B9" s="71">
        <v>7</v>
      </c>
      <c r="C9" s="70" t="s">
        <v>89</v>
      </c>
      <c r="D9" s="71">
        <v>1</v>
      </c>
      <c r="E9" s="32">
        <v>2753</v>
      </c>
      <c r="F9" s="98"/>
      <c r="G9" s="11"/>
    </row>
    <row r="10" spans="2:7" ht="12.75">
      <c r="B10" s="71">
        <v>8</v>
      </c>
      <c r="C10" s="70" t="s">
        <v>90</v>
      </c>
      <c r="D10" s="71">
        <v>2</v>
      </c>
      <c r="E10" s="32">
        <v>2684</v>
      </c>
      <c r="F10" s="98"/>
      <c r="G10" s="11"/>
    </row>
    <row r="11" spans="2:7" ht="12.75">
      <c r="B11" s="71">
        <v>9</v>
      </c>
      <c r="C11" s="70" t="s">
        <v>93</v>
      </c>
      <c r="D11" s="71">
        <v>5</v>
      </c>
      <c r="E11" s="32">
        <v>2605</v>
      </c>
      <c r="F11" s="98"/>
      <c r="G11" s="11"/>
    </row>
    <row r="12" spans="2:7" ht="12.75">
      <c r="B12" s="71">
        <v>10</v>
      </c>
      <c r="C12" s="70" t="s">
        <v>97</v>
      </c>
      <c r="D12" s="71">
        <v>9</v>
      </c>
      <c r="E12" s="114">
        <v>2584</v>
      </c>
      <c r="F12" s="98"/>
      <c r="G12" s="11"/>
    </row>
    <row r="13" spans="2:7" ht="12.75">
      <c r="B13" s="71">
        <v>11</v>
      </c>
      <c r="C13" s="70" t="s">
        <v>98</v>
      </c>
      <c r="D13" s="71">
        <v>10</v>
      </c>
      <c r="E13" s="114">
        <v>1996</v>
      </c>
      <c r="F13" s="98"/>
      <c r="G13" s="11"/>
    </row>
    <row r="14" spans="2:7" ht="12.75">
      <c r="B14" s="71">
        <v>12</v>
      </c>
      <c r="C14" s="70" t="s">
        <v>50</v>
      </c>
      <c r="D14" s="71">
        <v>12</v>
      </c>
      <c r="E14" s="32">
        <v>0</v>
      </c>
      <c r="F14" s="98"/>
      <c r="G14" s="11"/>
    </row>
    <row r="15" spans="2:7" ht="12.75">
      <c r="B15" s="71">
        <v>13</v>
      </c>
      <c r="C15" s="70" t="s">
        <v>50</v>
      </c>
      <c r="D15" s="71">
        <v>13</v>
      </c>
      <c r="E15" s="32">
        <v>0</v>
      </c>
      <c r="F15" s="98"/>
      <c r="G15" s="11"/>
    </row>
    <row r="16" spans="2:7" ht="12.75">
      <c r="B16" s="71">
        <v>14</v>
      </c>
      <c r="C16" s="70" t="s">
        <v>50</v>
      </c>
      <c r="D16" s="71">
        <v>14</v>
      </c>
      <c r="E16" s="32">
        <v>0</v>
      </c>
      <c r="F16" s="98"/>
      <c r="G16" s="11"/>
    </row>
    <row r="17" spans="2:7" ht="12.75">
      <c r="B17" s="71">
        <v>15</v>
      </c>
      <c r="C17" s="70" t="s">
        <v>50</v>
      </c>
      <c r="D17" s="71">
        <v>15</v>
      </c>
      <c r="E17" s="32">
        <v>0</v>
      </c>
      <c r="F17" s="98"/>
      <c r="G17" s="11"/>
    </row>
    <row r="18" spans="2:7" ht="12.75">
      <c r="B18" s="71">
        <v>16</v>
      </c>
      <c r="C18" s="70" t="s">
        <v>50</v>
      </c>
      <c r="D18" s="71">
        <v>16</v>
      </c>
      <c r="E18" s="32">
        <v>0</v>
      </c>
      <c r="F18" s="98"/>
      <c r="G18" s="11"/>
    </row>
    <row r="19" spans="2:7" ht="12.75">
      <c r="B19" s="71">
        <v>17</v>
      </c>
      <c r="C19" s="70" t="s">
        <v>50</v>
      </c>
      <c r="D19" s="71">
        <v>17</v>
      </c>
      <c r="E19" s="32">
        <v>0</v>
      </c>
      <c r="F19" s="98"/>
      <c r="G19" s="11"/>
    </row>
    <row r="20" spans="2:7" ht="12.75">
      <c r="B20" s="71">
        <v>18</v>
      </c>
      <c r="C20" s="70" t="s">
        <v>50</v>
      </c>
      <c r="D20" s="71">
        <v>18</v>
      </c>
      <c r="E20" s="32">
        <v>0</v>
      </c>
      <c r="F20" s="98"/>
      <c r="G20" s="11"/>
    </row>
    <row r="21" spans="2:7" ht="12.75">
      <c r="B21" s="71">
        <v>19</v>
      </c>
      <c r="C21" s="70" t="s">
        <v>50</v>
      </c>
      <c r="D21" s="71">
        <v>19</v>
      </c>
      <c r="E21" s="32">
        <v>0</v>
      </c>
      <c r="F21" s="98"/>
      <c r="G21" s="11"/>
    </row>
    <row r="22" spans="2:7" ht="12.75">
      <c r="B22" s="71">
        <v>20</v>
      </c>
      <c r="C22" s="70" t="s">
        <v>50</v>
      </c>
      <c r="D22" s="71">
        <v>20</v>
      </c>
      <c r="E22" s="32">
        <v>0</v>
      </c>
      <c r="F22" s="98"/>
      <c r="G22" s="11"/>
    </row>
    <row r="23" spans="2:7" ht="13.5" thickBot="1">
      <c r="B23" s="77">
        <v>21</v>
      </c>
      <c r="C23" s="77" t="s">
        <v>50</v>
      </c>
      <c r="D23" s="81">
        <v>21</v>
      </c>
      <c r="E23" s="100">
        <v>0</v>
      </c>
      <c r="F23" s="99"/>
      <c r="G23" s="101"/>
    </row>
    <row r="24" spans="3:6" ht="12.75">
      <c r="C24" s="155" t="s">
        <v>72</v>
      </c>
      <c r="D24" s="155"/>
      <c r="E24" s="155"/>
      <c r="F24" s="155"/>
    </row>
    <row r="31" ht="12.75">
      <c r="C31" s="128" t="s">
        <v>87</v>
      </c>
    </row>
    <row r="33" ht="12.75">
      <c r="C33" t="s">
        <v>88</v>
      </c>
    </row>
    <row r="34" ht="44.25" customHeight="1"/>
  </sheetData>
  <sheetProtection objects="1" scenarios="1"/>
  <mergeCells count="1">
    <mergeCell ref="C24:F24"/>
  </mergeCells>
  <printOptions horizontalCentered="1"/>
  <pageMargins left="0.7480314960629921" right="0.7480314960629921" top="1.7716535433070868" bottom="0.984251968503937" header="0.7480314960629921" footer="0.5118110236220472"/>
  <pageSetup fitToHeight="1" fitToWidth="1" horizontalDpi="600" verticalDpi="600" orientation="portrait" paperSize="9" scale="81" r:id="rId2"/>
  <headerFooter alignWithMargins="0">
    <oddHeader>&amp;CClasificación Campeonato F5B
(Veleros Electricos 4 a 6 LiPo)</oddHeader>
    <oddFooter>&amp;CClub Aeromodelismo Aragon&amp;R&amp;D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4"/>
  <sheetViews>
    <sheetView zoomScale="75" zoomScaleNormal="75" workbookViewId="0" topLeftCell="A1">
      <selection activeCell="B2" sqref="B2:B12"/>
    </sheetView>
  </sheetViews>
  <sheetFormatPr defaultColWidth="11.421875" defaultRowHeight="12.75"/>
  <cols>
    <col min="1" max="1" width="7.421875" style="0" customWidth="1"/>
    <col min="2" max="2" width="43.7109375" style="0" customWidth="1"/>
    <col min="3" max="4" width="9.140625" style="147" customWidth="1"/>
    <col min="5" max="5" width="16.57421875" style="2" customWidth="1"/>
    <col min="6" max="6" width="14.8515625" style="1" customWidth="1"/>
    <col min="7" max="7" width="45.7109375" style="0" customWidth="1"/>
    <col min="8" max="16384" width="9.140625" style="0" customWidth="1"/>
  </cols>
  <sheetData>
    <row r="1" spans="1:7" ht="15.75" customHeight="1" thickBot="1">
      <c r="A1" s="55" t="s">
        <v>9</v>
      </c>
      <c r="B1" s="56" t="s">
        <v>45</v>
      </c>
      <c r="C1" s="143" t="s">
        <v>46</v>
      </c>
      <c r="D1" s="143" t="s">
        <v>47</v>
      </c>
      <c r="E1" s="148" t="s">
        <v>48</v>
      </c>
      <c r="F1" s="102" t="s">
        <v>76</v>
      </c>
      <c r="G1" s="57" t="s">
        <v>49</v>
      </c>
    </row>
    <row r="2" spans="1:7" ht="15.75" customHeight="1">
      <c r="A2" s="106">
        <v>1</v>
      </c>
      <c r="B2" s="58" t="s">
        <v>89</v>
      </c>
      <c r="C2" s="144"/>
      <c r="D2" s="144"/>
      <c r="E2" s="149"/>
      <c r="F2" s="142"/>
      <c r="G2" s="59"/>
    </row>
    <row r="3" spans="1:7" ht="15.75" customHeight="1">
      <c r="A3" s="107">
        <v>2</v>
      </c>
      <c r="B3" s="61" t="s">
        <v>90</v>
      </c>
      <c r="C3" s="96"/>
      <c r="D3" s="96"/>
      <c r="E3" s="150"/>
      <c r="F3" s="103"/>
      <c r="G3" s="60"/>
    </row>
    <row r="4" spans="1:7" ht="15.75" customHeight="1">
      <c r="A4" s="107">
        <v>3</v>
      </c>
      <c r="B4" s="61" t="s">
        <v>91</v>
      </c>
      <c r="C4" s="96"/>
      <c r="D4" s="96"/>
      <c r="E4" s="150"/>
      <c r="F4" s="103"/>
      <c r="G4" s="60"/>
    </row>
    <row r="5" spans="1:7" ht="15.75" customHeight="1">
      <c r="A5" s="107">
        <v>4</v>
      </c>
      <c r="B5" s="141" t="s">
        <v>92</v>
      </c>
      <c r="C5" s="145"/>
      <c r="D5" s="96"/>
      <c r="E5" s="151"/>
      <c r="F5" s="104"/>
      <c r="G5" s="60"/>
    </row>
    <row r="6" spans="1:7" ht="15.75" customHeight="1">
      <c r="A6" s="107">
        <v>5</v>
      </c>
      <c r="B6" s="61" t="s">
        <v>93</v>
      </c>
      <c r="C6" s="96"/>
      <c r="D6" s="96"/>
      <c r="E6" s="150"/>
      <c r="F6" s="103"/>
      <c r="G6" s="60"/>
    </row>
    <row r="7" spans="1:7" ht="15.75" customHeight="1">
      <c r="A7" s="107">
        <v>6</v>
      </c>
      <c r="B7" s="126" t="s">
        <v>94</v>
      </c>
      <c r="C7" s="145"/>
      <c r="D7" s="96"/>
      <c r="E7" s="150"/>
      <c r="F7" s="103"/>
      <c r="G7" s="60"/>
    </row>
    <row r="8" spans="1:7" ht="15.75" customHeight="1">
      <c r="A8" s="107">
        <v>7</v>
      </c>
      <c r="B8" s="54" t="s">
        <v>95</v>
      </c>
      <c r="C8" s="96"/>
      <c r="D8" s="96"/>
      <c r="E8" s="151"/>
      <c r="F8" s="103"/>
      <c r="G8" s="60"/>
    </row>
    <row r="9" spans="1:7" ht="15.75" customHeight="1">
      <c r="A9" s="107">
        <v>8</v>
      </c>
      <c r="B9" s="61" t="s">
        <v>96</v>
      </c>
      <c r="C9" s="96"/>
      <c r="D9" s="96"/>
      <c r="E9" s="150"/>
      <c r="F9" s="103"/>
      <c r="G9" s="60" t="s">
        <v>50</v>
      </c>
    </row>
    <row r="10" spans="1:7" ht="15.75" customHeight="1">
      <c r="A10" s="107">
        <v>9</v>
      </c>
      <c r="B10" s="61" t="s">
        <v>97</v>
      </c>
      <c r="C10" s="96"/>
      <c r="D10" s="96"/>
      <c r="E10" s="150" t="s">
        <v>50</v>
      </c>
      <c r="F10" s="103" t="s">
        <v>50</v>
      </c>
      <c r="G10" s="60" t="s">
        <v>50</v>
      </c>
    </row>
    <row r="11" spans="1:7" ht="15.75" customHeight="1">
      <c r="A11" s="107">
        <v>10</v>
      </c>
      <c r="B11" s="61" t="s">
        <v>98</v>
      </c>
      <c r="C11" s="96"/>
      <c r="D11" s="96"/>
      <c r="E11" s="151" t="s">
        <v>50</v>
      </c>
      <c r="F11" s="104" t="s">
        <v>50</v>
      </c>
      <c r="G11" s="60" t="s">
        <v>50</v>
      </c>
    </row>
    <row r="12" spans="1:7" ht="15.75" customHeight="1">
      <c r="A12" s="107">
        <v>11</v>
      </c>
      <c r="B12" s="54" t="s">
        <v>99</v>
      </c>
      <c r="C12" s="96"/>
      <c r="D12" s="96"/>
      <c r="E12" s="150" t="s">
        <v>50</v>
      </c>
      <c r="F12" s="103" t="s">
        <v>50</v>
      </c>
      <c r="G12" s="60" t="s">
        <v>50</v>
      </c>
    </row>
    <row r="13" spans="1:7" ht="15.75" customHeight="1">
      <c r="A13" s="107">
        <v>12</v>
      </c>
      <c r="B13" s="54" t="s">
        <v>50</v>
      </c>
      <c r="C13" s="96"/>
      <c r="D13" s="96"/>
      <c r="E13" s="150" t="s">
        <v>50</v>
      </c>
      <c r="F13" s="103" t="s">
        <v>50</v>
      </c>
      <c r="G13" s="60" t="s">
        <v>50</v>
      </c>
    </row>
    <row r="14" spans="1:7" ht="15.75" customHeight="1">
      <c r="A14" s="107">
        <v>13</v>
      </c>
      <c r="B14" s="54" t="s">
        <v>50</v>
      </c>
      <c r="C14" s="96"/>
      <c r="D14" s="96"/>
      <c r="E14" s="150" t="s">
        <v>50</v>
      </c>
      <c r="F14" s="103" t="s">
        <v>50</v>
      </c>
      <c r="G14" s="60"/>
    </row>
    <row r="15" spans="1:7" ht="15.75" customHeight="1">
      <c r="A15" s="107">
        <v>14</v>
      </c>
      <c r="B15" s="54" t="s">
        <v>50</v>
      </c>
      <c r="C15" s="96"/>
      <c r="D15" s="96"/>
      <c r="E15" s="150" t="s">
        <v>50</v>
      </c>
      <c r="F15" s="103" t="s">
        <v>50</v>
      </c>
      <c r="G15" s="60"/>
    </row>
    <row r="16" spans="1:7" ht="15.75" customHeight="1">
      <c r="A16" s="107">
        <v>15</v>
      </c>
      <c r="B16" s="54" t="s">
        <v>50</v>
      </c>
      <c r="C16" s="96"/>
      <c r="D16" s="96"/>
      <c r="E16" s="150" t="s">
        <v>50</v>
      </c>
      <c r="F16" s="103" t="s">
        <v>50</v>
      </c>
      <c r="G16" s="60"/>
    </row>
    <row r="17" spans="1:7" ht="15.75" customHeight="1">
      <c r="A17" s="107">
        <v>16</v>
      </c>
      <c r="B17" s="54" t="s">
        <v>50</v>
      </c>
      <c r="C17" s="96"/>
      <c r="D17" s="96" t="s">
        <v>50</v>
      </c>
      <c r="E17" s="150" t="s">
        <v>50</v>
      </c>
      <c r="F17" s="103" t="s">
        <v>50</v>
      </c>
      <c r="G17" s="60"/>
    </row>
    <row r="18" spans="1:7" ht="15.75" customHeight="1">
      <c r="A18" s="107">
        <v>17</v>
      </c>
      <c r="B18" s="54" t="s">
        <v>50</v>
      </c>
      <c r="C18" s="96"/>
      <c r="D18" s="96"/>
      <c r="E18" s="150" t="s">
        <v>50</v>
      </c>
      <c r="F18" s="103" t="s">
        <v>50</v>
      </c>
      <c r="G18" s="60"/>
    </row>
    <row r="19" spans="1:7" ht="15.75" customHeight="1">
      <c r="A19" s="107">
        <v>18</v>
      </c>
      <c r="B19" s="54" t="s">
        <v>50</v>
      </c>
      <c r="C19" s="96"/>
      <c r="D19" s="96"/>
      <c r="E19" s="150" t="s">
        <v>50</v>
      </c>
      <c r="F19" s="103" t="s">
        <v>50</v>
      </c>
      <c r="G19" s="60"/>
    </row>
    <row r="20" spans="1:7" ht="15.75" customHeight="1">
      <c r="A20" s="107">
        <v>19</v>
      </c>
      <c r="B20" s="54" t="s">
        <v>50</v>
      </c>
      <c r="C20" s="96"/>
      <c r="D20" s="96"/>
      <c r="E20" s="150" t="s">
        <v>50</v>
      </c>
      <c r="F20" s="103" t="s">
        <v>50</v>
      </c>
      <c r="G20" s="60"/>
    </row>
    <row r="21" spans="1:7" ht="15.75" customHeight="1">
      <c r="A21" s="107">
        <v>20</v>
      </c>
      <c r="B21" s="54" t="s">
        <v>50</v>
      </c>
      <c r="C21" s="96"/>
      <c r="D21" s="96"/>
      <c r="E21" s="150" t="s">
        <v>50</v>
      </c>
      <c r="F21" s="103" t="s">
        <v>50</v>
      </c>
      <c r="G21" s="60"/>
    </row>
    <row r="22" spans="1:7" ht="15.75" customHeight="1" thickBot="1">
      <c r="A22" s="108">
        <v>21</v>
      </c>
      <c r="B22" s="62" t="s">
        <v>50</v>
      </c>
      <c r="C22" s="146"/>
      <c r="D22" s="146"/>
      <c r="E22" s="152" t="s">
        <v>50</v>
      </c>
      <c r="F22" s="105" t="s">
        <v>50</v>
      </c>
      <c r="G22" s="63"/>
    </row>
    <row r="24" spans="2:5" ht="12.75">
      <c r="B24" s="155" t="s">
        <v>72</v>
      </c>
      <c r="C24" s="155"/>
      <c r="D24" s="155"/>
      <c r="E24" s="155"/>
    </row>
  </sheetData>
  <sheetProtection sheet="1" objects="1" scenarios="1"/>
  <mergeCells count="1">
    <mergeCell ref="B24:E24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&amp;L&amp;14Campeonato de España  4/6/2006&amp;C&amp;14Hoja de Inscripción F5B  </oddHeader>
    <oddFooter>&amp;CClub Aeromodelismo Aragon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F51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38.8515625" style="16" customWidth="1"/>
    <col min="2" max="3" width="6.7109375" style="16" customWidth="1"/>
    <col min="4" max="7" width="5.7109375" style="16" customWidth="1"/>
    <col min="8" max="8" width="6.8515625" style="16" customWidth="1"/>
    <col min="9" max="9" width="9.57421875" style="16" customWidth="1"/>
    <col min="10" max="10" width="9.7109375" style="16" customWidth="1"/>
    <col min="11" max="11" width="5.57421875" style="16" customWidth="1"/>
    <col min="12" max="13" width="7.7109375" style="16" customWidth="1"/>
    <col min="14" max="14" width="11.421875" style="16" customWidth="1"/>
    <col min="15" max="15" width="6.7109375" style="16" customWidth="1"/>
    <col min="16" max="16" width="5.8515625" style="16" customWidth="1"/>
    <col min="17" max="17" width="11.421875" style="21" customWidth="1"/>
    <col min="18" max="19" width="7.7109375" style="16" customWidth="1"/>
    <col min="20" max="23" width="5.7109375" style="16" customWidth="1"/>
    <col min="24" max="24" width="5.57421875" style="16" customWidth="1"/>
    <col min="25" max="26" width="9.7109375" style="16" customWidth="1"/>
    <col min="27" max="28" width="7.7109375" style="16" customWidth="1"/>
    <col min="29" max="29" width="11.421875" style="16" customWidth="1"/>
    <col min="30" max="31" width="4.7109375" style="16" customWidth="1"/>
    <col min="32" max="32" width="11.421875" style="21" customWidth="1"/>
    <col min="33" max="34" width="7.7109375" style="16" customWidth="1"/>
    <col min="35" max="38" width="5.7109375" style="16" customWidth="1"/>
    <col min="39" max="39" width="5.57421875" style="16" customWidth="1"/>
    <col min="40" max="41" width="9.7109375" style="16" customWidth="1"/>
    <col min="42" max="43" width="7.7109375" style="16" customWidth="1"/>
    <col min="44" max="44" width="11.421875" style="16" customWidth="1"/>
    <col min="45" max="46" width="4.7109375" style="16" customWidth="1"/>
    <col min="47" max="16384" width="11.421875" style="16" customWidth="1"/>
  </cols>
  <sheetData>
    <row r="1" spans="1:32" ht="13.5" thickBot="1">
      <c r="A1" s="3"/>
      <c r="B1" s="23" t="s">
        <v>51</v>
      </c>
      <c r="C1" s="52">
        <v>1</v>
      </c>
      <c r="D1" s="89" t="s">
        <v>13</v>
      </c>
      <c r="E1" s="90"/>
      <c r="F1" s="89" t="s">
        <v>21</v>
      </c>
      <c r="G1" s="90"/>
      <c r="H1" s="86" t="s">
        <v>59</v>
      </c>
      <c r="I1" s="91" t="s">
        <v>52</v>
      </c>
      <c r="J1" s="92"/>
      <c r="K1" s="93"/>
      <c r="L1" s="86" t="s">
        <v>73</v>
      </c>
      <c r="M1" s="86" t="s">
        <v>52</v>
      </c>
      <c r="O1" s="19" t="s">
        <v>53</v>
      </c>
      <c r="P1" s="19" t="s">
        <v>54</v>
      </c>
      <c r="Q1" s="20"/>
      <c r="AF1" s="20"/>
    </row>
    <row r="2" spans="1:16" ht="13.5" thickBot="1">
      <c r="A2" s="4" t="s">
        <v>45</v>
      </c>
      <c r="B2" s="22" t="s">
        <v>9</v>
      </c>
      <c r="C2" s="26" t="s">
        <v>11</v>
      </c>
      <c r="D2" s="34" t="s">
        <v>55</v>
      </c>
      <c r="E2" s="37" t="s">
        <v>56</v>
      </c>
      <c r="F2" s="34" t="s">
        <v>55</v>
      </c>
      <c r="G2" s="37" t="s">
        <v>56</v>
      </c>
      <c r="H2" s="87" t="s">
        <v>85</v>
      </c>
      <c r="I2" s="38" t="s">
        <v>57</v>
      </c>
      <c r="J2" s="130" t="s">
        <v>58</v>
      </c>
      <c r="K2" s="123" t="s">
        <v>59</v>
      </c>
      <c r="L2" s="131" t="s">
        <v>52</v>
      </c>
      <c r="M2" s="132" t="s">
        <v>69</v>
      </c>
      <c r="O2" s="19" t="s">
        <v>60</v>
      </c>
      <c r="P2" s="19" t="s">
        <v>61</v>
      </c>
    </row>
    <row r="3" spans="1:16" ht="12.75">
      <c r="A3" s="70" t="str">
        <f>VLOOKUP(B3,Concursantes!A2:G22,2,FALSE)</f>
        <v>JUAN JOSE ALMAZAN         </v>
      </c>
      <c r="B3" s="64">
        <v>1</v>
      </c>
      <c r="C3" s="41">
        <v>30</v>
      </c>
      <c r="D3" s="40">
        <v>9</v>
      </c>
      <c r="E3" s="41">
        <v>51.1</v>
      </c>
      <c r="F3" s="40"/>
      <c r="G3" s="41">
        <v>7.9</v>
      </c>
      <c r="H3" s="40">
        <v>4</v>
      </c>
      <c r="I3" s="45">
        <f>C3*10</f>
        <v>300</v>
      </c>
      <c r="J3" s="129">
        <f>IF(O3&gt;0,IF(O3&gt;600,600-(O3-600)-P3-0,O3-P3-0),0)</f>
        <v>583.2</v>
      </c>
      <c r="K3" s="67">
        <f aca="true" t="shared" si="0" ref="K3:K10">IF(O3&gt;830,0,IF(H3=0,0,IF(H3&gt;15,0,IF(H3&gt;10,10,IF(H3&gt;5,20,30)))))</f>
        <v>30</v>
      </c>
      <c r="L3" s="83">
        <f>SUM(I3:K3)</f>
        <v>913.2</v>
      </c>
      <c r="M3" s="122">
        <f>IF(L25&gt;0,ROUND(L3/L25*1000,0),0)</f>
        <v>908</v>
      </c>
      <c r="O3" s="19">
        <f>D3*60+E3</f>
        <v>591.1</v>
      </c>
      <c r="P3" s="19">
        <f>F3*60+G3</f>
        <v>7.9</v>
      </c>
    </row>
    <row r="4" spans="1:16" ht="12.75">
      <c r="A4" s="70" t="str">
        <f>VLOOKUP(B4,Concursantes!A2:G22,2,FALSE)</f>
        <v>JOSE ENRIQUE PALACIOS     </v>
      </c>
      <c r="B4" s="65">
        <v>2</v>
      </c>
      <c r="C4" s="36">
        <v>11</v>
      </c>
      <c r="D4" s="35"/>
      <c r="E4" s="36"/>
      <c r="F4" s="35"/>
      <c r="G4" s="36"/>
      <c r="H4" s="35"/>
      <c r="I4" s="47">
        <f aca="true" t="shared" si="1" ref="I4:I12">C4*10</f>
        <v>110</v>
      </c>
      <c r="J4" s="129">
        <f aca="true" t="shared" si="2" ref="J4:J23">IF(O4&gt;0,IF(O4&gt;600,600-(O4-600)-P4-0,O4-P4-0),0)</f>
        <v>0</v>
      </c>
      <c r="K4" s="68">
        <f t="shared" si="0"/>
        <v>0</v>
      </c>
      <c r="L4" s="68">
        <f aca="true" t="shared" si="3" ref="L4:L22">SUM(I4:K4)</f>
        <v>110</v>
      </c>
      <c r="M4" s="48">
        <f>IF(L25&gt;0,ROUND(L4/L25*1000,0),0)</f>
        <v>109</v>
      </c>
      <c r="O4" s="19">
        <f aca="true" t="shared" si="4" ref="O4:O12">D4*60+E4</f>
        <v>0</v>
      </c>
      <c r="P4" s="19">
        <f aca="true" t="shared" si="5" ref="P4:P12">F4*60+G4</f>
        <v>0</v>
      </c>
    </row>
    <row r="5" spans="1:16" ht="12.75">
      <c r="A5" s="70" t="str">
        <f>VLOOKUP(B5,Concursantes!A2:G22,2,FALSE)</f>
        <v>PEDRO JOSE PEREZ RUBIO    </v>
      </c>
      <c r="B5" s="65">
        <v>3</v>
      </c>
      <c r="C5" s="36">
        <v>36</v>
      </c>
      <c r="D5" s="35">
        <v>9</v>
      </c>
      <c r="E5" s="36">
        <v>59.3</v>
      </c>
      <c r="F5" s="35"/>
      <c r="G5" s="36">
        <v>5.4</v>
      </c>
      <c r="H5" s="35">
        <v>7</v>
      </c>
      <c r="I5" s="47">
        <f t="shared" si="1"/>
        <v>360</v>
      </c>
      <c r="J5" s="129">
        <f t="shared" si="2"/>
        <v>593.9</v>
      </c>
      <c r="K5" s="68">
        <f t="shared" si="0"/>
        <v>20</v>
      </c>
      <c r="L5" s="68">
        <f t="shared" si="3"/>
        <v>973.9</v>
      </c>
      <c r="M5" s="48">
        <f>IF(L25&gt;0,ROUND(L5/L25*1000,0),0)</f>
        <v>968</v>
      </c>
      <c r="O5" s="19">
        <f t="shared" si="4"/>
        <v>599.3</v>
      </c>
      <c r="P5" s="19">
        <f t="shared" si="5"/>
        <v>5.4</v>
      </c>
    </row>
    <row r="6" spans="1:16" ht="12.75">
      <c r="A6" s="70" t="str">
        <f>VLOOKUP(B6,Concursantes!A2:G22,2,FALSE)</f>
        <v>ANGEL CRISTOBAL           </v>
      </c>
      <c r="B6" s="65">
        <v>4</v>
      </c>
      <c r="C6" s="36">
        <v>37</v>
      </c>
      <c r="D6" s="35">
        <v>9</v>
      </c>
      <c r="E6" s="36">
        <v>59.2</v>
      </c>
      <c r="F6" s="35"/>
      <c r="G6" s="36">
        <v>1.6</v>
      </c>
      <c r="H6" s="35">
        <v>3</v>
      </c>
      <c r="I6" s="47">
        <f>C6*10</f>
        <v>370</v>
      </c>
      <c r="J6" s="129">
        <f t="shared" si="2"/>
        <v>597.6</v>
      </c>
      <c r="K6" s="68">
        <f t="shared" si="0"/>
        <v>30</v>
      </c>
      <c r="L6" s="68">
        <f t="shared" si="3"/>
        <v>997.6</v>
      </c>
      <c r="M6" s="48">
        <f>IF(L25&gt;0,ROUND(L6/L25*1000,0),0)</f>
        <v>992</v>
      </c>
      <c r="N6" s="21"/>
      <c r="O6" s="19">
        <f t="shared" si="4"/>
        <v>599.2</v>
      </c>
      <c r="P6" s="19">
        <f t="shared" si="5"/>
        <v>1.6</v>
      </c>
    </row>
    <row r="7" spans="1:16" ht="12.75">
      <c r="A7" s="70" t="str">
        <f>VLOOKUP(B7,Concursantes!A2:G22,2,FALSE)</f>
        <v>JOSE FUILLERAT            </v>
      </c>
      <c r="B7" s="65">
        <v>5</v>
      </c>
      <c r="C7" s="36">
        <v>27</v>
      </c>
      <c r="D7" s="35">
        <v>10</v>
      </c>
      <c r="E7" s="36">
        <v>19.4</v>
      </c>
      <c r="F7" s="35"/>
      <c r="G7" s="36">
        <v>6</v>
      </c>
      <c r="H7" s="35">
        <v>14</v>
      </c>
      <c r="I7" s="47">
        <f t="shared" si="1"/>
        <v>270</v>
      </c>
      <c r="J7" s="129">
        <f t="shared" si="2"/>
        <v>574.6</v>
      </c>
      <c r="K7" s="68">
        <f t="shared" si="0"/>
        <v>10</v>
      </c>
      <c r="L7" s="68">
        <f t="shared" si="3"/>
        <v>854.6</v>
      </c>
      <c r="M7" s="48">
        <f>IF(L25&gt;0,ROUND(L7/L25*1000,0),0)</f>
        <v>850</v>
      </c>
      <c r="O7" s="19">
        <f t="shared" si="4"/>
        <v>619.4</v>
      </c>
      <c r="P7" s="19">
        <f t="shared" si="5"/>
        <v>6</v>
      </c>
    </row>
    <row r="8" spans="1:16" ht="12.75">
      <c r="A8" s="70" t="str">
        <f>VLOOKUP(B8,Concursantes!A2:G22,2,FALSE)</f>
        <v>LUIS MANUEL GONZALEZ      </v>
      </c>
      <c r="B8" s="65">
        <v>6</v>
      </c>
      <c r="C8" s="36">
        <v>32</v>
      </c>
      <c r="D8" s="35">
        <v>9</v>
      </c>
      <c r="E8" s="36">
        <v>56.3</v>
      </c>
      <c r="F8" s="35"/>
      <c r="G8" s="36">
        <v>4.6</v>
      </c>
      <c r="H8" s="35">
        <v>5</v>
      </c>
      <c r="I8" s="47">
        <f t="shared" si="1"/>
        <v>320</v>
      </c>
      <c r="J8" s="129">
        <f t="shared" si="2"/>
        <v>591.6999999999999</v>
      </c>
      <c r="K8" s="68">
        <f t="shared" si="0"/>
        <v>30</v>
      </c>
      <c r="L8" s="68">
        <f t="shared" si="3"/>
        <v>941.6999999999999</v>
      </c>
      <c r="M8" s="48">
        <f>IF(L25&gt;0,ROUND(L8/L25*1000,0),0)</f>
        <v>936</v>
      </c>
      <c r="O8" s="19">
        <f t="shared" si="4"/>
        <v>596.3</v>
      </c>
      <c r="P8" s="19">
        <f t="shared" si="5"/>
        <v>4.6</v>
      </c>
    </row>
    <row r="9" spans="1:16" ht="12.75">
      <c r="A9" s="70" t="str">
        <f>VLOOKUP(B9,Concursantes!A2:G22,2,FALSE)</f>
        <v>JOSE ANTONIO MOYA LARA    </v>
      </c>
      <c r="B9" s="65">
        <v>7</v>
      </c>
      <c r="C9" s="36">
        <v>39</v>
      </c>
      <c r="D9" s="35">
        <v>9</v>
      </c>
      <c r="E9" s="36">
        <v>52.1</v>
      </c>
      <c r="F9" s="35"/>
      <c r="G9" s="36">
        <v>6.3</v>
      </c>
      <c r="H9" s="35">
        <v>4</v>
      </c>
      <c r="I9" s="47">
        <f t="shared" si="1"/>
        <v>390</v>
      </c>
      <c r="J9" s="129">
        <f t="shared" si="2"/>
        <v>585.8000000000001</v>
      </c>
      <c r="K9" s="68">
        <f t="shared" si="0"/>
        <v>30</v>
      </c>
      <c r="L9" s="68">
        <f t="shared" si="3"/>
        <v>1005.8000000000001</v>
      </c>
      <c r="M9" s="48">
        <f>IF(L25&gt;0,ROUND(L9/L25*1000,0),0)</f>
        <v>1000</v>
      </c>
      <c r="O9" s="19">
        <f t="shared" si="4"/>
        <v>592.1</v>
      </c>
      <c r="P9" s="19">
        <f t="shared" si="5"/>
        <v>6.3</v>
      </c>
    </row>
    <row r="10" spans="1:16" ht="12.75">
      <c r="A10" s="70" t="str">
        <f>VLOOKUP(B10,Concursantes!A2:G22,2,FALSE)</f>
        <v>JOSE ANTONIO ORVIZ        </v>
      </c>
      <c r="B10" s="65">
        <v>8</v>
      </c>
      <c r="C10" s="36">
        <v>31</v>
      </c>
      <c r="D10" s="35">
        <v>10</v>
      </c>
      <c r="E10" s="36">
        <v>1.9</v>
      </c>
      <c r="F10" s="35"/>
      <c r="G10" s="36">
        <v>3</v>
      </c>
      <c r="H10" s="35" t="s">
        <v>50</v>
      </c>
      <c r="I10" s="47">
        <f t="shared" si="1"/>
        <v>310</v>
      </c>
      <c r="J10" s="129">
        <f t="shared" si="2"/>
        <v>595.1</v>
      </c>
      <c r="K10" s="68">
        <f t="shared" si="0"/>
        <v>0</v>
      </c>
      <c r="L10" s="68">
        <f t="shared" si="3"/>
        <v>905.1</v>
      </c>
      <c r="M10" s="48">
        <f>IF(L25&gt;0,ROUND(L10/L25*1000,0),0)</f>
        <v>900</v>
      </c>
      <c r="O10" s="19">
        <f t="shared" si="4"/>
        <v>601.9</v>
      </c>
      <c r="P10" s="19">
        <f t="shared" si="5"/>
        <v>3</v>
      </c>
    </row>
    <row r="11" spans="1:16" ht="12.75">
      <c r="A11" s="70" t="str">
        <f>VLOOKUP(B11,Concursantes!A2:G22,2,FALSE)</f>
        <v>SAUL ALMAZAN              </v>
      </c>
      <c r="B11" s="65">
        <v>9</v>
      </c>
      <c r="C11" s="36">
        <v>22</v>
      </c>
      <c r="D11" s="35">
        <v>9</v>
      </c>
      <c r="E11" s="36">
        <v>56.9</v>
      </c>
      <c r="F11" s="35"/>
      <c r="G11" s="36">
        <v>19.1</v>
      </c>
      <c r="H11" s="35">
        <v>9</v>
      </c>
      <c r="I11" s="47">
        <f t="shared" si="1"/>
        <v>220</v>
      </c>
      <c r="J11" s="129">
        <f t="shared" si="2"/>
        <v>577.8</v>
      </c>
      <c r="K11" s="68">
        <f>IF(O11&gt;830,0,IF(H11=0,0,IF(H11&gt;15,0,IF(H11&gt;10,10,IF(H11&gt;5,20,30)))))</f>
        <v>20</v>
      </c>
      <c r="L11" s="68">
        <f t="shared" si="3"/>
        <v>817.8</v>
      </c>
      <c r="M11" s="48">
        <f>IF(L25&gt;0,ROUND(L11/L25*1000,0),0)</f>
        <v>813</v>
      </c>
      <c r="O11" s="19">
        <f t="shared" si="4"/>
        <v>596.9</v>
      </c>
      <c r="P11" s="19">
        <f t="shared" si="5"/>
        <v>19.1</v>
      </c>
    </row>
    <row r="12" spans="1:16" ht="12.75">
      <c r="A12" s="70" t="str">
        <f>VLOOKUP(B12,Concursantes!A2:G22,2,FALSE)</f>
        <v>ALBERTO BARRIOS           </v>
      </c>
      <c r="B12" s="65">
        <v>10</v>
      </c>
      <c r="C12" s="36">
        <v>30</v>
      </c>
      <c r="D12" s="35"/>
      <c r="E12" s="36">
        <v>4.5</v>
      </c>
      <c r="F12" s="35"/>
      <c r="G12" s="36"/>
      <c r="H12" s="35">
        <v>5</v>
      </c>
      <c r="I12" s="47">
        <f t="shared" si="1"/>
        <v>300</v>
      </c>
      <c r="J12" s="129">
        <f t="shared" si="2"/>
        <v>4.5</v>
      </c>
      <c r="K12" s="68">
        <f aca="true" t="shared" si="6" ref="K12:K23">IF(O12&gt;830,0,IF(H12=0,0,IF(H12&gt;15,0,IF(H12&gt;10,10,IF(H12&gt;5,20,30)))))</f>
        <v>30</v>
      </c>
      <c r="L12" s="68">
        <f t="shared" si="3"/>
        <v>334.5</v>
      </c>
      <c r="M12" s="48">
        <f>IF(L25&gt;0,ROUND(L12/L25*1000,0),0)</f>
        <v>333</v>
      </c>
      <c r="O12" s="19">
        <f t="shared" si="4"/>
        <v>4.5</v>
      </c>
      <c r="P12" s="19">
        <f t="shared" si="5"/>
        <v>0</v>
      </c>
    </row>
    <row r="13" spans="1:16" ht="12.75">
      <c r="A13" s="70" t="str">
        <f>VLOOKUP(B13,Concursantes!A2:G22,2,FALSE)</f>
        <v>ANTONIO CORONILLA         </v>
      </c>
      <c r="B13" s="65">
        <v>11</v>
      </c>
      <c r="C13" s="36">
        <v>32</v>
      </c>
      <c r="D13" s="35">
        <v>10</v>
      </c>
      <c r="E13" s="36">
        <v>0.8</v>
      </c>
      <c r="F13" s="35"/>
      <c r="G13" s="36">
        <v>6.8</v>
      </c>
      <c r="H13" s="35">
        <v>2</v>
      </c>
      <c r="I13" s="47">
        <f>C13*10</f>
        <v>320</v>
      </c>
      <c r="J13" s="129">
        <f t="shared" si="2"/>
        <v>592.4000000000001</v>
      </c>
      <c r="K13" s="68">
        <f t="shared" si="6"/>
        <v>30</v>
      </c>
      <c r="L13" s="68">
        <f t="shared" si="3"/>
        <v>942.4000000000001</v>
      </c>
      <c r="M13" s="48">
        <f>IF(L25&gt;0,ROUND(L13/L25*1000,0),0)</f>
        <v>937</v>
      </c>
      <c r="O13" s="19">
        <f>D13*60+E13</f>
        <v>600.8</v>
      </c>
      <c r="P13" s="19">
        <f>F13*60+G13</f>
        <v>6.8</v>
      </c>
    </row>
    <row r="14" spans="1:16" ht="12.75">
      <c r="A14" s="70" t="str">
        <f>VLOOKUP(B14,Concursantes!A2:G22,2,FALSE)</f>
        <v> </v>
      </c>
      <c r="B14" s="65">
        <v>12</v>
      </c>
      <c r="C14" s="36"/>
      <c r="D14" s="35"/>
      <c r="E14" s="36"/>
      <c r="F14" s="35"/>
      <c r="G14" s="36"/>
      <c r="H14" s="35"/>
      <c r="I14" s="47">
        <f>C14*10</f>
        <v>0</v>
      </c>
      <c r="J14" s="129">
        <f t="shared" si="2"/>
        <v>0</v>
      </c>
      <c r="K14" s="68">
        <f t="shared" si="6"/>
        <v>0</v>
      </c>
      <c r="L14" s="68">
        <f t="shared" si="3"/>
        <v>0</v>
      </c>
      <c r="M14" s="48">
        <f>IF(L25&gt;0,ROUND(L14/L25*1000,0),0)</f>
        <v>0</v>
      </c>
      <c r="O14" s="19">
        <f aca="true" t="shared" si="7" ref="O14:O22">D14*60+E14</f>
        <v>0</v>
      </c>
      <c r="P14" s="19">
        <f aca="true" t="shared" si="8" ref="P14:P22">F14*60+G14</f>
        <v>0</v>
      </c>
    </row>
    <row r="15" spans="1:16" ht="12.75">
      <c r="A15" s="70" t="str">
        <f>VLOOKUP(B15,Concursantes!A2:G22,2,FALSE)</f>
        <v> </v>
      </c>
      <c r="B15" s="65">
        <v>13</v>
      </c>
      <c r="C15" s="36"/>
      <c r="D15" s="35"/>
      <c r="E15" s="36"/>
      <c r="F15" s="35"/>
      <c r="G15" s="36"/>
      <c r="H15" s="35"/>
      <c r="I15" s="47">
        <f>C15*10</f>
        <v>0</v>
      </c>
      <c r="J15" s="129">
        <f t="shared" si="2"/>
        <v>0</v>
      </c>
      <c r="K15" s="68">
        <f t="shared" si="6"/>
        <v>0</v>
      </c>
      <c r="L15" s="68">
        <f t="shared" si="3"/>
        <v>0</v>
      </c>
      <c r="M15" s="48">
        <f>IF(L25&gt;0,ROUND(L15/L25*1000,0),0)</f>
        <v>0</v>
      </c>
      <c r="O15" s="19">
        <f t="shared" si="7"/>
        <v>0</v>
      </c>
      <c r="P15" s="19">
        <f t="shared" si="8"/>
        <v>0</v>
      </c>
    </row>
    <row r="16" spans="1:16" ht="12.75">
      <c r="A16" s="70" t="str">
        <f>VLOOKUP(B16,Concursantes!A2:G22,2,FALSE)</f>
        <v> </v>
      </c>
      <c r="B16" s="65">
        <v>14</v>
      </c>
      <c r="C16" s="36"/>
      <c r="D16" s="35"/>
      <c r="E16" s="36"/>
      <c r="F16" s="35"/>
      <c r="G16" s="36"/>
      <c r="H16" s="35"/>
      <c r="I16" s="47">
        <f>C16*10</f>
        <v>0</v>
      </c>
      <c r="J16" s="129">
        <f t="shared" si="2"/>
        <v>0</v>
      </c>
      <c r="K16" s="68">
        <f t="shared" si="6"/>
        <v>0</v>
      </c>
      <c r="L16" s="68">
        <f t="shared" si="3"/>
        <v>0</v>
      </c>
      <c r="M16" s="48">
        <f>IF(L25&gt;0,ROUND(L16/L25*1000,0),0)</f>
        <v>0</v>
      </c>
      <c r="O16" s="19">
        <f t="shared" si="7"/>
        <v>0</v>
      </c>
      <c r="P16" s="19">
        <f t="shared" si="8"/>
        <v>0</v>
      </c>
    </row>
    <row r="17" spans="1:16" ht="12.75">
      <c r="A17" s="70" t="str">
        <f>VLOOKUP(B17,Concursantes!A2:G22,2,FALSE)</f>
        <v> </v>
      </c>
      <c r="B17" s="65">
        <v>15</v>
      </c>
      <c r="C17" s="36"/>
      <c r="D17" s="35"/>
      <c r="E17" s="36"/>
      <c r="F17" s="35"/>
      <c r="G17" s="36"/>
      <c r="H17" s="35"/>
      <c r="I17" s="47">
        <f aca="true" t="shared" si="9" ref="I17:I22">C17*10</f>
        <v>0</v>
      </c>
      <c r="J17" s="129">
        <f t="shared" si="2"/>
        <v>0</v>
      </c>
      <c r="K17" s="68">
        <f t="shared" si="6"/>
        <v>0</v>
      </c>
      <c r="L17" s="68">
        <f t="shared" si="3"/>
        <v>0</v>
      </c>
      <c r="M17" s="48">
        <f>IF(L25&gt;0,ROUND(L17/L25*1000,0),0)</f>
        <v>0</v>
      </c>
      <c r="O17" s="19">
        <f t="shared" si="7"/>
        <v>0</v>
      </c>
      <c r="P17" s="19">
        <f t="shared" si="8"/>
        <v>0</v>
      </c>
    </row>
    <row r="18" spans="1:16" ht="12.75">
      <c r="A18" s="70" t="str">
        <f>VLOOKUP(B18,Concursantes!A2:G22,2,FALSE)</f>
        <v> </v>
      </c>
      <c r="B18" s="65">
        <v>16</v>
      </c>
      <c r="C18" s="36"/>
      <c r="D18" s="35"/>
      <c r="E18" s="36"/>
      <c r="F18" s="35"/>
      <c r="G18" s="36"/>
      <c r="H18" s="35"/>
      <c r="I18" s="47">
        <f t="shared" si="9"/>
        <v>0</v>
      </c>
      <c r="J18" s="129">
        <f t="shared" si="2"/>
        <v>0</v>
      </c>
      <c r="K18" s="68">
        <f t="shared" si="6"/>
        <v>0</v>
      </c>
      <c r="L18" s="68">
        <f t="shared" si="3"/>
        <v>0</v>
      </c>
      <c r="M18" s="48">
        <f>IF(L25&gt;0,ROUND(L18/L25*1000,0),0)</f>
        <v>0</v>
      </c>
      <c r="O18" s="19">
        <f t="shared" si="7"/>
        <v>0</v>
      </c>
      <c r="P18" s="19">
        <f t="shared" si="8"/>
        <v>0</v>
      </c>
    </row>
    <row r="19" spans="1:16" ht="12.75">
      <c r="A19" s="70" t="str">
        <f>VLOOKUP(B19,Concursantes!A2:G22,2,FALSE)</f>
        <v> </v>
      </c>
      <c r="B19" s="65">
        <v>17</v>
      </c>
      <c r="C19" s="36"/>
      <c r="D19" s="35"/>
      <c r="E19" s="36"/>
      <c r="F19" s="35"/>
      <c r="G19" s="36"/>
      <c r="H19" s="35"/>
      <c r="I19" s="47">
        <f t="shared" si="9"/>
        <v>0</v>
      </c>
      <c r="J19" s="129">
        <f t="shared" si="2"/>
        <v>0</v>
      </c>
      <c r="K19" s="68">
        <f t="shared" si="6"/>
        <v>0</v>
      </c>
      <c r="L19" s="68">
        <f t="shared" si="3"/>
        <v>0</v>
      </c>
      <c r="M19" s="48">
        <f>IF(L25&gt;0,ROUND(L19/L25*1000,0),0)</f>
        <v>0</v>
      </c>
      <c r="O19" s="19">
        <f t="shared" si="7"/>
        <v>0</v>
      </c>
      <c r="P19" s="19">
        <f t="shared" si="8"/>
        <v>0</v>
      </c>
    </row>
    <row r="20" spans="1:16" ht="12.75">
      <c r="A20" s="70" t="str">
        <f>VLOOKUP(B20,Concursantes!A2:G22,2,FALSE)</f>
        <v> </v>
      </c>
      <c r="B20" s="65">
        <v>18</v>
      </c>
      <c r="C20" s="36"/>
      <c r="D20" s="35"/>
      <c r="E20" s="36"/>
      <c r="F20" s="35"/>
      <c r="G20" s="36"/>
      <c r="H20" s="35"/>
      <c r="I20" s="47">
        <f t="shared" si="9"/>
        <v>0</v>
      </c>
      <c r="J20" s="129">
        <f t="shared" si="2"/>
        <v>0</v>
      </c>
      <c r="K20" s="68">
        <f t="shared" si="6"/>
        <v>0</v>
      </c>
      <c r="L20" s="68">
        <f t="shared" si="3"/>
        <v>0</v>
      </c>
      <c r="M20" s="48">
        <f>IF(L25&gt;0,ROUND(L20/L25*1000,0),0)</f>
        <v>0</v>
      </c>
      <c r="O20" s="19">
        <f t="shared" si="7"/>
        <v>0</v>
      </c>
      <c r="P20" s="19">
        <f t="shared" si="8"/>
        <v>0</v>
      </c>
    </row>
    <row r="21" spans="1:16" ht="12.75">
      <c r="A21" s="70" t="str">
        <f>VLOOKUP(B21,Concursantes!A2:G22,2,FALSE)</f>
        <v> </v>
      </c>
      <c r="B21" s="65">
        <v>19</v>
      </c>
      <c r="C21" s="36"/>
      <c r="D21" s="35"/>
      <c r="E21" s="36"/>
      <c r="F21" s="35"/>
      <c r="G21" s="36"/>
      <c r="H21" s="35"/>
      <c r="I21" s="47">
        <f t="shared" si="9"/>
        <v>0</v>
      </c>
      <c r="J21" s="129">
        <f t="shared" si="2"/>
        <v>0</v>
      </c>
      <c r="K21" s="68">
        <f t="shared" si="6"/>
        <v>0</v>
      </c>
      <c r="L21" s="68">
        <f t="shared" si="3"/>
        <v>0</v>
      </c>
      <c r="M21" s="48">
        <f>IF(L25&gt;0,ROUND(L21/L25*1000,0),0)</f>
        <v>0</v>
      </c>
      <c r="O21" s="19">
        <f t="shared" si="7"/>
        <v>0</v>
      </c>
      <c r="P21" s="19">
        <f t="shared" si="8"/>
        <v>0</v>
      </c>
    </row>
    <row r="22" spans="1:16" ht="12.75">
      <c r="A22" s="70" t="str">
        <f>VLOOKUP(B22,Concursantes!A2:G22,2,FALSE)</f>
        <v> </v>
      </c>
      <c r="B22" s="65">
        <v>20</v>
      </c>
      <c r="C22" s="36"/>
      <c r="D22" s="35"/>
      <c r="E22" s="36"/>
      <c r="F22" s="35"/>
      <c r="G22" s="36"/>
      <c r="H22" s="35"/>
      <c r="I22" s="47">
        <f t="shared" si="9"/>
        <v>0</v>
      </c>
      <c r="J22" s="129">
        <f t="shared" si="2"/>
        <v>0</v>
      </c>
      <c r="K22" s="68">
        <f t="shared" si="6"/>
        <v>0</v>
      </c>
      <c r="L22" s="68">
        <f t="shared" si="3"/>
        <v>0</v>
      </c>
      <c r="M22" s="48">
        <f>IF(L25&gt;0,ROUND(L22/L25*1000,0),0)</f>
        <v>0</v>
      </c>
      <c r="O22" s="19">
        <f t="shared" si="7"/>
        <v>0</v>
      </c>
      <c r="P22" s="19">
        <f t="shared" si="8"/>
        <v>0</v>
      </c>
    </row>
    <row r="23" spans="1:16" ht="13.5" thickBot="1">
      <c r="A23" s="76" t="str">
        <f>VLOOKUP(B23,Concursantes!A2:G22,2,FALSE)</f>
        <v> </v>
      </c>
      <c r="B23" s="66">
        <v>21</v>
      </c>
      <c r="C23" s="43"/>
      <c r="D23" s="42"/>
      <c r="E23" s="43"/>
      <c r="F23" s="42"/>
      <c r="G23" s="43"/>
      <c r="H23" s="42"/>
      <c r="I23" s="49">
        <f>C23*10</f>
        <v>0</v>
      </c>
      <c r="J23" s="50">
        <f t="shared" si="2"/>
        <v>0</v>
      </c>
      <c r="K23" s="69">
        <f t="shared" si="6"/>
        <v>0</v>
      </c>
      <c r="L23" s="50">
        <f>SUM(I23:K23)</f>
        <v>0</v>
      </c>
      <c r="M23" s="51">
        <f>IF(L25&gt;0,ROUND(L23/L25*1000,0),0)</f>
        <v>0</v>
      </c>
      <c r="O23" s="19">
        <f>D23*60+E23</f>
        <v>0</v>
      </c>
      <c r="P23" s="19">
        <f>F23*60+G23</f>
        <v>0</v>
      </c>
    </row>
    <row r="25" spans="10:12" ht="12.75">
      <c r="J25" s="17" t="s">
        <v>62</v>
      </c>
      <c r="K25" s="33"/>
      <c r="L25" s="18">
        <f>MAX(L3:L23)</f>
        <v>1005.8000000000001</v>
      </c>
    </row>
    <row r="31" ht="12.75" hidden="1">
      <c r="B31" s="16">
        <v>1</v>
      </c>
    </row>
    <row r="32" ht="12.75" hidden="1">
      <c r="B32" s="16">
        <v>2</v>
      </c>
    </row>
    <row r="33" ht="12.75" hidden="1">
      <c r="B33" s="16">
        <v>3</v>
      </c>
    </row>
    <row r="34" ht="12.75" hidden="1">
      <c r="B34" s="21">
        <v>4</v>
      </c>
    </row>
    <row r="35" ht="12.75" hidden="1">
      <c r="B35" s="16">
        <v>5</v>
      </c>
    </row>
    <row r="36" ht="12.75" hidden="1">
      <c r="B36" s="16">
        <v>6</v>
      </c>
    </row>
    <row r="37" ht="12.75" hidden="1">
      <c r="B37" s="16">
        <v>7</v>
      </c>
    </row>
    <row r="38" ht="12.75" hidden="1">
      <c r="B38" s="21">
        <v>8</v>
      </c>
    </row>
    <row r="39" ht="12.75" hidden="1">
      <c r="B39" s="16">
        <v>9</v>
      </c>
    </row>
    <row r="40" ht="12.75" hidden="1">
      <c r="B40" s="16">
        <v>10</v>
      </c>
    </row>
    <row r="41" ht="12.75" hidden="1">
      <c r="B41" s="16">
        <v>11</v>
      </c>
    </row>
    <row r="42" ht="12.75" hidden="1">
      <c r="B42" s="21">
        <v>12</v>
      </c>
    </row>
    <row r="43" ht="12.75" hidden="1">
      <c r="B43" s="16">
        <v>13</v>
      </c>
    </row>
    <row r="44" ht="12.75" hidden="1">
      <c r="B44" s="16">
        <v>14</v>
      </c>
    </row>
    <row r="45" ht="12.75" hidden="1">
      <c r="B45" s="16">
        <v>15</v>
      </c>
    </row>
    <row r="46" ht="12.75" hidden="1">
      <c r="B46" s="21">
        <v>16</v>
      </c>
    </row>
    <row r="47" ht="12.75" hidden="1">
      <c r="B47" s="16">
        <v>17</v>
      </c>
    </row>
    <row r="48" ht="12.75" hidden="1">
      <c r="B48" s="16">
        <v>18</v>
      </c>
    </row>
    <row r="49" ht="12.75" hidden="1">
      <c r="B49" s="16">
        <v>19</v>
      </c>
    </row>
    <row r="50" ht="12.75" hidden="1">
      <c r="B50" s="21">
        <v>20</v>
      </c>
    </row>
    <row r="51" ht="12.75" hidden="1">
      <c r="B51" s="16">
        <v>21</v>
      </c>
    </row>
  </sheetData>
  <sheetProtection sheet="1" objects="1" scenarios="1"/>
  <printOptions gridLines="1"/>
  <pageMargins left="1" right="0.82" top="1.23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F52"/>
  <sheetViews>
    <sheetView workbookViewId="0" topLeftCell="A1">
      <selection activeCell="C16" sqref="C16"/>
    </sheetView>
  </sheetViews>
  <sheetFormatPr defaultColWidth="11.421875" defaultRowHeight="12.75"/>
  <cols>
    <col min="1" max="1" width="38.8515625" style="16" customWidth="1"/>
    <col min="2" max="3" width="6.7109375" style="16" customWidth="1"/>
    <col min="4" max="7" width="5.7109375" style="16" customWidth="1"/>
    <col min="8" max="8" width="6.8515625" style="16" customWidth="1"/>
    <col min="9" max="9" width="9.57421875" style="16" customWidth="1"/>
    <col min="10" max="10" width="9.7109375" style="16" customWidth="1"/>
    <col min="11" max="11" width="5.57421875" style="16" customWidth="1"/>
    <col min="12" max="13" width="7.7109375" style="16" customWidth="1"/>
    <col min="14" max="14" width="11.421875" style="16" customWidth="1"/>
    <col min="15" max="15" width="6.7109375" style="16" customWidth="1"/>
    <col min="16" max="16" width="5.8515625" style="16" customWidth="1"/>
    <col min="17" max="16384" width="9.140625" style="0" customWidth="1"/>
  </cols>
  <sheetData>
    <row r="1" spans="1:16" ht="13.5" thickBot="1">
      <c r="A1" s="3"/>
      <c r="B1" s="23" t="s">
        <v>51</v>
      </c>
      <c r="C1" s="52">
        <v>2</v>
      </c>
      <c r="D1" s="89" t="s">
        <v>13</v>
      </c>
      <c r="E1" s="90"/>
      <c r="F1" s="89" t="s">
        <v>21</v>
      </c>
      <c r="G1" s="90"/>
      <c r="H1" s="86" t="s">
        <v>59</v>
      </c>
      <c r="I1" s="91" t="s">
        <v>52</v>
      </c>
      <c r="J1" s="92"/>
      <c r="K1" s="93"/>
      <c r="L1" s="86" t="s">
        <v>73</v>
      </c>
      <c r="M1" s="86" t="s">
        <v>52</v>
      </c>
      <c r="O1" s="19" t="s">
        <v>53</v>
      </c>
      <c r="P1" s="19" t="s">
        <v>54</v>
      </c>
    </row>
    <row r="2" spans="1:16" ht="13.5" thickBot="1">
      <c r="A2" s="4" t="s">
        <v>45</v>
      </c>
      <c r="B2" s="22" t="s">
        <v>9</v>
      </c>
      <c r="C2" s="26" t="s">
        <v>11</v>
      </c>
      <c r="D2" s="34" t="s">
        <v>55</v>
      </c>
      <c r="E2" s="37" t="s">
        <v>56</v>
      </c>
      <c r="F2" s="34" t="s">
        <v>55</v>
      </c>
      <c r="G2" s="37" t="s">
        <v>56</v>
      </c>
      <c r="H2" s="87" t="s">
        <v>85</v>
      </c>
      <c r="I2" s="38" t="s">
        <v>57</v>
      </c>
      <c r="J2" s="130" t="s">
        <v>58</v>
      </c>
      <c r="K2" s="39" t="s">
        <v>59</v>
      </c>
      <c r="L2" s="118" t="s">
        <v>52</v>
      </c>
      <c r="M2" s="121" t="s">
        <v>69</v>
      </c>
      <c r="O2" s="19" t="s">
        <v>60</v>
      </c>
      <c r="P2" s="19" t="s">
        <v>61</v>
      </c>
    </row>
    <row r="3" spans="1:16" ht="12.75">
      <c r="A3" s="70" t="str">
        <f>VLOOKUP(B3,Concursantes!A2:G22,2,FALSE)</f>
        <v>JUAN JOSE ALMAZAN         </v>
      </c>
      <c r="B3" s="64">
        <v>1</v>
      </c>
      <c r="C3" s="41">
        <v>32</v>
      </c>
      <c r="D3" s="40">
        <v>9</v>
      </c>
      <c r="E3" s="41">
        <v>56.4</v>
      </c>
      <c r="F3" s="40"/>
      <c r="G3" s="41">
        <v>4.2</v>
      </c>
      <c r="H3" s="40">
        <v>7</v>
      </c>
      <c r="I3" s="133">
        <f aca="true" t="shared" si="0" ref="I3:I23">C3*10</f>
        <v>320</v>
      </c>
      <c r="J3" s="129">
        <f>IF(O3&gt;0,IF(O3&gt;600,600-(O3-600)-P3-0,O3-P3-0),0)</f>
        <v>592.1999999999999</v>
      </c>
      <c r="K3" s="136">
        <f aca="true" t="shared" si="1" ref="K3:K23">IF(O3&gt;830,0,IF(H3=0,0,IF(H3&gt;15,0,IF(H3&gt;10,10,IF(H3&gt;5,20,30)))))</f>
        <v>20</v>
      </c>
      <c r="L3" s="83">
        <f aca="true" t="shared" si="2" ref="L3:L23">SUM(I3:K3)</f>
        <v>932.1999999999999</v>
      </c>
      <c r="M3" s="46">
        <f>IF(L25&gt;0,ROUND(L3/L25*1000,0),0)</f>
        <v>948</v>
      </c>
      <c r="O3" s="19">
        <f aca="true" t="shared" si="3" ref="O3:O23">D3*60+E3</f>
        <v>596.4</v>
      </c>
      <c r="P3" s="19">
        <f aca="true" t="shared" si="4" ref="P3:P23">F3*60+G3</f>
        <v>4.2</v>
      </c>
    </row>
    <row r="4" spans="1:16" ht="12.75">
      <c r="A4" s="70" t="str">
        <f>VLOOKUP(B4,Concursantes!A2:G22,2,FALSE)</f>
        <v>JOSE ENRIQUE PALACIOS     </v>
      </c>
      <c r="B4" s="65">
        <v>2</v>
      </c>
      <c r="C4" s="36">
        <v>29</v>
      </c>
      <c r="D4" s="35">
        <v>9</v>
      </c>
      <c r="E4" s="36">
        <v>53</v>
      </c>
      <c r="F4" s="35"/>
      <c r="G4" s="36">
        <v>11</v>
      </c>
      <c r="H4" s="35">
        <v>7</v>
      </c>
      <c r="I4" s="134">
        <f t="shared" si="0"/>
        <v>290</v>
      </c>
      <c r="J4" s="44">
        <f aca="true" t="shared" si="5" ref="J4:J23">IF(O4&gt;0,IF(O4&gt;600,600-(O4-600)-P4-0,O4-P4-0),0)</f>
        <v>582</v>
      </c>
      <c r="K4" s="137">
        <f t="shared" si="1"/>
        <v>20</v>
      </c>
      <c r="L4" s="68">
        <f t="shared" si="2"/>
        <v>892</v>
      </c>
      <c r="M4" s="48">
        <f>IF(L25&gt;0,ROUND(L4/L25*1000,0),0)</f>
        <v>907</v>
      </c>
      <c r="O4" s="19">
        <f t="shared" si="3"/>
        <v>593</v>
      </c>
      <c r="P4" s="19">
        <f t="shared" si="4"/>
        <v>11</v>
      </c>
    </row>
    <row r="5" spans="1:16" ht="12.75">
      <c r="A5" s="70" t="str">
        <f>VLOOKUP(B5,Concursantes!A2:G22,2,FALSE)</f>
        <v>PEDRO JOSE PEREZ RUBIO    </v>
      </c>
      <c r="B5" s="65">
        <v>3</v>
      </c>
      <c r="C5" s="36">
        <v>36</v>
      </c>
      <c r="D5" s="35">
        <v>9</v>
      </c>
      <c r="E5" s="36">
        <v>56.8</v>
      </c>
      <c r="F5" s="35"/>
      <c r="G5" s="36">
        <v>4.9</v>
      </c>
      <c r="H5" s="35">
        <v>4</v>
      </c>
      <c r="I5" s="134">
        <f t="shared" si="0"/>
        <v>360</v>
      </c>
      <c r="J5" s="44">
        <f t="shared" si="5"/>
        <v>591.9</v>
      </c>
      <c r="K5" s="137">
        <f t="shared" si="1"/>
        <v>30</v>
      </c>
      <c r="L5" s="68">
        <f t="shared" si="2"/>
        <v>981.9</v>
      </c>
      <c r="M5" s="48">
        <f>IF(L25&gt;0,ROUND(L5/L25*1000,0),0)</f>
        <v>998</v>
      </c>
      <c r="O5" s="19">
        <f t="shared" si="3"/>
        <v>596.8</v>
      </c>
      <c r="P5" s="19">
        <f t="shared" si="4"/>
        <v>4.9</v>
      </c>
    </row>
    <row r="6" spans="1:16" ht="12.75">
      <c r="A6" s="70" t="str">
        <f>VLOOKUP(B6,Concursantes!A2:G22,2,FALSE)</f>
        <v>ANGEL CRISTOBAL           </v>
      </c>
      <c r="B6" s="65">
        <v>4</v>
      </c>
      <c r="C6" s="36">
        <v>35</v>
      </c>
      <c r="D6" s="35">
        <v>9</v>
      </c>
      <c r="E6" s="36">
        <v>59.5</v>
      </c>
      <c r="F6" s="35"/>
      <c r="G6" s="36">
        <v>0.1</v>
      </c>
      <c r="H6" s="35">
        <v>4</v>
      </c>
      <c r="I6" s="134">
        <f t="shared" si="0"/>
        <v>350</v>
      </c>
      <c r="J6" s="44">
        <f t="shared" si="5"/>
        <v>599.4</v>
      </c>
      <c r="K6" s="137">
        <f t="shared" si="1"/>
        <v>30</v>
      </c>
      <c r="L6" s="68">
        <f t="shared" si="2"/>
        <v>979.4</v>
      </c>
      <c r="M6" s="48">
        <f>IF(L25&gt;0,ROUND(L6/L25*1000,0),0)</f>
        <v>996</v>
      </c>
      <c r="N6" s="21"/>
      <c r="O6" s="19">
        <f t="shared" si="3"/>
        <v>599.5</v>
      </c>
      <c r="P6" s="19">
        <f t="shared" si="4"/>
        <v>0.1</v>
      </c>
    </row>
    <row r="7" spans="1:16" ht="12.75">
      <c r="A7" s="70" t="str">
        <f>VLOOKUP(B7,Concursantes!A2:G22,2,FALSE)</f>
        <v>JOSE FUILLERAT            </v>
      </c>
      <c r="B7" s="65">
        <v>5</v>
      </c>
      <c r="C7" s="36">
        <v>29</v>
      </c>
      <c r="D7" s="35">
        <v>9</v>
      </c>
      <c r="E7" s="36">
        <v>49.1</v>
      </c>
      <c r="F7" s="35"/>
      <c r="G7" s="36">
        <v>17.2</v>
      </c>
      <c r="H7" s="35">
        <v>15</v>
      </c>
      <c r="I7" s="134">
        <f t="shared" si="0"/>
        <v>290</v>
      </c>
      <c r="J7" s="44">
        <f t="shared" si="5"/>
        <v>571.9</v>
      </c>
      <c r="K7" s="137">
        <f t="shared" si="1"/>
        <v>10</v>
      </c>
      <c r="L7" s="68">
        <f t="shared" si="2"/>
        <v>871.9</v>
      </c>
      <c r="M7" s="48">
        <f>IF(L25&gt;0,ROUND(L7/L25*1000,0),0)</f>
        <v>886</v>
      </c>
      <c r="O7" s="19">
        <f t="shared" si="3"/>
        <v>589.1</v>
      </c>
      <c r="P7" s="19">
        <f t="shared" si="4"/>
        <v>17.2</v>
      </c>
    </row>
    <row r="8" spans="1:16" ht="12.75">
      <c r="A8" s="70" t="str">
        <f>VLOOKUP(B8,Concursantes!A2:G22,2,FALSE)</f>
        <v>LUIS MANUEL GONZALEZ      </v>
      </c>
      <c r="B8" s="65">
        <v>6</v>
      </c>
      <c r="C8" s="36">
        <v>32</v>
      </c>
      <c r="D8" s="35">
        <v>9</v>
      </c>
      <c r="E8" s="36">
        <v>59.9</v>
      </c>
      <c r="F8" s="35"/>
      <c r="G8" s="36">
        <v>9.2</v>
      </c>
      <c r="H8" s="35">
        <v>2</v>
      </c>
      <c r="I8" s="134">
        <f t="shared" si="0"/>
        <v>320</v>
      </c>
      <c r="J8" s="44">
        <f t="shared" si="5"/>
        <v>590.6999999999999</v>
      </c>
      <c r="K8" s="137">
        <f t="shared" si="1"/>
        <v>30</v>
      </c>
      <c r="L8" s="68">
        <f t="shared" si="2"/>
        <v>940.6999999999999</v>
      </c>
      <c r="M8" s="48">
        <f>IF(L25&gt;0,ROUND(L8/L25*1000,0),0)</f>
        <v>956</v>
      </c>
      <c r="O8" s="19">
        <f t="shared" si="3"/>
        <v>599.9</v>
      </c>
      <c r="P8" s="19">
        <f t="shared" si="4"/>
        <v>9.2</v>
      </c>
    </row>
    <row r="9" spans="1:16" ht="12.75">
      <c r="A9" s="70" t="str">
        <f>VLOOKUP(B9,Concursantes!A2:G22,2,FALSE)</f>
        <v>JOSE ANTONIO MOYA LARA    </v>
      </c>
      <c r="B9" s="65">
        <v>7</v>
      </c>
      <c r="C9" s="36">
        <v>36</v>
      </c>
      <c r="D9" s="35">
        <v>10</v>
      </c>
      <c r="E9" s="36">
        <v>0.2</v>
      </c>
      <c r="F9" s="35"/>
      <c r="G9" s="36">
        <v>7.4</v>
      </c>
      <c r="H9" s="35">
        <v>7</v>
      </c>
      <c r="I9" s="134">
        <f t="shared" si="0"/>
        <v>360</v>
      </c>
      <c r="J9" s="44">
        <f t="shared" si="5"/>
        <v>592.4</v>
      </c>
      <c r="K9" s="137">
        <f t="shared" si="1"/>
        <v>20</v>
      </c>
      <c r="L9" s="68">
        <f t="shared" si="2"/>
        <v>972.4</v>
      </c>
      <c r="M9" s="48">
        <f>IF(L25&gt;0,ROUND(L9/L25*1000,0),0)</f>
        <v>989</v>
      </c>
      <c r="O9" s="19">
        <f t="shared" si="3"/>
        <v>600.2</v>
      </c>
      <c r="P9" s="19">
        <f t="shared" si="4"/>
        <v>7.4</v>
      </c>
    </row>
    <row r="10" spans="1:16" ht="12.75">
      <c r="A10" s="70" t="str">
        <f>VLOOKUP(B10,Concursantes!A2:G22,2,FALSE)</f>
        <v>JOSE ANTONIO ORVIZ        </v>
      </c>
      <c r="B10" s="65">
        <v>8</v>
      </c>
      <c r="C10" s="36">
        <v>33</v>
      </c>
      <c r="D10" s="35">
        <v>9</v>
      </c>
      <c r="E10" s="36">
        <v>57.6</v>
      </c>
      <c r="F10" s="35"/>
      <c r="G10" s="36">
        <v>4.8</v>
      </c>
      <c r="H10" s="35">
        <v>5</v>
      </c>
      <c r="I10" s="134">
        <f t="shared" si="0"/>
        <v>330</v>
      </c>
      <c r="J10" s="44">
        <f t="shared" si="5"/>
        <v>592.8000000000001</v>
      </c>
      <c r="K10" s="137">
        <f t="shared" si="1"/>
        <v>30</v>
      </c>
      <c r="L10" s="68">
        <f t="shared" si="2"/>
        <v>952.8000000000001</v>
      </c>
      <c r="M10" s="48">
        <f>IF(L25&gt;0,ROUND(L10/L25*1000,0),0)</f>
        <v>969</v>
      </c>
      <c r="O10" s="19">
        <f t="shared" si="3"/>
        <v>597.6</v>
      </c>
      <c r="P10" s="19">
        <f t="shared" si="4"/>
        <v>4.8</v>
      </c>
    </row>
    <row r="11" spans="1:16" ht="12.75">
      <c r="A11" s="70" t="str">
        <f>VLOOKUP(B11,Concursantes!A2:G22,2,FALSE)</f>
        <v>SAUL ALMAZAN              </v>
      </c>
      <c r="B11" s="65">
        <v>9</v>
      </c>
      <c r="C11" s="36">
        <v>28</v>
      </c>
      <c r="D11" s="35">
        <v>9</v>
      </c>
      <c r="E11" s="36">
        <v>42.8</v>
      </c>
      <c r="F11" s="35"/>
      <c r="G11" s="36">
        <v>10.3</v>
      </c>
      <c r="H11" s="35">
        <v>11</v>
      </c>
      <c r="I11" s="134">
        <f t="shared" si="0"/>
        <v>280</v>
      </c>
      <c r="J11" s="44">
        <f t="shared" si="5"/>
        <v>572.5</v>
      </c>
      <c r="K11" s="137">
        <f t="shared" si="1"/>
        <v>10</v>
      </c>
      <c r="L11" s="68">
        <f t="shared" si="2"/>
        <v>862.5</v>
      </c>
      <c r="M11" s="48">
        <f>IF(L25&gt;0,ROUND(L11/L25*1000,0),0)</f>
        <v>877</v>
      </c>
      <c r="O11" s="19">
        <f t="shared" si="3"/>
        <v>582.8</v>
      </c>
      <c r="P11" s="19">
        <f t="shared" si="4"/>
        <v>10.3</v>
      </c>
    </row>
    <row r="12" spans="1:16" ht="12.75">
      <c r="A12" s="70" t="str">
        <f>VLOOKUP(B12,Concursantes!A2:G22,2,FALSE)</f>
        <v>ALBERTO BARRIOS           </v>
      </c>
      <c r="B12" s="65">
        <v>10</v>
      </c>
      <c r="C12" s="36">
        <v>0</v>
      </c>
      <c r="D12" s="35"/>
      <c r="E12" s="36"/>
      <c r="F12" s="35"/>
      <c r="G12" s="36"/>
      <c r="H12" s="35"/>
      <c r="I12" s="134">
        <f t="shared" si="0"/>
        <v>0</v>
      </c>
      <c r="J12" s="44">
        <f t="shared" si="5"/>
        <v>0</v>
      </c>
      <c r="K12" s="137">
        <f t="shared" si="1"/>
        <v>0</v>
      </c>
      <c r="L12" s="68">
        <f t="shared" si="2"/>
        <v>0</v>
      </c>
      <c r="M12" s="48">
        <f>IF(L25&gt;0,ROUND(L12/L25*1000,0),0)</f>
        <v>0</v>
      </c>
      <c r="O12" s="19">
        <f t="shared" si="3"/>
        <v>0</v>
      </c>
      <c r="P12" s="19">
        <f t="shared" si="4"/>
        <v>0</v>
      </c>
    </row>
    <row r="13" spans="1:16" ht="12.75">
      <c r="A13" s="70" t="str">
        <f>VLOOKUP(B13,Concursantes!A2:G22,2,FALSE)</f>
        <v>ANTONIO CORONILLA         </v>
      </c>
      <c r="B13" s="65">
        <v>11</v>
      </c>
      <c r="C13" s="36">
        <v>36</v>
      </c>
      <c r="D13" s="35">
        <v>10</v>
      </c>
      <c r="E13" s="36">
        <v>0.5</v>
      </c>
      <c r="F13" s="35"/>
      <c r="G13" s="36">
        <v>5.9</v>
      </c>
      <c r="H13" s="35">
        <v>4</v>
      </c>
      <c r="I13" s="134">
        <f t="shared" si="0"/>
        <v>360</v>
      </c>
      <c r="J13" s="44">
        <f t="shared" si="5"/>
        <v>593.6</v>
      </c>
      <c r="K13" s="137">
        <f t="shared" si="1"/>
        <v>30</v>
      </c>
      <c r="L13" s="68">
        <f t="shared" si="2"/>
        <v>983.6</v>
      </c>
      <c r="M13" s="48">
        <f>IF(L25&gt;0,ROUND(L13/L25*1000,0),0)</f>
        <v>1000</v>
      </c>
      <c r="O13" s="19">
        <f t="shared" si="3"/>
        <v>600.5</v>
      </c>
      <c r="P13" s="19">
        <f t="shared" si="4"/>
        <v>5.9</v>
      </c>
    </row>
    <row r="14" spans="1:16" ht="12.75">
      <c r="A14" s="70" t="str">
        <f>VLOOKUP(B14,Concursantes!A2:G22,2,FALSE)</f>
        <v> </v>
      </c>
      <c r="B14" s="65">
        <v>12</v>
      </c>
      <c r="C14" s="36"/>
      <c r="D14" s="35"/>
      <c r="E14" s="36"/>
      <c r="F14" s="35"/>
      <c r="G14" s="36"/>
      <c r="H14" s="35"/>
      <c r="I14" s="134">
        <f t="shared" si="0"/>
        <v>0</v>
      </c>
      <c r="J14" s="44">
        <f t="shared" si="5"/>
        <v>0</v>
      </c>
      <c r="K14" s="137">
        <f t="shared" si="1"/>
        <v>0</v>
      </c>
      <c r="L14" s="68">
        <f t="shared" si="2"/>
        <v>0</v>
      </c>
      <c r="M14" s="48">
        <f>IF(L25&gt;0,ROUND(L14/L25*1000,0),0)</f>
        <v>0</v>
      </c>
      <c r="O14" s="19">
        <f t="shared" si="3"/>
        <v>0</v>
      </c>
      <c r="P14" s="19">
        <f t="shared" si="4"/>
        <v>0</v>
      </c>
    </row>
    <row r="15" spans="1:16" ht="12.75">
      <c r="A15" s="70" t="str">
        <f>VLOOKUP(B15,Concursantes!A2:G22,2,FALSE)</f>
        <v> </v>
      </c>
      <c r="B15" s="65">
        <v>13</v>
      </c>
      <c r="C15" s="36"/>
      <c r="D15" s="35"/>
      <c r="E15" s="36"/>
      <c r="F15" s="35"/>
      <c r="G15" s="36"/>
      <c r="H15" s="35"/>
      <c r="I15" s="134">
        <f t="shared" si="0"/>
        <v>0</v>
      </c>
      <c r="J15" s="44">
        <f t="shared" si="5"/>
        <v>0</v>
      </c>
      <c r="K15" s="137">
        <f t="shared" si="1"/>
        <v>0</v>
      </c>
      <c r="L15" s="68">
        <f t="shared" si="2"/>
        <v>0</v>
      </c>
      <c r="M15" s="48">
        <f>IF(L25&gt;0,ROUND(L15/L25*1000,0),0)</f>
        <v>0</v>
      </c>
      <c r="O15" s="19">
        <f t="shared" si="3"/>
        <v>0</v>
      </c>
      <c r="P15" s="19">
        <f t="shared" si="4"/>
        <v>0</v>
      </c>
    </row>
    <row r="16" spans="1:16" ht="12.75">
      <c r="A16" s="70" t="str">
        <f>VLOOKUP(B16,Concursantes!A2:G22,2,FALSE)</f>
        <v> </v>
      </c>
      <c r="B16" s="65">
        <v>14</v>
      </c>
      <c r="C16" s="36"/>
      <c r="D16" s="35"/>
      <c r="E16" s="36"/>
      <c r="F16" s="35"/>
      <c r="G16" s="36"/>
      <c r="H16" s="35"/>
      <c r="I16" s="134">
        <f t="shared" si="0"/>
        <v>0</v>
      </c>
      <c r="J16" s="44">
        <f t="shared" si="5"/>
        <v>0</v>
      </c>
      <c r="K16" s="137">
        <f t="shared" si="1"/>
        <v>0</v>
      </c>
      <c r="L16" s="68">
        <f t="shared" si="2"/>
        <v>0</v>
      </c>
      <c r="M16" s="48">
        <f>IF(L25&gt;0,ROUND(L16/L25*1000,0),0)</f>
        <v>0</v>
      </c>
      <c r="O16" s="19">
        <f t="shared" si="3"/>
        <v>0</v>
      </c>
      <c r="P16" s="19">
        <f t="shared" si="4"/>
        <v>0</v>
      </c>
    </row>
    <row r="17" spans="1:16" ht="12.75">
      <c r="A17" s="70" t="str">
        <f>VLOOKUP(B17,Concursantes!A2:G22,2,FALSE)</f>
        <v> </v>
      </c>
      <c r="B17" s="65">
        <v>15</v>
      </c>
      <c r="C17" s="36"/>
      <c r="D17" s="35"/>
      <c r="E17" s="36"/>
      <c r="F17" s="35"/>
      <c r="G17" s="36"/>
      <c r="H17" s="35"/>
      <c r="I17" s="134">
        <f t="shared" si="0"/>
        <v>0</v>
      </c>
      <c r="J17" s="44">
        <f t="shared" si="5"/>
        <v>0</v>
      </c>
      <c r="K17" s="137">
        <f t="shared" si="1"/>
        <v>0</v>
      </c>
      <c r="L17" s="68">
        <f t="shared" si="2"/>
        <v>0</v>
      </c>
      <c r="M17" s="48">
        <f>IF(L25&gt;0,ROUND(L17/L25*1000,0),0)</f>
        <v>0</v>
      </c>
      <c r="O17" s="19">
        <f t="shared" si="3"/>
        <v>0</v>
      </c>
      <c r="P17" s="19">
        <f t="shared" si="4"/>
        <v>0</v>
      </c>
    </row>
    <row r="18" spans="1:16" ht="12.75">
      <c r="A18" s="70" t="str">
        <f>VLOOKUP(B18,Concursantes!A2:G22,2,FALSE)</f>
        <v> </v>
      </c>
      <c r="B18" s="65">
        <v>16</v>
      </c>
      <c r="C18" s="36"/>
      <c r="D18" s="35"/>
      <c r="E18" s="36"/>
      <c r="F18" s="35"/>
      <c r="G18" s="36"/>
      <c r="H18" s="35"/>
      <c r="I18" s="134">
        <f t="shared" si="0"/>
        <v>0</v>
      </c>
      <c r="J18" s="44">
        <f t="shared" si="5"/>
        <v>0</v>
      </c>
      <c r="K18" s="137">
        <f t="shared" si="1"/>
        <v>0</v>
      </c>
      <c r="L18" s="68">
        <f t="shared" si="2"/>
        <v>0</v>
      </c>
      <c r="M18" s="48">
        <f>IF(L25&gt;0,ROUND(L18/L25*1000,0),0)</f>
        <v>0</v>
      </c>
      <c r="O18" s="19">
        <f t="shared" si="3"/>
        <v>0</v>
      </c>
      <c r="P18" s="19">
        <f t="shared" si="4"/>
        <v>0</v>
      </c>
    </row>
    <row r="19" spans="1:16" ht="12.75">
      <c r="A19" s="70" t="str">
        <f>VLOOKUP(B19,Concursantes!A2:G22,2,FALSE)</f>
        <v> </v>
      </c>
      <c r="B19" s="65">
        <v>17</v>
      </c>
      <c r="C19" s="36"/>
      <c r="D19" s="35"/>
      <c r="E19" s="36"/>
      <c r="F19" s="35"/>
      <c r="G19" s="36"/>
      <c r="H19" s="35"/>
      <c r="I19" s="134">
        <f t="shared" si="0"/>
        <v>0</v>
      </c>
      <c r="J19" s="44">
        <f t="shared" si="5"/>
        <v>0</v>
      </c>
      <c r="K19" s="137">
        <f t="shared" si="1"/>
        <v>0</v>
      </c>
      <c r="L19" s="68">
        <f t="shared" si="2"/>
        <v>0</v>
      </c>
      <c r="M19" s="48">
        <f>IF(L25&gt;0,ROUND(L19/L25*1000,0),0)</f>
        <v>0</v>
      </c>
      <c r="O19" s="19">
        <f t="shared" si="3"/>
        <v>0</v>
      </c>
      <c r="P19" s="19">
        <f t="shared" si="4"/>
        <v>0</v>
      </c>
    </row>
    <row r="20" spans="1:16" ht="12.75">
      <c r="A20" s="70"/>
      <c r="B20" s="65">
        <v>18</v>
      </c>
      <c r="C20" s="36"/>
      <c r="D20" s="35"/>
      <c r="E20" s="36"/>
      <c r="F20" s="35"/>
      <c r="G20" s="36"/>
      <c r="H20" s="35"/>
      <c r="I20" s="134">
        <f t="shared" si="0"/>
        <v>0</v>
      </c>
      <c r="J20" s="44">
        <f t="shared" si="5"/>
        <v>0</v>
      </c>
      <c r="K20" s="137">
        <f t="shared" si="1"/>
        <v>0</v>
      </c>
      <c r="L20" s="68">
        <f t="shared" si="2"/>
        <v>0</v>
      </c>
      <c r="M20" s="48">
        <f>IF(L25&gt;0,ROUND(L20/L25*1000,0),0)</f>
        <v>0</v>
      </c>
      <c r="O20" s="19">
        <f t="shared" si="3"/>
        <v>0</v>
      </c>
      <c r="P20" s="19">
        <f t="shared" si="4"/>
        <v>0</v>
      </c>
    </row>
    <row r="21" spans="1:16" ht="12.75">
      <c r="A21" s="70"/>
      <c r="B21" s="65">
        <v>19</v>
      </c>
      <c r="C21" s="36"/>
      <c r="D21" s="35"/>
      <c r="E21" s="36"/>
      <c r="F21" s="35"/>
      <c r="G21" s="36"/>
      <c r="H21" s="35"/>
      <c r="I21" s="134">
        <f t="shared" si="0"/>
        <v>0</v>
      </c>
      <c r="J21" s="44">
        <f t="shared" si="5"/>
        <v>0</v>
      </c>
      <c r="K21" s="137">
        <f t="shared" si="1"/>
        <v>0</v>
      </c>
      <c r="L21" s="68">
        <f t="shared" si="2"/>
        <v>0</v>
      </c>
      <c r="M21" s="48">
        <f>IF(L25&gt;0,ROUND(L21/L25*1000,0),0)</f>
        <v>0</v>
      </c>
      <c r="O21" s="19">
        <f t="shared" si="3"/>
        <v>0</v>
      </c>
      <c r="P21" s="19">
        <f t="shared" si="4"/>
        <v>0</v>
      </c>
    </row>
    <row r="22" spans="1:16" ht="12.75">
      <c r="A22" s="70" t="str">
        <f>VLOOKUP(B22,Concursantes!A2:G22,2,FALSE)</f>
        <v> </v>
      </c>
      <c r="B22" s="65">
        <v>20</v>
      </c>
      <c r="C22" s="36"/>
      <c r="D22" s="35"/>
      <c r="E22" s="36"/>
      <c r="F22" s="35"/>
      <c r="G22" s="36"/>
      <c r="H22" s="35"/>
      <c r="I22" s="134">
        <f t="shared" si="0"/>
        <v>0</v>
      </c>
      <c r="J22" s="44">
        <f t="shared" si="5"/>
        <v>0</v>
      </c>
      <c r="K22" s="137">
        <f t="shared" si="1"/>
        <v>0</v>
      </c>
      <c r="L22" s="68">
        <f t="shared" si="2"/>
        <v>0</v>
      </c>
      <c r="M22" s="48">
        <f>IF(L25&gt;0,ROUND(L22/L25*1000,0),0)</f>
        <v>0</v>
      </c>
      <c r="O22" s="19">
        <f t="shared" si="3"/>
        <v>0</v>
      </c>
      <c r="P22" s="19">
        <f t="shared" si="4"/>
        <v>0</v>
      </c>
    </row>
    <row r="23" spans="1:16" ht="13.5" thickBot="1">
      <c r="A23" s="76" t="str">
        <f>VLOOKUP(B23,Concursantes!A2:G22,2,FALSE)</f>
        <v> </v>
      </c>
      <c r="B23" s="66">
        <v>21</v>
      </c>
      <c r="C23" s="43"/>
      <c r="D23" s="42"/>
      <c r="E23" s="43"/>
      <c r="F23" s="42"/>
      <c r="G23" s="43"/>
      <c r="H23" s="42"/>
      <c r="I23" s="135">
        <f t="shared" si="0"/>
        <v>0</v>
      </c>
      <c r="J23" s="50">
        <f t="shared" si="5"/>
        <v>0</v>
      </c>
      <c r="K23" s="138">
        <f t="shared" si="1"/>
        <v>0</v>
      </c>
      <c r="L23" s="50">
        <f t="shared" si="2"/>
        <v>0</v>
      </c>
      <c r="M23" s="51">
        <f>IF(L25&gt;0,ROUND(L23/L25*1000,0),0)</f>
        <v>0</v>
      </c>
      <c r="O23" s="19">
        <f t="shared" si="3"/>
        <v>0</v>
      </c>
      <c r="P23" s="19">
        <f t="shared" si="4"/>
        <v>0</v>
      </c>
    </row>
    <row r="25" spans="10:12" ht="12.75">
      <c r="J25" s="17" t="s">
        <v>62</v>
      </c>
      <c r="K25" s="33"/>
      <c r="L25" s="18">
        <f>MAX(L3:L23)</f>
        <v>983.6</v>
      </c>
    </row>
    <row r="30" spans="17:32" s="16" customFormat="1" ht="12.75" customHeight="1">
      <c r="Q30" s="21"/>
      <c r="AF30" s="21"/>
    </row>
    <row r="31" spans="2:32" s="16" customFormat="1" ht="12.75" hidden="1">
      <c r="B31" s="16">
        <v>1</v>
      </c>
      <c r="Q31" s="21"/>
      <c r="AF31" s="21"/>
    </row>
    <row r="32" spans="2:32" s="16" customFormat="1" ht="12.75" hidden="1">
      <c r="B32" s="16">
        <v>2</v>
      </c>
      <c r="Q32" s="21"/>
      <c r="AF32" s="21"/>
    </row>
    <row r="33" spans="2:32" s="16" customFormat="1" ht="12.75" hidden="1">
      <c r="B33" s="16">
        <v>3</v>
      </c>
      <c r="Q33" s="21"/>
      <c r="AF33" s="21"/>
    </row>
    <row r="34" spans="2:32" s="16" customFormat="1" ht="12.75" hidden="1">
      <c r="B34" s="21">
        <v>4</v>
      </c>
      <c r="Q34" s="21"/>
      <c r="AF34" s="21"/>
    </row>
    <row r="35" spans="2:32" s="16" customFormat="1" ht="12.75" hidden="1">
      <c r="B35" s="16">
        <v>5</v>
      </c>
      <c r="Q35" s="21"/>
      <c r="AF35" s="21"/>
    </row>
    <row r="36" spans="2:32" s="16" customFormat="1" ht="12.75" hidden="1">
      <c r="B36" s="16">
        <v>6</v>
      </c>
      <c r="Q36" s="21"/>
      <c r="AF36" s="21"/>
    </row>
    <row r="37" spans="2:32" s="16" customFormat="1" ht="12.75" hidden="1">
      <c r="B37" s="16">
        <v>7</v>
      </c>
      <c r="Q37" s="21"/>
      <c r="AF37" s="21"/>
    </row>
    <row r="38" spans="2:32" s="16" customFormat="1" ht="12.75" hidden="1">
      <c r="B38" s="21">
        <v>8</v>
      </c>
      <c r="Q38" s="21"/>
      <c r="AF38" s="21"/>
    </row>
    <row r="39" spans="2:32" s="16" customFormat="1" ht="12.75" hidden="1">
      <c r="B39" s="16">
        <v>9</v>
      </c>
      <c r="Q39" s="21"/>
      <c r="AF39" s="21"/>
    </row>
    <row r="40" spans="2:32" s="16" customFormat="1" ht="12.75" hidden="1">
      <c r="B40" s="16">
        <v>10</v>
      </c>
      <c r="Q40" s="21"/>
      <c r="AF40" s="21"/>
    </row>
    <row r="41" spans="2:32" s="16" customFormat="1" ht="12.75" hidden="1">
      <c r="B41" s="16">
        <v>11</v>
      </c>
      <c r="Q41" s="21"/>
      <c r="AF41" s="21"/>
    </row>
    <row r="42" spans="2:32" s="16" customFormat="1" ht="12.75" hidden="1">
      <c r="B42" s="21">
        <v>12</v>
      </c>
      <c r="Q42" s="21"/>
      <c r="AF42" s="21"/>
    </row>
    <row r="43" spans="2:32" s="16" customFormat="1" ht="12.75" hidden="1">
      <c r="B43" s="16">
        <v>13</v>
      </c>
      <c r="Q43" s="21"/>
      <c r="AF43" s="21"/>
    </row>
    <row r="44" spans="2:32" s="16" customFormat="1" ht="12.75" hidden="1">
      <c r="B44" s="16">
        <v>14</v>
      </c>
      <c r="Q44" s="21"/>
      <c r="AF44" s="21"/>
    </row>
    <row r="45" spans="2:32" s="16" customFormat="1" ht="12.75" hidden="1">
      <c r="B45" s="16">
        <v>15</v>
      </c>
      <c r="Q45" s="21"/>
      <c r="AF45" s="21"/>
    </row>
    <row r="46" spans="2:32" s="16" customFormat="1" ht="12.75" hidden="1">
      <c r="B46" s="21">
        <v>16</v>
      </c>
      <c r="Q46" s="21"/>
      <c r="AF46" s="21"/>
    </row>
    <row r="47" spans="2:32" s="16" customFormat="1" ht="12.75" hidden="1">
      <c r="B47" s="16">
        <v>17</v>
      </c>
      <c r="Q47" s="21"/>
      <c r="AF47" s="21"/>
    </row>
    <row r="48" spans="2:32" s="16" customFormat="1" ht="12.75" hidden="1">
      <c r="B48" s="16">
        <v>18</v>
      </c>
      <c r="Q48" s="21"/>
      <c r="AF48" s="21"/>
    </row>
    <row r="49" spans="2:32" s="16" customFormat="1" ht="12.75" hidden="1">
      <c r="B49" s="16">
        <v>19</v>
      </c>
      <c r="Q49" s="21"/>
      <c r="AF49" s="21"/>
    </row>
    <row r="50" spans="2:32" s="16" customFormat="1" ht="12.75" hidden="1">
      <c r="B50" s="21">
        <v>20</v>
      </c>
      <c r="Q50" s="21"/>
      <c r="AF50" s="21"/>
    </row>
    <row r="51" spans="2:32" s="16" customFormat="1" ht="12.75" hidden="1">
      <c r="B51" s="16">
        <v>21</v>
      </c>
      <c r="Q51" s="21"/>
      <c r="AF51" s="21"/>
    </row>
    <row r="52" spans="17:32" s="16" customFormat="1" ht="12.75">
      <c r="Q52" s="21"/>
      <c r="AF52" s="21"/>
    </row>
  </sheetData>
  <sheetProtection sheet="1" objects="1" scenarios="1"/>
  <printOptions/>
  <pageMargins left="1.15" right="0.75" top="1.47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F52"/>
  <sheetViews>
    <sheetView workbookViewId="0" topLeftCell="A1">
      <selection activeCell="G14" sqref="G14"/>
    </sheetView>
  </sheetViews>
  <sheetFormatPr defaultColWidth="11.421875" defaultRowHeight="12.75"/>
  <cols>
    <col min="1" max="1" width="38.8515625" style="16" customWidth="1"/>
    <col min="2" max="3" width="6.7109375" style="16" customWidth="1"/>
    <col min="4" max="7" width="5.7109375" style="16" customWidth="1"/>
    <col min="8" max="8" width="6.8515625" style="16" customWidth="1"/>
    <col min="9" max="9" width="9.57421875" style="16" customWidth="1"/>
    <col min="10" max="10" width="9.7109375" style="16" customWidth="1"/>
    <col min="11" max="11" width="5.57421875" style="16" customWidth="1"/>
    <col min="12" max="13" width="7.7109375" style="16" customWidth="1"/>
    <col min="14" max="14" width="11.421875" style="16" customWidth="1"/>
    <col min="15" max="15" width="6.7109375" style="16" customWidth="1"/>
    <col min="16" max="16" width="5.8515625" style="16" customWidth="1"/>
    <col min="17" max="16384" width="9.140625" style="0" customWidth="1"/>
  </cols>
  <sheetData>
    <row r="1" spans="1:16" ht="13.5" thickBot="1">
      <c r="A1" s="3"/>
      <c r="B1" s="23" t="s">
        <v>51</v>
      </c>
      <c r="C1" s="52">
        <v>3</v>
      </c>
      <c r="D1" s="89" t="s">
        <v>13</v>
      </c>
      <c r="E1" s="90"/>
      <c r="F1" s="89" t="s">
        <v>21</v>
      </c>
      <c r="G1" s="90"/>
      <c r="H1" s="86" t="s">
        <v>59</v>
      </c>
      <c r="I1" s="91" t="s">
        <v>52</v>
      </c>
      <c r="J1" s="92"/>
      <c r="K1" s="92"/>
      <c r="L1" s="86" t="s">
        <v>73</v>
      </c>
      <c r="M1" s="86" t="s">
        <v>52</v>
      </c>
      <c r="O1" s="19" t="s">
        <v>53</v>
      </c>
      <c r="P1" s="19" t="s">
        <v>54</v>
      </c>
    </row>
    <row r="2" spans="1:16" ht="13.5" thickBot="1">
      <c r="A2" s="4" t="s">
        <v>45</v>
      </c>
      <c r="B2" s="22" t="s">
        <v>9</v>
      </c>
      <c r="C2" s="26" t="s">
        <v>11</v>
      </c>
      <c r="D2" s="34" t="s">
        <v>55</v>
      </c>
      <c r="E2" s="37" t="s">
        <v>56</v>
      </c>
      <c r="F2" s="34" t="s">
        <v>55</v>
      </c>
      <c r="G2" s="37" t="s">
        <v>56</v>
      </c>
      <c r="H2" s="87" t="s">
        <v>85</v>
      </c>
      <c r="I2" s="38" t="s">
        <v>57</v>
      </c>
      <c r="J2" s="130" t="s">
        <v>58</v>
      </c>
      <c r="K2" s="123" t="s">
        <v>59</v>
      </c>
      <c r="L2" s="124" t="s">
        <v>52</v>
      </c>
      <c r="M2" s="125" t="s">
        <v>69</v>
      </c>
      <c r="O2" s="19" t="s">
        <v>60</v>
      </c>
      <c r="P2" s="19" t="s">
        <v>61</v>
      </c>
    </row>
    <row r="3" spans="1:16" ht="12.75">
      <c r="A3" s="70" t="str">
        <f>VLOOKUP(B3,Concursantes!A2:G22,2,FALSE)</f>
        <v>JUAN JOSE ALMAZAN         </v>
      </c>
      <c r="B3" s="64">
        <v>1</v>
      </c>
      <c r="C3" s="41">
        <v>28</v>
      </c>
      <c r="D3" s="40">
        <v>9</v>
      </c>
      <c r="E3" s="41">
        <v>55.9</v>
      </c>
      <c r="F3" s="40"/>
      <c r="G3" s="41">
        <v>4.7</v>
      </c>
      <c r="H3" s="40">
        <v>8</v>
      </c>
      <c r="I3" s="133">
        <f aca="true" t="shared" si="0" ref="I3:I23">C3*10</f>
        <v>280</v>
      </c>
      <c r="J3" s="129">
        <f>IF(O3&gt;0,IF(O3&gt;600,600-(O3-600)-P3-0,O3-P3-0),0)</f>
        <v>591.1999999999999</v>
      </c>
      <c r="K3" s="136">
        <f aca="true" t="shared" si="1" ref="K3:K23">IF(O3&gt;830,0,IF(H3=0,0,IF(H3&gt;15,0,IF(H3&gt;10,10,IF(H3&gt;5,20,30)))))</f>
        <v>20</v>
      </c>
      <c r="L3" s="83">
        <f aca="true" t="shared" si="2" ref="L3:L23">SUM(I3:K3)</f>
        <v>891.1999999999999</v>
      </c>
      <c r="M3" s="122">
        <f>IF(L25&gt;0,ROUND(L3/L25*1000,0),0)</f>
        <v>891</v>
      </c>
      <c r="O3" s="19">
        <f aca="true" t="shared" si="3" ref="O3:O23">D3*60+E3</f>
        <v>595.9</v>
      </c>
      <c r="P3" s="19">
        <f aca="true" t="shared" si="4" ref="P3:P23">F3*60+G3</f>
        <v>4.7</v>
      </c>
    </row>
    <row r="4" spans="1:16" ht="12.75">
      <c r="A4" s="70" t="str">
        <f>VLOOKUP(B4,Concursantes!A2:G22,2,FALSE)</f>
        <v>JOSE ENRIQUE PALACIOS     </v>
      </c>
      <c r="B4" s="65">
        <v>2</v>
      </c>
      <c r="C4" s="36">
        <v>28</v>
      </c>
      <c r="D4" s="35">
        <v>9</v>
      </c>
      <c r="E4" s="36">
        <v>58.3</v>
      </c>
      <c r="F4" s="35"/>
      <c r="G4" s="36">
        <v>9.2</v>
      </c>
      <c r="H4" s="35">
        <v>4</v>
      </c>
      <c r="I4" s="134">
        <f t="shared" si="0"/>
        <v>280</v>
      </c>
      <c r="J4" s="44">
        <f aca="true" t="shared" si="5" ref="J4:J23">IF(O4&gt;0,IF(O4&gt;600,600-(O4-600)-P4-0,O4-P4-0),0)</f>
        <v>589.0999999999999</v>
      </c>
      <c r="K4" s="137">
        <f t="shared" si="1"/>
        <v>30</v>
      </c>
      <c r="L4" s="68">
        <f t="shared" si="2"/>
        <v>899.0999999999999</v>
      </c>
      <c r="M4" s="48">
        <f>IF(L25&gt;0,ROUND(L4/L25*1000,0),0)</f>
        <v>899</v>
      </c>
      <c r="O4" s="19">
        <f t="shared" si="3"/>
        <v>598.3</v>
      </c>
      <c r="P4" s="19">
        <f t="shared" si="4"/>
        <v>9.2</v>
      </c>
    </row>
    <row r="5" spans="1:16" ht="12.75">
      <c r="A5" s="70" t="str">
        <f>VLOOKUP(B5,Concursantes!A2:G22,2,FALSE)</f>
        <v>PEDRO JOSE PEREZ RUBIO    </v>
      </c>
      <c r="B5" s="65">
        <v>3</v>
      </c>
      <c r="C5" s="36">
        <v>34</v>
      </c>
      <c r="D5" s="35">
        <v>9</v>
      </c>
      <c r="E5" s="36">
        <v>59</v>
      </c>
      <c r="F5" s="35"/>
      <c r="G5" s="36">
        <v>5.7</v>
      </c>
      <c r="H5" s="35">
        <v>7</v>
      </c>
      <c r="I5" s="134">
        <f t="shared" si="0"/>
        <v>340</v>
      </c>
      <c r="J5" s="44">
        <f t="shared" si="5"/>
        <v>593.3</v>
      </c>
      <c r="K5" s="137">
        <f t="shared" si="1"/>
        <v>20</v>
      </c>
      <c r="L5" s="68">
        <f t="shared" si="2"/>
        <v>953.3</v>
      </c>
      <c r="M5" s="48">
        <f>IF(L25&gt;0,ROUND(L5/L25*1000,0),0)</f>
        <v>953</v>
      </c>
      <c r="O5" s="19">
        <f t="shared" si="3"/>
        <v>599</v>
      </c>
      <c r="P5" s="19">
        <f t="shared" si="4"/>
        <v>5.7</v>
      </c>
    </row>
    <row r="6" spans="1:16" ht="12.75">
      <c r="A6" s="70" t="str">
        <f>VLOOKUP(B6,Concursantes!A2:G22,2,FALSE)</f>
        <v>ANGEL CRISTOBAL           </v>
      </c>
      <c r="B6" s="65">
        <v>4</v>
      </c>
      <c r="C6" s="36">
        <v>37</v>
      </c>
      <c r="D6" s="35">
        <v>9</v>
      </c>
      <c r="E6" s="36">
        <v>54.8</v>
      </c>
      <c r="F6" s="35"/>
      <c r="G6" s="36">
        <v>3.7</v>
      </c>
      <c r="H6" s="35">
        <v>1</v>
      </c>
      <c r="I6" s="134">
        <f t="shared" si="0"/>
        <v>370</v>
      </c>
      <c r="J6" s="44">
        <f t="shared" si="5"/>
        <v>591.0999999999999</v>
      </c>
      <c r="K6" s="137">
        <f t="shared" si="1"/>
        <v>30</v>
      </c>
      <c r="L6" s="68">
        <f t="shared" si="2"/>
        <v>991.0999999999999</v>
      </c>
      <c r="M6" s="48">
        <f>IF(L25&gt;0,ROUND(L6/L25*1000,0),0)</f>
        <v>991</v>
      </c>
      <c r="N6" s="21"/>
      <c r="O6" s="19">
        <f t="shared" si="3"/>
        <v>594.8</v>
      </c>
      <c r="P6" s="19">
        <f t="shared" si="4"/>
        <v>3.7</v>
      </c>
    </row>
    <row r="7" spans="1:16" ht="12.75">
      <c r="A7" s="70" t="str">
        <f>VLOOKUP(B7,Concursantes!A2:G22,2,FALSE)</f>
        <v>JOSE FUILLERAT            </v>
      </c>
      <c r="B7" s="65">
        <v>5</v>
      </c>
      <c r="C7" s="36">
        <v>0</v>
      </c>
      <c r="D7" s="35"/>
      <c r="E7" s="36"/>
      <c r="F7" s="35"/>
      <c r="G7" s="36"/>
      <c r="H7" s="35"/>
      <c r="I7" s="134">
        <f t="shared" si="0"/>
        <v>0</v>
      </c>
      <c r="J7" s="44">
        <f t="shared" si="5"/>
        <v>0</v>
      </c>
      <c r="K7" s="137">
        <f t="shared" si="1"/>
        <v>0</v>
      </c>
      <c r="L7" s="68">
        <f t="shared" si="2"/>
        <v>0</v>
      </c>
      <c r="M7" s="48">
        <f>IF(L25&gt;0,ROUND(L7/L25*1000,0),0)</f>
        <v>0</v>
      </c>
      <c r="O7" s="19">
        <f t="shared" si="3"/>
        <v>0</v>
      </c>
      <c r="P7" s="19">
        <f t="shared" si="4"/>
        <v>0</v>
      </c>
    </row>
    <row r="8" spans="1:16" ht="12.75">
      <c r="A8" s="70" t="str">
        <f>VLOOKUP(B8,Concursantes!A2:G22,2,FALSE)</f>
        <v>LUIS MANUEL GONZALEZ      </v>
      </c>
      <c r="B8" s="65">
        <v>6</v>
      </c>
      <c r="C8" s="36">
        <v>33</v>
      </c>
      <c r="D8" s="35">
        <v>10</v>
      </c>
      <c r="E8" s="36">
        <v>1.4</v>
      </c>
      <c r="F8" s="35"/>
      <c r="G8" s="36">
        <v>6.8</v>
      </c>
      <c r="H8" s="35">
        <v>12</v>
      </c>
      <c r="I8" s="134">
        <f t="shared" si="0"/>
        <v>330</v>
      </c>
      <c r="J8" s="44">
        <f t="shared" si="5"/>
        <v>591.8000000000001</v>
      </c>
      <c r="K8" s="137">
        <f t="shared" si="1"/>
        <v>10</v>
      </c>
      <c r="L8" s="68">
        <f t="shared" si="2"/>
        <v>931.8000000000001</v>
      </c>
      <c r="M8" s="48">
        <f>IF(L25&gt;0,ROUND(L8/L25*1000,0),0)</f>
        <v>932</v>
      </c>
      <c r="O8" s="19">
        <f t="shared" si="3"/>
        <v>601.4</v>
      </c>
      <c r="P8" s="19">
        <f t="shared" si="4"/>
        <v>6.8</v>
      </c>
    </row>
    <row r="9" spans="1:16" ht="12.75">
      <c r="A9" s="70" t="str">
        <f>VLOOKUP(B9,Concursantes!A2:G22,2,FALSE)</f>
        <v>JOSE ANTONIO MOYA LARA    </v>
      </c>
      <c r="B9" s="65">
        <v>7</v>
      </c>
      <c r="C9" s="36">
        <v>39</v>
      </c>
      <c r="D9" s="35">
        <v>10</v>
      </c>
      <c r="E9" s="36">
        <v>3.2</v>
      </c>
      <c r="F9" s="35"/>
      <c r="G9" s="36">
        <v>6.9</v>
      </c>
      <c r="H9" s="35">
        <v>6</v>
      </c>
      <c r="I9" s="134">
        <f t="shared" si="0"/>
        <v>390</v>
      </c>
      <c r="J9" s="44">
        <f t="shared" si="5"/>
        <v>589.9</v>
      </c>
      <c r="K9" s="137">
        <f t="shared" si="1"/>
        <v>20</v>
      </c>
      <c r="L9" s="68">
        <f t="shared" si="2"/>
        <v>999.9</v>
      </c>
      <c r="M9" s="48">
        <f>IF(L25&gt;0,ROUND(L9/L25*1000,0),0)</f>
        <v>1000</v>
      </c>
      <c r="O9" s="19">
        <f t="shared" si="3"/>
        <v>603.2</v>
      </c>
      <c r="P9" s="19">
        <f t="shared" si="4"/>
        <v>6.9</v>
      </c>
    </row>
    <row r="10" spans="1:16" ht="12.75">
      <c r="A10" s="70" t="str">
        <f>VLOOKUP(B10,Concursantes!A2:G22,2,FALSE)</f>
        <v>JOSE ANTONIO ORVIZ        </v>
      </c>
      <c r="B10" s="65">
        <v>8</v>
      </c>
      <c r="C10" s="36">
        <v>33</v>
      </c>
      <c r="D10" s="35">
        <v>9</v>
      </c>
      <c r="E10" s="36">
        <v>58.3</v>
      </c>
      <c r="F10" s="35"/>
      <c r="G10" s="36">
        <v>7.6</v>
      </c>
      <c r="H10" s="35">
        <v>6</v>
      </c>
      <c r="I10" s="134">
        <f t="shared" si="0"/>
        <v>330</v>
      </c>
      <c r="J10" s="44">
        <f t="shared" si="5"/>
        <v>590.6999999999999</v>
      </c>
      <c r="K10" s="137">
        <f t="shared" si="1"/>
        <v>20</v>
      </c>
      <c r="L10" s="68">
        <f t="shared" si="2"/>
        <v>940.6999999999999</v>
      </c>
      <c r="M10" s="48">
        <f>IF(L25&gt;0,ROUND(L10/L25*1000,0),0)</f>
        <v>941</v>
      </c>
      <c r="O10" s="19">
        <f t="shared" si="3"/>
        <v>598.3</v>
      </c>
      <c r="P10" s="19">
        <f t="shared" si="4"/>
        <v>7.6</v>
      </c>
    </row>
    <row r="11" spans="1:16" ht="12.75">
      <c r="A11" s="70" t="str">
        <f>VLOOKUP(B11,Concursantes!A2:G22,2,FALSE)</f>
        <v>SAUL ALMAZAN              </v>
      </c>
      <c r="B11" s="65">
        <v>9</v>
      </c>
      <c r="C11" s="36">
        <v>28</v>
      </c>
      <c r="D11" s="35">
        <v>9</v>
      </c>
      <c r="E11" s="36">
        <v>59.6</v>
      </c>
      <c r="F11" s="35"/>
      <c r="G11" s="36">
        <v>5.4</v>
      </c>
      <c r="H11" s="35">
        <v>6</v>
      </c>
      <c r="I11" s="134">
        <f t="shared" si="0"/>
        <v>280</v>
      </c>
      <c r="J11" s="44">
        <f t="shared" si="5"/>
        <v>594.2</v>
      </c>
      <c r="K11" s="137">
        <f t="shared" si="1"/>
        <v>20</v>
      </c>
      <c r="L11" s="68">
        <f t="shared" si="2"/>
        <v>894.2</v>
      </c>
      <c r="M11" s="48">
        <f>IF(L25&gt;0,ROUND(L11/L25*1000,0),0)</f>
        <v>894</v>
      </c>
      <c r="O11" s="19">
        <f t="shared" si="3"/>
        <v>599.6</v>
      </c>
      <c r="P11" s="19">
        <f t="shared" si="4"/>
        <v>5.4</v>
      </c>
    </row>
    <row r="12" spans="1:16" ht="12.75">
      <c r="A12" s="70" t="str">
        <f>VLOOKUP(B12,Concursantes!A2:G22,2,FALSE)</f>
        <v>ALBERTO BARRIOS           </v>
      </c>
      <c r="B12" s="65">
        <v>10</v>
      </c>
      <c r="C12" s="36">
        <v>31</v>
      </c>
      <c r="D12" s="35">
        <v>10</v>
      </c>
      <c r="E12" s="36">
        <v>17.7</v>
      </c>
      <c r="F12" s="35"/>
      <c r="G12" s="36">
        <v>4</v>
      </c>
      <c r="H12" s="35">
        <v>9</v>
      </c>
      <c r="I12" s="134">
        <f t="shared" si="0"/>
        <v>310</v>
      </c>
      <c r="J12" s="44">
        <f t="shared" si="5"/>
        <v>578.3</v>
      </c>
      <c r="K12" s="137">
        <f t="shared" si="1"/>
        <v>20</v>
      </c>
      <c r="L12" s="68">
        <f t="shared" si="2"/>
        <v>908.3</v>
      </c>
      <c r="M12" s="48">
        <f>IF(L25&gt;0,ROUND(L12/L25*1000,0),0)</f>
        <v>908</v>
      </c>
      <c r="O12" s="19">
        <f t="shared" si="3"/>
        <v>617.7</v>
      </c>
      <c r="P12" s="19">
        <f t="shared" si="4"/>
        <v>4</v>
      </c>
    </row>
    <row r="13" spans="1:16" ht="12.75">
      <c r="A13" s="70" t="str">
        <f>VLOOKUP(B13,Concursantes!A2:G22,2,FALSE)</f>
        <v>ANTONIO CORONILLA         </v>
      </c>
      <c r="B13" s="65">
        <v>11</v>
      </c>
      <c r="C13" s="36">
        <v>34</v>
      </c>
      <c r="D13" s="35">
        <v>10</v>
      </c>
      <c r="E13" s="36">
        <v>3.5</v>
      </c>
      <c r="F13" s="35"/>
      <c r="G13" s="36">
        <v>7.7</v>
      </c>
      <c r="H13" s="35">
        <v>6</v>
      </c>
      <c r="I13" s="134">
        <f t="shared" si="0"/>
        <v>340</v>
      </c>
      <c r="J13" s="44">
        <f t="shared" si="5"/>
        <v>588.8</v>
      </c>
      <c r="K13" s="137">
        <f t="shared" si="1"/>
        <v>20</v>
      </c>
      <c r="L13" s="68">
        <f t="shared" si="2"/>
        <v>948.8</v>
      </c>
      <c r="M13" s="48">
        <f>IF(L25&gt;0,ROUND(L13/L25*1000,0),0)</f>
        <v>949</v>
      </c>
      <c r="O13" s="19">
        <f t="shared" si="3"/>
        <v>603.5</v>
      </c>
      <c r="P13" s="19">
        <f t="shared" si="4"/>
        <v>7.7</v>
      </c>
    </row>
    <row r="14" spans="1:16" ht="12.75">
      <c r="A14" s="70" t="str">
        <f>VLOOKUP(B14,Concursantes!A2:G22,2,FALSE)</f>
        <v> </v>
      </c>
      <c r="B14" s="65">
        <v>12</v>
      </c>
      <c r="C14" s="36"/>
      <c r="D14" s="35"/>
      <c r="E14" s="36"/>
      <c r="F14" s="35"/>
      <c r="G14" s="36"/>
      <c r="H14" s="35"/>
      <c r="I14" s="134">
        <f t="shared" si="0"/>
        <v>0</v>
      </c>
      <c r="J14" s="44">
        <f t="shared" si="5"/>
        <v>0</v>
      </c>
      <c r="K14" s="137">
        <f t="shared" si="1"/>
        <v>0</v>
      </c>
      <c r="L14" s="68">
        <f t="shared" si="2"/>
        <v>0</v>
      </c>
      <c r="M14" s="48">
        <f>IF(L25&gt;0,ROUND(L14/L25*1000,0),0)</f>
        <v>0</v>
      </c>
      <c r="O14" s="19">
        <f t="shared" si="3"/>
        <v>0</v>
      </c>
      <c r="P14" s="19">
        <f t="shared" si="4"/>
        <v>0</v>
      </c>
    </row>
    <row r="15" spans="1:16" ht="12.75">
      <c r="A15" s="70" t="str">
        <f>VLOOKUP(B15,Concursantes!A2:G22,2,FALSE)</f>
        <v> </v>
      </c>
      <c r="B15" s="65">
        <v>13</v>
      </c>
      <c r="C15" s="36"/>
      <c r="D15" s="35"/>
      <c r="E15" s="36"/>
      <c r="F15" s="35"/>
      <c r="G15" s="36"/>
      <c r="H15" s="35"/>
      <c r="I15" s="134">
        <f t="shared" si="0"/>
        <v>0</v>
      </c>
      <c r="J15" s="44">
        <f t="shared" si="5"/>
        <v>0</v>
      </c>
      <c r="K15" s="137">
        <f t="shared" si="1"/>
        <v>0</v>
      </c>
      <c r="L15" s="68">
        <f t="shared" si="2"/>
        <v>0</v>
      </c>
      <c r="M15" s="48">
        <f>IF(L25&gt;0,ROUND(L15/L25*1000,0),0)</f>
        <v>0</v>
      </c>
      <c r="O15" s="19">
        <f t="shared" si="3"/>
        <v>0</v>
      </c>
      <c r="P15" s="19">
        <f t="shared" si="4"/>
        <v>0</v>
      </c>
    </row>
    <row r="16" spans="1:16" ht="12.75">
      <c r="A16" s="70" t="str">
        <f>VLOOKUP(B16,Concursantes!A2:G22,2,FALSE)</f>
        <v> </v>
      </c>
      <c r="B16" s="65">
        <v>14</v>
      </c>
      <c r="C16" s="36"/>
      <c r="D16" s="35"/>
      <c r="E16" s="36"/>
      <c r="F16" s="35"/>
      <c r="G16" s="36"/>
      <c r="H16" s="35"/>
      <c r="I16" s="134">
        <f t="shared" si="0"/>
        <v>0</v>
      </c>
      <c r="J16" s="44">
        <f t="shared" si="5"/>
        <v>0</v>
      </c>
      <c r="K16" s="137">
        <f t="shared" si="1"/>
        <v>0</v>
      </c>
      <c r="L16" s="68">
        <f t="shared" si="2"/>
        <v>0</v>
      </c>
      <c r="M16" s="48">
        <f>IF(L25&gt;0,ROUND(L16/L25*1000,0),0)</f>
        <v>0</v>
      </c>
      <c r="O16" s="19">
        <f t="shared" si="3"/>
        <v>0</v>
      </c>
      <c r="P16" s="19">
        <f t="shared" si="4"/>
        <v>0</v>
      </c>
    </row>
    <row r="17" spans="1:16" ht="12.75">
      <c r="A17" s="70" t="str">
        <f>VLOOKUP(B17,Concursantes!A2:G22,2,FALSE)</f>
        <v> </v>
      </c>
      <c r="B17" s="65">
        <v>15</v>
      </c>
      <c r="C17" s="36"/>
      <c r="D17" s="35"/>
      <c r="E17" s="36"/>
      <c r="F17" s="35"/>
      <c r="G17" s="36"/>
      <c r="H17" s="35"/>
      <c r="I17" s="134">
        <f t="shared" si="0"/>
        <v>0</v>
      </c>
      <c r="J17" s="44">
        <f t="shared" si="5"/>
        <v>0</v>
      </c>
      <c r="K17" s="137">
        <f t="shared" si="1"/>
        <v>0</v>
      </c>
      <c r="L17" s="68">
        <f t="shared" si="2"/>
        <v>0</v>
      </c>
      <c r="M17" s="48">
        <f>IF(L25&gt;0,ROUND(L17/L25*1000,0),0)</f>
        <v>0</v>
      </c>
      <c r="O17" s="19">
        <f t="shared" si="3"/>
        <v>0</v>
      </c>
      <c r="P17" s="19">
        <f t="shared" si="4"/>
        <v>0</v>
      </c>
    </row>
    <row r="18" spans="1:16" ht="12.75">
      <c r="A18" s="70" t="str">
        <f>VLOOKUP(B18,Concursantes!A2:G22,2,FALSE)</f>
        <v> </v>
      </c>
      <c r="B18" s="65">
        <v>16</v>
      </c>
      <c r="C18" s="36"/>
      <c r="D18" s="35"/>
      <c r="E18" s="36"/>
      <c r="F18" s="35"/>
      <c r="G18" s="36"/>
      <c r="H18" s="35"/>
      <c r="I18" s="134">
        <f t="shared" si="0"/>
        <v>0</v>
      </c>
      <c r="J18" s="44">
        <f t="shared" si="5"/>
        <v>0</v>
      </c>
      <c r="K18" s="137">
        <f t="shared" si="1"/>
        <v>0</v>
      </c>
      <c r="L18" s="68">
        <f t="shared" si="2"/>
        <v>0</v>
      </c>
      <c r="M18" s="48">
        <f>IF(L25&gt;0,ROUND(L18/L25*1000,0),0)</f>
        <v>0</v>
      </c>
      <c r="O18" s="19">
        <f t="shared" si="3"/>
        <v>0</v>
      </c>
      <c r="P18" s="19">
        <f t="shared" si="4"/>
        <v>0</v>
      </c>
    </row>
    <row r="19" spans="1:16" ht="12.75">
      <c r="A19" s="70" t="str">
        <f>VLOOKUP(B19,Concursantes!A2:G22,2,FALSE)</f>
        <v> </v>
      </c>
      <c r="B19" s="65">
        <v>17</v>
      </c>
      <c r="C19" s="36"/>
      <c r="D19" s="35"/>
      <c r="E19" s="36"/>
      <c r="F19" s="35"/>
      <c r="G19" s="36"/>
      <c r="H19" s="35"/>
      <c r="I19" s="134">
        <f t="shared" si="0"/>
        <v>0</v>
      </c>
      <c r="J19" s="44">
        <f t="shared" si="5"/>
        <v>0</v>
      </c>
      <c r="K19" s="137">
        <f t="shared" si="1"/>
        <v>0</v>
      </c>
      <c r="L19" s="68">
        <f t="shared" si="2"/>
        <v>0</v>
      </c>
      <c r="M19" s="48">
        <f>IF(L25&gt;0,ROUND(L19/L25*1000,0),0)</f>
        <v>0</v>
      </c>
      <c r="O19" s="19">
        <f t="shared" si="3"/>
        <v>0</v>
      </c>
      <c r="P19" s="19">
        <f t="shared" si="4"/>
        <v>0</v>
      </c>
    </row>
    <row r="20" spans="1:16" ht="12.75">
      <c r="A20" s="70"/>
      <c r="B20" s="65">
        <v>18</v>
      </c>
      <c r="C20" s="36"/>
      <c r="D20" s="35"/>
      <c r="E20" s="36"/>
      <c r="F20" s="35"/>
      <c r="G20" s="36"/>
      <c r="H20" s="35"/>
      <c r="I20" s="134">
        <f t="shared" si="0"/>
        <v>0</v>
      </c>
      <c r="J20" s="44">
        <f t="shared" si="5"/>
        <v>0</v>
      </c>
      <c r="K20" s="137">
        <f t="shared" si="1"/>
        <v>0</v>
      </c>
      <c r="L20" s="68">
        <f t="shared" si="2"/>
        <v>0</v>
      </c>
      <c r="M20" s="48">
        <f>IF(L25&gt;0,ROUND(L20/L25*1000,0),0)</f>
        <v>0</v>
      </c>
      <c r="O20" s="19">
        <f t="shared" si="3"/>
        <v>0</v>
      </c>
      <c r="P20" s="19">
        <f t="shared" si="4"/>
        <v>0</v>
      </c>
    </row>
    <row r="21" spans="1:16" ht="12.75">
      <c r="A21" s="70"/>
      <c r="B21" s="65">
        <v>19</v>
      </c>
      <c r="C21" s="36"/>
      <c r="D21" s="35"/>
      <c r="E21" s="36"/>
      <c r="F21" s="35"/>
      <c r="G21" s="36"/>
      <c r="H21" s="35"/>
      <c r="I21" s="134">
        <f t="shared" si="0"/>
        <v>0</v>
      </c>
      <c r="J21" s="44">
        <f t="shared" si="5"/>
        <v>0</v>
      </c>
      <c r="K21" s="137">
        <f t="shared" si="1"/>
        <v>0</v>
      </c>
      <c r="L21" s="68">
        <f t="shared" si="2"/>
        <v>0</v>
      </c>
      <c r="M21" s="48">
        <f>IF(L25&gt;0,ROUND(L21/L25*1000,0),0)</f>
        <v>0</v>
      </c>
      <c r="O21" s="19">
        <f t="shared" si="3"/>
        <v>0</v>
      </c>
      <c r="P21" s="19">
        <f t="shared" si="4"/>
        <v>0</v>
      </c>
    </row>
    <row r="22" spans="1:16" ht="12.75">
      <c r="A22" s="70" t="str">
        <f>VLOOKUP(B22,Concursantes!A2:G22,2,FALSE)</f>
        <v> </v>
      </c>
      <c r="B22" s="65">
        <v>20</v>
      </c>
      <c r="C22" s="36"/>
      <c r="D22" s="35"/>
      <c r="E22" s="36"/>
      <c r="F22" s="35"/>
      <c r="G22" s="36"/>
      <c r="H22" s="35"/>
      <c r="I22" s="134">
        <f t="shared" si="0"/>
        <v>0</v>
      </c>
      <c r="J22" s="44">
        <f t="shared" si="5"/>
        <v>0</v>
      </c>
      <c r="K22" s="137">
        <f t="shared" si="1"/>
        <v>0</v>
      </c>
      <c r="L22" s="68">
        <f t="shared" si="2"/>
        <v>0</v>
      </c>
      <c r="M22" s="48">
        <f>IF(L25&gt;0,ROUND(L22/L25*1000,0),0)</f>
        <v>0</v>
      </c>
      <c r="O22" s="19">
        <f t="shared" si="3"/>
        <v>0</v>
      </c>
      <c r="P22" s="19">
        <f t="shared" si="4"/>
        <v>0</v>
      </c>
    </row>
    <row r="23" spans="1:16" ht="13.5" thickBot="1">
      <c r="A23" s="76" t="str">
        <f>VLOOKUP(B23,Concursantes!A2:G22,2,FALSE)</f>
        <v> </v>
      </c>
      <c r="B23" s="66">
        <v>21</v>
      </c>
      <c r="C23" s="43"/>
      <c r="D23" s="42"/>
      <c r="E23" s="43"/>
      <c r="F23" s="42"/>
      <c r="G23" s="43"/>
      <c r="H23" s="42"/>
      <c r="I23" s="135">
        <f t="shared" si="0"/>
        <v>0</v>
      </c>
      <c r="J23" s="50">
        <f t="shared" si="5"/>
        <v>0</v>
      </c>
      <c r="K23" s="138">
        <f t="shared" si="1"/>
        <v>0</v>
      </c>
      <c r="L23" s="50">
        <f t="shared" si="2"/>
        <v>0</v>
      </c>
      <c r="M23" s="51">
        <f>IF(L25&gt;0,ROUND(L23/L25*1000,0),0)</f>
        <v>0</v>
      </c>
      <c r="O23" s="19">
        <f t="shared" si="3"/>
        <v>0</v>
      </c>
      <c r="P23" s="19">
        <f t="shared" si="4"/>
        <v>0</v>
      </c>
    </row>
    <row r="25" spans="10:12" ht="12.75">
      <c r="J25" s="17" t="s">
        <v>62</v>
      </c>
      <c r="K25" s="33"/>
      <c r="L25" s="18">
        <f>MAX(L3:L23)</f>
        <v>999.9</v>
      </c>
    </row>
    <row r="30" spans="17:32" s="16" customFormat="1" ht="12.75" customHeight="1">
      <c r="Q30" s="21"/>
      <c r="AF30" s="21"/>
    </row>
    <row r="31" spans="2:32" s="16" customFormat="1" ht="12.75" hidden="1">
      <c r="B31" s="16">
        <v>1</v>
      </c>
      <c r="Q31" s="21"/>
      <c r="AF31" s="21"/>
    </row>
    <row r="32" spans="2:32" s="16" customFormat="1" ht="12.75" hidden="1">
      <c r="B32" s="16">
        <v>2</v>
      </c>
      <c r="Q32" s="21"/>
      <c r="AF32" s="21"/>
    </row>
    <row r="33" spans="2:32" s="16" customFormat="1" ht="12.75" hidden="1">
      <c r="B33" s="16">
        <v>3</v>
      </c>
      <c r="Q33" s="21"/>
      <c r="AF33" s="21"/>
    </row>
    <row r="34" spans="2:32" s="16" customFormat="1" ht="12.75" hidden="1">
      <c r="B34" s="21">
        <v>4</v>
      </c>
      <c r="Q34" s="21"/>
      <c r="AF34" s="21"/>
    </row>
    <row r="35" spans="2:32" s="16" customFormat="1" ht="12.75" hidden="1">
      <c r="B35" s="16">
        <v>5</v>
      </c>
      <c r="Q35" s="21"/>
      <c r="AF35" s="21"/>
    </row>
    <row r="36" spans="2:32" s="16" customFormat="1" ht="12.75" hidden="1">
      <c r="B36" s="16">
        <v>6</v>
      </c>
      <c r="Q36" s="21"/>
      <c r="AF36" s="21"/>
    </row>
    <row r="37" spans="2:32" s="16" customFormat="1" ht="12.75" hidden="1">
      <c r="B37" s="16">
        <v>7</v>
      </c>
      <c r="Q37" s="21"/>
      <c r="AF37" s="21"/>
    </row>
    <row r="38" spans="2:32" s="16" customFormat="1" ht="12.75" hidden="1">
      <c r="B38" s="21">
        <v>8</v>
      </c>
      <c r="Q38" s="21"/>
      <c r="AF38" s="21"/>
    </row>
    <row r="39" spans="2:32" s="16" customFormat="1" ht="12.75" hidden="1">
      <c r="B39" s="16">
        <v>9</v>
      </c>
      <c r="Q39" s="21"/>
      <c r="AF39" s="21"/>
    </row>
    <row r="40" spans="2:32" s="16" customFormat="1" ht="12.75" hidden="1">
      <c r="B40" s="16">
        <v>10</v>
      </c>
      <c r="Q40" s="21"/>
      <c r="AF40" s="21"/>
    </row>
    <row r="41" spans="2:32" s="16" customFormat="1" ht="12.75" hidden="1">
      <c r="B41" s="16">
        <v>11</v>
      </c>
      <c r="Q41" s="21"/>
      <c r="AF41" s="21"/>
    </row>
    <row r="42" spans="2:32" s="16" customFormat="1" ht="12.75" hidden="1">
      <c r="B42" s="21">
        <v>12</v>
      </c>
      <c r="Q42" s="21"/>
      <c r="AF42" s="21"/>
    </row>
    <row r="43" spans="2:32" s="16" customFormat="1" ht="12.75" hidden="1">
      <c r="B43" s="16">
        <v>13</v>
      </c>
      <c r="Q43" s="21"/>
      <c r="AF43" s="21"/>
    </row>
    <row r="44" spans="2:32" s="16" customFormat="1" ht="12.75" hidden="1">
      <c r="B44" s="16">
        <v>14</v>
      </c>
      <c r="Q44" s="21"/>
      <c r="AF44" s="21"/>
    </row>
    <row r="45" spans="2:32" s="16" customFormat="1" ht="12.75" hidden="1">
      <c r="B45" s="16">
        <v>15</v>
      </c>
      <c r="Q45" s="21"/>
      <c r="AF45" s="21"/>
    </row>
    <row r="46" spans="2:32" s="16" customFormat="1" ht="12.75" hidden="1">
      <c r="B46" s="21">
        <v>16</v>
      </c>
      <c r="Q46" s="21"/>
      <c r="AF46" s="21"/>
    </row>
    <row r="47" spans="2:32" s="16" customFormat="1" ht="12.75" hidden="1">
      <c r="B47" s="16">
        <v>17</v>
      </c>
      <c r="Q47" s="21"/>
      <c r="AF47" s="21"/>
    </row>
    <row r="48" spans="2:32" s="16" customFormat="1" ht="12.75" hidden="1">
      <c r="B48" s="16">
        <v>18</v>
      </c>
      <c r="Q48" s="21"/>
      <c r="AF48" s="21"/>
    </row>
    <row r="49" spans="2:32" s="16" customFormat="1" ht="12.75" hidden="1">
      <c r="B49" s="16">
        <v>19</v>
      </c>
      <c r="Q49" s="21"/>
      <c r="AF49" s="21"/>
    </row>
    <row r="50" spans="2:32" s="16" customFormat="1" ht="12.75" hidden="1">
      <c r="B50" s="21">
        <v>20</v>
      </c>
      <c r="Q50" s="21"/>
      <c r="AF50" s="21"/>
    </row>
    <row r="51" spans="2:32" s="16" customFormat="1" ht="12.75" hidden="1">
      <c r="B51" s="16">
        <v>21</v>
      </c>
      <c r="Q51" s="21"/>
      <c r="AF51" s="21"/>
    </row>
    <row r="52" spans="17:32" s="16" customFormat="1" ht="12.75">
      <c r="Q52" s="21"/>
      <c r="AF52" s="21"/>
    </row>
  </sheetData>
  <sheetProtection sheet="1" objects="1" scenarios="1"/>
  <printOptions/>
  <pageMargins left="1.03" right="0.75" top="1.73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K23"/>
  <sheetViews>
    <sheetView workbookViewId="0" topLeftCell="A2">
      <selection activeCell="B3" sqref="B3:B23"/>
    </sheetView>
  </sheetViews>
  <sheetFormatPr defaultColWidth="11.421875" defaultRowHeight="12.75"/>
  <cols>
    <col min="1" max="1" width="43.7109375" style="0" customWidth="1"/>
    <col min="2" max="2" width="7.00390625" style="0" customWidth="1"/>
    <col min="3" max="8" width="6.7109375" style="0" customWidth="1"/>
    <col min="9" max="9" width="11.421875" style="2" customWidth="1"/>
    <col min="10" max="10" width="1.421875" style="0" customWidth="1"/>
    <col min="11" max="11" width="15.28125" style="0" customWidth="1"/>
  </cols>
  <sheetData>
    <row r="1" spans="1:11" ht="13.5" thickBot="1">
      <c r="A1" s="3"/>
      <c r="B1" s="9"/>
      <c r="C1" s="94" t="s">
        <v>63</v>
      </c>
      <c r="D1" s="95"/>
      <c r="E1" s="94" t="s">
        <v>64</v>
      </c>
      <c r="F1" s="95"/>
      <c r="G1" s="94" t="s">
        <v>65</v>
      </c>
      <c r="H1" s="95"/>
      <c r="I1" s="85" t="s">
        <v>66</v>
      </c>
      <c r="J1" s="7"/>
      <c r="K1" s="7" t="s">
        <v>67</v>
      </c>
    </row>
    <row r="2" spans="1:11" ht="13.5" thickBot="1">
      <c r="A2" s="4" t="s">
        <v>45</v>
      </c>
      <c r="B2" s="10" t="s">
        <v>9</v>
      </c>
      <c r="C2" s="5" t="s">
        <v>68</v>
      </c>
      <c r="D2" s="6" t="s">
        <v>69</v>
      </c>
      <c r="E2" s="5" t="s">
        <v>68</v>
      </c>
      <c r="F2" s="6" t="s">
        <v>69</v>
      </c>
      <c r="G2" s="5" t="s">
        <v>68</v>
      </c>
      <c r="H2" s="6" t="s">
        <v>69</v>
      </c>
      <c r="I2" s="8" t="s">
        <v>69</v>
      </c>
      <c r="J2" s="8"/>
      <c r="K2" s="29" t="s">
        <v>70</v>
      </c>
    </row>
    <row r="3" spans="1:11" ht="12.75">
      <c r="A3" s="70" t="str">
        <f>VLOOKUP(B3,Concursantes!A2:G22,2,FALSE)</f>
        <v>JUAN JOSE ALMAZAN         </v>
      </c>
      <c r="B3" s="71">
        <v>1</v>
      </c>
      <c r="C3" s="72">
        <f>VLOOKUP(B3,'Manga 1'!B:M,11,FALSE)</f>
        <v>913.2</v>
      </c>
      <c r="D3" s="73">
        <f>VLOOKUP(B3,'Manga 1'!B:M,12,FALSE)</f>
        <v>908</v>
      </c>
      <c r="E3" s="72">
        <f>VLOOKUP(B3,'Manga 2'!B:M,11,FALSE)</f>
        <v>932.1999999999999</v>
      </c>
      <c r="F3" s="73">
        <f>VLOOKUP(B3,'Manga 2'!B:M,12,FALSE)</f>
        <v>948</v>
      </c>
      <c r="G3" s="72">
        <f>VLOOKUP(B3,'Manga 3'!B:M,11,FALSE)</f>
        <v>891.1999999999999</v>
      </c>
      <c r="H3" s="73">
        <f>VLOOKUP(B3,'Manga 3'!B:M,12,FALSE)</f>
        <v>891</v>
      </c>
      <c r="I3" s="74">
        <f>D3+F3+H3</f>
        <v>2747</v>
      </c>
      <c r="J3" s="74"/>
      <c r="K3" s="75">
        <f>D3+F3+H3-MIN(D3,F3,H3)</f>
        <v>1856</v>
      </c>
    </row>
    <row r="4" spans="1:11" ht="12.75">
      <c r="A4" s="70" t="str">
        <f>VLOOKUP(B4,Concursantes!A2:G22,2,FALSE)</f>
        <v>JOSE ENRIQUE PALACIOS     </v>
      </c>
      <c r="B4" s="71">
        <v>2</v>
      </c>
      <c r="C4" s="72">
        <f>VLOOKUP(B4,'Manga 1'!B:M,11,FALSE)</f>
        <v>110</v>
      </c>
      <c r="D4" s="73">
        <f>VLOOKUP(B4,'Manga 1'!B:M,12,FALSE)</f>
        <v>109</v>
      </c>
      <c r="E4" s="72">
        <f>VLOOKUP(B4,'Manga 2'!B:M,11,FALSE)</f>
        <v>892</v>
      </c>
      <c r="F4" s="73">
        <f>VLOOKUP(B4,'Manga 2'!B:M,12,FALSE)</f>
        <v>907</v>
      </c>
      <c r="G4" s="72">
        <f>VLOOKUP(B4,'Manga 3'!B:M,11,FALSE)</f>
        <v>899.0999999999999</v>
      </c>
      <c r="H4" s="73">
        <f>VLOOKUP(B4,'Manga 3'!B:M,12,FALSE)</f>
        <v>899</v>
      </c>
      <c r="I4" s="74">
        <f aca="true" t="shared" si="0" ref="I4:I11">D4+F4+H4</f>
        <v>1915</v>
      </c>
      <c r="J4" s="74"/>
      <c r="K4" s="75">
        <f aca="true" t="shared" si="1" ref="K4:K11">D4+F4+H4-MIN(D4,F4,H4)</f>
        <v>1806</v>
      </c>
    </row>
    <row r="5" spans="1:11" ht="12.75">
      <c r="A5" s="70" t="str">
        <f>VLOOKUP(B5,Concursantes!A2:G22,2,FALSE)</f>
        <v>PEDRO JOSE PEREZ RUBIO    </v>
      </c>
      <c r="B5" s="71">
        <v>3</v>
      </c>
      <c r="C5" s="72">
        <f>VLOOKUP(B5,'Manga 1'!B:M,11,FALSE)</f>
        <v>973.9</v>
      </c>
      <c r="D5" s="73">
        <f>VLOOKUP(B5,'Manga 1'!B:M,12,FALSE)</f>
        <v>968</v>
      </c>
      <c r="E5" s="72">
        <f>VLOOKUP(B5,'Manga 2'!B:M,11,FALSE)</f>
        <v>981.9</v>
      </c>
      <c r="F5" s="73">
        <f>VLOOKUP(B5,'Manga 2'!B:M,12,FALSE)</f>
        <v>998</v>
      </c>
      <c r="G5" s="72">
        <f>VLOOKUP(B5,'Manga 3'!B:M,11,FALSE)</f>
        <v>953.3</v>
      </c>
      <c r="H5" s="73">
        <f>VLOOKUP(B5,'Manga 3'!B:M,12,FALSE)</f>
        <v>953</v>
      </c>
      <c r="I5" s="74">
        <f t="shared" si="0"/>
        <v>2919</v>
      </c>
      <c r="J5" s="74"/>
      <c r="K5" s="75">
        <f t="shared" si="1"/>
        <v>1966</v>
      </c>
    </row>
    <row r="6" spans="1:11" ht="12.75">
      <c r="A6" s="70" t="str">
        <f>VLOOKUP(B6,Concursantes!A2:G22,2,FALSE)</f>
        <v>ANGEL CRISTOBAL           </v>
      </c>
      <c r="B6" s="71">
        <v>4</v>
      </c>
      <c r="C6" s="72">
        <f>VLOOKUP(B6,'Manga 1'!B:M,11,FALSE)</f>
        <v>997.6</v>
      </c>
      <c r="D6" s="73">
        <f>VLOOKUP(B6,'Manga 1'!B:M,12,FALSE)</f>
        <v>992</v>
      </c>
      <c r="E6" s="72">
        <f>VLOOKUP(B6,'Manga 2'!B:M,11,FALSE)</f>
        <v>979.4</v>
      </c>
      <c r="F6" s="73">
        <f>VLOOKUP(B6,'Manga 2'!B:M,12,FALSE)</f>
        <v>996</v>
      </c>
      <c r="G6" s="72">
        <f>VLOOKUP(B6,'Manga 3'!B:M,11,FALSE)</f>
        <v>991.0999999999999</v>
      </c>
      <c r="H6" s="73">
        <f>VLOOKUP(B6,'Manga 3'!B:M,12,FALSE)</f>
        <v>991</v>
      </c>
      <c r="I6" s="74">
        <f t="shared" si="0"/>
        <v>2979</v>
      </c>
      <c r="J6" s="74"/>
      <c r="K6" s="75">
        <f t="shared" si="1"/>
        <v>1988</v>
      </c>
    </row>
    <row r="7" spans="1:11" ht="12.75">
      <c r="A7" s="70" t="str">
        <f>VLOOKUP(B7,Concursantes!A2:G22,2,FALSE)</f>
        <v>JOSE FUILLERAT            </v>
      </c>
      <c r="B7" s="71">
        <v>5</v>
      </c>
      <c r="C7" s="72">
        <f>VLOOKUP(B7,'Manga 1'!B:M,11,FALSE)</f>
        <v>854.6</v>
      </c>
      <c r="D7" s="73">
        <f>VLOOKUP(B7,'Manga 1'!B:M,12,FALSE)</f>
        <v>850</v>
      </c>
      <c r="E7" s="72">
        <f>VLOOKUP(B7,'Manga 2'!B:M,11,FALSE)</f>
        <v>871.9</v>
      </c>
      <c r="F7" s="73">
        <f>VLOOKUP(B7,'Manga 2'!B:M,12,FALSE)</f>
        <v>886</v>
      </c>
      <c r="G7" s="72">
        <f>VLOOKUP(B7,'Manga 3'!B:M,11,FALSE)</f>
        <v>0</v>
      </c>
      <c r="H7" s="73">
        <f>VLOOKUP(B7,'Manga 3'!B:M,12,FALSE)</f>
        <v>0</v>
      </c>
      <c r="I7" s="74">
        <f t="shared" si="0"/>
        <v>1736</v>
      </c>
      <c r="J7" s="74"/>
      <c r="K7" s="75">
        <f t="shared" si="1"/>
        <v>1736</v>
      </c>
    </row>
    <row r="8" spans="1:11" ht="12.75">
      <c r="A8" s="70" t="str">
        <f>VLOOKUP(B8,Concursantes!A2:G22,2,FALSE)</f>
        <v>LUIS MANUEL GONZALEZ      </v>
      </c>
      <c r="B8" s="71">
        <v>6</v>
      </c>
      <c r="C8" s="72">
        <f>VLOOKUP(B8,'Manga 1'!B:M,11,FALSE)</f>
        <v>941.6999999999999</v>
      </c>
      <c r="D8" s="73">
        <f>VLOOKUP(B8,'Manga 1'!B:M,12,FALSE)</f>
        <v>936</v>
      </c>
      <c r="E8" s="72">
        <f>VLOOKUP(B8,'Manga 2'!B:M,11,FALSE)</f>
        <v>940.6999999999999</v>
      </c>
      <c r="F8" s="73">
        <f>VLOOKUP(B8,'Manga 2'!B:M,12,FALSE)</f>
        <v>956</v>
      </c>
      <c r="G8" s="72">
        <f>VLOOKUP(B8,'Manga 3'!B:M,11,FALSE)</f>
        <v>931.8000000000001</v>
      </c>
      <c r="H8" s="73">
        <f>VLOOKUP(B8,'Manga 3'!B:M,12,FALSE)</f>
        <v>932</v>
      </c>
      <c r="I8" s="74">
        <f t="shared" si="0"/>
        <v>2824</v>
      </c>
      <c r="J8" s="74"/>
      <c r="K8" s="75">
        <f t="shared" si="1"/>
        <v>1892</v>
      </c>
    </row>
    <row r="9" spans="1:11" ht="12.75">
      <c r="A9" s="70" t="str">
        <f>VLOOKUP(B9,Concursantes!A2:G22,2,FALSE)</f>
        <v>JOSE ANTONIO MOYA LARA    </v>
      </c>
      <c r="B9" s="71">
        <v>7</v>
      </c>
      <c r="C9" s="72">
        <f>VLOOKUP(B9,'Manga 1'!B:M,11,FALSE)</f>
        <v>1005.8000000000001</v>
      </c>
      <c r="D9" s="73">
        <f>VLOOKUP(B9,'Manga 1'!B:M,12,FALSE)</f>
        <v>1000</v>
      </c>
      <c r="E9" s="72">
        <f>VLOOKUP(B9,'Manga 2'!B:M,11,FALSE)</f>
        <v>972.4</v>
      </c>
      <c r="F9" s="73">
        <f>VLOOKUP(B9,'Manga 2'!B:M,12,FALSE)</f>
        <v>989</v>
      </c>
      <c r="G9" s="72">
        <f>VLOOKUP(B9,'Manga 3'!B:M,11,FALSE)</f>
        <v>999.9</v>
      </c>
      <c r="H9" s="73">
        <f>VLOOKUP(B9,'Manga 3'!B:M,12,FALSE)</f>
        <v>1000</v>
      </c>
      <c r="I9" s="74">
        <f t="shared" si="0"/>
        <v>2989</v>
      </c>
      <c r="J9" s="74"/>
      <c r="K9" s="75">
        <f t="shared" si="1"/>
        <v>2000</v>
      </c>
    </row>
    <row r="10" spans="1:11" ht="12.75">
      <c r="A10" s="70" t="str">
        <f>VLOOKUP(B10,Concursantes!A2:G22,2,FALSE)</f>
        <v>JOSE ANTONIO ORVIZ        </v>
      </c>
      <c r="B10" s="71">
        <v>8</v>
      </c>
      <c r="C10" s="72">
        <f>VLOOKUP(B10,'Manga 1'!B:M,11,FALSE)</f>
        <v>905.1</v>
      </c>
      <c r="D10" s="73">
        <f>VLOOKUP(B10,'Manga 1'!B:M,12,FALSE)</f>
        <v>900</v>
      </c>
      <c r="E10" s="72">
        <f>VLOOKUP(B10,'Manga 2'!B:M,11,FALSE)</f>
        <v>952.8000000000001</v>
      </c>
      <c r="F10" s="73">
        <f>VLOOKUP(B10,'Manga 2'!B:M,12,FALSE)</f>
        <v>969</v>
      </c>
      <c r="G10" s="72">
        <f>VLOOKUP(B10,'Manga 3'!B:M,11,FALSE)</f>
        <v>940.6999999999999</v>
      </c>
      <c r="H10" s="73">
        <f>VLOOKUP(B10,'Manga 3'!B:M,12,FALSE)</f>
        <v>941</v>
      </c>
      <c r="I10" s="74">
        <f t="shared" si="0"/>
        <v>2810</v>
      </c>
      <c r="J10" s="74"/>
      <c r="K10" s="75">
        <f t="shared" si="1"/>
        <v>1910</v>
      </c>
    </row>
    <row r="11" spans="1:11" ht="12.75">
      <c r="A11" s="70" t="str">
        <f>VLOOKUP(B11,Concursantes!A2:G22,2,FALSE)</f>
        <v>SAUL ALMAZAN              </v>
      </c>
      <c r="B11" s="71">
        <v>9</v>
      </c>
      <c r="C11" s="72">
        <f>VLOOKUP(B11,'Manga 1'!B:M,11,FALSE)</f>
        <v>817.8</v>
      </c>
      <c r="D11" s="73">
        <f>VLOOKUP(B11,'Manga 1'!B:M,12,FALSE)</f>
        <v>813</v>
      </c>
      <c r="E11" s="72">
        <f>VLOOKUP(B11,'Manga 2'!B:M,11,FALSE)</f>
        <v>862.5</v>
      </c>
      <c r="F11" s="73">
        <f>VLOOKUP(B11,'Manga 2'!B:M,12,FALSE)</f>
        <v>877</v>
      </c>
      <c r="G11" s="72">
        <f>VLOOKUP(B11,'Manga 3'!B:M,11,FALSE)</f>
        <v>894.2</v>
      </c>
      <c r="H11" s="73">
        <f>VLOOKUP(B11,'Manga 3'!B:M,12,FALSE)</f>
        <v>894</v>
      </c>
      <c r="I11" s="74">
        <f t="shared" si="0"/>
        <v>2584</v>
      </c>
      <c r="J11" s="74"/>
      <c r="K11" s="75">
        <f t="shared" si="1"/>
        <v>1771</v>
      </c>
    </row>
    <row r="12" spans="1:11" ht="12.75">
      <c r="A12" s="70" t="str">
        <f>VLOOKUP(B12,Concursantes!A2:G22,2,FALSE)</f>
        <v>ALBERTO BARRIOS           </v>
      </c>
      <c r="B12" s="71">
        <v>10</v>
      </c>
      <c r="C12" s="72">
        <f>VLOOKUP(B12,'Manga 1'!B:M,11,FALSE)</f>
        <v>334.5</v>
      </c>
      <c r="D12" s="73">
        <f>VLOOKUP(B12,'Manga 1'!B:M,12,FALSE)</f>
        <v>333</v>
      </c>
      <c r="E12" s="72">
        <f>VLOOKUP(B12,'Manga 2'!B:M,11,FALSE)</f>
        <v>0</v>
      </c>
      <c r="F12" s="73">
        <f>VLOOKUP(B12,'Manga 2'!B:M,12,FALSE)</f>
        <v>0</v>
      </c>
      <c r="G12" s="72">
        <f>VLOOKUP(B12,'Manga 3'!B:M,11,FALSE)</f>
        <v>908.3</v>
      </c>
      <c r="H12" s="73">
        <f>VLOOKUP(B12,'Manga 3'!B:M,12,FALSE)</f>
        <v>908</v>
      </c>
      <c r="I12" s="74">
        <f>D12+F12+H12</f>
        <v>1241</v>
      </c>
      <c r="J12" s="74"/>
      <c r="K12" s="75">
        <f>D12+F12+H12-(MIN(D12,F12,H12))</f>
        <v>1241</v>
      </c>
    </row>
    <row r="13" spans="1:11" ht="12.75">
      <c r="A13" s="70" t="str">
        <f>VLOOKUP(B13,Concursantes!A2:G22,2,FALSE)</f>
        <v>ANTONIO CORONILLA         </v>
      </c>
      <c r="B13" s="71">
        <v>11</v>
      </c>
      <c r="C13" s="72">
        <f>VLOOKUP(B13,'Manga 1'!B:M,11,FALSE)</f>
        <v>942.4000000000001</v>
      </c>
      <c r="D13" s="73">
        <f>VLOOKUP(B13,'Manga 1'!B:M,12,FALSE)</f>
        <v>937</v>
      </c>
      <c r="E13" s="72">
        <f>VLOOKUP(B13,'Manga 2'!B:M,11,FALSE)</f>
        <v>983.6</v>
      </c>
      <c r="F13" s="73">
        <f>VLOOKUP(B13,'Manga 2'!B:M,12,FALSE)</f>
        <v>1000</v>
      </c>
      <c r="G13" s="72">
        <f>VLOOKUP(B13,'Manga 3'!B:M,11,FALSE)</f>
        <v>948.8</v>
      </c>
      <c r="H13" s="73">
        <f>VLOOKUP(B13,'Manga 3'!B:M,12,FALSE)</f>
        <v>949</v>
      </c>
      <c r="I13" s="74">
        <f>D13+F13+H13</f>
        <v>2886</v>
      </c>
      <c r="J13" s="74"/>
      <c r="K13" s="75">
        <f aca="true" t="shared" si="2" ref="K13:K22">D13+F13+H13-(MIN(D13,F13,H13))</f>
        <v>1949</v>
      </c>
    </row>
    <row r="14" spans="1:11" ht="12.75">
      <c r="A14" s="70" t="str">
        <f>VLOOKUP(B14,Concursantes!A2:G22,2,FALSE)</f>
        <v> </v>
      </c>
      <c r="B14" s="71">
        <v>12</v>
      </c>
      <c r="C14" s="72">
        <f>VLOOKUP(B14,'Manga 1'!B:M,11,FALSE)</f>
        <v>0</v>
      </c>
      <c r="D14" s="73">
        <f>VLOOKUP(B14,'Manga 1'!B:M,12,FALSE)</f>
        <v>0</v>
      </c>
      <c r="E14" s="72">
        <f>VLOOKUP(B14,'Manga 2'!B:M,11,FALSE)</f>
        <v>0</v>
      </c>
      <c r="F14" s="73">
        <f>VLOOKUP(B14,'Manga 2'!B:M,12,FALSE)</f>
        <v>0</v>
      </c>
      <c r="G14" s="72">
        <f>VLOOKUP(B14,'Manga 3'!B:M,11,FALSE)</f>
        <v>0</v>
      </c>
      <c r="H14" s="73">
        <f>VLOOKUP(B14,'Manga 3'!B:M,12,FALSE)</f>
        <v>0</v>
      </c>
      <c r="I14" s="74">
        <f aca="true" t="shared" si="3" ref="I14:I22">D14+F14+H14</f>
        <v>0</v>
      </c>
      <c r="J14" s="74"/>
      <c r="K14" s="75">
        <f t="shared" si="2"/>
        <v>0</v>
      </c>
    </row>
    <row r="15" spans="1:11" ht="12.75">
      <c r="A15" s="70" t="str">
        <f>VLOOKUP(B15,Concursantes!A2:G22,2,FALSE)</f>
        <v> </v>
      </c>
      <c r="B15" s="71">
        <v>13</v>
      </c>
      <c r="C15" s="72">
        <f>VLOOKUP(B15,'Manga 1'!B:M,11,FALSE)</f>
        <v>0</v>
      </c>
      <c r="D15" s="73">
        <f>VLOOKUP(B15,'Manga 1'!B:M,12,FALSE)</f>
        <v>0</v>
      </c>
      <c r="E15" s="72">
        <f>VLOOKUP(B15,'Manga 2'!B:M,11,FALSE)</f>
        <v>0</v>
      </c>
      <c r="F15" s="73">
        <f>VLOOKUP(B15,'Manga 2'!B:M,12,FALSE)</f>
        <v>0</v>
      </c>
      <c r="G15" s="72">
        <f>VLOOKUP(B15,'Manga 3'!B:M,11,FALSE)</f>
        <v>0</v>
      </c>
      <c r="H15" s="73">
        <f>VLOOKUP(B15,'Manga 3'!B:M,12,FALSE)</f>
        <v>0</v>
      </c>
      <c r="I15" s="74">
        <f t="shared" si="3"/>
        <v>0</v>
      </c>
      <c r="J15" s="74"/>
      <c r="K15" s="75">
        <f t="shared" si="2"/>
        <v>0</v>
      </c>
    </row>
    <row r="16" spans="1:11" ht="12.75">
      <c r="A16" s="70" t="str">
        <f>VLOOKUP(B16,Concursantes!A2:G22,2,FALSE)</f>
        <v> </v>
      </c>
      <c r="B16" s="71">
        <v>14</v>
      </c>
      <c r="C16" s="72">
        <f>VLOOKUP(B16,'Manga 1'!B:M,11,FALSE)</f>
        <v>0</v>
      </c>
      <c r="D16" s="73">
        <f>VLOOKUP(B16,'Manga 1'!B:M,12,FALSE)</f>
        <v>0</v>
      </c>
      <c r="E16" s="72">
        <f>VLOOKUP(B16,'Manga 2'!B:M,11,FALSE)</f>
        <v>0</v>
      </c>
      <c r="F16" s="73">
        <f>VLOOKUP(B16,'Manga 2'!B:M,12,FALSE)</f>
        <v>0</v>
      </c>
      <c r="G16" s="72">
        <f>VLOOKUP(B16,'Manga 3'!B:M,11,FALSE)</f>
        <v>0</v>
      </c>
      <c r="H16" s="73">
        <f>VLOOKUP(B16,'Manga 3'!B:M,12,FALSE)</f>
        <v>0</v>
      </c>
      <c r="I16" s="74">
        <f t="shared" si="3"/>
        <v>0</v>
      </c>
      <c r="J16" s="74"/>
      <c r="K16" s="75">
        <f t="shared" si="2"/>
        <v>0</v>
      </c>
    </row>
    <row r="17" spans="1:11" ht="12.75">
      <c r="A17" s="70" t="str">
        <f>VLOOKUP(B17,Concursantes!A2:G22,2,FALSE)</f>
        <v> </v>
      </c>
      <c r="B17" s="71">
        <v>15</v>
      </c>
      <c r="C17" s="72">
        <f>VLOOKUP(B17,'Manga 1'!B:M,11,FALSE)</f>
        <v>0</v>
      </c>
      <c r="D17" s="73">
        <f>VLOOKUP(B17,'Manga 1'!B:M,12,FALSE)</f>
        <v>0</v>
      </c>
      <c r="E17" s="72">
        <f>VLOOKUP(B17,'Manga 2'!B:M,11,FALSE)</f>
        <v>0</v>
      </c>
      <c r="F17" s="73">
        <f>VLOOKUP(B17,'Manga 2'!B:M,12,FALSE)</f>
        <v>0</v>
      </c>
      <c r="G17" s="72">
        <f>VLOOKUP(B17,'Manga 3'!B:M,11,FALSE)</f>
        <v>0</v>
      </c>
      <c r="H17" s="73">
        <f>VLOOKUP(B17,'Manga 3'!B:M,12,FALSE)</f>
        <v>0</v>
      </c>
      <c r="I17" s="74">
        <f t="shared" si="3"/>
        <v>0</v>
      </c>
      <c r="J17" s="74"/>
      <c r="K17" s="75">
        <f t="shared" si="2"/>
        <v>0</v>
      </c>
    </row>
    <row r="18" spans="1:11" ht="12.75">
      <c r="A18" s="70" t="str">
        <f>VLOOKUP(B18,Concursantes!A2:G22,2,FALSE)</f>
        <v> </v>
      </c>
      <c r="B18" s="71">
        <v>16</v>
      </c>
      <c r="C18" s="72">
        <f>VLOOKUP(B18,'Manga 1'!B:M,11,FALSE)</f>
        <v>0</v>
      </c>
      <c r="D18" s="73">
        <f>VLOOKUP(B18,'Manga 1'!B:M,12,FALSE)</f>
        <v>0</v>
      </c>
      <c r="E18" s="72">
        <f>VLOOKUP(B18,'Manga 2'!B:M,11,FALSE)</f>
        <v>0</v>
      </c>
      <c r="F18" s="73">
        <f>VLOOKUP(B18,'Manga 2'!B:M,12,FALSE)</f>
        <v>0</v>
      </c>
      <c r="G18" s="72">
        <f>VLOOKUP(B18,'Manga 3'!B:M,11,FALSE)</f>
        <v>0</v>
      </c>
      <c r="H18" s="73">
        <f>VLOOKUP(B18,'Manga 3'!B:M,12,FALSE)</f>
        <v>0</v>
      </c>
      <c r="I18" s="74">
        <f t="shared" si="3"/>
        <v>0</v>
      </c>
      <c r="J18" s="74"/>
      <c r="K18" s="75">
        <f t="shared" si="2"/>
        <v>0</v>
      </c>
    </row>
    <row r="19" spans="1:11" ht="12.75">
      <c r="A19" s="70" t="str">
        <f>VLOOKUP(B19,Concursantes!A2:G22,2,FALSE)</f>
        <v> </v>
      </c>
      <c r="B19" s="71">
        <v>17</v>
      </c>
      <c r="C19" s="72">
        <f>VLOOKUP(B19,'Manga 1'!B:M,11,FALSE)</f>
        <v>0</v>
      </c>
      <c r="D19" s="73">
        <f>VLOOKUP(B19,'Manga 1'!B:M,12,FALSE)</f>
        <v>0</v>
      </c>
      <c r="E19" s="72">
        <f>VLOOKUP(B19,'Manga 2'!B:M,11,FALSE)</f>
        <v>0</v>
      </c>
      <c r="F19" s="73">
        <f>VLOOKUP(B19,'Manga 2'!B:M,12,FALSE)</f>
        <v>0</v>
      </c>
      <c r="G19" s="72">
        <f>VLOOKUP(B19,'Manga 3'!B:M,11,FALSE)</f>
        <v>0</v>
      </c>
      <c r="H19" s="73">
        <f>VLOOKUP(B19,'Manga 3'!B:M,12,FALSE)</f>
        <v>0</v>
      </c>
      <c r="I19" s="74">
        <f t="shared" si="3"/>
        <v>0</v>
      </c>
      <c r="J19" s="74"/>
      <c r="K19" s="75">
        <f t="shared" si="2"/>
        <v>0</v>
      </c>
    </row>
    <row r="20" spans="1:11" ht="12.75">
      <c r="A20" s="70" t="str">
        <f>VLOOKUP(B20,Concursantes!A2:G22,2,FALSE)</f>
        <v> </v>
      </c>
      <c r="B20" s="71">
        <v>18</v>
      </c>
      <c r="C20" s="72">
        <f>VLOOKUP(B20,'Manga 1'!B:M,11,FALSE)</f>
        <v>0</v>
      </c>
      <c r="D20" s="73">
        <f>VLOOKUP(B20,'Manga 1'!B:M,12,FALSE)</f>
        <v>0</v>
      </c>
      <c r="E20" s="72">
        <f>VLOOKUP(B20,'Manga 2'!B:M,11,FALSE)</f>
        <v>0</v>
      </c>
      <c r="F20" s="73">
        <f>VLOOKUP(B20,'Manga 2'!B:M,12,FALSE)</f>
        <v>0</v>
      </c>
      <c r="G20" s="72">
        <f>VLOOKUP(B20,'Manga 3'!B:M,11,FALSE)</f>
        <v>0</v>
      </c>
      <c r="H20" s="73">
        <f>VLOOKUP(B20,'Manga 3'!B:M,12,FALSE)</f>
        <v>0</v>
      </c>
      <c r="I20" s="74">
        <f t="shared" si="3"/>
        <v>0</v>
      </c>
      <c r="J20" s="74"/>
      <c r="K20" s="75">
        <f t="shared" si="2"/>
        <v>0</v>
      </c>
    </row>
    <row r="21" spans="1:11" ht="12.75">
      <c r="A21" s="70" t="str">
        <f>VLOOKUP(B21,Concursantes!A2:G22,2,FALSE)</f>
        <v> </v>
      </c>
      <c r="B21" s="71">
        <v>19</v>
      </c>
      <c r="C21" s="72">
        <f>VLOOKUP(B21,'Manga 1'!B:M,11,FALSE)</f>
        <v>0</v>
      </c>
      <c r="D21" s="73">
        <f>VLOOKUP(B21,'Manga 1'!B:M,12,FALSE)</f>
        <v>0</v>
      </c>
      <c r="E21" s="72">
        <f>VLOOKUP(B21,'Manga 2'!B:M,11,FALSE)</f>
        <v>0</v>
      </c>
      <c r="F21" s="73">
        <f>VLOOKUP(B21,'Manga 2'!B:M,12,FALSE)</f>
        <v>0</v>
      </c>
      <c r="G21" s="72">
        <f>VLOOKUP(B21,'Manga 3'!B:M,11,FALSE)</f>
        <v>0</v>
      </c>
      <c r="H21" s="73">
        <f>VLOOKUP(B21,'Manga 3'!B:M,12,FALSE)</f>
        <v>0</v>
      </c>
      <c r="I21" s="74">
        <f t="shared" si="3"/>
        <v>0</v>
      </c>
      <c r="J21" s="74"/>
      <c r="K21" s="75">
        <f t="shared" si="2"/>
        <v>0</v>
      </c>
    </row>
    <row r="22" spans="1:11" ht="12.75">
      <c r="A22" s="70" t="str">
        <f>VLOOKUP(B22,Concursantes!A2:G22,2,FALSE)</f>
        <v> </v>
      </c>
      <c r="B22" s="71">
        <v>20</v>
      </c>
      <c r="C22" s="72">
        <f>VLOOKUP(B22,'Manga 1'!B:M,11,FALSE)</f>
        <v>0</v>
      </c>
      <c r="D22" s="73">
        <f>VLOOKUP(B22,'Manga 1'!B:M,12,FALSE)</f>
        <v>0</v>
      </c>
      <c r="E22" s="72">
        <f>VLOOKUP(B22,'Manga 2'!B:M,11,FALSE)</f>
        <v>0</v>
      </c>
      <c r="F22" s="73">
        <f>VLOOKUP(B22,'Manga 2'!B:M,12,FALSE)</f>
        <v>0</v>
      </c>
      <c r="G22" s="72">
        <f>VLOOKUP(B22,'Manga 3'!B:M,11,FALSE)</f>
        <v>0</v>
      </c>
      <c r="H22" s="73">
        <f>VLOOKUP(B22,'Manga 3'!B:M,12,FALSE)</f>
        <v>0</v>
      </c>
      <c r="I22" s="74">
        <f t="shared" si="3"/>
        <v>0</v>
      </c>
      <c r="J22" s="74"/>
      <c r="K22" s="75">
        <f t="shared" si="2"/>
        <v>0</v>
      </c>
    </row>
    <row r="23" spans="1:11" ht="13.5" thickBot="1">
      <c r="A23" s="76" t="str">
        <f>VLOOKUP(B23,Concursantes!A2:G22,2,FALSE)</f>
        <v> </v>
      </c>
      <c r="B23" s="81">
        <v>21</v>
      </c>
      <c r="C23" s="78">
        <f>VLOOKUP(B23,'Manga 1'!B:M,11,FALSE)</f>
        <v>0</v>
      </c>
      <c r="D23" s="79">
        <f>VLOOKUP(B23,'Manga 1'!B:M,12,FALSE)</f>
        <v>0</v>
      </c>
      <c r="E23" s="78">
        <f>VLOOKUP(B23,'Manga 2'!B:M,11,FALSE)</f>
        <v>0</v>
      </c>
      <c r="F23" s="79">
        <f>VLOOKUP(B23,'Manga 2'!B:M,12,FALSE)</f>
        <v>0</v>
      </c>
      <c r="G23" s="78">
        <f>VLOOKUP(B23,'Manga 3'!B:M,11,FALSE)</f>
        <v>0</v>
      </c>
      <c r="H23" s="79">
        <f>VLOOKUP(B23,'Manga 3'!B:M,12,FALSE)</f>
        <v>0</v>
      </c>
      <c r="I23" s="80">
        <f>D23+F23+H23</f>
        <v>0</v>
      </c>
      <c r="J23" s="80"/>
      <c r="K23" s="81">
        <f>D23+F23+H23-(MIN(D23,F23,H23))</f>
        <v>0</v>
      </c>
    </row>
  </sheetData>
  <sheetProtection sheet="1" objects="1" scenarios="1"/>
  <printOptions gridLines="1"/>
  <pageMargins left="1.18" right="0.7480314960629921" top="1.41" bottom="0.984251968503937" header="0.53" footer="0.41"/>
  <pageSetup horizontalDpi="600" verticalDpi="600" orientation="landscape" paperSize="9" r:id="rId1"/>
  <headerFooter alignWithMargins="0">
    <oddHeader>&amp;CResultados Mangas realizadas</oddHeader>
    <oddFooter>&amp;CClub Aeromodelismo Aragon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F52"/>
  <sheetViews>
    <sheetView workbookViewId="0" topLeftCell="A1">
      <selection activeCell="D14" sqref="D14"/>
    </sheetView>
  </sheetViews>
  <sheetFormatPr defaultColWidth="11.421875" defaultRowHeight="12.75"/>
  <cols>
    <col min="1" max="1" width="38.8515625" style="16" customWidth="1"/>
    <col min="2" max="3" width="6.7109375" style="16" customWidth="1"/>
    <col min="4" max="7" width="5.7109375" style="16" customWidth="1"/>
    <col min="8" max="8" width="6.8515625" style="16" customWidth="1"/>
    <col min="9" max="9" width="9.57421875" style="16" customWidth="1"/>
    <col min="10" max="10" width="9.7109375" style="16" customWidth="1"/>
    <col min="11" max="11" width="5.57421875" style="16" customWidth="1"/>
    <col min="12" max="13" width="7.7109375" style="16" customWidth="1"/>
    <col min="14" max="14" width="11.421875" style="16" customWidth="1"/>
    <col min="15" max="15" width="6.7109375" style="16" customWidth="1"/>
    <col min="16" max="16" width="5.8515625" style="16" customWidth="1"/>
    <col min="17" max="16384" width="9.140625" style="0" customWidth="1"/>
  </cols>
  <sheetData>
    <row r="1" spans="1:16" ht="13.5" thickBot="1">
      <c r="A1" s="3"/>
      <c r="B1" s="23" t="s">
        <v>51</v>
      </c>
      <c r="C1" s="52">
        <v>4</v>
      </c>
      <c r="D1" s="89" t="s">
        <v>13</v>
      </c>
      <c r="E1" s="90"/>
      <c r="F1" s="89" t="s">
        <v>21</v>
      </c>
      <c r="G1" s="90"/>
      <c r="H1" s="86" t="s">
        <v>59</v>
      </c>
      <c r="I1" s="91" t="s">
        <v>52</v>
      </c>
      <c r="J1" s="92"/>
      <c r="K1" s="93"/>
      <c r="L1" s="86" t="s">
        <v>73</v>
      </c>
      <c r="M1" s="86" t="s">
        <v>52</v>
      </c>
      <c r="O1" s="19" t="s">
        <v>53</v>
      </c>
      <c r="P1" s="19" t="s">
        <v>54</v>
      </c>
    </row>
    <row r="2" spans="1:16" ht="13.5" thickBot="1">
      <c r="A2" s="4" t="s">
        <v>45</v>
      </c>
      <c r="B2" s="22" t="s">
        <v>9</v>
      </c>
      <c r="C2" s="26" t="s">
        <v>11</v>
      </c>
      <c r="D2" s="34" t="s">
        <v>55</v>
      </c>
      <c r="E2" s="37" t="s">
        <v>56</v>
      </c>
      <c r="F2" s="34" t="s">
        <v>55</v>
      </c>
      <c r="G2" s="37" t="s">
        <v>56</v>
      </c>
      <c r="H2" s="87" t="s">
        <v>85</v>
      </c>
      <c r="I2" s="38" t="s">
        <v>57</v>
      </c>
      <c r="J2" s="130" t="s">
        <v>58</v>
      </c>
      <c r="K2" s="39" t="s">
        <v>59</v>
      </c>
      <c r="L2" s="119" t="s">
        <v>52</v>
      </c>
      <c r="M2" s="120" t="s">
        <v>69</v>
      </c>
      <c r="O2" s="19" t="s">
        <v>60</v>
      </c>
      <c r="P2" s="19" t="s">
        <v>61</v>
      </c>
    </row>
    <row r="3" spans="1:16" ht="12.75">
      <c r="A3" s="70" t="str">
        <f>VLOOKUP(B3,Concursantes!A2:G22,2,FALSE)</f>
        <v>JUAN JOSE ALMAZAN         </v>
      </c>
      <c r="B3" s="64">
        <v>1</v>
      </c>
      <c r="C3" s="41">
        <v>30</v>
      </c>
      <c r="D3" s="40">
        <v>9</v>
      </c>
      <c r="E3" s="41">
        <v>56.4</v>
      </c>
      <c r="F3" s="40"/>
      <c r="G3" s="41">
        <v>8.3</v>
      </c>
      <c r="H3" s="40">
        <v>2</v>
      </c>
      <c r="I3" s="133">
        <f aca="true" t="shared" si="0" ref="I3:I23">C3*10</f>
        <v>300</v>
      </c>
      <c r="J3" s="129">
        <f>IF(O3&gt;0,IF(O3&gt;600,600-(O3-600)-P3-0,O3-P3-0),0)</f>
        <v>588.1</v>
      </c>
      <c r="K3" s="136">
        <f aca="true" t="shared" si="1" ref="K3:K23">IF(O3&gt;830,0,IF(H3=0,0,IF(H3&gt;15,0,IF(H3&gt;10,10,IF(H3&gt;5,20,30)))))</f>
        <v>30</v>
      </c>
      <c r="L3" s="83">
        <f aca="true" t="shared" si="2" ref="L3:L23">SUM(I3:K3)</f>
        <v>918.1</v>
      </c>
      <c r="M3" s="46">
        <f>IF(L25&gt;0,ROUND(L3/L25*1000,0),0)</f>
        <v>897</v>
      </c>
      <c r="O3" s="19">
        <f aca="true" t="shared" si="3" ref="O3:O23">D3*60+E3</f>
        <v>596.4</v>
      </c>
      <c r="P3" s="19">
        <f aca="true" t="shared" si="4" ref="P3:P23">F3*60+G3</f>
        <v>8.3</v>
      </c>
    </row>
    <row r="4" spans="1:16" ht="12.75">
      <c r="A4" s="70" t="str">
        <f>VLOOKUP(B4,Concursantes!A2:G22,2,FALSE)</f>
        <v>JOSE ENRIQUE PALACIOS     </v>
      </c>
      <c r="B4" s="65">
        <v>2</v>
      </c>
      <c r="C4" s="36">
        <v>30</v>
      </c>
      <c r="D4" s="35">
        <v>9</v>
      </c>
      <c r="E4" s="36">
        <v>51.7</v>
      </c>
      <c r="F4" s="35"/>
      <c r="G4" s="36">
        <v>12.5</v>
      </c>
      <c r="H4" s="35">
        <v>9</v>
      </c>
      <c r="I4" s="134">
        <f t="shared" si="0"/>
        <v>300</v>
      </c>
      <c r="J4" s="44">
        <f aca="true" t="shared" si="5" ref="J4:J23">IF(O4&gt;0,IF(O4&gt;600,600-(O4-600)-P4-0,O4-P4-0),0)</f>
        <v>579.2</v>
      </c>
      <c r="K4" s="137">
        <f t="shared" si="1"/>
        <v>20</v>
      </c>
      <c r="L4" s="68">
        <f t="shared" si="2"/>
        <v>899.2</v>
      </c>
      <c r="M4" s="48">
        <f>IF(L25&gt;0,ROUND(L4/L25*1000,0),0)</f>
        <v>878</v>
      </c>
      <c r="O4" s="19">
        <f t="shared" si="3"/>
        <v>591.7</v>
      </c>
      <c r="P4" s="19">
        <f t="shared" si="4"/>
        <v>12.5</v>
      </c>
    </row>
    <row r="5" spans="1:16" ht="12.75">
      <c r="A5" s="70" t="str">
        <f>VLOOKUP(B5,Concursantes!A2:G22,2,FALSE)</f>
        <v>PEDRO JOSE PEREZ RUBIO    </v>
      </c>
      <c r="B5" s="65">
        <v>3</v>
      </c>
      <c r="C5" s="36">
        <v>37</v>
      </c>
      <c r="D5" s="35">
        <v>9</v>
      </c>
      <c r="E5" s="36">
        <v>58</v>
      </c>
      <c r="F5" s="35"/>
      <c r="G5" s="36">
        <v>5.5</v>
      </c>
      <c r="H5" s="35">
        <v>5</v>
      </c>
      <c r="I5" s="134">
        <f t="shared" si="0"/>
        <v>370</v>
      </c>
      <c r="J5" s="44">
        <f t="shared" si="5"/>
        <v>592.5</v>
      </c>
      <c r="K5" s="137">
        <f t="shared" si="1"/>
        <v>30</v>
      </c>
      <c r="L5" s="68">
        <f t="shared" si="2"/>
        <v>992.5</v>
      </c>
      <c r="M5" s="48">
        <f>IF(L25&gt;0,ROUND(L5/L25*1000,0),0)</f>
        <v>970</v>
      </c>
      <c r="O5" s="19">
        <f t="shared" si="3"/>
        <v>598</v>
      </c>
      <c r="P5" s="19">
        <f t="shared" si="4"/>
        <v>5.5</v>
      </c>
    </row>
    <row r="6" spans="1:16" ht="12.75">
      <c r="A6" s="70" t="str">
        <f>VLOOKUP(B6,Concursantes!A2:G22,2,FALSE)</f>
        <v>ANGEL CRISTOBAL           </v>
      </c>
      <c r="B6" s="65">
        <v>4</v>
      </c>
      <c r="C6" s="36">
        <v>40</v>
      </c>
      <c r="D6" s="35">
        <v>9</v>
      </c>
      <c r="E6" s="36">
        <v>58.9</v>
      </c>
      <c r="F6" s="35"/>
      <c r="G6" s="36">
        <v>5.3</v>
      </c>
      <c r="H6" s="35">
        <v>2</v>
      </c>
      <c r="I6" s="134">
        <f t="shared" si="0"/>
        <v>400</v>
      </c>
      <c r="J6" s="44">
        <f t="shared" si="5"/>
        <v>593.6</v>
      </c>
      <c r="K6" s="137">
        <f t="shared" si="1"/>
        <v>30</v>
      </c>
      <c r="L6" s="68">
        <f t="shared" si="2"/>
        <v>1023.6</v>
      </c>
      <c r="M6" s="48">
        <f>IF(L25&gt;0,ROUND(L6/L25*1000,0),0)</f>
        <v>1000</v>
      </c>
      <c r="N6" s="21"/>
      <c r="O6" s="19">
        <f t="shared" si="3"/>
        <v>598.9</v>
      </c>
      <c r="P6" s="19">
        <f t="shared" si="4"/>
        <v>5.3</v>
      </c>
    </row>
    <row r="7" spans="1:16" ht="12.75">
      <c r="A7" s="70" t="str">
        <f>VLOOKUP(B7,Concursantes!A2:G22,2,FALSE)</f>
        <v>JOSE FUILLERAT            </v>
      </c>
      <c r="B7" s="65">
        <v>5</v>
      </c>
      <c r="C7" s="36">
        <v>29</v>
      </c>
      <c r="D7" s="35">
        <v>9</v>
      </c>
      <c r="E7" s="36">
        <v>46.1</v>
      </c>
      <c r="F7" s="35"/>
      <c r="G7" s="36">
        <v>6.5</v>
      </c>
      <c r="H7" s="35">
        <v>7</v>
      </c>
      <c r="I7" s="134">
        <f t="shared" si="0"/>
        <v>290</v>
      </c>
      <c r="J7" s="44">
        <f t="shared" si="5"/>
        <v>579.6</v>
      </c>
      <c r="K7" s="137">
        <f t="shared" si="1"/>
        <v>20</v>
      </c>
      <c r="L7" s="68">
        <f t="shared" si="2"/>
        <v>889.6</v>
      </c>
      <c r="M7" s="48">
        <f>IF(L25&gt;0,ROUND(L7/L25*1000,0),0)</f>
        <v>869</v>
      </c>
      <c r="O7" s="19">
        <f t="shared" si="3"/>
        <v>586.1</v>
      </c>
      <c r="P7" s="19">
        <f t="shared" si="4"/>
        <v>6.5</v>
      </c>
    </row>
    <row r="8" spans="1:16" ht="12.75">
      <c r="A8" s="70" t="str">
        <f>VLOOKUP(B8,Concursantes!A2:G22,2,FALSE)</f>
        <v>LUIS MANUEL GONZALEZ      </v>
      </c>
      <c r="B8" s="65">
        <v>6</v>
      </c>
      <c r="C8" s="36">
        <v>34</v>
      </c>
      <c r="D8" s="35">
        <v>10</v>
      </c>
      <c r="E8" s="36">
        <v>2</v>
      </c>
      <c r="F8" s="35"/>
      <c r="G8" s="36">
        <v>8.9</v>
      </c>
      <c r="H8" s="35">
        <v>1</v>
      </c>
      <c r="I8" s="134">
        <f t="shared" si="0"/>
        <v>340</v>
      </c>
      <c r="J8" s="44">
        <f t="shared" si="5"/>
        <v>589.1</v>
      </c>
      <c r="K8" s="137">
        <f t="shared" si="1"/>
        <v>30</v>
      </c>
      <c r="L8" s="68">
        <f t="shared" si="2"/>
        <v>959.1</v>
      </c>
      <c r="M8" s="48">
        <f>IF(L25&gt;0,ROUND(L8/L25*1000,0),0)</f>
        <v>937</v>
      </c>
      <c r="O8" s="19">
        <f t="shared" si="3"/>
        <v>602</v>
      </c>
      <c r="P8" s="19">
        <f t="shared" si="4"/>
        <v>8.9</v>
      </c>
    </row>
    <row r="9" spans="1:16" ht="12.75">
      <c r="A9" s="70" t="str">
        <f>VLOOKUP(B9,Concursantes!A2:G22,2,FALSE)</f>
        <v>JOSE ANTONIO MOYA LARA    </v>
      </c>
      <c r="B9" s="65">
        <v>7</v>
      </c>
      <c r="C9" s="36">
        <v>37</v>
      </c>
      <c r="D9" s="35">
        <v>9</v>
      </c>
      <c r="E9" s="36">
        <v>58</v>
      </c>
      <c r="F9" s="35"/>
      <c r="G9" s="36">
        <v>8.2</v>
      </c>
      <c r="H9" s="35"/>
      <c r="I9" s="134">
        <f t="shared" si="0"/>
        <v>370</v>
      </c>
      <c r="J9" s="44">
        <f t="shared" si="5"/>
        <v>589.8</v>
      </c>
      <c r="K9" s="137">
        <f t="shared" si="1"/>
        <v>0</v>
      </c>
      <c r="L9" s="68">
        <f t="shared" si="2"/>
        <v>959.8</v>
      </c>
      <c r="M9" s="48">
        <f>IF(L25&gt;0,ROUND(L9/L25*1000,0),0)</f>
        <v>938</v>
      </c>
      <c r="O9" s="19">
        <f t="shared" si="3"/>
        <v>598</v>
      </c>
      <c r="P9" s="19">
        <f t="shared" si="4"/>
        <v>8.2</v>
      </c>
    </row>
    <row r="10" spans="1:16" ht="12.75">
      <c r="A10" s="70" t="str">
        <f>VLOOKUP(B10,Concursantes!A2:G22,2,FALSE)</f>
        <v>JOSE ANTONIO ORVIZ        </v>
      </c>
      <c r="B10" s="65">
        <v>8</v>
      </c>
      <c r="C10" s="36">
        <v>34</v>
      </c>
      <c r="D10" s="35">
        <v>10</v>
      </c>
      <c r="E10" s="36">
        <v>2.2</v>
      </c>
      <c r="F10" s="35"/>
      <c r="G10" s="36">
        <v>4.7</v>
      </c>
      <c r="H10" s="35">
        <v>1</v>
      </c>
      <c r="I10" s="134">
        <f t="shared" si="0"/>
        <v>340</v>
      </c>
      <c r="J10" s="44">
        <f t="shared" si="5"/>
        <v>593.0999999999999</v>
      </c>
      <c r="K10" s="137">
        <f t="shared" si="1"/>
        <v>30</v>
      </c>
      <c r="L10" s="68">
        <f t="shared" si="2"/>
        <v>963.0999999999999</v>
      </c>
      <c r="M10" s="48">
        <f>IF(L25&gt;0,ROUND(L10/L25*1000,0),0)</f>
        <v>941</v>
      </c>
      <c r="O10" s="19">
        <f t="shared" si="3"/>
        <v>602.2</v>
      </c>
      <c r="P10" s="19">
        <f t="shared" si="4"/>
        <v>4.7</v>
      </c>
    </row>
    <row r="11" spans="1:16" ht="12.75">
      <c r="A11" s="70" t="str">
        <f>VLOOKUP(B11,Concursantes!A2:G22,2,FALSE)</f>
        <v>SAUL ALMAZAN              </v>
      </c>
      <c r="B11" s="65">
        <v>9</v>
      </c>
      <c r="C11" s="36">
        <v>0</v>
      </c>
      <c r="D11" s="35"/>
      <c r="E11" s="36"/>
      <c r="F11" s="35"/>
      <c r="G11" s="36"/>
      <c r="H11" s="35"/>
      <c r="I11" s="134">
        <f t="shared" si="0"/>
        <v>0</v>
      </c>
      <c r="J11" s="44">
        <f t="shared" si="5"/>
        <v>0</v>
      </c>
      <c r="K11" s="137">
        <f t="shared" si="1"/>
        <v>0</v>
      </c>
      <c r="L11" s="68">
        <f t="shared" si="2"/>
        <v>0</v>
      </c>
      <c r="M11" s="48">
        <f>IF(L25&gt;0,ROUND(L11/L25*1000,0),0)</f>
        <v>0</v>
      </c>
      <c r="O11" s="19">
        <f t="shared" si="3"/>
        <v>0</v>
      </c>
      <c r="P11" s="19">
        <f t="shared" si="4"/>
        <v>0</v>
      </c>
    </row>
    <row r="12" spans="1:16" ht="12.75">
      <c r="A12" s="70" t="str">
        <f>VLOOKUP(B12,Concursantes!A2:G22,2,FALSE)</f>
        <v>ALBERTO BARRIOS           </v>
      </c>
      <c r="B12" s="65">
        <v>10</v>
      </c>
      <c r="C12" s="36">
        <v>33</v>
      </c>
      <c r="D12" s="35">
        <v>7</v>
      </c>
      <c r="E12" s="36">
        <v>16.9</v>
      </c>
      <c r="F12" s="35"/>
      <c r="G12" s="36">
        <v>4.2</v>
      </c>
      <c r="H12" s="35">
        <v>15</v>
      </c>
      <c r="I12" s="134">
        <f t="shared" si="0"/>
        <v>330</v>
      </c>
      <c r="J12" s="44">
        <f t="shared" si="5"/>
        <v>432.7</v>
      </c>
      <c r="K12" s="137">
        <f t="shared" si="1"/>
        <v>10</v>
      </c>
      <c r="L12" s="68">
        <f t="shared" si="2"/>
        <v>772.7</v>
      </c>
      <c r="M12" s="48">
        <f>IF(L25&gt;0,ROUND(L12/L25*1000,0),0)</f>
        <v>755</v>
      </c>
      <c r="O12" s="19">
        <f t="shared" si="3"/>
        <v>436.9</v>
      </c>
      <c r="P12" s="19">
        <f t="shared" si="4"/>
        <v>4.2</v>
      </c>
    </row>
    <row r="13" spans="1:16" ht="12.75">
      <c r="A13" s="70" t="str">
        <f>VLOOKUP(B13,Concursantes!A2:G22,2,FALSE)</f>
        <v>ANTONIO CORONILLA         </v>
      </c>
      <c r="B13" s="65">
        <v>11</v>
      </c>
      <c r="C13" s="36">
        <v>35</v>
      </c>
      <c r="D13" s="35">
        <v>10</v>
      </c>
      <c r="E13" s="36">
        <v>2.8</v>
      </c>
      <c r="F13" s="35"/>
      <c r="G13" s="36">
        <v>5.1</v>
      </c>
      <c r="H13" s="35">
        <v>2</v>
      </c>
      <c r="I13" s="134">
        <f t="shared" si="0"/>
        <v>350</v>
      </c>
      <c r="J13" s="44">
        <f t="shared" si="5"/>
        <v>592.1</v>
      </c>
      <c r="K13" s="137">
        <f t="shared" si="1"/>
        <v>30</v>
      </c>
      <c r="L13" s="68">
        <f t="shared" si="2"/>
        <v>972.1</v>
      </c>
      <c r="M13" s="48">
        <f>IF(L25&gt;0,ROUND(L13/L25*1000,0),0)</f>
        <v>950</v>
      </c>
      <c r="O13" s="19">
        <f t="shared" si="3"/>
        <v>602.8</v>
      </c>
      <c r="P13" s="19">
        <f t="shared" si="4"/>
        <v>5.1</v>
      </c>
    </row>
    <row r="14" spans="1:16" ht="12.75">
      <c r="A14" s="70" t="str">
        <f>VLOOKUP(B14,Concursantes!A2:G22,2,FALSE)</f>
        <v> </v>
      </c>
      <c r="B14" s="65">
        <v>12</v>
      </c>
      <c r="C14" s="36"/>
      <c r="D14" s="35"/>
      <c r="E14" s="36"/>
      <c r="F14" s="35"/>
      <c r="G14" s="36"/>
      <c r="H14" s="35"/>
      <c r="I14" s="134">
        <f t="shared" si="0"/>
        <v>0</v>
      </c>
      <c r="J14" s="44">
        <f t="shared" si="5"/>
        <v>0</v>
      </c>
      <c r="K14" s="137">
        <f t="shared" si="1"/>
        <v>0</v>
      </c>
      <c r="L14" s="68">
        <f t="shared" si="2"/>
        <v>0</v>
      </c>
      <c r="M14" s="48">
        <f>IF(L25&gt;0,ROUND(L14/L25*1000,0),0)</f>
        <v>0</v>
      </c>
      <c r="O14" s="19">
        <f t="shared" si="3"/>
        <v>0</v>
      </c>
      <c r="P14" s="19">
        <f t="shared" si="4"/>
        <v>0</v>
      </c>
    </row>
    <row r="15" spans="1:16" ht="12.75">
      <c r="A15" s="70" t="str">
        <f>VLOOKUP(B15,Concursantes!A2:G22,2,FALSE)</f>
        <v> </v>
      </c>
      <c r="B15" s="65">
        <v>13</v>
      </c>
      <c r="C15" s="36"/>
      <c r="D15" s="35"/>
      <c r="E15" s="36"/>
      <c r="F15" s="35"/>
      <c r="G15" s="36"/>
      <c r="H15" s="35"/>
      <c r="I15" s="134">
        <f t="shared" si="0"/>
        <v>0</v>
      </c>
      <c r="J15" s="44">
        <f t="shared" si="5"/>
        <v>0</v>
      </c>
      <c r="K15" s="137">
        <f t="shared" si="1"/>
        <v>0</v>
      </c>
      <c r="L15" s="68">
        <f t="shared" si="2"/>
        <v>0</v>
      </c>
      <c r="M15" s="48">
        <f>IF(L25&gt;0,ROUND(L15/L25*1000,0),0)</f>
        <v>0</v>
      </c>
      <c r="O15" s="19">
        <f t="shared" si="3"/>
        <v>0</v>
      </c>
      <c r="P15" s="19">
        <f t="shared" si="4"/>
        <v>0</v>
      </c>
    </row>
    <row r="16" spans="1:16" ht="12.75">
      <c r="A16" s="70" t="str">
        <f>VLOOKUP(B16,Concursantes!A2:G22,2,FALSE)</f>
        <v> </v>
      </c>
      <c r="B16" s="65">
        <v>14</v>
      </c>
      <c r="C16" s="36"/>
      <c r="D16" s="35"/>
      <c r="E16" s="36"/>
      <c r="F16" s="35"/>
      <c r="G16" s="36"/>
      <c r="H16" s="35"/>
      <c r="I16" s="134">
        <f t="shared" si="0"/>
        <v>0</v>
      </c>
      <c r="J16" s="44">
        <f t="shared" si="5"/>
        <v>0</v>
      </c>
      <c r="K16" s="137">
        <f t="shared" si="1"/>
        <v>0</v>
      </c>
      <c r="L16" s="68">
        <f t="shared" si="2"/>
        <v>0</v>
      </c>
      <c r="M16" s="48">
        <f>IF(L25&gt;0,ROUND(L16/L25*1000,0),0)</f>
        <v>0</v>
      </c>
      <c r="O16" s="19">
        <f t="shared" si="3"/>
        <v>0</v>
      </c>
      <c r="P16" s="19">
        <f t="shared" si="4"/>
        <v>0</v>
      </c>
    </row>
    <row r="17" spans="1:16" ht="12.75">
      <c r="A17" s="70" t="str">
        <f>VLOOKUP(B17,Concursantes!A2:G22,2,FALSE)</f>
        <v> </v>
      </c>
      <c r="B17" s="65">
        <v>15</v>
      </c>
      <c r="C17" s="36"/>
      <c r="D17" s="35"/>
      <c r="E17" s="36"/>
      <c r="F17" s="35"/>
      <c r="G17" s="36"/>
      <c r="H17" s="35"/>
      <c r="I17" s="134">
        <f t="shared" si="0"/>
        <v>0</v>
      </c>
      <c r="J17" s="44">
        <f t="shared" si="5"/>
        <v>0</v>
      </c>
      <c r="K17" s="137">
        <f t="shared" si="1"/>
        <v>0</v>
      </c>
      <c r="L17" s="68">
        <f t="shared" si="2"/>
        <v>0</v>
      </c>
      <c r="M17" s="48">
        <f>IF(L25&gt;0,ROUND(L17/L25*1000,0),0)</f>
        <v>0</v>
      </c>
      <c r="O17" s="19">
        <f t="shared" si="3"/>
        <v>0</v>
      </c>
      <c r="P17" s="19">
        <f t="shared" si="4"/>
        <v>0</v>
      </c>
    </row>
    <row r="18" spans="1:16" ht="12.75">
      <c r="A18" s="70" t="str">
        <f>VLOOKUP(B18,Concursantes!A2:G22,2,FALSE)</f>
        <v> </v>
      </c>
      <c r="B18" s="65">
        <v>16</v>
      </c>
      <c r="C18" s="36"/>
      <c r="D18" s="35"/>
      <c r="E18" s="36"/>
      <c r="F18" s="35"/>
      <c r="G18" s="36"/>
      <c r="H18" s="35"/>
      <c r="I18" s="134">
        <f t="shared" si="0"/>
        <v>0</v>
      </c>
      <c r="J18" s="44">
        <f t="shared" si="5"/>
        <v>0</v>
      </c>
      <c r="K18" s="137">
        <f t="shared" si="1"/>
        <v>0</v>
      </c>
      <c r="L18" s="68">
        <f t="shared" si="2"/>
        <v>0</v>
      </c>
      <c r="M18" s="48">
        <f>IF(L25&gt;0,ROUND(L18/L25*1000,0),0)</f>
        <v>0</v>
      </c>
      <c r="O18" s="19">
        <f t="shared" si="3"/>
        <v>0</v>
      </c>
      <c r="P18" s="19">
        <f t="shared" si="4"/>
        <v>0</v>
      </c>
    </row>
    <row r="19" spans="1:16" ht="12.75">
      <c r="A19" s="70" t="str">
        <f>VLOOKUP(B19,Concursantes!A2:G22,2,FALSE)</f>
        <v> </v>
      </c>
      <c r="B19" s="65">
        <v>17</v>
      </c>
      <c r="C19" s="36"/>
      <c r="D19" s="35"/>
      <c r="E19" s="36"/>
      <c r="F19" s="35"/>
      <c r="G19" s="36"/>
      <c r="H19" s="35"/>
      <c r="I19" s="134">
        <f t="shared" si="0"/>
        <v>0</v>
      </c>
      <c r="J19" s="44">
        <f t="shared" si="5"/>
        <v>0</v>
      </c>
      <c r="K19" s="137">
        <f t="shared" si="1"/>
        <v>0</v>
      </c>
      <c r="L19" s="68">
        <f t="shared" si="2"/>
        <v>0</v>
      </c>
      <c r="M19" s="48">
        <f>IF(L25&gt;0,ROUND(L19/L25*1000,0),0)</f>
        <v>0</v>
      </c>
      <c r="O19" s="19">
        <f t="shared" si="3"/>
        <v>0</v>
      </c>
      <c r="P19" s="19">
        <f t="shared" si="4"/>
        <v>0</v>
      </c>
    </row>
    <row r="20" spans="1:16" ht="12.75">
      <c r="A20" s="70"/>
      <c r="B20" s="65">
        <v>18</v>
      </c>
      <c r="C20" s="36"/>
      <c r="D20" s="35"/>
      <c r="E20" s="36"/>
      <c r="F20" s="35"/>
      <c r="G20" s="36"/>
      <c r="H20" s="35"/>
      <c r="I20" s="134">
        <f t="shared" si="0"/>
        <v>0</v>
      </c>
      <c r="J20" s="44">
        <f t="shared" si="5"/>
        <v>0</v>
      </c>
      <c r="K20" s="137">
        <f t="shared" si="1"/>
        <v>0</v>
      </c>
      <c r="L20" s="68">
        <f t="shared" si="2"/>
        <v>0</v>
      </c>
      <c r="M20" s="48">
        <f>IF(L25&gt;0,ROUND(L20/L25*1000,0),0)</f>
        <v>0</v>
      </c>
      <c r="O20" s="19">
        <f t="shared" si="3"/>
        <v>0</v>
      </c>
      <c r="P20" s="19">
        <f t="shared" si="4"/>
        <v>0</v>
      </c>
    </row>
    <row r="21" spans="1:16" ht="12.75">
      <c r="A21" s="70"/>
      <c r="B21" s="65">
        <v>19</v>
      </c>
      <c r="C21" s="36"/>
      <c r="D21" s="35"/>
      <c r="E21" s="36"/>
      <c r="F21" s="35"/>
      <c r="G21" s="36"/>
      <c r="H21" s="35"/>
      <c r="I21" s="134">
        <f t="shared" si="0"/>
        <v>0</v>
      </c>
      <c r="J21" s="44">
        <f t="shared" si="5"/>
        <v>0</v>
      </c>
      <c r="K21" s="137">
        <f t="shared" si="1"/>
        <v>0</v>
      </c>
      <c r="L21" s="68">
        <f t="shared" si="2"/>
        <v>0</v>
      </c>
      <c r="M21" s="48">
        <f>IF(L25&gt;0,ROUND(L21/L25*1000,0),0)</f>
        <v>0</v>
      </c>
      <c r="O21" s="19">
        <f t="shared" si="3"/>
        <v>0</v>
      </c>
      <c r="P21" s="19">
        <f t="shared" si="4"/>
        <v>0</v>
      </c>
    </row>
    <row r="22" spans="1:16" ht="12.75">
      <c r="A22" s="70" t="str">
        <f>VLOOKUP(B22,Concursantes!A2:G22,2,FALSE)</f>
        <v> </v>
      </c>
      <c r="B22" s="65">
        <v>20</v>
      </c>
      <c r="C22" s="36"/>
      <c r="D22" s="35"/>
      <c r="E22" s="36"/>
      <c r="F22" s="35"/>
      <c r="G22" s="36"/>
      <c r="H22" s="35"/>
      <c r="I22" s="134">
        <f t="shared" si="0"/>
        <v>0</v>
      </c>
      <c r="J22" s="44">
        <f t="shared" si="5"/>
        <v>0</v>
      </c>
      <c r="K22" s="137">
        <f t="shared" si="1"/>
        <v>0</v>
      </c>
      <c r="L22" s="68">
        <f t="shared" si="2"/>
        <v>0</v>
      </c>
      <c r="M22" s="48">
        <f>IF(L25&gt;0,ROUND(L22/L25*1000,0),0)</f>
        <v>0</v>
      </c>
      <c r="O22" s="19">
        <f t="shared" si="3"/>
        <v>0</v>
      </c>
      <c r="P22" s="19">
        <f t="shared" si="4"/>
        <v>0</v>
      </c>
    </row>
    <row r="23" spans="1:16" ht="13.5" thickBot="1">
      <c r="A23" s="76" t="str">
        <f>VLOOKUP(B23,Concursantes!A2:G22,2,FALSE)</f>
        <v> </v>
      </c>
      <c r="B23" s="66">
        <v>21</v>
      </c>
      <c r="C23" s="43"/>
      <c r="D23" s="42"/>
      <c r="E23" s="43"/>
      <c r="F23" s="42"/>
      <c r="G23" s="43"/>
      <c r="H23" s="42"/>
      <c r="I23" s="135">
        <f t="shared" si="0"/>
        <v>0</v>
      </c>
      <c r="J23" s="50">
        <f t="shared" si="5"/>
        <v>0</v>
      </c>
      <c r="K23" s="138">
        <f t="shared" si="1"/>
        <v>0</v>
      </c>
      <c r="L23" s="50">
        <f t="shared" si="2"/>
        <v>0</v>
      </c>
      <c r="M23" s="51">
        <f>IF(L25&gt;0,ROUND(L23/L25*1000,0),0)</f>
        <v>0</v>
      </c>
      <c r="O23" s="19">
        <f t="shared" si="3"/>
        <v>0</v>
      </c>
      <c r="P23" s="19">
        <f t="shared" si="4"/>
        <v>0</v>
      </c>
    </row>
    <row r="25" spans="10:12" ht="12.75">
      <c r="J25" s="17" t="s">
        <v>62</v>
      </c>
      <c r="K25" s="33"/>
      <c r="L25" s="18">
        <f>MAX(L3:L23)</f>
        <v>1023.6</v>
      </c>
    </row>
    <row r="30" spans="17:32" s="16" customFormat="1" ht="12.75" customHeight="1">
      <c r="Q30" s="21"/>
      <c r="AF30" s="21"/>
    </row>
    <row r="31" spans="2:32" s="16" customFormat="1" ht="12.75" hidden="1">
      <c r="B31" s="16">
        <v>1</v>
      </c>
      <c r="Q31" s="21"/>
      <c r="AF31" s="21"/>
    </row>
    <row r="32" spans="2:32" s="16" customFormat="1" ht="12.75" hidden="1">
      <c r="B32" s="16">
        <v>2</v>
      </c>
      <c r="Q32" s="21"/>
      <c r="AF32" s="21"/>
    </row>
    <row r="33" spans="2:32" s="16" customFormat="1" ht="12.75" hidden="1">
      <c r="B33" s="16">
        <v>3</v>
      </c>
      <c r="Q33" s="21"/>
      <c r="AF33" s="21"/>
    </row>
    <row r="34" spans="2:32" s="16" customFormat="1" ht="12.75" hidden="1">
      <c r="B34" s="21">
        <v>4</v>
      </c>
      <c r="Q34" s="21"/>
      <c r="AF34" s="21"/>
    </row>
    <row r="35" spans="2:32" s="16" customFormat="1" ht="12.75" hidden="1">
      <c r="B35" s="16">
        <v>5</v>
      </c>
      <c r="Q35" s="21"/>
      <c r="AF35" s="21"/>
    </row>
    <row r="36" spans="2:32" s="16" customFormat="1" ht="12.75" hidden="1">
      <c r="B36" s="16">
        <v>6</v>
      </c>
      <c r="Q36" s="21"/>
      <c r="AF36" s="21"/>
    </row>
    <row r="37" spans="2:32" s="16" customFormat="1" ht="12.75" hidden="1">
      <c r="B37" s="16">
        <v>7</v>
      </c>
      <c r="Q37" s="21"/>
      <c r="AF37" s="21"/>
    </row>
    <row r="38" spans="2:32" s="16" customFormat="1" ht="12.75" hidden="1">
      <c r="B38" s="21">
        <v>8</v>
      </c>
      <c r="Q38" s="21"/>
      <c r="AF38" s="21"/>
    </row>
    <row r="39" spans="2:32" s="16" customFormat="1" ht="12.75" hidden="1">
      <c r="B39" s="16">
        <v>9</v>
      </c>
      <c r="Q39" s="21"/>
      <c r="AF39" s="21"/>
    </row>
    <row r="40" spans="2:32" s="16" customFormat="1" ht="12.75" hidden="1">
      <c r="B40" s="16">
        <v>10</v>
      </c>
      <c r="Q40" s="21"/>
      <c r="AF40" s="21"/>
    </row>
    <row r="41" spans="2:32" s="16" customFormat="1" ht="12.75" hidden="1">
      <c r="B41" s="16">
        <v>11</v>
      </c>
      <c r="Q41" s="21"/>
      <c r="AF41" s="21"/>
    </row>
    <row r="42" spans="2:32" s="16" customFormat="1" ht="12.75" hidden="1">
      <c r="B42" s="21">
        <v>12</v>
      </c>
      <c r="Q42" s="21"/>
      <c r="AF42" s="21"/>
    </row>
    <row r="43" spans="2:32" s="16" customFormat="1" ht="12.75" hidden="1">
      <c r="B43" s="16">
        <v>13</v>
      </c>
      <c r="Q43" s="21"/>
      <c r="AF43" s="21"/>
    </row>
    <row r="44" spans="2:32" s="16" customFormat="1" ht="12.75" hidden="1">
      <c r="B44" s="16">
        <v>14</v>
      </c>
      <c r="Q44" s="21"/>
      <c r="AF44" s="21"/>
    </row>
    <row r="45" spans="2:32" s="16" customFormat="1" ht="12.75" hidden="1">
      <c r="B45" s="16">
        <v>15</v>
      </c>
      <c r="Q45" s="21"/>
      <c r="AF45" s="21"/>
    </row>
    <row r="46" spans="2:32" s="16" customFormat="1" ht="12.75" hidden="1">
      <c r="B46" s="21">
        <v>16</v>
      </c>
      <c r="Q46" s="21"/>
      <c r="AF46" s="21"/>
    </row>
    <row r="47" spans="2:32" s="16" customFormat="1" ht="12.75" hidden="1">
      <c r="B47" s="16">
        <v>17</v>
      </c>
      <c r="Q47" s="21"/>
      <c r="AF47" s="21"/>
    </row>
    <row r="48" spans="2:32" s="16" customFormat="1" ht="12.75" hidden="1">
      <c r="B48" s="16">
        <v>18</v>
      </c>
      <c r="Q48" s="21"/>
      <c r="AF48" s="21"/>
    </row>
    <row r="49" spans="2:32" s="16" customFormat="1" ht="12.75" hidden="1">
      <c r="B49" s="16">
        <v>19</v>
      </c>
      <c r="Q49" s="21"/>
      <c r="AF49" s="21"/>
    </row>
    <row r="50" spans="2:32" s="16" customFormat="1" ht="12.75" hidden="1">
      <c r="B50" s="21">
        <v>20</v>
      </c>
      <c r="Q50" s="21"/>
      <c r="AF50" s="21"/>
    </row>
    <row r="51" spans="2:32" s="16" customFormat="1" ht="12.75" hidden="1">
      <c r="B51" s="16">
        <v>21</v>
      </c>
      <c r="Q51" s="21"/>
      <c r="AF51" s="21"/>
    </row>
    <row r="52" spans="17:32" s="16" customFormat="1" ht="12.75">
      <c r="Q52" s="21"/>
      <c r="AF52" s="21"/>
    </row>
  </sheetData>
  <sheetProtection sheet="1" objects="1" scenarios="1"/>
  <printOptions/>
  <pageMargins left="1.2" right="0.75" top="1.84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M23"/>
  <sheetViews>
    <sheetView workbookViewId="0" topLeftCell="A1">
      <selection activeCell="M3" sqref="M3:M23"/>
    </sheetView>
  </sheetViews>
  <sheetFormatPr defaultColWidth="11.421875" defaultRowHeight="12.75"/>
  <cols>
    <col min="1" max="1" width="43.7109375" style="0" customWidth="1"/>
    <col min="2" max="2" width="7.421875" style="0" customWidth="1"/>
    <col min="3" max="10" width="6.7109375" style="0" customWidth="1"/>
    <col min="12" max="12" width="1.421875" style="0" customWidth="1"/>
    <col min="13" max="13" width="15.28125" style="0" customWidth="1"/>
  </cols>
  <sheetData>
    <row r="1" spans="1:13" ht="13.5" thickBot="1">
      <c r="A1" s="3"/>
      <c r="B1" s="9"/>
      <c r="C1" s="94" t="s">
        <v>63</v>
      </c>
      <c r="D1" s="95"/>
      <c r="E1" s="94" t="s">
        <v>64</v>
      </c>
      <c r="F1" s="95"/>
      <c r="G1" s="94" t="s">
        <v>65</v>
      </c>
      <c r="H1" s="95"/>
      <c r="I1" s="94" t="s">
        <v>74</v>
      </c>
      <c r="J1" s="95"/>
      <c r="K1" s="7" t="s">
        <v>66</v>
      </c>
      <c r="L1" s="7"/>
      <c r="M1" s="7" t="s">
        <v>67</v>
      </c>
    </row>
    <row r="2" spans="1:13" ht="13.5" thickBot="1">
      <c r="A2" s="4" t="s">
        <v>45</v>
      </c>
      <c r="B2" s="10" t="s">
        <v>9</v>
      </c>
      <c r="C2" s="5" t="s">
        <v>68</v>
      </c>
      <c r="D2" s="6" t="s">
        <v>69</v>
      </c>
      <c r="E2" s="5" t="s">
        <v>68</v>
      </c>
      <c r="F2" s="6" t="s">
        <v>69</v>
      </c>
      <c r="G2" s="5" t="s">
        <v>68</v>
      </c>
      <c r="H2" s="6" t="s">
        <v>69</v>
      </c>
      <c r="I2" s="5" t="s">
        <v>68</v>
      </c>
      <c r="J2" s="6" t="s">
        <v>69</v>
      </c>
      <c r="K2" s="8" t="s">
        <v>69</v>
      </c>
      <c r="L2" s="8"/>
      <c r="M2" s="29" t="s">
        <v>70</v>
      </c>
    </row>
    <row r="3" spans="1:13" ht="12.75">
      <c r="A3" s="70" t="str">
        <f>VLOOKUP(B3,Concursantes!A2:G22,2,FALSE)</f>
        <v>JUAN JOSE ALMAZAN         </v>
      </c>
      <c r="B3" s="11">
        <v>1</v>
      </c>
      <c r="C3" s="13">
        <f>VLOOKUP(B3,'Manga 1'!B:M,11,FALSE)</f>
        <v>913.2</v>
      </c>
      <c r="D3" s="12">
        <f>VLOOKUP(B3,'Manga 1'!B:M,12,FALSE)</f>
        <v>908</v>
      </c>
      <c r="E3" s="72">
        <f>VLOOKUP(B3,'Manga 2'!B:M,11,FALSE)</f>
        <v>932.1999999999999</v>
      </c>
      <c r="F3" s="73">
        <f>VLOOKUP(B3,'Manga 2'!B:M,12,FALSE)</f>
        <v>948</v>
      </c>
      <c r="G3" s="72">
        <f>VLOOKUP(B3,'Manga 3'!B:M,11,FALSE)</f>
        <v>891.1999999999999</v>
      </c>
      <c r="H3" s="73">
        <f>VLOOKUP(B3,'Manga 3'!B:M,12,FALSE)</f>
        <v>891</v>
      </c>
      <c r="I3" s="72">
        <f>VLOOKUP(B3,'Manga 4'!B:M,11,FALSE)</f>
        <v>918.1</v>
      </c>
      <c r="J3" s="73">
        <f>VLOOKUP(B3,'Manga 4'!B:M,12,FALSE)</f>
        <v>897</v>
      </c>
      <c r="K3" s="14">
        <f aca="true" t="shared" si="0" ref="K3:K8">D3+F3+H3+J3</f>
        <v>3644</v>
      </c>
      <c r="L3" s="14"/>
      <c r="M3" s="28">
        <f>D3+F3+H3+J3-MIN(D3,F3,H3,J3)</f>
        <v>2753</v>
      </c>
    </row>
    <row r="4" spans="1:13" ht="12.75">
      <c r="A4" s="70" t="str">
        <f>VLOOKUP(B4,Concursantes!A2:G22,2,FALSE)</f>
        <v>JOSE ENRIQUE PALACIOS     </v>
      </c>
      <c r="B4" s="11">
        <v>2</v>
      </c>
      <c r="C4" s="13">
        <f>VLOOKUP(B4,'Manga 1'!B:M,11,FALSE)</f>
        <v>110</v>
      </c>
      <c r="D4" s="12">
        <f>VLOOKUP(B4,'Manga 1'!B:M,12,FALSE)</f>
        <v>109</v>
      </c>
      <c r="E4" s="72">
        <f>VLOOKUP(B4,'Manga 2'!B:M,11,FALSE)</f>
        <v>892</v>
      </c>
      <c r="F4" s="73">
        <f>VLOOKUP(B4,'Manga 2'!B:M,12,FALSE)</f>
        <v>907</v>
      </c>
      <c r="G4" s="72">
        <f>VLOOKUP(B4,'Manga 3'!B:M,11,FALSE)</f>
        <v>899.0999999999999</v>
      </c>
      <c r="H4" s="73">
        <f>VLOOKUP(B4,'Manga 3'!B:M,12,FALSE)</f>
        <v>899</v>
      </c>
      <c r="I4" s="72">
        <f>VLOOKUP(B4,'Manga 4'!B:M,11,FALSE)</f>
        <v>899.2</v>
      </c>
      <c r="J4" s="73">
        <f>VLOOKUP(B4,'Manga 4'!B:M,12,FALSE)</f>
        <v>878</v>
      </c>
      <c r="K4" s="14">
        <f t="shared" si="0"/>
        <v>2793</v>
      </c>
      <c r="L4" s="14"/>
      <c r="M4" s="28">
        <f>D4+F4+H4+J4-(MIN(D4,F4,H4,J4))</f>
        <v>2684</v>
      </c>
    </row>
    <row r="5" spans="1:13" ht="12.75">
      <c r="A5" s="70" t="str">
        <f>VLOOKUP(B5,Concursantes!A2:G22,2,FALSE)</f>
        <v>PEDRO JOSE PEREZ RUBIO    </v>
      </c>
      <c r="B5" s="11">
        <v>3</v>
      </c>
      <c r="C5" s="13">
        <f>VLOOKUP(B5,'Manga 1'!B:M,11,FALSE)</f>
        <v>973.9</v>
      </c>
      <c r="D5" s="12">
        <f>VLOOKUP(B5,'Manga 1'!B:M,12,FALSE)</f>
        <v>968</v>
      </c>
      <c r="E5" s="72">
        <f>VLOOKUP(B5,'Manga 2'!B:M,11,FALSE)</f>
        <v>981.9</v>
      </c>
      <c r="F5" s="73">
        <f>VLOOKUP(B5,'Manga 2'!B:M,12,FALSE)</f>
        <v>998</v>
      </c>
      <c r="G5" s="72">
        <f>VLOOKUP(B5,'Manga 3'!B:M,11,FALSE)</f>
        <v>953.3</v>
      </c>
      <c r="H5" s="73">
        <f>VLOOKUP(B5,'Manga 3'!B:M,12,FALSE)</f>
        <v>953</v>
      </c>
      <c r="I5" s="72">
        <f>VLOOKUP(B5,'Manga 4'!B:M,11,FALSE)</f>
        <v>992.5</v>
      </c>
      <c r="J5" s="73">
        <f>VLOOKUP(B5,'Manga 4'!B:M,12,FALSE)</f>
        <v>970</v>
      </c>
      <c r="K5" s="14">
        <f t="shared" si="0"/>
        <v>3889</v>
      </c>
      <c r="L5" s="14"/>
      <c r="M5" s="28">
        <f>D5+F5+H5+J5-(MIN(D5,F5,H5,J5))</f>
        <v>2936</v>
      </c>
    </row>
    <row r="6" spans="1:13" ht="12.75">
      <c r="A6" s="70" t="str">
        <f>VLOOKUP(B6,Concursantes!A2:G22,2,FALSE)</f>
        <v>ANGEL CRISTOBAL           </v>
      </c>
      <c r="B6" s="11">
        <v>4</v>
      </c>
      <c r="C6" s="13">
        <f>VLOOKUP(B6,'Manga 1'!B:M,11,FALSE)</f>
        <v>997.6</v>
      </c>
      <c r="D6" s="12">
        <f>VLOOKUP(B6,'Manga 1'!B:M,12,FALSE)</f>
        <v>992</v>
      </c>
      <c r="E6" s="72">
        <f>VLOOKUP(B6,'Manga 2'!B:M,11,FALSE)</f>
        <v>979.4</v>
      </c>
      <c r="F6" s="73">
        <f>VLOOKUP(B6,'Manga 2'!B:M,12,FALSE)</f>
        <v>996</v>
      </c>
      <c r="G6" s="72">
        <f>VLOOKUP(B6,'Manga 3'!B:M,11,FALSE)</f>
        <v>991.0999999999999</v>
      </c>
      <c r="H6" s="73">
        <f>VLOOKUP(B6,'Manga 3'!B:M,12,FALSE)</f>
        <v>991</v>
      </c>
      <c r="I6" s="72">
        <f>VLOOKUP(B6,'Manga 4'!B:M,11,FALSE)</f>
        <v>1023.6</v>
      </c>
      <c r="J6" s="73">
        <f>VLOOKUP(B6,'Manga 4'!B:M,12,FALSE)</f>
        <v>1000</v>
      </c>
      <c r="K6" s="14">
        <f t="shared" si="0"/>
        <v>3979</v>
      </c>
      <c r="L6" s="14"/>
      <c r="M6" s="28">
        <f>D6+F6+H6+J6-(MIN(D6,F6,H6,J6))</f>
        <v>2988</v>
      </c>
    </row>
    <row r="7" spans="1:13" ht="12.75">
      <c r="A7" s="70" t="str">
        <f>VLOOKUP(B7,Concursantes!A2:G22,2,FALSE)</f>
        <v>JOSE FUILLERAT            </v>
      </c>
      <c r="B7" s="11">
        <v>5</v>
      </c>
      <c r="C7" s="13">
        <f>VLOOKUP(B7,'Manga 1'!B:M,11,FALSE)</f>
        <v>854.6</v>
      </c>
      <c r="D7" s="12">
        <f>VLOOKUP(B7,'Manga 1'!B:M,12,FALSE)</f>
        <v>850</v>
      </c>
      <c r="E7" s="72">
        <f>VLOOKUP(B7,'Manga 2'!B:M,11,FALSE)</f>
        <v>871.9</v>
      </c>
      <c r="F7" s="73">
        <f>VLOOKUP(B7,'Manga 2'!B:M,12,FALSE)</f>
        <v>886</v>
      </c>
      <c r="G7" s="72">
        <f>VLOOKUP(B7,'Manga 3'!B:M,11,FALSE)</f>
        <v>0</v>
      </c>
      <c r="H7" s="73">
        <f>VLOOKUP(B7,'Manga 3'!B:M,12,FALSE)</f>
        <v>0</v>
      </c>
      <c r="I7" s="72">
        <f>VLOOKUP(B7,'Manga 4'!B:M,11,FALSE)</f>
        <v>889.6</v>
      </c>
      <c r="J7" s="73">
        <f>VLOOKUP(B7,'Manga 4'!B:M,12,FALSE)</f>
        <v>869</v>
      </c>
      <c r="K7" s="14">
        <f t="shared" si="0"/>
        <v>2605</v>
      </c>
      <c r="L7" s="14"/>
      <c r="M7" s="28">
        <f>D7+F7+H7+J7-(MIN(D7,F7,H7,J7))</f>
        <v>2605</v>
      </c>
    </row>
    <row r="8" spans="1:13" ht="12.75">
      <c r="A8" s="70" t="str">
        <f>VLOOKUP(B8,Concursantes!A2:G22,2,FALSE)</f>
        <v>LUIS MANUEL GONZALEZ      </v>
      </c>
      <c r="B8" s="11">
        <v>6</v>
      </c>
      <c r="C8" s="13">
        <f>VLOOKUP(B8,'Manga 1'!B:M,11,FALSE)</f>
        <v>941.6999999999999</v>
      </c>
      <c r="D8" s="12">
        <f>VLOOKUP(B8,'Manga 1'!B:M,12,FALSE)</f>
        <v>936</v>
      </c>
      <c r="E8" s="72">
        <f>VLOOKUP(B8,'Manga 2'!B:M,11,FALSE)</f>
        <v>940.6999999999999</v>
      </c>
      <c r="F8" s="73">
        <f>VLOOKUP(B8,'Manga 2'!B:M,12,FALSE)</f>
        <v>956</v>
      </c>
      <c r="G8" s="72">
        <f>VLOOKUP(B8,'Manga 3'!B:M,11,FALSE)</f>
        <v>931.8000000000001</v>
      </c>
      <c r="H8" s="73">
        <f>VLOOKUP(B8,'Manga 3'!B:M,12,FALSE)</f>
        <v>932</v>
      </c>
      <c r="I8" s="72">
        <f>VLOOKUP(B8,'Manga 4'!B:M,11,FALSE)</f>
        <v>959.1</v>
      </c>
      <c r="J8" s="73">
        <f>VLOOKUP(B8,'Manga 4'!B:M,12,FALSE)</f>
        <v>937</v>
      </c>
      <c r="K8" s="14">
        <f t="shared" si="0"/>
        <v>3761</v>
      </c>
      <c r="L8" s="14"/>
      <c r="M8" s="28">
        <f>D8+F8+H8+J8-(MIN(D8,F8,H8,J8))</f>
        <v>2829</v>
      </c>
    </row>
    <row r="9" spans="1:13" ht="12.75">
      <c r="A9" s="70" t="str">
        <f>VLOOKUP(B9,Concursantes!A2:G22,2,FALSE)</f>
        <v>JOSE ANTONIO MOYA LARA    </v>
      </c>
      <c r="B9" s="11">
        <v>7</v>
      </c>
      <c r="C9" s="13">
        <f>VLOOKUP(B9,'Manga 1'!B:M,11,FALSE)</f>
        <v>1005.8000000000001</v>
      </c>
      <c r="D9" s="12">
        <f>VLOOKUP(B9,'Manga 1'!B:M,12,FALSE)</f>
        <v>1000</v>
      </c>
      <c r="E9" s="72">
        <f>VLOOKUP(B9,'Manga 2'!B:M,11,FALSE)</f>
        <v>972.4</v>
      </c>
      <c r="F9" s="73">
        <f>VLOOKUP(B9,'Manga 2'!B:M,12,FALSE)</f>
        <v>989</v>
      </c>
      <c r="G9" s="72">
        <f>VLOOKUP(B9,'Manga 3'!B:M,11,FALSE)</f>
        <v>999.9</v>
      </c>
      <c r="H9" s="73">
        <f>VLOOKUP(B9,'Manga 3'!B:M,12,FALSE)</f>
        <v>1000</v>
      </c>
      <c r="I9" s="72">
        <f>VLOOKUP(B9,'Manga 4'!B:M,11,FALSE)</f>
        <v>959.8</v>
      </c>
      <c r="J9" s="73">
        <f>VLOOKUP(B9,'Manga 4'!B:M,12,FALSE)</f>
        <v>938</v>
      </c>
      <c r="K9" s="14">
        <f aca="true" t="shared" si="1" ref="K9:K14">D9+F9+H9+J9</f>
        <v>3927</v>
      </c>
      <c r="L9" s="14"/>
      <c r="M9" s="28">
        <f aca="true" t="shared" si="2" ref="M9:M14">D9+F9+H9+J9-(MIN(D9,F9,H9,J9))</f>
        <v>2989</v>
      </c>
    </row>
    <row r="10" spans="1:13" ht="12.75">
      <c r="A10" s="70" t="str">
        <f>VLOOKUP(B10,Concursantes!A2:G22,2,FALSE)</f>
        <v>JOSE ANTONIO ORVIZ        </v>
      </c>
      <c r="B10" s="11">
        <v>8</v>
      </c>
      <c r="C10" s="13">
        <f>VLOOKUP(B10,'Manga 1'!B:M,11,FALSE)</f>
        <v>905.1</v>
      </c>
      <c r="D10" s="12">
        <f>VLOOKUP(B10,'Manga 1'!B:M,12,FALSE)</f>
        <v>900</v>
      </c>
      <c r="E10" s="72">
        <f>VLOOKUP(B10,'Manga 2'!B:M,11,FALSE)</f>
        <v>952.8000000000001</v>
      </c>
      <c r="F10" s="73">
        <f>VLOOKUP(B10,'Manga 2'!B:M,12,FALSE)</f>
        <v>969</v>
      </c>
      <c r="G10" s="72">
        <f>VLOOKUP(B10,'Manga 3'!B:M,11,FALSE)</f>
        <v>940.6999999999999</v>
      </c>
      <c r="H10" s="73">
        <f>VLOOKUP(B10,'Manga 3'!B:M,12,FALSE)</f>
        <v>941</v>
      </c>
      <c r="I10" s="72">
        <f>VLOOKUP(B10,'Manga 4'!B:M,11,FALSE)</f>
        <v>963.0999999999999</v>
      </c>
      <c r="J10" s="73">
        <f>VLOOKUP(B10,'Manga 4'!B:M,12,FALSE)</f>
        <v>941</v>
      </c>
      <c r="K10" s="14">
        <f t="shared" si="1"/>
        <v>3751</v>
      </c>
      <c r="L10" s="14"/>
      <c r="M10" s="28">
        <f t="shared" si="2"/>
        <v>2851</v>
      </c>
    </row>
    <row r="11" spans="1:13" ht="12.75">
      <c r="A11" s="70" t="str">
        <f>VLOOKUP(B11,Concursantes!A2:G22,2,FALSE)</f>
        <v>SAUL ALMAZAN              </v>
      </c>
      <c r="B11" s="11">
        <v>9</v>
      </c>
      <c r="C11" s="13">
        <f>VLOOKUP(B11,'Manga 1'!B:M,11,FALSE)</f>
        <v>817.8</v>
      </c>
      <c r="D11" s="12">
        <f>VLOOKUP(B11,'Manga 1'!B:M,12,FALSE)</f>
        <v>813</v>
      </c>
      <c r="E11" s="72">
        <f>VLOOKUP(B11,'Manga 2'!B:M,11,FALSE)</f>
        <v>862.5</v>
      </c>
      <c r="F11" s="73">
        <f>VLOOKUP(B11,'Manga 2'!B:M,12,FALSE)</f>
        <v>877</v>
      </c>
      <c r="G11" s="72">
        <f>VLOOKUP(B11,'Manga 3'!B:M,11,FALSE)</f>
        <v>894.2</v>
      </c>
      <c r="H11" s="73">
        <f>VLOOKUP(B11,'Manga 3'!B:M,12,FALSE)</f>
        <v>894</v>
      </c>
      <c r="I11" s="72">
        <f>VLOOKUP(B11,'Manga 4'!B:M,11,FALSE)</f>
        <v>0</v>
      </c>
      <c r="J11" s="73">
        <f>VLOOKUP(B11,'Manga 4'!B:M,12,FALSE)</f>
        <v>0</v>
      </c>
      <c r="K11" s="14">
        <f t="shared" si="1"/>
        <v>2584</v>
      </c>
      <c r="L11" s="14"/>
      <c r="M11" s="28">
        <f t="shared" si="2"/>
        <v>2584</v>
      </c>
    </row>
    <row r="12" spans="1:13" ht="12.75">
      <c r="A12" s="70" t="str">
        <f>VLOOKUP(B12,Concursantes!A2:G22,2,FALSE)</f>
        <v>ALBERTO BARRIOS           </v>
      </c>
      <c r="B12" s="11">
        <v>10</v>
      </c>
      <c r="C12" s="13">
        <f>VLOOKUP(B12,'Manga 1'!B:M,11,FALSE)</f>
        <v>334.5</v>
      </c>
      <c r="D12" s="12">
        <f>VLOOKUP(B12,'Manga 1'!B:M,12,FALSE)</f>
        <v>333</v>
      </c>
      <c r="E12" s="72">
        <f>VLOOKUP(B12,'Manga 2'!B:M,11,FALSE)</f>
        <v>0</v>
      </c>
      <c r="F12" s="73">
        <f>VLOOKUP(B12,'Manga 2'!B:M,12,FALSE)</f>
        <v>0</v>
      </c>
      <c r="G12" s="72">
        <f>VLOOKUP(B12,'Manga 3'!B:M,11,FALSE)</f>
        <v>908.3</v>
      </c>
      <c r="H12" s="73">
        <f>VLOOKUP(B12,'Manga 3'!B:M,12,FALSE)</f>
        <v>908</v>
      </c>
      <c r="I12" s="72">
        <f>VLOOKUP(B12,'Manga 4'!B:M,11,FALSE)</f>
        <v>772.7</v>
      </c>
      <c r="J12" s="73">
        <f>VLOOKUP(B12,'Manga 4'!B:M,12,FALSE)</f>
        <v>755</v>
      </c>
      <c r="K12" s="14">
        <f t="shared" si="1"/>
        <v>1996</v>
      </c>
      <c r="L12" s="14"/>
      <c r="M12" s="28">
        <f t="shared" si="2"/>
        <v>1996</v>
      </c>
    </row>
    <row r="13" spans="1:13" ht="12.75">
      <c r="A13" s="70" t="str">
        <f>VLOOKUP(B13,Concursantes!A2:G22,2,FALSE)</f>
        <v>ANTONIO CORONILLA         </v>
      </c>
      <c r="B13" s="11">
        <v>11</v>
      </c>
      <c r="C13" s="13">
        <f>VLOOKUP(B13,'Manga 1'!B:M,11,FALSE)</f>
        <v>942.4000000000001</v>
      </c>
      <c r="D13" s="12">
        <f>VLOOKUP(B13,'Manga 1'!B:M,12,FALSE)</f>
        <v>937</v>
      </c>
      <c r="E13" s="72">
        <f>VLOOKUP(B13,'Manga 2'!B:M,11,FALSE)</f>
        <v>983.6</v>
      </c>
      <c r="F13" s="73">
        <f>VLOOKUP(B13,'Manga 2'!B:M,12,FALSE)</f>
        <v>1000</v>
      </c>
      <c r="G13" s="72">
        <f>VLOOKUP(B13,'Manga 3'!B:M,11,FALSE)</f>
        <v>948.8</v>
      </c>
      <c r="H13" s="73">
        <f>VLOOKUP(B13,'Manga 3'!B:M,12,FALSE)</f>
        <v>949</v>
      </c>
      <c r="I13" s="72">
        <f>VLOOKUP(B13,'Manga 4'!B:M,11,FALSE)</f>
        <v>972.1</v>
      </c>
      <c r="J13" s="73">
        <f>VLOOKUP(B13,'Manga 4'!B:M,12,FALSE)</f>
        <v>950</v>
      </c>
      <c r="K13" s="14">
        <f t="shared" si="1"/>
        <v>3836</v>
      </c>
      <c r="L13" s="14"/>
      <c r="M13" s="28">
        <f t="shared" si="2"/>
        <v>2899</v>
      </c>
    </row>
    <row r="14" spans="1:13" ht="12.75">
      <c r="A14" s="70" t="str">
        <f>VLOOKUP(B14,Concursantes!A2:G22,2,FALSE)</f>
        <v> </v>
      </c>
      <c r="B14" s="11">
        <v>12</v>
      </c>
      <c r="C14" s="13">
        <f>VLOOKUP(B14,'Manga 1'!B:M,11,FALSE)</f>
        <v>0</v>
      </c>
      <c r="D14" s="12">
        <f>VLOOKUP(B14,'Manga 1'!B:M,12,FALSE)</f>
        <v>0</v>
      </c>
      <c r="E14" s="72">
        <f>VLOOKUP(B14,'Manga 2'!B:M,11,FALSE)</f>
        <v>0</v>
      </c>
      <c r="F14" s="73">
        <f>VLOOKUP(B14,'Manga 2'!B:M,12,FALSE)</f>
        <v>0</v>
      </c>
      <c r="G14" s="72">
        <f>VLOOKUP(B14,'Manga 3'!B:M,11,FALSE)</f>
        <v>0</v>
      </c>
      <c r="H14" s="73">
        <f>VLOOKUP(B14,'Manga 3'!B:M,12,FALSE)</f>
        <v>0</v>
      </c>
      <c r="I14" s="72">
        <f>VLOOKUP(B14,'Manga 4'!B:M,11,FALSE)</f>
        <v>0</v>
      </c>
      <c r="J14" s="73">
        <f>VLOOKUP(B14,'Manga 4'!B:M,12,FALSE)</f>
        <v>0</v>
      </c>
      <c r="K14" s="14">
        <f t="shared" si="1"/>
        <v>0</v>
      </c>
      <c r="L14" s="14"/>
      <c r="M14" s="28">
        <f t="shared" si="2"/>
        <v>0</v>
      </c>
    </row>
    <row r="15" spans="1:13" ht="12.75">
      <c r="A15" s="70" t="str">
        <f>VLOOKUP(B15,Concursantes!A2:G22,2,FALSE)</f>
        <v> </v>
      </c>
      <c r="B15" s="11">
        <v>13</v>
      </c>
      <c r="C15" s="13">
        <f>VLOOKUP(B15,'Manga 1'!B:M,11,FALSE)</f>
        <v>0</v>
      </c>
      <c r="D15" s="12">
        <f>VLOOKUP(B15,'Manga 1'!B:M,12,FALSE)</f>
        <v>0</v>
      </c>
      <c r="E15" s="72">
        <f>VLOOKUP(B15,'Manga 2'!B:M,11,FALSE)</f>
        <v>0</v>
      </c>
      <c r="F15" s="73">
        <f>VLOOKUP(B15,'Manga 2'!B:M,12,FALSE)</f>
        <v>0</v>
      </c>
      <c r="G15" s="72">
        <f>VLOOKUP(B15,'Manga 3'!B:M,11,FALSE)</f>
        <v>0</v>
      </c>
      <c r="H15" s="73">
        <f>VLOOKUP(B15,'Manga 3'!B:M,12,FALSE)</f>
        <v>0</v>
      </c>
      <c r="I15" s="72">
        <f>VLOOKUP(B15,'Manga 4'!B:M,11,FALSE)</f>
        <v>0</v>
      </c>
      <c r="J15" s="73">
        <f>VLOOKUP(B15,'Manga 4'!B:M,12,FALSE)</f>
        <v>0</v>
      </c>
      <c r="K15" s="14">
        <f aca="true" t="shared" si="3" ref="K15:K23">D15+F15+H15+J15</f>
        <v>0</v>
      </c>
      <c r="L15" s="14"/>
      <c r="M15" s="28">
        <f aca="true" t="shared" si="4" ref="M15:M23">D15+F15+H15+J15-(MIN(D15,F15,H15,J15))</f>
        <v>0</v>
      </c>
    </row>
    <row r="16" spans="1:13" ht="12.75">
      <c r="A16" s="70" t="str">
        <f>VLOOKUP(B16,Concursantes!A2:G22,2,FALSE)</f>
        <v> </v>
      </c>
      <c r="B16" s="11">
        <v>14</v>
      </c>
      <c r="C16" s="13">
        <f>VLOOKUP(B16,'Manga 1'!B:M,11,FALSE)</f>
        <v>0</v>
      </c>
      <c r="D16" s="12">
        <f>VLOOKUP(B16,'Manga 1'!B:M,12,FALSE)</f>
        <v>0</v>
      </c>
      <c r="E16" s="72">
        <f>VLOOKUP(B16,'Manga 2'!B:M,11,FALSE)</f>
        <v>0</v>
      </c>
      <c r="F16" s="73">
        <f>VLOOKUP(B16,'Manga 2'!B:M,12,FALSE)</f>
        <v>0</v>
      </c>
      <c r="G16" s="72">
        <f>VLOOKUP(B16,'Manga 3'!B:M,11,FALSE)</f>
        <v>0</v>
      </c>
      <c r="H16" s="73">
        <f>VLOOKUP(B16,'Manga 3'!B:M,12,FALSE)</f>
        <v>0</v>
      </c>
      <c r="I16" s="72">
        <f>VLOOKUP(B16,'Manga 4'!B:M,11,FALSE)</f>
        <v>0</v>
      </c>
      <c r="J16" s="73">
        <f>VLOOKUP(B16,'Manga 4'!B:M,12,FALSE)</f>
        <v>0</v>
      </c>
      <c r="K16" s="14">
        <f t="shared" si="3"/>
        <v>0</v>
      </c>
      <c r="L16" s="14"/>
      <c r="M16" s="28">
        <f t="shared" si="4"/>
        <v>0</v>
      </c>
    </row>
    <row r="17" spans="1:13" ht="12.75">
      <c r="A17" s="70" t="str">
        <f>VLOOKUP(B17,Concursantes!A2:G22,2,FALSE)</f>
        <v> </v>
      </c>
      <c r="B17" s="11">
        <v>15</v>
      </c>
      <c r="C17" s="13">
        <f>VLOOKUP(B17,'Manga 1'!B:M,11,FALSE)</f>
        <v>0</v>
      </c>
      <c r="D17" s="12">
        <f>VLOOKUP(B17,'Manga 1'!B:M,12,FALSE)</f>
        <v>0</v>
      </c>
      <c r="E17" s="72">
        <f>VLOOKUP(B17,'Manga 2'!B:M,11,FALSE)</f>
        <v>0</v>
      </c>
      <c r="F17" s="73">
        <f>VLOOKUP(B17,'Manga 2'!B:M,12,FALSE)</f>
        <v>0</v>
      </c>
      <c r="G17" s="72">
        <f>VLOOKUP(B17,'Manga 3'!B:M,11,FALSE)</f>
        <v>0</v>
      </c>
      <c r="H17" s="73">
        <f>VLOOKUP(B17,'Manga 3'!B:M,12,FALSE)</f>
        <v>0</v>
      </c>
      <c r="I17" s="72">
        <f>VLOOKUP(B17,'Manga 4'!B:M,11,FALSE)</f>
        <v>0</v>
      </c>
      <c r="J17" s="73">
        <f>VLOOKUP(B17,'Manga 4'!B:M,12,FALSE)</f>
        <v>0</v>
      </c>
      <c r="K17" s="14">
        <f t="shared" si="3"/>
        <v>0</v>
      </c>
      <c r="L17" s="14"/>
      <c r="M17" s="28">
        <f t="shared" si="4"/>
        <v>0</v>
      </c>
    </row>
    <row r="18" spans="1:13" ht="12.75">
      <c r="A18" s="70" t="str">
        <f>VLOOKUP(B18,Concursantes!A2:G22,2,FALSE)</f>
        <v> </v>
      </c>
      <c r="B18" s="11">
        <v>16</v>
      </c>
      <c r="C18" s="13">
        <f>VLOOKUP(B18,'Manga 1'!B:M,11,FALSE)</f>
        <v>0</v>
      </c>
      <c r="D18" s="12">
        <f>VLOOKUP(B18,'Manga 1'!B:M,12,FALSE)</f>
        <v>0</v>
      </c>
      <c r="E18" s="72">
        <f>VLOOKUP(B18,'Manga 2'!B:M,11,FALSE)</f>
        <v>0</v>
      </c>
      <c r="F18" s="73">
        <f>VLOOKUP(B18,'Manga 2'!B:M,12,FALSE)</f>
        <v>0</v>
      </c>
      <c r="G18" s="72">
        <f>VLOOKUP(B18,'Manga 3'!B:M,11,FALSE)</f>
        <v>0</v>
      </c>
      <c r="H18" s="73">
        <f>VLOOKUP(B18,'Manga 3'!B:M,12,FALSE)</f>
        <v>0</v>
      </c>
      <c r="I18" s="72">
        <f>VLOOKUP(B18,'Manga 4'!B:M,11,FALSE)</f>
        <v>0</v>
      </c>
      <c r="J18" s="73">
        <f>VLOOKUP(B18,'Manga 4'!B:M,12,FALSE)</f>
        <v>0</v>
      </c>
      <c r="K18" s="14">
        <f t="shared" si="3"/>
        <v>0</v>
      </c>
      <c r="L18" s="14"/>
      <c r="M18" s="28">
        <f t="shared" si="4"/>
        <v>0</v>
      </c>
    </row>
    <row r="19" spans="1:13" ht="12.75">
      <c r="A19" s="70" t="str">
        <f>VLOOKUP(B19,Concursantes!A2:G22,2,FALSE)</f>
        <v> </v>
      </c>
      <c r="B19" s="11">
        <v>17</v>
      </c>
      <c r="C19" s="13">
        <f>VLOOKUP(B19,'Manga 1'!B:M,11,FALSE)</f>
        <v>0</v>
      </c>
      <c r="D19" s="12">
        <f>VLOOKUP(B19,'Manga 1'!B:M,12,FALSE)</f>
        <v>0</v>
      </c>
      <c r="E19" s="72">
        <f>VLOOKUP(B19,'Manga 2'!B:M,11,FALSE)</f>
        <v>0</v>
      </c>
      <c r="F19" s="73">
        <f>VLOOKUP(B19,'Manga 2'!B:M,12,FALSE)</f>
        <v>0</v>
      </c>
      <c r="G19" s="72">
        <f>VLOOKUP(B19,'Manga 3'!B:M,11,FALSE)</f>
        <v>0</v>
      </c>
      <c r="H19" s="73">
        <f>VLOOKUP(B19,'Manga 3'!B:M,12,FALSE)</f>
        <v>0</v>
      </c>
      <c r="I19" s="72">
        <f>VLOOKUP(B19,'Manga 4'!B:M,11,FALSE)</f>
        <v>0</v>
      </c>
      <c r="J19" s="73">
        <f>VLOOKUP(B19,'Manga 4'!B:M,12,FALSE)</f>
        <v>0</v>
      </c>
      <c r="K19" s="14">
        <f t="shared" si="3"/>
        <v>0</v>
      </c>
      <c r="L19" s="14"/>
      <c r="M19" s="28">
        <f t="shared" si="4"/>
        <v>0</v>
      </c>
    </row>
    <row r="20" spans="1:13" ht="12.75">
      <c r="A20" s="70" t="str">
        <f>VLOOKUP(B20,Concursantes!A2:G22,2,FALSE)</f>
        <v> </v>
      </c>
      <c r="B20" s="11">
        <v>18</v>
      </c>
      <c r="C20" s="13">
        <f>VLOOKUP(B20,'Manga 1'!B:M,11,FALSE)</f>
        <v>0</v>
      </c>
      <c r="D20" s="12">
        <f>VLOOKUP(B20,'Manga 1'!B:M,12,FALSE)</f>
        <v>0</v>
      </c>
      <c r="E20" s="72">
        <f>VLOOKUP(B20,'Manga 2'!B:M,11,FALSE)</f>
        <v>0</v>
      </c>
      <c r="F20" s="73">
        <f>VLOOKUP(B20,'Manga 2'!B:M,12,FALSE)</f>
        <v>0</v>
      </c>
      <c r="G20" s="72">
        <f>VLOOKUP(B20,'Manga 3'!B:M,11,FALSE)</f>
        <v>0</v>
      </c>
      <c r="H20" s="73">
        <f>VLOOKUP(B20,'Manga 3'!B:M,12,FALSE)</f>
        <v>0</v>
      </c>
      <c r="I20" s="72">
        <f>VLOOKUP(B20,'Manga 4'!B:M,11,FALSE)</f>
        <v>0</v>
      </c>
      <c r="J20" s="73">
        <f>VLOOKUP(B20,'Manga 4'!B:M,12,FALSE)</f>
        <v>0</v>
      </c>
      <c r="K20" s="14">
        <f t="shared" si="3"/>
        <v>0</v>
      </c>
      <c r="L20" s="14"/>
      <c r="M20" s="28">
        <f t="shared" si="4"/>
        <v>0</v>
      </c>
    </row>
    <row r="21" spans="1:13" ht="12.75">
      <c r="A21" s="70" t="str">
        <f>VLOOKUP(B21,Concursantes!A2:G22,2,FALSE)</f>
        <v> </v>
      </c>
      <c r="B21" s="11">
        <v>19</v>
      </c>
      <c r="C21" s="13">
        <f>VLOOKUP(B21,'Manga 1'!B:M,11,FALSE)</f>
        <v>0</v>
      </c>
      <c r="D21" s="12">
        <f>VLOOKUP(B21,'Manga 1'!B:M,12,FALSE)</f>
        <v>0</v>
      </c>
      <c r="E21" s="72">
        <f>VLOOKUP(B21,'Manga 2'!B:M,11,FALSE)</f>
        <v>0</v>
      </c>
      <c r="F21" s="73">
        <f>VLOOKUP(B21,'Manga 2'!B:M,12,FALSE)</f>
        <v>0</v>
      </c>
      <c r="G21" s="72">
        <f>VLOOKUP(B21,'Manga 3'!B:M,11,FALSE)</f>
        <v>0</v>
      </c>
      <c r="H21" s="73">
        <f>VLOOKUP(B21,'Manga 3'!B:M,12,FALSE)</f>
        <v>0</v>
      </c>
      <c r="I21" s="72">
        <f>VLOOKUP(B21,'Manga 4'!B:M,11,FALSE)</f>
        <v>0</v>
      </c>
      <c r="J21" s="73">
        <f>VLOOKUP(B21,'Manga 4'!B:M,12,FALSE)</f>
        <v>0</v>
      </c>
      <c r="K21" s="14">
        <f t="shared" si="3"/>
        <v>0</v>
      </c>
      <c r="L21" s="25"/>
      <c r="M21" s="28">
        <f t="shared" si="4"/>
        <v>0</v>
      </c>
    </row>
    <row r="22" spans="1:13" ht="12.75">
      <c r="A22" s="70" t="str">
        <f>VLOOKUP(B22,Concursantes!A2:G22,2,FALSE)</f>
        <v> </v>
      </c>
      <c r="B22" s="11">
        <v>20</v>
      </c>
      <c r="C22" s="13">
        <f>VLOOKUP(B22,'Manga 1'!B:M,11,FALSE)</f>
        <v>0</v>
      </c>
      <c r="D22" s="12">
        <f>VLOOKUP(B22,'Manga 1'!B:M,12,FALSE)</f>
        <v>0</v>
      </c>
      <c r="E22" s="72">
        <f>VLOOKUP(B22,'Manga 2'!B:M,11,FALSE)</f>
        <v>0</v>
      </c>
      <c r="F22" s="73">
        <f>VLOOKUP(B22,'Manga 2'!B:M,12,FALSE)</f>
        <v>0</v>
      </c>
      <c r="G22" s="72">
        <f>VLOOKUP(B22,'Manga 3'!B:M,11,FALSE)</f>
        <v>0</v>
      </c>
      <c r="H22" s="73">
        <f>VLOOKUP(B22,'Manga 3'!B:M,12,FALSE)</f>
        <v>0</v>
      </c>
      <c r="I22" s="72">
        <f>VLOOKUP(B22,'Manga 4'!B:M,11,FALSE)</f>
        <v>0</v>
      </c>
      <c r="J22" s="73">
        <f>VLOOKUP(B22,'Manga 4'!B:M,12,FALSE)</f>
        <v>0</v>
      </c>
      <c r="K22" s="14">
        <f t="shared" si="3"/>
        <v>0</v>
      </c>
      <c r="L22" s="25"/>
      <c r="M22" s="28">
        <f t="shared" si="4"/>
        <v>0</v>
      </c>
    </row>
    <row r="23" spans="1:13" ht="13.5" thickBot="1">
      <c r="A23" s="76" t="str">
        <f>VLOOKUP(B23,Concursantes!A2:G22,2,FALSE)</f>
        <v> </v>
      </c>
      <c r="B23" s="31">
        <v>21</v>
      </c>
      <c r="C23" s="115">
        <f>VLOOKUP(B23,'Manga 1'!B:M,11,FALSE)</f>
        <v>0</v>
      </c>
      <c r="D23" s="116">
        <f>VLOOKUP(B23,'Manga 1'!B:M,12,FALSE)</f>
        <v>0</v>
      </c>
      <c r="E23" s="78">
        <f>VLOOKUP(B23,'Manga 2'!B:M,11,FALSE)</f>
        <v>0</v>
      </c>
      <c r="F23" s="79">
        <f>VLOOKUP(B23,'Manga 2'!B:M,12,FALSE)</f>
        <v>0</v>
      </c>
      <c r="G23" s="78">
        <f>VLOOKUP(B23,'Manga 3'!B:M,11,FALSE)</f>
        <v>0</v>
      </c>
      <c r="H23" s="79">
        <f>VLOOKUP(B23,'Manga 3'!B:M,12,FALSE)</f>
        <v>0</v>
      </c>
      <c r="I23" s="78">
        <f>VLOOKUP(B23,'Manga 4'!B:M,11,FALSE)</f>
        <v>0</v>
      </c>
      <c r="J23" s="79">
        <f>VLOOKUP(B23,'Manga 4'!B:M,12,FALSE)</f>
        <v>0</v>
      </c>
      <c r="K23" s="30">
        <f t="shared" si="3"/>
        <v>0</v>
      </c>
      <c r="L23" s="24"/>
      <c r="M23" s="31">
        <f t="shared" si="4"/>
        <v>0</v>
      </c>
    </row>
  </sheetData>
  <sheetProtection sheet="1" objects="1" scenarios="1"/>
  <printOptions/>
  <pageMargins left="0.76" right="0.5905511811023623" top="1.29" bottom="0.984251968503937" header="0.56" footer="0.49"/>
  <pageSetup horizontalDpi="300" verticalDpi="300" orientation="landscape" paperSize="9" r:id="rId1"/>
  <headerFooter alignWithMargins="0">
    <oddHeader>&amp;CResultados Mangas realizadas</oddHeader>
    <oddFooter>&amp;CClub Aeromodelismo Aragon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AF52"/>
  <sheetViews>
    <sheetView workbookViewId="0" topLeftCell="A1">
      <selection activeCell="J3" sqref="J3"/>
    </sheetView>
  </sheetViews>
  <sheetFormatPr defaultColWidth="11.421875" defaultRowHeight="12.75"/>
  <cols>
    <col min="1" max="1" width="38.8515625" style="16" customWidth="1"/>
    <col min="2" max="3" width="6.7109375" style="16" customWidth="1"/>
    <col min="4" max="7" width="5.7109375" style="16" customWidth="1"/>
    <col min="8" max="8" width="6.8515625" style="16" customWidth="1"/>
    <col min="9" max="9" width="9.57421875" style="16" customWidth="1"/>
    <col min="10" max="10" width="9.7109375" style="16" customWidth="1"/>
    <col min="11" max="11" width="5.57421875" style="16" customWidth="1"/>
    <col min="12" max="13" width="7.7109375" style="16" customWidth="1"/>
    <col min="14" max="14" width="11.421875" style="16" customWidth="1"/>
    <col min="15" max="15" width="6.7109375" style="16" customWidth="1"/>
    <col min="16" max="16" width="5.8515625" style="16" customWidth="1"/>
    <col min="17" max="16384" width="9.140625" style="0" customWidth="1"/>
  </cols>
  <sheetData>
    <row r="1" spans="1:16" ht="13.5" customHeight="1" thickBot="1">
      <c r="A1" s="3"/>
      <c r="B1" s="23" t="s">
        <v>51</v>
      </c>
      <c r="C1" s="52">
        <v>5</v>
      </c>
      <c r="D1" s="89" t="s">
        <v>13</v>
      </c>
      <c r="E1" s="90"/>
      <c r="F1" s="89" t="s">
        <v>21</v>
      </c>
      <c r="G1" s="90"/>
      <c r="H1" s="117" t="s">
        <v>59</v>
      </c>
      <c r="I1" s="91" t="s">
        <v>52</v>
      </c>
      <c r="J1" s="92"/>
      <c r="K1" s="93"/>
      <c r="L1" s="86" t="s">
        <v>73</v>
      </c>
      <c r="M1" s="86" t="s">
        <v>52</v>
      </c>
      <c r="O1" s="19" t="s">
        <v>53</v>
      </c>
      <c r="P1" s="19" t="s">
        <v>54</v>
      </c>
    </row>
    <row r="2" spans="1:16" ht="13.5" thickBot="1">
      <c r="A2" s="4" t="s">
        <v>45</v>
      </c>
      <c r="B2" s="22" t="s">
        <v>9</v>
      </c>
      <c r="C2" s="26" t="s">
        <v>11</v>
      </c>
      <c r="D2" s="34" t="s">
        <v>55</v>
      </c>
      <c r="E2" s="37" t="s">
        <v>56</v>
      </c>
      <c r="F2" s="34" t="s">
        <v>55</v>
      </c>
      <c r="G2" s="37" t="s">
        <v>56</v>
      </c>
      <c r="H2" s="118" t="s">
        <v>85</v>
      </c>
      <c r="I2" s="140" t="s">
        <v>57</v>
      </c>
      <c r="J2" s="130" t="s">
        <v>58</v>
      </c>
      <c r="K2" s="39" t="s">
        <v>59</v>
      </c>
      <c r="L2" s="87" t="s">
        <v>52</v>
      </c>
      <c r="M2" s="88" t="s">
        <v>69</v>
      </c>
      <c r="O2" s="19" t="s">
        <v>60</v>
      </c>
      <c r="P2" s="19" t="s">
        <v>61</v>
      </c>
    </row>
    <row r="3" spans="1:16" ht="12.75">
      <c r="A3" s="70" t="str">
        <f>VLOOKUP(B3,Concursantes!A2:G22,2,FALSE)</f>
        <v>JUAN JOSE ALMAZAN         </v>
      </c>
      <c r="B3" s="64">
        <v>1</v>
      </c>
      <c r="C3" s="41"/>
      <c r="D3" s="40"/>
      <c r="E3" s="41"/>
      <c r="F3" s="40"/>
      <c r="G3" s="41"/>
      <c r="H3" s="40"/>
      <c r="I3" s="139">
        <f aca="true" t="shared" si="0" ref="I3:I23">C3*10</f>
        <v>0</v>
      </c>
      <c r="J3" s="129">
        <f>IF(O3&gt;0,IF(O3&gt;600,600-(O3-600)-P3-0,O3-P3-0),0)</f>
        <v>0</v>
      </c>
      <c r="K3" s="136">
        <f aca="true" t="shared" si="1" ref="K3:K23">IF(O3&gt;830,0,IF(H3=0,0,IF(H3&gt;15,0,IF(H3&gt;10,10,IF(H3&gt;5,20,30)))))</f>
        <v>0</v>
      </c>
      <c r="L3" s="83">
        <f aca="true" t="shared" si="2" ref="L3:L23">SUM(I3:K3)</f>
        <v>0</v>
      </c>
      <c r="M3" s="46">
        <f>IF(L25&gt;0,ROUND(L3/L25*1000,0),0)</f>
        <v>0</v>
      </c>
      <c r="O3" s="19">
        <f aca="true" t="shared" si="3" ref="O3:O23">D3*60+E3</f>
        <v>0</v>
      </c>
      <c r="P3" s="19">
        <f aca="true" t="shared" si="4" ref="P3:P23">F3*60+G3</f>
        <v>0</v>
      </c>
    </row>
    <row r="4" spans="1:16" ht="12.75">
      <c r="A4" s="70" t="str">
        <f>VLOOKUP(B4,Concursantes!A2:G22,2,FALSE)</f>
        <v>JOSE ENRIQUE PALACIOS     </v>
      </c>
      <c r="B4" s="65">
        <v>2</v>
      </c>
      <c r="C4" s="36"/>
      <c r="D4" s="35"/>
      <c r="E4" s="36"/>
      <c r="F4" s="35"/>
      <c r="G4" s="36"/>
      <c r="H4" s="35"/>
      <c r="I4" s="134">
        <f t="shared" si="0"/>
        <v>0</v>
      </c>
      <c r="J4" s="44">
        <f aca="true" t="shared" si="5" ref="J4:J23">IF(O4&gt;0,IF(O4&gt;600,600-(O4-600)-P4-0,O4-P4-0),0)</f>
        <v>0</v>
      </c>
      <c r="K4" s="137">
        <f t="shared" si="1"/>
        <v>0</v>
      </c>
      <c r="L4" s="68">
        <f t="shared" si="2"/>
        <v>0</v>
      </c>
      <c r="M4" s="48">
        <f>IF(L25&gt;0,ROUND(L4/L25*1000,0),0)</f>
        <v>0</v>
      </c>
      <c r="O4" s="19">
        <f t="shared" si="3"/>
        <v>0</v>
      </c>
      <c r="P4" s="19">
        <f t="shared" si="4"/>
        <v>0</v>
      </c>
    </row>
    <row r="5" spans="1:16" ht="12.75">
      <c r="A5" s="70" t="str">
        <f>VLOOKUP(B5,Concursantes!A2:G22,2,FALSE)</f>
        <v>PEDRO JOSE PEREZ RUBIO    </v>
      </c>
      <c r="B5" s="65">
        <v>3</v>
      </c>
      <c r="C5" s="36"/>
      <c r="D5" s="35"/>
      <c r="E5" s="36"/>
      <c r="F5" s="35"/>
      <c r="G5" s="36"/>
      <c r="H5" s="35"/>
      <c r="I5" s="134">
        <f t="shared" si="0"/>
        <v>0</v>
      </c>
      <c r="J5" s="44">
        <f t="shared" si="5"/>
        <v>0</v>
      </c>
      <c r="K5" s="137">
        <f t="shared" si="1"/>
        <v>0</v>
      </c>
      <c r="L5" s="68">
        <f t="shared" si="2"/>
        <v>0</v>
      </c>
      <c r="M5" s="48">
        <f>IF(L25&gt;0,ROUND(L5/L25*1000,0),0)</f>
        <v>0</v>
      </c>
      <c r="O5" s="19">
        <f t="shared" si="3"/>
        <v>0</v>
      </c>
      <c r="P5" s="19">
        <f t="shared" si="4"/>
        <v>0</v>
      </c>
    </row>
    <row r="6" spans="1:16" ht="12.75">
      <c r="A6" s="70" t="str">
        <f>VLOOKUP(B6,Concursantes!A2:G22,2,FALSE)</f>
        <v>ANGEL CRISTOBAL           </v>
      </c>
      <c r="B6" s="65">
        <v>4</v>
      </c>
      <c r="C6" s="36"/>
      <c r="D6" s="35"/>
      <c r="E6" s="36"/>
      <c r="F6" s="35"/>
      <c r="G6" s="36"/>
      <c r="H6" s="35"/>
      <c r="I6" s="134">
        <f t="shared" si="0"/>
        <v>0</v>
      </c>
      <c r="J6" s="44">
        <f t="shared" si="5"/>
        <v>0</v>
      </c>
      <c r="K6" s="137">
        <f t="shared" si="1"/>
        <v>0</v>
      </c>
      <c r="L6" s="68">
        <f t="shared" si="2"/>
        <v>0</v>
      </c>
      <c r="M6" s="48">
        <f>IF(L25&gt;0,ROUND(L6/L25*1000,0),0)</f>
        <v>0</v>
      </c>
      <c r="N6" s="21"/>
      <c r="O6" s="19">
        <f t="shared" si="3"/>
        <v>0</v>
      </c>
      <c r="P6" s="19">
        <f t="shared" si="4"/>
        <v>0</v>
      </c>
    </row>
    <row r="7" spans="1:16" ht="12.75">
      <c r="A7" s="70" t="str">
        <f>VLOOKUP(B7,Concursantes!A2:G22,2,FALSE)</f>
        <v>JOSE FUILLERAT            </v>
      </c>
      <c r="B7" s="65">
        <v>5</v>
      </c>
      <c r="C7" s="36"/>
      <c r="D7" s="35"/>
      <c r="E7" s="36"/>
      <c r="F7" s="35"/>
      <c r="G7" s="36"/>
      <c r="H7" s="35"/>
      <c r="I7" s="134">
        <f t="shared" si="0"/>
        <v>0</v>
      </c>
      <c r="J7" s="44">
        <f t="shared" si="5"/>
        <v>0</v>
      </c>
      <c r="K7" s="137">
        <f t="shared" si="1"/>
        <v>0</v>
      </c>
      <c r="L7" s="68">
        <f t="shared" si="2"/>
        <v>0</v>
      </c>
      <c r="M7" s="48">
        <f>IF(L25&gt;0,ROUND(L7/L25*1000,0),0)</f>
        <v>0</v>
      </c>
      <c r="O7" s="19">
        <f t="shared" si="3"/>
        <v>0</v>
      </c>
      <c r="P7" s="19">
        <f t="shared" si="4"/>
        <v>0</v>
      </c>
    </row>
    <row r="8" spans="1:16" ht="12.75">
      <c r="A8" s="70" t="str">
        <f>VLOOKUP(B8,Concursantes!A2:G22,2,FALSE)</f>
        <v>LUIS MANUEL GONZALEZ      </v>
      </c>
      <c r="B8" s="65">
        <v>6</v>
      </c>
      <c r="C8" s="36"/>
      <c r="D8" s="35"/>
      <c r="E8" s="36"/>
      <c r="F8" s="35"/>
      <c r="G8" s="36"/>
      <c r="H8" s="35"/>
      <c r="I8" s="134">
        <f t="shared" si="0"/>
        <v>0</v>
      </c>
      <c r="J8" s="44">
        <f t="shared" si="5"/>
        <v>0</v>
      </c>
      <c r="K8" s="137">
        <f t="shared" si="1"/>
        <v>0</v>
      </c>
      <c r="L8" s="68">
        <f t="shared" si="2"/>
        <v>0</v>
      </c>
      <c r="M8" s="48">
        <f>IF(L25&gt;0,ROUND(L8/L25*1000,0),0)</f>
        <v>0</v>
      </c>
      <c r="O8" s="19">
        <f t="shared" si="3"/>
        <v>0</v>
      </c>
      <c r="P8" s="19">
        <f t="shared" si="4"/>
        <v>0</v>
      </c>
    </row>
    <row r="9" spans="1:16" ht="12.75">
      <c r="A9" s="70" t="str">
        <f>VLOOKUP(B9,Concursantes!A2:G22,2,FALSE)</f>
        <v>JOSE ANTONIO MOYA LARA    </v>
      </c>
      <c r="B9" s="65">
        <v>7</v>
      </c>
      <c r="C9" s="36"/>
      <c r="D9" s="35"/>
      <c r="E9" s="36"/>
      <c r="F9" s="35"/>
      <c r="G9" s="36"/>
      <c r="H9" s="35"/>
      <c r="I9" s="134">
        <f t="shared" si="0"/>
        <v>0</v>
      </c>
      <c r="J9" s="44">
        <f t="shared" si="5"/>
        <v>0</v>
      </c>
      <c r="K9" s="137">
        <f t="shared" si="1"/>
        <v>0</v>
      </c>
      <c r="L9" s="68">
        <f t="shared" si="2"/>
        <v>0</v>
      </c>
      <c r="M9" s="48">
        <f>IF(L25&gt;0,ROUND(L9/L25*1000,0),0)</f>
        <v>0</v>
      </c>
      <c r="O9" s="19">
        <f t="shared" si="3"/>
        <v>0</v>
      </c>
      <c r="P9" s="19">
        <f t="shared" si="4"/>
        <v>0</v>
      </c>
    </row>
    <row r="10" spans="1:16" ht="12.75">
      <c r="A10" s="70" t="str">
        <f>VLOOKUP(B10,Concursantes!A2:G22,2,FALSE)</f>
        <v>JOSE ANTONIO ORVIZ        </v>
      </c>
      <c r="B10" s="65">
        <v>8</v>
      </c>
      <c r="C10" s="36"/>
      <c r="D10" s="35"/>
      <c r="E10" s="36"/>
      <c r="F10" s="35"/>
      <c r="G10" s="36"/>
      <c r="H10" s="35"/>
      <c r="I10" s="134">
        <f t="shared" si="0"/>
        <v>0</v>
      </c>
      <c r="J10" s="44">
        <f t="shared" si="5"/>
        <v>0</v>
      </c>
      <c r="K10" s="137">
        <f t="shared" si="1"/>
        <v>0</v>
      </c>
      <c r="L10" s="68">
        <f t="shared" si="2"/>
        <v>0</v>
      </c>
      <c r="M10" s="48">
        <f>IF(L25&gt;0,ROUND(L10/L25*1000,0),0)</f>
        <v>0</v>
      </c>
      <c r="O10" s="19">
        <f t="shared" si="3"/>
        <v>0</v>
      </c>
      <c r="P10" s="19">
        <f t="shared" si="4"/>
        <v>0</v>
      </c>
    </row>
    <row r="11" spans="1:16" ht="12.75">
      <c r="A11" s="70" t="str">
        <f>VLOOKUP(B11,Concursantes!A2:G22,2,FALSE)</f>
        <v>SAUL ALMAZAN              </v>
      </c>
      <c r="B11" s="65">
        <v>9</v>
      </c>
      <c r="C11" s="36"/>
      <c r="D11" s="35"/>
      <c r="E11" s="36"/>
      <c r="F11" s="35"/>
      <c r="G11" s="36"/>
      <c r="H11" s="35"/>
      <c r="I11" s="134">
        <f t="shared" si="0"/>
        <v>0</v>
      </c>
      <c r="J11" s="44">
        <f t="shared" si="5"/>
        <v>0</v>
      </c>
      <c r="K11" s="137">
        <f t="shared" si="1"/>
        <v>0</v>
      </c>
      <c r="L11" s="68">
        <f t="shared" si="2"/>
        <v>0</v>
      </c>
      <c r="M11" s="48">
        <f>IF(L25&gt;0,ROUND(L11/L25*1000,0),0)</f>
        <v>0</v>
      </c>
      <c r="O11" s="19">
        <f t="shared" si="3"/>
        <v>0</v>
      </c>
      <c r="P11" s="19">
        <f t="shared" si="4"/>
        <v>0</v>
      </c>
    </row>
    <row r="12" spans="1:16" ht="12.75">
      <c r="A12" s="70" t="str">
        <f>VLOOKUP(B12,Concursantes!A2:G22,2,FALSE)</f>
        <v>ALBERTO BARRIOS           </v>
      </c>
      <c r="B12" s="65">
        <v>10</v>
      </c>
      <c r="C12" s="36"/>
      <c r="D12" s="35"/>
      <c r="E12" s="36"/>
      <c r="F12" s="35"/>
      <c r="G12" s="36"/>
      <c r="H12" s="35"/>
      <c r="I12" s="134">
        <f t="shared" si="0"/>
        <v>0</v>
      </c>
      <c r="J12" s="44">
        <f t="shared" si="5"/>
        <v>0</v>
      </c>
      <c r="K12" s="137">
        <f t="shared" si="1"/>
        <v>0</v>
      </c>
      <c r="L12" s="68">
        <f t="shared" si="2"/>
        <v>0</v>
      </c>
      <c r="M12" s="48">
        <f>IF(L25&gt;0,ROUND(L12/L25*1000,0),0)</f>
        <v>0</v>
      </c>
      <c r="O12" s="19">
        <f t="shared" si="3"/>
        <v>0</v>
      </c>
      <c r="P12" s="19">
        <f t="shared" si="4"/>
        <v>0</v>
      </c>
    </row>
    <row r="13" spans="1:16" ht="12.75">
      <c r="A13" s="70" t="str">
        <f>VLOOKUP(B13,Concursantes!A2:G22,2,FALSE)</f>
        <v>ANTONIO CORONILLA         </v>
      </c>
      <c r="B13" s="65">
        <v>11</v>
      </c>
      <c r="C13" s="36"/>
      <c r="D13" s="35"/>
      <c r="E13" s="36"/>
      <c r="F13" s="35"/>
      <c r="G13" s="36"/>
      <c r="H13" s="35"/>
      <c r="I13" s="134">
        <f t="shared" si="0"/>
        <v>0</v>
      </c>
      <c r="J13" s="44">
        <f t="shared" si="5"/>
        <v>0</v>
      </c>
      <c r="K13" s="137">
        <f t="shared" si="1"/>
        <v>0</v>
      </c>
      <c r="L13" s="68">
        <f t="shared" si="2"/>
        <v>0</v>
      </c>
      <c r="M13" s="48">
        <f>IF(L25&gt;0,ROUND(L13/L25*1000,0),0)</f>
        <v>0</v>
      </c>
      <c r="O13" s="19">
        <f t="shared" si="3"/>
        <v>0</v>
      </c>
      <c r="P13" s="19">
        <f t="shared" si="4"/>
        <v>0</v>
      </c>
    </row>
    <row r="14" spans="1:16" ht="12.75">
      <c r="A14" s="70" t="str">
        <f>VLOOKUP(B14,Concursantes!A2:G22,2,FALSE)</f>
        <v> </v>
      </c>
      <c r="B14" s="65">
        <v>12</v>
      </c>
      <c r="C14" s="36"/>
      <c r="D14" s="35"/>
      <c r="E14" s="36"/>
      <c r="F14" s="35"/>
      <c r="G14" s="36"/>
      <c r="H14" s="35"/>
      <c r="I14" s="134">
        <f t="shared" si="0"/>
        <v>0</v>
      </c>
      <c r="J14" s="44">
        <f t="shared" si="5"/>
        <v>0</v>
      </c>
      <c r="K14" s="137">
        <f t="shared" si="1"/>
        <v>0</v>
      </c>
      <c r="L14" s="68">
        <f t="shared" si="2"/>
        <v>0</v>
      </c>
      <c r="M14" s="48">
        <f>IF(L25&gt;0,ROUND(L14/L25*1000,0),0)</f>
        <v>0</v>
      </c>
      <c r="O14" s="19">
        <f t="shared" si="3"/>
        <v>0</v>
      </c>
      <c r="P14" s="19">
        <f t="shared" si="4"/>
        <v>0</v>
      </c>
    </row>
    <row r="15" spans="1:16" ht="12.75">
      <c r="A15" s="70" t="str">
        <f>VLOOKUP(B15,Concursantes!A2:G22,2,FALSE)</f>
        <v> </v>
      </c>
      <c r="B15" s="65">
        <v>13</v>
      </c>
      <c r="C15" s="36"/>
      <c r="D15" s="35"/>
      <c r="E15" s="36"/>
      <c r="F15" s="35"/>
      <c r="G15" s="36"/>
      <c r="H15" s="35"/>
      <c r="I15" s="134">
        <f t="shared" si="0"/>
        <v>0</v>
      </c>
      <c r="J15" s="44">
        <f t="shared" si="5"/>
        <v>0</v>
      </c>
      <c r="K15" s="137">
        <f t="shared" si="1"/>
        <v>0</v>
      </c>
      <c r="L15" s="68">
        <f t="shared" si="2"/>
        <v>0</v>
      </c>
      <c r="M15" s="48">
        <f>IF(L25&gt;0,ROUND(L15/L25*1000,0),0)</f>
        <v>0</v>
      </c>
      <c r="O15" s="19">
        <f t="shared" si="3"/>
        <v>0</v>
      </c>
      <c r="P15" s="19">
        <f t="shared" si="4"/>
        <v>0</v>
      </c>
    </row>
    <row r="16" spans="1:16" ht="12.75">
      <c r="A16" s="70" t="str">
        <f>VLOOKUP(B16,Concursantes!A2:G22,2,FALSE)</f>
        <v> </v>
      </c>
      <c r="B16" s="65">
        <v>14</v>
      </c>
      <c r="C16" s="36"/>
      <c r="D16" s="35"/>
      <c r="E16" s="36"/>
      <c r="F16" s="35"/>
      <c r="G16" s="36"/>
      <c r="H16" s="35"/>
      <c r="I16" s="134">
        <f t="shared" si="0"/>
        <v>0</v>
      </c>
      <c r="J16" s="44">
        <f t="shared" si="5"/>
        <v>0</v>
      </c>
      <c r="K16" s="137">
        <f t="shared" si="1"/>
        <v>0</v>
      </c>
      <c r="L16" s="68">
        <f t="shared" si="2"/>
        <v>0</v>
      </c>
      <c r="M16" s="48">
        <f>IF(L25&gt;0,ROUND(L16/L25*1000,0),0)</f>
        <v>0</v>
      </c>
      <c r="O16" s="19">
        <f t="shared" si="3"/>
        <v>0</v>
      </c>
      <c r="P16" s="19">
        <f t="shared" si="4"/>
        <v>0</v>
      </c>
    </row>
    <row r="17" spans="1:16" ht="12.75">
      <c r="A17" s="70" t="str">
        <f>VLOOKUP(B17,Concursantes!A2:G22,2,FALSE)</f>
        <v> </v>
      </c>
      <c r="B17" s="65">
        <v>15</v>
      </c>
      <c r="C17" s="36"/>
      <c r="D17" s="35"/>
      <c r="E17" s="36"/>
      <c r="F17" s="35"/>
      <c r="G17" s="36"/>
      <c r="H17" s="35"/>
      <c r="I17" s="134">
        <f t="shared" si="0"/>
        <v>0</v>
      </c>
      <c r="J17" s="44">
        <f t="shared" si="5"/>
        <v>0</v>
      </c>
      <c r="K17" s="137">
        <f t="shared" si="1"/>
        <v>0</v>
      </c>
      <c r="L17" s="68">
        <f t="shared" si="2"/>
        <v>0</v>
      </c>
      <c r="M17" s="48">
        <f>IF(L25&gt;0,ROUND(L17/L25*1000,0),0)</f>
        <v>0</v>
      </c>
      <c r="O17" s="19">
        <f t="shared" si="3"/>
        <v>0</v>
      </c>
      <c r="P17" s="19">
        <f t="shared" si="4"/>
        <v>0</v>
      </c>
    </row>
    <row r="18" spans="1:16" ht="12.75">
      <c r="A18" s="70" t="str">
        <f>VLOOKUP(B18,Concursantes!A2:G22,2,FALSE)</f>
        <v> </v>
      </c>
      <c r="B18" s="65">
        <v>16</v>
      </c>
      <c r="C18" s="36"/>
      <c r="D18" s="35"/>
      <c r="E18" s="36"/>
      <c r="F18" s="35"/>
      <c r="G18" s="36"/>
      <c r="H18" s="35"/>
      <c r="I18" s="134">
        <f t="shared" si="0"/>
        <v>0</v>
      </c>
      <c r="J18" s="44">
        <f t="shared" si="5"/>
        <v>0</v>
      </c>
      <c r="K18" s="137">
        <f t="shared" si="1"/>
        <v>0</v>
      </c>
      <c r="L18" s="68">
        <f t="shared" si="2"/>
        <v>0</v>
      </c>
      <c r="M18" s="48">
        <f>IF(L25&gt;0,ROUND(L18/L25*1000,0),0)</f>
        <v>0</v>
      </c>
      <c r="O18" s="19">
        <f t="shared" si="3"/>
        <v>0</v>
      </c>
      <c r="P18" s="19">
        <f t="shared" si="4"/>
        <v>0</v>
      </c>
    </row>
    <row r="19" spans="1:16" ht="12.75">
      <c r="A19" s="70" t="str">
        <f>VLOOKUP(B19,Concursantes!A2:G22,2,FALSE)</f>
        <v> </v>
      </c>
      <c r="B19" s="65">
        <v>17</v>
      </c>
      <c r="C19" s="36"/>
      <c r="D19" s="35"/>
      <c r="E19" s="36"/>
      <c r="F19" s="35"/>
      <c r="G19" s="36"/>
      <c r="H19" s="35"/>
      <c r="I19" s="134">
        <f t="shared" si="0"/>
        <v>0</v>
      </c>
      <c r="J19" s="44">
        <f t="shared" si="5"/>
        <v>0</v>
      </c>
      <c r="K19" s="137">
        <f t="shared" si="1"/>
        <v>0</v>
      </c>
      <c r="L19" s="68">
        <f t="shared" si="2"/>
        <v>0</v>
      </c>
      <c r="M19" s="48">
        <f>IF(L25&gt;0,ROUND(L19/L25*1000,0),0)</f>
        <v>0</v>
      </c>
      <c r="O19" s="19">
        <f t="shared" si="3"/>
        <v>0</v>
      </c>
      <c r="P19" s="19">
        <f t="shared" si="4"/>
        <v>0</v>
      </c>
    </row>
    <row r="20" spans="1:16" ht="12.75">
      <c r="A20" s="70"/>
      <c r="B20" s="65">
        <v>18</v>
      </c>
      <c r="C20" s="36"/>
      <c r="D20" s="35"/>
      <c r="E20" s="36"/>
      <c r="F20" s="35"/>
      <c r="G20" s="36"/>
      <c r="H20" s="35"/>
      <c r="I20" s="134">
        <f t="shared" si="0"/>
        <v>0</v>
      </c>
      <c r="J20" s="44">
        <f t="shared" si="5"/>
        <v>0</v>
      </c>
      <c r="K20" s="137">
        <f t="shared" si="1"/>
        <v>0</v>
      </c>
      <c r="L20" s="68">
        <f t="shared" si="2"/>
        <v>0</v>
      </c>
      <c r="M20" s="48">
        <f>IF(L25&gt;0,ROUND(L20/L25*1000,0),0)</f>
        <v>0</v>
      </c>
      <c r="O20" s="19">
        <f t="shared" si="3"/>
        <v>0</v>
      </c>
      <c r="P20" s="19">
        <f t="shared" si="4"/>
        <v>0</v>
      </c>
    </row>
    <row r="21" spans="1:16" ht="12.75">
      <c r="A21" s="70"/>
      <c r="B21" s="65">
        <v>19</v>
      </c>
      <c r="C21" s="36"/>
      <c r="D21" s="35"/>
      <c r="E21" s="36"/>
      <c r="F21" s="35"/>
      <c r="G21" s="36"/>
      <c r="H21" s="35"/>
      <c r="I21" s="134">
        <f t="shared" si="0"/>
        <v>0</v>
      </c>
      <c r="J21" s="44">
        <f t="shared" si="5"/>
        <v>0</v>
      </c>
      <c r="K21" s="137">
        <f t="shared" si="1"/>
        <v>0</v>
      </c>
      <c r="L21" s="68">
        <f t="shared" si="2"/>
        <v>0</v>
      </c>
      <c r="M21" s="48">
        <f>IF(L25&gt;0,ROUND(L21/L25*1000,0),0)</f>
        <v>0</v>
      </c>
      <c r="O21" s="19">
        <f t="shared" si="3"/>
        <v>0</v>
      </c>
      <c r="P21" s="19">
        <f t="shared" si="4"/>
        <v>0</v>
      </c>
    </row>
    <row r="22" spans="1:16" ht="12.75">
      <c r="A22" s="70" t="str">
        <f>VLOOKUP(B22,Concursantes!A2:G22,2,FALSE)</f>
        <v> </v>
      </c>
      <c r="B22" s="65">
        <v>20</v>
      </c>
      <c r="C22" s="36"/>
      <c r="D22" s="35"/>
      <c r="E22" s="36"/>
      <c r="F22" s="35"/>
      <c r="G22" s="36"/>
      <c r="H22" s="35"/>
      <c r="I22" s="134">
        <f t="shared" si="0"/>
        <v>0</v>
      </c>
      <c r="J22" s="44">
        <f t="shared" si="5"/>
        <v>0</v>
      </c>
      <c r="K22" s="137">
        <f t="shared" si="1"/>
        <v>0</v>
      </c>
      <c r="L22" s="68">
        <f t="shared" si="2"/>
        <v>0</v>
      </c>
      <c r="M22" s="48">
        <f>IF(L25&gt;0,ROUND(L22/L25*1000,0),0)</f>
        <v>0</v>
      </c>
      <c r="O22" s="19">
        <f t="shared" si="3"/>
        <v>0</v>
      </c>
      <c r="P22" s="19">
        <f t="shared" si="4"/>
        <v>0</v>
      </c>
    </row>
    <row r="23" spans="1:16" ht="13.5" thickBot="1">
      <c r="A23" s="76" t="str">
        <f>VLOOKUP(B23,Concursantes!A2:G22,2,FALSE)</f>
        <v> </v>
      </c>
      <c r="B23" s="66">
        <v>21</v>
      </c>
      <c r="C23" s="43"/>
      <c r="D23" s="42"/>
      <c r="E23" s="43"/>
      <c r="F23" s="42"/>
      <c r="G23" s="43"/>
      <c r="H23" s="42"/>
      <c r="I23" s="135">
        <f t="shared" si="0"/>
        <v>0</v>
      </c>
      <c r="J23" s="50">
        <f t="shared" si="5"/>
        <v>0</v>
      </c>
      <c r="K23" s="138">
        <f t="shared" si="1"/>
        <v>0</v>
      </c>
      <c r="L23" s="50">
        <f t="shared" si="2"/>
        <v>0</v>
      </c>
      <c r="M23" s="51">
        <f>IF(L25&gt;0,ROUND(L23/L25*1000,0),0)</f>
        <v>0</v>
      </c>
      <c r="O23" s="19">
        <f t="shared" si="3"/>
        <v>0</v>
      </c>
      <c r="P23" s="19">
        <f t="shared" si="4"/>
        <v>0</v>
      </c>
    </row>
    <row r="25" spans="10:12" ht="12.75">
      <c r="J25" s="17" t="s">
        <v>62</v>
      </c>
      <c r="K25" s="33"/>
      <c r="L25" s="18">
        <f>MAX(L3:L23)</f>
        <v>0</v>
      </c>
    </row>
    <row r="30" spans="17:32" s="16" customFormat="1" ht="12.75" customHeight="1">
      <c r="Q30" s="21"/>
      <c r="AF30" s="21"/>
    </row>
    <row r="31" spans="2:32" s="16" customFormat="1" ht="12.75" hidden="1">
      <c r="B31" s="16">
        <v>1</v>
      </c>
      <c r="Q31" s="21"/>
      <c r="AF31" s="21"/>
    </row>
    <row r="32" spans="2:32" s="16" customFormat="1" ht="12.75" hidden="1">
      <c r="B32" s="16">
        <v>2</v>
      </c>
      <c r="Q32" s="21"/>
      <c r="AF32" s="21"/>
    </row>
    <row r="33" spans="2:32" s="16" customFormat="1" ht="12.75" hidden="1">
      <c r="B33" s="16">
        <v>3</v>
      </c>
      <c r="Q33" s="21"/>
      <c r="AF33" s="21"/>
    </row>
    <row r="34" spans="2:32" s="16" customFormat="1" ht="12.75" hidden="1">
      <c r="B34" s="21">
        <v>4</v>
      </c>
      <c r="Q34" s="21"/>
      <c r="AF34" s="21"/>
    </row>
    <row r="35" spans="2:32" s="16" customFormat="1" ht="12.75" hidden="1">
      <c r="B35" s="16">
        <v>5</v>
      </c>
      <c r="Q35" s="21"/>
      <c r="AF35" s="21"/>
    </row>
    <row r="36" spans="2:32" s="16" customFormat="1" ht="12.75" hidden="1">
      <c r="B36" s="16">
        <v>6</v>
      </c>
      <c r="Q36" s="21"/>
      <c r="AF36" s="21"/>
    </row>
    <row r="37" spans="2:32" s="16" customFormat="1" ht="12.75" hidden="1">
      <c r="B37" s="16">
        <v>7</v>
      </c>
      <c r="Q37" s="21"/>
      <c r="AF37" s="21"/>
    </row>
    <row r="38" spans="2:32" s="16" customFormat="1" ht="12.75" hidden="1">
      <c r="B38" s="21">
        <v>8</v>
      </c>
      <c r="Q38" s="21"/>
      <c r="AF38" s="21"/>
    </row>
    <row r="39" spans="2:32" s="16" customFormat="1" ht="12.75" hidden="1">
      <c r="B39" s="16">
        <v>9</v>
      </c>
      <c r="Q39" s="21"/>
      <c r="AF39" s="21"/>
    </row>
    <row r="40" spans="2:32" s="16" customFormat="1" ht="12.75" hidden="1">
      <c r="B40" s="16">
        <v>10</v>
      </c>
      <c r="Q40" s="21"/>
      <c r="AF40" s="21"/>
    </row>
    <row r="41" spans="2:32" s="16" customFormat="1" ht="12.75" hidden="1">
      <c r="B41" s="16">
        <v>11</v>
      </c>
      <c r="Q41" s="21"/>
      <c r="AF41" s="21"/>
    </row>
    <row r="42" spans="2:32" s="16" customFormat="1" ht="12.75" hidden="1">
      <c r="B42" s="21">
        <v>12</v>
      </c>
      <c r="Q42" s="21"/>
      <c r="AF42" s="21"/>
    </row>
    <row r="43" spans="2:32" s="16" customFormat="1" ht="12.75" hidden="1">
      <c r="B43" s="16">
        <v>13</v>
      </c>
      <c r="Q43" s="21"/>
      <c r="AF43" s="21"/>
    </row>
    <row r="44" spans="2:32" s="16" customFormat="1" ht="12.75" hidden="1">
      <c r="B44" s="16">
        <v>14</v>
      </c>
      <c r="Q44" s="21"/>
      <c r="AF44" s="21"/>
    </row>
    <row r="45" spans="2:32" s="16" customFormat="1" ht="12.75" hidden="1">
      <c r="B45" s="16">
        <v>15</v>
      </c>
      <c r="Q45" s="21"/>
      <c r="AF45" s="21"/>
    </row>
    <row r="46" spans="2:32" s="16" customFormat="1" ht="12.75" hidden="1">
      <c r="B46" s="21">
        <v>16</v>
      </c>
      <c r="Q46" s="21"/>
      <c r="AF46" s="21"/>
    </row>
    <row r="47" spans="2:32" s="16" customFormat="1" ht="12.75" hidden="1">
      <c r="B47" s="16">
        <v>17</v>
      </c>
      <c r="Q47" s="21"/>
      <c r="AF47" s="21"/>
    </row>
    <row r="48" spans="2:32" s="16" customFormat="1" ht="12.75" hidden="1">
      <c r="B48" s="16">
        <v>18</v>
      </c>
      <c r="Q48" s="21"/>
      <c r="AF48" s="21"/>
    </row>
    <row r="49" spans="2:32" s="16" customFormat="1" ht="12.75" hidden="1">
      <c r="B49" s="16">
        <v>19</v>
      </c>
      <c r="Q49" s="21"/>
      <c r="AF49" s="21"/>
    </row>
    <row r="50" spans="2:32" s="16" customFormat="1" ht="12.75" hidden="1">
      <c r="B50" s="21">
        <v>20</v>
      </c>
      <c r="Q50" s="21"/>
      <c r="AF50" s="21"/>
    </row>
    <row r="51" spans="2:32" s="16" customFormat="1" ht="12.75" hidden="1">
      <c r="B51" s="16">
        <v>21</v>
      </c>
      <c r="Q51" s="21"/>
      <c r="AF51" s="21"/>
    </row>
    <row r="52" spans="17:32" s="16" customFormat="1" ht="12.75">
      <c r="Q52" s="21"/>
      <c r="AF52" s="21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lmgg</dc:creator>
  <cp:keywords/>
  <dc:description/>
  <cp:lastModifiedBy>AB</cp:lastModifiedBy>
  <cp:lastPrinted>2006-06-13T19:55:04Z</cp:lastPrinted>
  <dcterms:created xsi:type="dcterms:W3CDTF">2004-01-12T12:15:00Z</dcterms:created>
  <dcterms:modified xsi:type="dcterms:W3CDTF">2010-10-27T22:43:57Z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-406944259</vt:i4>
  </property>
  <property fmtid="{D5CDD505-2E9C-101B-9397-08002B2CF9AE}" pid="3" name="_NewReviewCycle">
    <vt:lpwstr/>
  </property>
  <property fmtid="{D5CDD505-2E9C-101B-9397-08002B2CF9AE}" pid="4" name="_EmailSubject">
    <vt:lpwstr>CLASIS F5F F5B</vt:lpwstr>
  </property>
  <property fmtid="{D5CDD505-2E9C-101B-9397-08002B2CF9AE}" pid="5" name="_AuthorEmail">
    <vt:lpwstr>abtelectronica@ono.com</vt:lpwstr>
  </property>
  <property fmtid="{D5CDD505-2E9C-101B-9397-08002B2CF9AE}" pid="6" name="_AuthorEmailDisplayName">
    <vt:lpwstr>ABT ELECTRONICA</vt:lpwstr>
  </property>
  <property fmtid="{D5CDD505-2E9C-101B-9397-08002B2CF9AE}" pid="7" name="_PreviousAdHocReviewCycleID">
    <vt:i4>-999730497</vt:i4>
  </property>
</Properties>
</file>