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05" windowWidth="15480" windowHeight="4110" activeTab="1"/>
  </bookViews>
  <sheets>
    <sheet name="data" sheetId="1" r:id="rId1"/>
    <sheet name="Oct" sheetId="2" r:id="rId2"/>
  </sheets>
  <externalReferences>
    <externalReference r:id="rId5"/>
  </externalReferences>
  <definedNames>
    <definedName name="page">OFFSET('data'!$L$1,1,0,COUNTA('data'!$L:$L)-1,1)</definedName>
    <definedName name="Page_No">OFFSET('data'!$N$1,1,0,MAX('data'!$L:$L),1)</definedName>
    <definedName name="แผ่นที่">'Oct'!$AQ$6</definedName>
    <definedName name="ลำดับ">'data'!$A$2:$A$61</definedName>
  </definedNames>
  <calcPr fullCalcOnLoad="1"/>
</workbook>
</file>

<file path=xl/sharedStrings.xml><?xml version="1.0" encoding="utf-8"?>
<sst xmlns="http://schemas.openxmlformats.org/spreadsheetml/2006/main" count="135" uniqueCount="98">
  <si>
    <t>(ให้แยกกรอกรายการในใบต่อนี้ตามแต่ละอัตราภาษีหัก ณ ที่จ่าย โดยใส่เครื่องหมาย  ลงใน หน้าข้อความแล้วแต่กรณี</t>
  </si>
  <si>
    <t>สาขาที่</t>
  </si>
  <si>
    <t>ภ.ง.ด.1</t>
  </si>
  <si>
    <t>ลำดับ</t>
  </si>
  <si>
    <r>
      <t xml:space="preserve">เลขประจำตัวประชาชน </t>
    </r>
    <r>
      <rPr>
        <i/>
        <sz val="12"/>
        <rFont val="Cordia New"/>
        <family val="2"/>
      </rPr>
      <t>(ของผู้มีเงินได้)</t>
    </r>
  </si>
  <si>
    <t>ที่</t>
  </si>
  <si>
    <r>
      <t xml:space="preserve">เลขประจำตัวผู้เสียภาษีอากร </t>
    </r>
    <r>
      <rPr>
        <i/>
        <sz val="12"/>
        <rFont val="Cordia New"/>
        <family val="2"/>
      </rPr>
      <t>(ของผู้มีเงินได้)</t>
    </r>
  </si>
  <si>
    <t xml:space="preserve">ประเภทเงินได้ </t>
  </si>
  <si>
    <t>เงื่อนไข</t>
  </si>
  <si>
    <t>-</t>
  </si>
  <si>
    <t xml:space="preserve">    ชื่อ</t>
  </si>
  <si>
    <t>รวมทั้งสิ้น</t>
  </si>
  <si>
    <t xml:space="preserve">   ลงชื่อ……………………………………………………………</t>
  </si>
  <si>
    <t>ตำแหน่ง</t>
  </si>
  <si>
    <t xml:space="preserve">ยื่นวันที่ </t>
  </si>
  <si>
    <t>ชื่อผู้มีเงินได้ ( ให้ระบุให้ชัดเจน ว่าเป็น นาย นาง นางสาว หรือยศ )</t>
  </si>
  <si>
    <t>ชื่อสกุล</t>
  </si>
  <si>
    <t>จำนวนเงินที่จ่าย ในครั้งนี้</t>
  </si>
  <si>
    <t>จำนวนภาษีที่หัก</t>
  </si>
  <si>
    <t>และนำส่งในครั้งนี้</t>
  </si>
  <si>
    <t>รายละอียดเกี่ยวกับการจ่ายเงิน</t>
  </si>
  <si>
    <t>วันเดือนปีที่จ่าย</t>
  </si>
  <si>
    <t xml:space="preserve"> </t>
  </si>
  <si>
    <r>
      <t xml:space="preserve">รวมยอดเงินได้และภาษีที่นำส่ง </t>
    </r>
    <r>
      <rPr>
        <i/>
        <sz val="14"/>
        <rFont val="Cordia New"/>
        <family val="2"/>
      </rPr>
      <t>(นำไปรวมกับ</t>
    </r>
    <r>
      <rPr>
        <sz val="14"/>
        <rFont val="Cordia New"/>
        <family val="0"/>
      </rPr>
      <t xml:space="preserve"> </t>
    </r>
    <r>
      <rPr>
        <b/>
        <sz val="14"/>
        <rFont val="Cordia New"/>
        <family val="2"/>
      </rPr>
      <t>ใบแนบ</t>
    </r>
    <r>
      <rPr>
        <b/>
        <sz val="16"/>
        <rFont val="Cordia New"/>
        <family val="2"/>
      </rPr>
      <t xml:space="preserve"> ภ.ง.ด. 1</t>
    </r>
    <r>
      <rPr>
        <b/>
        <sz val="14"/>
        <rFont val="Cordia New"/>
        <family val="2"/>
      </rPr>
      <t xml:space="preserve"> แผ่น</t>
    </r>
    <r>
      <rPr>
        <sz val="14"/>
        <rFont val="Cordia New"/>
        <family val="0"/>
      </rPr>
      <t>อื่น (ถ้ามี))</t>
    </r>
  </si>
  <si>
    <t>( ให้กรอกลำดับที่ต่อเนื่องกันไปทุกแผ่นตามเงินได้แต่ละประเภท )</t>
  </si>
  <si>
    <t xml:space="preserve">หมายเหตุ </t>
  </si>
  <si>
    <t>* เงื่อนไขการหักภาษี ให้กรอกดังนี้</t>
  </si>
  <si>
    <t xml:space="preserve"> หัก ณ ที่จ่าย</t>
  </si>
  <si>
    <t>กรอก</t>
  </si>
  <si>
    <t>ออกให้ตลอดไป</t>
  </si>
  <si>
    <t>ออกให้ครั้งเดียว</t>
  </si>
  <si>
    <t>........เดือน ................ พ.ศ. ..................</t>
  </si>
  <si>
    <t>ใบแนบ</t>
  </si>
  <si>
    <t>ก</t>
  </si>
  <si>
    <r>
      <t xml:space="preserve">กรณีได้รับอนุมัติจากกรมสรรพากรให้หักอัตรา </t>
    </r>
    <r>
      <rPr>
        <b/>
        <sz val="14"/>
        <rFont val="Cordia New"/>
        <family val="2"/>
      </rPr>
      <t>ร้อยละ 3</t>
    </r>
  </si>
  <si>
    <r>
      <t xml:space="preserve">(1) เงินได้ตามมาตรา </t>
    </r>
    <r>
      <rPr>
        <b/>
        <sz val="14"/>
        <rFont val="Cordia New"/>
        <family val="2"/>
      </rPr>
      <t>40(1)</t>
    </r>
    <r>
      <rPr>
        <sz val="14"/>
        <rFont val="Cordia New"/>
        <family val="2"/>
      </rPr>
      <t xml:space="preserve"> เงินเดือน ค่าจ้าง ฯลฯ กรณีทั่วไป</t>
    </r>
  </si>
  <si>
    <r>
      <t xml:space="preserve">(2) เงินได้ตามมาตรา </t>
    </r>
    <r>
      <rPr>
        <b/>
        <sz val="14"/>
        <rFont val="Cordia New"/>
        <family val="2"/>
      </rPr>
      <t>40(1)</t>
    </r>
    <r>
      <rPr>
        <sz val="14"/>
        <rFont val="Cordia New"/>
        <family val="2"/>
      </rPr>
      <t xml:space="preserve"> เงินเดือน ค่าจ้าง ฯลฯ </t>
    </r>
  </si>
  <si>
    <t>(3) เงินได้ตามมาตรา 40(1) (2) กรณีนายจ้างจ่ายให้ครั้งเดียวเพราะเหตุออกจากงาน</t>
  </si>
  <si>
    <t>(4) เงินได้ตามมาตรา 40(2) กรณีผู้มีเงินได้เป็นผู้อยู่ในประเทศไทย</t>
  </si>
  <si>
    <t>(5) เงินได้ตามมาตรา 40(2) กรณีผู้มีเงินได้มิได้เป็นผู้อยู่ในประเทศไทย</t>
  </si>
  <si>
    <t xml:space="preserve">        </t>
  </si>
  <si>
    <t xml:space="preserve">                               เลขประจำตัวผู้เสียภาษีอากร                                        (ของผู้มีหน้าที่หักภาษี ณ ที่จ่าย เป็นผู้ไม่มีเลขที่บัตรประชาชน)</t>
  </si>
  <si>
    <r>
      <rPr>
        <sz val="14"/>
        <rFont val="Cordia New"/>
        <family val="2"/>
      </rPr>
      <t xml:space="preserve">เลขประจำตัวประชาชน </t>
    </r>
    <r>
      <rPr>
        <sz val="12"/>
        <rFont val="Cordia New"/>
        <family val="2"/>
      </rPr>
      <t xml:space="preserve">   ของผู้มีหน้าที่หักภาษี ณ ที่จ่าย </t>
    </r>
  </si>
  <si>
    <t>a</t>
  </si>
  <si>
    <t>ผู้จ่ายเงิน</t>
  </si>
  <si>
    <t>เลขประจำตัวประชาชน</t>
  </si>
  <si>
    <t>แผ่นที่</t>
  </si>
  <si>
    <t>วันที่</t>
  </si>
  <si>
    <t>เดือน</t>
  </si>
  <si>
    <t>พ.ศ.</t>
  </si>
  <si>
    <t>คำแนะนำการใช้งาน</t>
  </si>
  <si>
    <t>มกราคม</t>
  </si>
  <si>
    <r>
      <t xml:space="preserve"> 1.  การกรอกข้อมูล  </t>
    </r>
    <r>
      <rPr>
        <sz val="10"/>
        <color indexed="10"/>
        <rFont val="Tahoma"/>
        <family val="2"/>
      </rPr>
      <t>ให้กรอกเฉพาะในพื้นที่สีขาว (คอลัมน์ B ถึง G) เท่านั้น</t>
    </r>
  </si>
  <si>
    <t>กุมภาพันธ์</t>
  </si>
  <si>
    <t xml:space="preserve">     ส่วนในพื้นที่สีเหลือง (คอลัมน์ A และ H)  เป็นสูตรคำนวณ  ไม่ต้องไปทำอะไรนะครับ  และอย่าไปลบสูตรออกซะล่ะ</t>
  </si>
  <si>
    <t>มีนาคม</t>
  </si>
  <si>
    <r>
      <t xml:space="preserve"> 2.  การกรอกชื่อ-นามสกุล  ให้กรอกในลักษณะ  </t>
    </r>
    <r>
      <rPr>
        <b/>
        <sz val="10"/>
        <color indexed="10"/>
        <rFont val="Tahoma"/>
        <family val="2"/>
      </rPr>
      <t>คำนำหน้า_ชื่อ_ _นามสกุล</t>
    </r>
    <r>
      <rPr>
        <sz val="10"/>
        <rFont val="Tahoma"/>
        <family val="2"/>
      </rPr>
      <t xml:space="preserve">  โดยจัดเว้นวรรคตามสมควร</t>
    </r>
  </si>
  <si>
    <t>เมษายน</t>
  </si>
  <si>
    <r>
      <t xml:space="preserve"> 3.  เลขประจำตัวประชาชน  </t>
    </r>
    <r>
      <rPr>
        <sz val="10"/>
        <color indexed="10"/>
        <rFont val="Tahoma"/>
        <family val="2"/>
      </rPr>
      <t>ให้กรอกเฉพาะตัวเลข  จำนวน 13 หลัก</t>
    </r>
    <r>
      <rPr>
        <sz val="10"/>
        <rFont val="Tahoma"/>
        <family val="2"/>
      </rPr>
      <t xml:space="preserve">  โดยกรอกติดกันไปเลย  ไม่ต้องมีขีดคั่นระหว่างตัวเลข</t>
    </r>
  </si>
  <si>
    <t>พฤษภาคม</t>
  </si>
  <si>
    <r>
      <t xml:space="preserve"> 4.  ข้อมูลที่เป็นรูปแบบวันที่  </t>
    </r>
    <r>
      <rPr>
        <sz val="10"/>
        <color indexed="10"/>
        <rFont val="Tahoma"/>
        <family val="2"/>
      </rPr>
      <t>ให้ใส่เป็น ปี ค.ศ. เท่านั้น</t>
    </r>
  </si>
  <si>
    <t>มิถุนายน</t>
  </si>
  <si>
    <t>กรกฎาคม</t>
  </si>
  <si>
    <t>สอบถามรายละเอียดเพิ่มเติม  หรือมีข้อเสนอแนะ  กรุณาติดต่อ</t>
  </si>
  <si>
    <t>สิงหาคม</t>
  </si>
  <si>
    <t>อ.สำเริง  ยิ่งถาวรสุข</t>
  </si>
  <si>
    <t>กันยายน</t>
  </si>
  <si>
    <r>
      <t>โทร.</t>
    </r>
    <r>
      <rPr>
        <b/>
        <sz val="12"/>
        <rFont val="Tahoma"/>
        <family val="2"/>
      </rPr>
      <t xml:space="preserve">    081-423-9828</t>
    </r>
  </si>
  <si>
    <t>ตุลาคม</t>
  </si>
  <si>
    <r>
      <t>e-Mail :</t>
    </r>
    <r>
      <rPr>
        <b/>
        <sz val="12"/>
        <rFont val="Tahoma"/>
        <family val="2"/>
      </rPr>
      <t xml:space="preserve">  ysamroeng@gmail.com ,  ysamroeng@hotmail.com</t>
    </r>
  </si>
  <si>
    <t>พฤศจิกายน</t>
  </si>
  <si>
    <t>ธันวาคม</t>
  </si>
  <si>
    <t>ชื่อ</t>
  </si>
  <si>
    <t>นามสกุล</t>
  </si>
  <si>
    <t>รายได้</t>
  </si>
  <si>
    <t>ภาษี</t>
  </si>
  <si>
    <t>เลขประจำตัวภาษี</t>
  </si>
  <si>
    <t>ในจำนวน</t>
  </si>
  <si>
    <t xml:space="preserve"> แผ่น</t>
  </si>
  <si>
    <t>นาย 111111</t>
  </si>
  <si>
    <t>นาย 2222</t>
  </si>
  <si>
    <t>นาย 2223</t>
  </si>
  <si>
    <t>นาย 2224</t>
  </si>
  <si>
    <t>นาย 2225</t>
  </si>
  <si>
    <t>นาย 2226</t>
  </si>
  <si>
    <t>นาย 2227</t>
  </si>
  <si>
    <t>นาย 2228</t>
  </si>
  <si>
    <t>นาย 2229</t>
  </si>
  <si>
    <t>นาย 2230</t>
  </si>
  <si>
    <t>นาย 2231</t>
  </si>
  <si>
    <t>นาย 2232</t>
  </si>
  <si>
    <t>นาย 2233</t>
  </si>
  <si>
    <t>นาย 2234</t>
  </si>
  <si>
    <t>กกกกกกก</t>
  </si>
  <si>
    <t>ขขขข</t>
  </si>
  <si>
    <t xml:space="preserve">ขอขอบคุณ จานเอก ที่เอาต้นแบบ ปกส. มาให้ เลยทำงานต่อยอด มาอีก </t>
  </si>
  <si>
    <t xml:space="preserve">ฉบับนี้เป็น ร่างครั้งที่ 1  </t>
  </si>
  <si>
    <t xml:space="preserve">   ( นาย .......................................... )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</si>
</sst>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\t&quot;฿&quot;#,##0_);\(\t&quot;฿&quot;#,##0\)"/>
    <numFmt numFmtId="171" formatCode="\t&quot;฿&quot;#,##0_);[Red]\(\t&quot;฿&quot;#,##0\)"/>
    <numFmt numFmtId="172" formatCode="\t&quot;฿&quot;#,##0.00_);\(\t&quot;฿&quot;#,##0.00\)"/>
    <numFmt numFmtId="173" formatCode="\t&quot;฿&quot;#,##0.00_);[Red]\(\t&quot;฿&quot;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\t&quot;$&quot;#,##0_);\(\t&quot;$&quot;#,##0\)"/>
    <numFmt numFmtId="189" formatCode="\t&quot;$&quot;#,##0_);[Red]\(\t&quot;$&quot;#,##0\)"/>
    <numFmt numFmtId="190" formatCode="\t&quot;$&quot;#,##0.00_);\(\t&quot;$&quot;#,##0.00\)"/>
    <numFmt numFmtId="191" formatCode="\t&quot;$&quot;#,##0.00_);[Red]\(\t&quot;$&quot;#,##0.00\)"/>
    <numFmt numFmtId="192" formatCode="&quot;£&quot;#,##0_);\(&quot;£&quot;#,##0\)"/>
    <numFmt numFmtId="193" formatCode="&quot;£&quot;#,##0_);[Red]\(&quot;£&quot;#,##0\)"/>
    <numFmt numFmtId="194" formatCode="&quot;£&quot;#,##0.00_);\(&quot;£&quot;#,##0.00\)"/>
    <numFmt numFmtId="195" formatCode="&quot;£&quot;#,##0.00_);[Red]\(&quot;£&quot;#,##0.00\)"/>
    <numFmt numFmtId="196" formatCode="_(&quot;£&quot;* #,##0_);_(&quot;£&quot;* \(#,##0\);_(&quot;£&quot;* &quot;-&quot;_);_(@_)"/>
    <numFmt numFmtId="197" formatCode="_(&quot;£&quot;* #,##0.00_);_(&quot;£&quot;* \(#,##0.00\);_(&quot;£&quot;* &quot;-&quot;??_);_(@_)"/>
    <numFmt numFmtId="198" formatCode="\t&quot;£&quot;#,##0_);\(\t&quot;£&quot;#,##0\)"/>
    <numFmt numFmtId="199" formatCode="\t&quot;£&quot;#,##0_);[Red]\(\t&quot;£&quot;#,##0\)"/>
    <numFmt numFmtId="200" formatCode="\t&quot;£&quot;#,##0.00_);\(\t&quot;£&quot;#,##0.00\)"/>
    <numFmt numFmtId="201" formatCode="\t&quot;£&quot;#,##0.00_);[Red]\(\t&quot;£&quot;#,##0.00\)"/>
    <numFmt numFmtId="202" formatCode="_-* #,##0.000_-;\-* #,##0.000_-;_-* &quot;-&quot;??_-;_-@_-"/>
    <numFmt numFmtId="203" formatCode="_-* #,##0.0_-;\-* #,##0.0_-;_-* &quot;-&quot;??_-;_-@_-"/>
    <numFmt numFmtId="204" formatCode="_-* #,##0_-;\-* #,##0_-;_-* &quot;-&quot;??_-;_-@_-"/>
    <numFmt numFmtId="205" formatCode="0\-0000\-00000\-00\-0"/>
    <numFmt numFmtId="206" formatCode="[$-809]dd\ mmmm\ yyyy"/>
    <numFmt numFmtId="207" formatCode="mmm\-yyyy"/>
    <numFmt numFmtId="208" formatCode="0.0"/>
    <numFmt numFmtId="209" formatCode="0.000"/>
    <numFmt numFmtId="210" formatCode="0.0000"/>
    <numFmt numFmtId="211" formatCode="_-* #,##0.0000_-;\-* #,##0.0000_-;_-* &quot;-&quot;??_-;_-@_-"/>
  </numFmts>
  <fonts count="57">
    <font>
      <sz val="14"/>
      <name val="Cordia New"/>
      <family val="0"/>
    </font>
    <font>
      <sz val="11"/>
      <name val="Cordia New"/>
      <family val="2"/>
    </font>
    <font>
      <b/>
      <sz val="14"/>
      <name val="Cordia New"/>
      <family val="2"/>
    </font>
    <font>
      <b/>
      <sz val="26"/>
      <name val="Cordia New"/>
      <family val="2"/>
    </font>
    <font>
      <sz val="12"/>
      <name val="Cordia New"/>
      <family val="2"/>
    </font>
    <font>
      <i/>
      <sz val="12"/>
      <name val="Cordia New"/>
      <family val="2"/>
    </font>
    <font>
      <i/>
      <sz val="14"/>
      <name val="Cordia New"/>
      <family val="2"/>
    </font>
    <font>
      <b/>
      <sz val="16"/>
      <name val="Cordia New"/>
      <family val="2"/>
    </font>
    <font>
      <sz val="14"/>
      <name val="Wingdings 3"/>
      <family val="1"/>
    </font>
    <font>
      <sz val="14"/>
      <name val="Webdings"/>
      <family val="1"/>
    </font>
    <font>
      <sz val="11"/>
      <name val="Wingdings 2"/>
      <family val="1"/>
    </font>
    <font>
      <sz val="18"/>
      <name val="Cordia New"/>
      <family val="2"/>
    </font>
    <font>
      <b/>
      <sz val="28"/>
      <name val="Cordia New"/>
      <family val="2"/>
    </font>
    <font>
      <sz val="11"/>
      <color indexed="8"/>
      <name val="Tahoma"/>
      <family val="2"/>
    </font>
    <font>
      <sz val="16"/>
      <name val="Angsana New"/>
      <family val="1"/>
    </font>
    <font>
      <b/>
      <u val="single"/>
      <sz val="10"/>
      <color indexed="10"/>
      <name val="Tahoma"/>
      <family val="2"/>
    </font>
    <font>
      <sz val="11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b/>
      <sz val="12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/>
    </xf>
    <xf numFmtId="43" fontId="0" fillId="0" borderId="20" xfId="42" applyBorder="1" applyAlignment="1">
      <alignment/>
    </xf>
    <xf numFmtId="43" fontId="0" fillId="0" borderId="21" xfId="42" applyBorder="1" applyAlignment="1">
      <alignment/>
    </xf>
    <xf numFmtId="0" fontId="0" fillId="0" borderId="21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Font="1" applyAlignment="1">
      <alignment/>
    </xf>
    <xf numFmtId="43" fontId="0" fillId="0" borderId="17" xfId="42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0" fillId="0" borderId="2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4" fillId="0" borderId="2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24" xfId="0" applyBorder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Border="1" applyAlignment="1">
      <alignment vertical="top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16" xfId="0" applyFont="1" applyBorder="1" applyAlignment="1">
      <alignment horizontal="right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3" fontId="0" fillId="0" borderId="17" xfId="42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Border="1" applyAlignment="1">
      <alignment horizontal="center"/>
    </xf>
    <xf numFmtId="0" fontId="14" fillId="33" borderId="24" xfId="0" applyFont="1" applyFill="1" applyBorder="1" applyAlignment="1">
      <alignment horizontal="center" vertical="top"/>
    </xf>
    <xf numFmtId="49" fontId="14" fillId="33" borderId="24" xfId="0" applyNumberFormat="1" applyFont="1" applyFill="1" applyBorder="1" applyAlignment="1">
      <alignment horizontal="center" vertical="top"/>
    </xf>
    <xf numFmtId="0" fontId="14" fillId="0" borderId="0" xfId="0" applyFont="1" applyAlignment="1">
      <alignment vertical="top"/>
    </xf>
    <xf numFmtId="0" fontId="14" fillId="34" borderId="0" xfId="0" applyFont="1" applyFill="1" applyAlignment="1">
      <alignment horizontal="center"/>
    </xf>
    <xf numFmtId="0" fontId="15" fillId="0" borderId="0" xfId="0" applyFont="1" applyAlignment="1">
      <alignment/>
    </xf>
    <xf numFmtId="0" fontId="14" fillId="33" borderId="0" xfId="0" applyFont="1" applyFill="1" applyAlignment="1">
      <alignment/>
    </xf>
    <xf numFmtId="0" fontId="16" fillId="0" borderId="0" xfId="0" applyFont="1" applyFill="1" applyBorder="1" applyAlignment="1">
      <alignment/>
    </xf>
    <xf numFmtId="1" fontId="16" fillId="0" borderId="0" xfId="0" applyNumberFormat="1" applyFont="1" applyFill="1" applyAlignment="1" quotePrefix="1">
      <alignment horizontal="right"/>
    </xf>
    <xf numFmtId="14" fontId="14" fillId="0" borderId="0" xfId="0" applyNumberFormat="1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>
      <alignment/>
    </xf>
    <xf numFmtId="0" fontId="17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 quotePrefix="1">
      <alignment horizontal="right"/>
    </xf>
    <xf numFmtId="49" fontId="13" fillId="0" borderId="0" xfId="0" applyNumberFormat="1" applyFont="1" applyFill="1" applyAlignment="1" applyProtection="1">
      <alignment horizontal="right"/>
      <protection locked="0"/>
    </xf>
    <xf numFmtId="49" fontId="13" fillId="0" borderId="0" xfId="0" applyNumberFormat="1" applyFont="1" applyFill="1" applyAlignment="1" applyProtection="1" quotePrefix="1">
      <alignment horizontal="right"/>
      <protection locked="0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6" fillId="0" borderId="0" xfId="0" applyFont="1" applyAlignment="1" quotePrefix="1">
      <alignment horizontal="right"/>
    </xf>
    <xf numFmtId="205" fontId="14" fillId="0" borderId="0" xfId="0" applyNumberFormat="1" applyFont="1" applyAlignment="1" applyProtection="1">
      <alignment horizontal="left"/>
      <protection locked="0"/>
    </xf>
    <xf numFmtId="49" fontId="14" fillId="0" borderId="0" xfId="0" applyNumberFormat="1" applyFont="1" applyAlignment="1">
      <alignment/>
    </xf>
    <xf numFmtId="1" fontId="13" fillId="0" borderId="0" xfId="0" applyNumberFormat="1" applyFont="1" applyFill="1" applyAlignment="1" applyProtection="1">
      <alignment horizontal="right"/>
      <protection locked="0"/>
    </xf>
    <xf numFmtId="1" fontId="13" fillId="0" borderId="0" xfId="0" applyNumberFormat="1" applyFont="1" applyFill="1" applyAlignment="1" applyProtection="1" quotePrefix="1">
      <alignment horizontal="right"/>
      <protection locked="0"/>
    </xf>
    <xf numFmtId="1" fontId="16" fillId="0" borderId="0" xfId="0" applyNumberFormat="1" applyFont="1" applyAlignment="1" quotePrefix="1">
      <alignment horizontal="right"/>
    </xf>
    <xf numFmtId="1" fontId="14" fillId="0" borderId="0" xfId="0" applyNumberFormat="1" applyFont="1" applyAlignment="1" applyProtection="1">
      <alignment horizontal="left"/>
      <protection locked="0"/>
    </xf>
    <xf numFmtId="1" fontId="14" fillId="0" borderId="0" xfId="0" applyNumberFormat="1" applyFont="1" applyAlignment="1">
      <alignment/>
    </xf>
    <xf numFmtId="14" fontId="0" fillId="0" borderId="17" xfId="0" applyNumberFormat="1" applyFont="1" applyBorder="1" applyAlignment="1">
      <alignment horizontal="center" vertical="center"/>
    </xf>
    <xf numFmtId="1" fontId="14" fillId="0" borderId="0" xfId="0" applyNumberFormat="1" applyFont="1" applyAlignment="1" applyProtection="1">
      <alignment/>
      <protection locked="0"/>
    </xf>
    <xf numFmtId="204" fontId="0" fillId="0" borderId="16" xfId="42" applyNumberFormat="1" applyBorder="1" applyAlignment="1">
      <alignment vertical="center"/>
    </xf>
    <xf numFmtId="204" fontId="0" fillId="0" borderId="17" xfId="42" applyNumberFormat="1" applyBorder="1" applyAlignment="1">
      <alignment vertical="center"/>
    </xf>
    <xf numFmtId="0" fontId="4" fillId="0" borderId="10" xfId="0" applyFont="1" applyBorder="1" applyAlignment="1">
      <alignment horizontal="center"/>
    </xf>
    <xf numFmtId="43" fontId="0" fillId="0" borderId="15" xfId="42" applyBorder="1" applyAlignment="1">
      <alignment vertical="center"/>
    </xf>
    <xf numFmtId="204" fontId="0" fillId="0" borderId="0" xfId="42" applyNumberForma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43" fontId="0" fillId="0" borderId="15" xfId="42" applyBorder="1" applyAlignment="1">
      <alignment/>
    </xf>
    <xf numFmtId="43" fontId="0" fillId="0" borderId="16" xfId="42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43" fontId="0" fillId="0" borderId="16" xfId="42" applyBorder="1" applyAlignment="1">
      <alignment/>
    </xf>
    <xf numFmtId="43" fontId="0" fillId="0" borderId="0" xfId="42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3" fontId="0" fillId="0" borderId="0" xfId="42" applyBorder="1" applyAlignment="1">
      <alignment/>
    </xf>
    <xf numFmtId="0" fontId="2" fillId="35" borderId="0" xfId="0" applyFont="1" applyFill="1" applyAlignment="1">
      <alignment/>
    </xf>
    <xf numFmtId="1" fontId="14" fillId="0" borderId="0" xfId="0" applyNumberFormat="1" applyFont="1" applyAlignment="1" applyProtection="1">
      <alignment horizontal="center" vertical="top"/>
      <protection locked="0"/>
    </xf>
    <xf numFmtId="1" fontId="14" fillId="0" borderId="0" xfId="0" applyNumberFormat="1" applyFont="1" applyAlignment="1">
      <alignment horizontal="center" vertical="top"/>
    </xf>
    <xf numFmtId="0" fontId="14" fillId="0" borderId="0" xfId="0" applyFont="1" applyAlignment="1">
      <alignment horizontal="center" vertical="top"/>
    </xf>
    <xf numFmtId="204" fontId="0" fillId="0" borderId="0" xfId="42" applyNumberFormat="1" applyBorder="1" applyAlignment="1">
      <alignment horizontal="center" vertical="center"/>
    </xf>
    <xf numFmtId="204" fontId="0" fillId="0" borderId="16" xfId="42" applyNumberFormat="1" applyBorder="1" applyAlignment="1">
      <alignment horizontal="center" vertical="center"/>
    </xf>
    <xf numFmtId="43" fontId="0" fillId="0" borderId="26" xfId="0" applyNumberFormat="1" applyBorder="1" applyAlignment="1">
      <alignment horizont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43" fontId="0" fillId="0" borderId="28" xfId="42" applyBorder="1" applyAlignment="1">
      <alignment horizontal="center"/>
    </xf>
    <xf numFmtId="43" fontId="0" fillId="0" borderId="29" xfId="42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476250</xdr:colOff>
      <xdr:row>44</xdr:row>
      <xdr:rowOff>0</xdr:rowOff>
    </xdr:from>
    <xdr:to>
      <xdr:col>38</xdr:col>
      <xdr:colOff>1190625</xdr:colOff>
      <xdr:row>46</xdr:row>
      <xdr:rowOff>95250</xdr:rowOff>
    </xdr:to>
    <xdr:sp>
      <xdr:nvSpPr>
        <xdr:cNvPr id="1" name="Oval 1"/>
        <xdr:cNvSpPr>
          <a:spLocks/>
        </xdr:cNvSpPr>
      </xdr:nvSpPr>
      <xdr:spPr>
        <a:xfrm>
          <a:off x="7305675" y="8039100"/>
          <a:ext cx="714375" cy="609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32004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ประทับตรานิติบุคคล (ถ้ามี)</a:t>
          </a:r>
        </a:p>
      </xdr:txBody>
    </xdr:sp>
    <xdr:clientData/>
  </xdr:twoCellAnchor>
  <xdr:twoCellAnchor editAs="oneCell">
    <xdr:from>
      <xdr:col>22</xdr:col>
      <xdr:colOff>171450</xdr:colOff>
      <xdr:row>0</xdr:row>
      <xdr:rowOff>76200</xdr:rowOff>
    </xdr:from>
    <xdr:to>
      <xdr:col>37</xdr:col>
      <xdr:colOff>104775</xdr:colOff>
      <xdr:row>0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76200"/>
          <a:ext cx="25622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38</xdr:col>
      <xdr:colOff>0</xdr:colOff>
      <xdr:row>0</xdr:row>
      <xdr:rowOff>0</xdr:rowOff>
    </xdr:from>
    <xdr:ext cx="76200" cy="314325"/>
    <xdr:sp>
      <xdr:nvSpPr>
        <xdr:cNvPr id="3" name="Text Box 3"/>
        <xdr:cNvSpPr txBox="1">
          <a:spLocks noChangeArrowheads="1"/>
        </xdr:cNvSpPr>
      </xdr:nvSpPr>
      <xdr:spPr>
        <a:xfrm>
          <a:off x="682942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0</xdr:row>
      <xdr:rowOff>0</xdr:rowOff>
    </xdr:from>
    <xdr:ext cx="76200" cy="314325"/>
    <xdr:sp>
      <xdr:nvSpPr>
        <xdr:cNvPr id="4" name="Text Box 4"/>
        <xdr:cNvSpPr txBox="1">
          <a:spLocks noChangeArrowheads="1"/>
        </xdr:cNvSpPr>
      </xdr:nvSpPr>
      <xdr:spPr>
        <a:xfrm>
          <a:off x="6829425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4</xdr:col>
      <xdr:colOff>0</xdr:colOff>
      <xdr:row>18</xdr:row>
      <xdr:rowOff>114300</xdr:rowOff>
    </xdr:from>
    <xdr:to>
      <xdr:col>4</xdr:col>
      <xdr:colOff>66675</xdr:colOff>
      <xdr:row>18</xdr:row>
      <xdr:rowOff>114300</xdr:rowOff>
    </xdr:to>
    <xdr:sp>
      <xdr:nvSpPr>
        <xdr:cNvPr id="5" name="Straight Connector 8"/>
        <xdr:cNvSpPr>
          <a:spLocks/>
        </xdr:cNvSpPr>
      </xdr:nvSpPr>
      <xdr:spPr>
        <a:xfrm>
          <a:off x="895350" y="3629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114300</xdr:rowOff>
    </xdr:from>
    <xdr:to>
      <xdr:col>9</xdr:col>
      <xdr:colOff>57150</xdr:colOff>
      <xdr:row>18</xdr:row>
      <xdr:rowOff>114300</xdr:rowOff>
    </xdr:to>
    <xdr:sp>
      <xdr:nvSpPr>
        <xdr:cNvPr id="6" name="Straight Connector 10"/>
        <xdr:cNvSpPr>
          <a:spLocks/>
        </xdr:cNvSpPr>
      </xdr:nvSpPr>
      <xdr:spPr>
        <a:xfrm>
          <a:off x="1771650" y="3629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123825</xdr:rowOff>
    </xdr:from>
    <xdr:to>
      <xdr:col>19</xdr:col>
      <xdr:colOff>9525</xdr:colOff>
      <xdr:row>18</xdr:row>
      <xdr:rowOff>123825</xdr:rowOff>
    </xdr:to>
    <xdr:sp>
      <xdr:nvSpPr>
        <xdr:cNvPr id="7" name="Straight Connector 16"/>
        <xdr:cNvSpPr>
          <a:spLocks/>
        </xdr:cNvSpPr>
      </xdr:nvSpPr>
      <xdr:spPr>
        <a:xfrm>
          <a:off x="3343275" y="36385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114300</xdr:rowOff>
    </xdr:from>
    <xdr:to>
      <xdr:col>25</xdr:col>
      <xdr:colOff>66675</xdr:colOff>
      <xdr:row>18</xdr:row>
      <xdr:rowOff>114300</xdr:rowOff>
    </xdr:to>
    <xdr:sp>
      <xdr:nvSpPr>
        <xdr:cNvPr id="8" name="Straight Connector 18"/>
        <xdr:cNvSpPr>
          <a:spLocks/>
        </xdr:cNvSpPr>
      </xdr:nvSpPr>
      <xdr:spPr>
        <a:xfrm>
          <a:off x="4600575" y="3629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123825</xdr:rowOff>
    </xdr:from>
    <xdr:to>
      <xdr:col>31</xdr:col>
      <xdr:colOff>0</xdr:colOff>
      <xdr:row>18</xdr:row>
      <xdr:rowOff>123825</xdr:rowOff>
    </xdr:to>
    <xdr:sp>
      <xdr:nvSpPr>
        <xdr:cNvPr id="9" name="Straight Connector 20"/>
        <xdr:cNvSpPr>
          <a:spLocks/>
        </xdr:cNvSpPr>
      </xdr:nvSpPr>
      <xdr:spPr>
        <a:xfrm>
          <a:off x="5476875" y="3638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18</xdr:row>
      <xdr:rowOff>133350</xdr:rowOff>
    </xdr:from>
    <xdr:to>
      <xdr:col>35</xdr:col>
      <xdr:colOff>66675</xdr:colOff>
      <xdr:row>18</xdr:row>
      <xdr:rowOff>133350</xdr:rowOff>
    </xdr:to>
    <xdr:sp>
      <xdr:nvSpPr>
        <xdr:cNvPr id="10" name="Straight Connector 22"/>
        <xdr:cNvSpPr>
          <a:spLocks/>
        </xdr:cNvSpPr>
      </xdr:nvSpPr>
      <xdr:spPr>
        <a:xfrm>
          <a:off x="6343650" y="3648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114300</xdr:rowOff>
    </xdr:from>
    <xdr:to>
      <xdr:col>16</xdr:col>
      <xdr:colOff>0</xdr:colOff>
      <xdr:row>18</xdr:row>
      <xdr:rowOff>114300</xdr:rowOff>
    </xdr:to>
    <xdr:sp>
      <xdr:nvSpPr>
        <xdr:cNvPr id="11" name="Straight Connector 24"/>
        <xdr:cNvSpPr>
          <a:spLocks/>
        </xdr:cNvSpPr>
      </xdr:nvSpPr>
      <xdr:spPr>
        <a:xfrm>
          <a:off x="2847975" y="3629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4</xdr:col>
      <xdr:colOff>66675</xdr:colOff>
      <xdr:row>10</xdr:row>
      <xdr:rowOff>114300</xdr:rowOff>
    </xdr:to>
    <xdr:sp>
      <xdr:nvSpPr>
        <xdr:cNvPr id="12" name="Straight Connector 25"/>
        <xdr:cNvSpPr>
          <a:spLocks/>
        </xdr:cNvSpPr>
      </xdr:nvSpPr>
      <xdr:spPr>
        <a:xfrm>
          <a:off x="895350" y="2343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114300</xdr:rowOff>
    </xdr:from>
    <xdr:to>
      <xdr:col>9</xdr:col>
      <xdr:colOff>57150</xdr:colOff>
      <xdr:row>10</xdr:row>
      <xdr:rowOff>114300</xdr:rowOff>
    </xdr:to>
    <xdr:sp>
      <xdr:nvSpPr>
        <xdr:cNvPr id="13" name="Straight Connector 26"/>
        <xdr:cNvSpPr>
          <a:spLocks/>
        </xdr:cNvSpPr>
      </xdr:nvSpPr>
      <xdr:spPr>
        <a:xfrm>
          <a:off x="1771650" y="234315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10</xdr:row>
      <xdr:rowOff>123825</xdr:rowOff>
    </xdr:from>
    <xdr:to>
      <xdr:col>19</xdr:col>
      <xdr:colOff>9525</xdr:colOff>
      <xdr:row>10</xdr:row>
      <xdr:rowOff>123825</xdr:rowOff>
    </xdr:to>
    <xdr:sp>
      <xdr:nvSpPr>
        <xdr:cNvPr id="14" name="Straight Connector 27"/>
        <xdr:cNvSpPr>
          <a:spLocks/>
        </xdr:cNvSpPr>
      </xdr:nvSpPr>
      <xdr:spPr>
        <a:xfrm>
          <a:off x="3343275" y="2352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10</xdr:row>
      <xdr:rowOff>114300</xdr:rowOff>
    </xdr:from>
    <xdr:to>
      <xdr:col>25</xdr:col>
      <xdr:colOff>66675</xdr:colOff>
      <xdr:row>10</xdr:row>
      <xdr:rowOff>114300</xdr:rowOff>
    </xdr:to>
    <xdr:sp>
      <xdr:nvSpPr>
        <xdr:cNvPr id="15" name="Straight Connector 28"/>
        <xdr:cNvSpPr>
          <a:spLocks/>
        </xdr:cNvSpPr>
      </xdr:nvSpPr>
      <xdr:spPr>
        <a:xfrm>
          <a:off x="4600575" y="23431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10</xdr:row>
      <xdr:rowOff>123825</xdr:rowOff>
    </xdr:from>
    <xdr:to>
      <xdr:col>31</xdr:col>
      <xdr:colOff>0</xdr:colOff>
      <xdr:row>10</xdr:row>
      <xdr:rowOff>123825</xdr:rowOff>
    </xdr:to>
    <xdr:sp>
      <xdr:nvSpPr>
        <xdr:cNvPr id="16" name="Straight Connector 29"/>
        <xdr:cNvSpPr>
          <a:spLocks/>
        </xdr:cNvSpPr>
      </xdr:nvSpPr>
      <xdr:spPr>
        <a:xfrm>
          <a:off x="5476875" y="2352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10</xdr:row>
      <xdr:rowOff>133350</xdr:rowOff>
    </xdr:from>
    <xdr:to>
      <xdr:col>35</xdr:col>
      <xdr:colOff>66675</xdr:colOff>
      <xdr:row>10</xdr:row>
      <xdr:rowOff>133350</xdr:rowOff>
    </xdr:to>
    <xdr:sp>
      <xdr:nvSpPr>
        <xdr:cNvPr id="17" name="Straight Connector 30"/>
        <xdr:cNvSpPr>
          <a:spLocks/>
        </xdr:cNvSpPr>
      </xdr:nvSpPr>
      <xdr:spPr>
        <a:xfrm>
          <a:off x="6343650" y="2362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114300</xdr:rowOff>
    </xdr:from>
    <xdr:to>
      <xdr:col>16</xdr:col>
      <xdr:colOff>0</xdr:colOff>
      <xdr:row>10</xdr:row>
      <xdr:rowOff>114300</xdr:rowOff>
    </xdr:to>
    <xdr:sp>
      <xdr:nvSpPr>
        <xdr:cNvPr id="18" name="Straight Connector 31"/>
        <xdr:cNvSpPr>
          <a:spLocks/>
        </xdr:cNvSpPr>
      </xdr:nvSpPr>
      <xdr:spPr>
        <a:xfrm>
          <a:off x="2847975" y="23431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66675</xdr:colOff>
      <xdr:row>22</xdr:row>
      <xdr:rowOff>114300</xdr:rowOff>
    </xdr:to>
    <xdr:sp>
      <xdr:nvSpPr>
        <xdr:cNvPr id="19" name="Straight Connector 32"/>
        <xdr:cNvSpPr>
          <a:spLocks/>
        </xdr:cNvSpPr>
      </xdr:nvSpPr>
      <xdr:spPr>
        <a:xfrm>
          <a:off x="895350" y="4257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114300</xdr:rowOff>
    </xdr:from>
    <xdr:to>
      <xdr:col>9</xdr:col>
      <xdr:colOff>57150</xdr:colOff>
      <xdr:row>22</xdr:row>
      <xdr:rowOff>114300</xdr:rowOff>
    </xdr:to>
    <xdr:sp>
      <xdr:nvSpPr>
        <xdr:cNvPr id="20" name="Straight Connector 33"/>
        <xdr:cNvSpPr>
          <a:spLocks/>
        </xdr:cNvSpPr>
      </xdr:nvSpPr>
      <xdr:spPr>
        <a:xfrm>
          <a:off x="1771650" y="42576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22</xdr:row>
      <xdr:rowOff>123825</xdr:rowOff>
    </xdr:from>
    <xdr:to>
      <xdr:col>19</xdr:col>
      <xdr:colOff>9525</xdr:colOff>
      <xdr:row>22</xdr:row>
      <xdr:rowOff>123825</xdr:rowOff>
    </xdr:to>
    <xdr:sp>
      <xdr:nvSpPr>
        <xdr:cNvPr id="21" name="Straight Connector 34"/>
        <xdr:cNvSpPr>
          <a:spLocks/>
        </xdr:cNvSpPr>
      </xdr:nvSpPr>
      <xdr:spPr>
        <a:xfrm>
          <a:off x="3343275" y="4267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114300</xdr:rowOff>
    </xdr:from>
    <xdr:to>
      <xdr:col>25</xdr:col>
      <xdr:colOff>66675</xdr:colOff>
      <xdr:row>22</xdr:row>
      <xdr:rowOff>114300</xdr:rowOff>
    </xdr:to>
    <xdr:sp>
      <xdr:nvSpPr>
        <xdr:cNvPr id="22" name="Straight Connector 35"/>
        <xdr:cNvSpPr>
          <a:spLocks/>
        </xdr:cNvSpPr>
      </xdr:nvSpPr>
      <xdr:spPr>
        <a:xfrm>
          <a:off x="4600575" y="4257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123825</xdr:rowOff>
    </xdr:from>
    <xdr:to>
      <xdr:col>31</xdr:col>
      <xdr:colOff>0</xdr:colOff>
      <xdr:row>22</xdr:row>
      <xdr:rowOff>123825</xdr:rowOff>
    </xdr:to>
    <xdr:sp>
      <xdr:nvSpPr>
        <xdr:cNvPr id="23" name="Straight Connector 36"/>
        <xdr:cNvSpPr>
          <a:spLocks/>
        </xdr:cNvSpPr>
      </xdr:nvSpPr>
      <xdr:spPr>
        <a:xfrm>
          <a:off x="5476875" y="4267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22</xdr:row>
      <xdr:rowOff>133350</xdr:rowOff>
    </xdr:from>
    <xdr:to>
      <xdr:col>35</xdr:col>
      <xdr:colOff>66675</xdr:colOff>
      <xdr:row>22</xdr:row>
      <xdr:rowOff>133350</xdr:rowOff>
    </xdr:to>
    <xdr:sp>
      <xdr:nvSpPr>
        <xdr:cNvPr id="24" name="Straight Connector 37"/>
        <xdr:cNvSpPr>
          <a:spLocks/>
        </xdr:cNvSpPr>
      </xdr:nvSpPr>
      <xdr:spPr>
        <a:xfrm>
          <a:off x="6343650" y="4276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114300</xdr:rowOff>
    </xdr:from>
    <xdr:to>
      <xdr:col>16</xdr:col>
      <xdr:colOff>0</xdr:colOff>
      <xdr:row>22</xdr:row>
      <xdr:rowOff>114300</xdr:rowOff>
    </xdr:to>
    <xdr:sp>
      <xdr:nvSpPr>
        <xdr:cNvPr id="25" name="Straight Connector 38"/>
        <xdr:cNvSpPr>
          <a:spLocks/>
        </xdr:cNvSpPr>
      </xdr:nvSpPr>
      <xdr:spPr>
        <a:xfrm>
          <a:off x="2847975" y="4257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66675</xdr:colOff>
      <xdr:row>26</xdr:row>
      <xdr:rowOff>114300</xdr:rowOff>
    </xdr:to>
    <xdr:sp>
      <xdr:nvSpPr>
        <xdr:cNvPr id="26" name="Straight Connector 39"/>
        <xdr:cNvSpPr>
          <a:spLocks/>
        </xdr:cNvSpPr>
      </xdr:nvSpPr>
      <xdr:spPr>
        <a:xfrm>
          <a:off x="895350" y="4905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114300</xdr:rowOff>
    </xdr:from>
    <xdr:to>
      <xdr:col>9</xdr:col>
      <xdr:colOff>57150</xdr:colOff>
      <xdr:row>26</xdr:row>
      <xdr:rowOff>114300</xdr:rowOff>
    </xdr:to>
    <xdr:sp>
      <xdr:nvSpPr>
        <xdr:cNvPr id="27" name="Straight Connector 40"/>
        <xdr:cNvSpPr>
          <a:spLocks/>
        </xdr:cNvSpPr>
      </xdr:nvSpPr>
      <xdr:spPr>
        <a:xfrm>
          <a:off x="1771650" y="4905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26</xdr:row>
      <xdr:rowOff>123825</xdr:rowOff>
    </xdr:from>
    <xdr:to>
      <xdr:col>19</xdr:col>
      <xdr:colOff>9525</xdr:colOff>
      <xdr:row>26</xdr:row>
      <xdr:rowOff>123825</xdr:rowOff>
    </xdr:to>
    <xdr:sp>
      <xdr:nvSpPr>
        <xdr:cNvPr id="28" name="Straight Connector 41"/>
        <xdr:cNvSpPr>
          <a:spLocks/>
        </xdr:cNvSpPr>
      </xdr:nvSpPr>
      <xdr:spPr>
        <a:xfrm>
          <a:off x="3343275" y="4914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114300</xdr:rowOff>
    </xdr:from>
    <xdr:to>
      <xdr:col>25</xdr:col>
      <xdr:colOff>66675</xdr:colOff>
      <xdr:row>26</xdr:row>
      <xdr:rowOff>114300</xdr:rowOff>
    </xdr:to>
    <xdr:sp>
      <xdr:nvSpPr>
        <xdr:cNvPr id="29" name="Straight Connector 42"/>
        <xdr:cNvSpPr>
          <a:spLocks/>
        </xdr:cNvSpPr>
      </xdr:nvSpPr>
      <xdr:spPr>
        <a:xfrm>
          <a:off x="4600575" y="4905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123825</xdr:rowOff>
    </xdr:from>
    <xdr:to>
      <xdr:col>31</xdr:col>
      <xdr:colOff>0</xdr:colOff>
      <xdr:row>26</xdr:row>
      <xdr:rowOff>123825</xdr:rowOff>
    </xdr:to>
    <xdr:sp>
      <xdr:nvSpPr>
        <xdr:cNvPr id="30" name="Straight Connector 43"/>
        <xdr:cNvSpPr>
          <a:spLocks/>
        </xdr:cNvSpPr>
      </xdr:nvSpPr>
      <xdr:spPr>
        <a:xfrm>
          <a:off x="5476875" y="491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26</xdr:row>
      <xdr:rowOff>133350</xdr:rowOff>
    </xdr:from>
    <xdr:to>
      <xdr:col>35</xdr:col>
      <xdr:colOff>66675</xdr:colOff>
      <xdr:row>26</xdr:row>
      <xdr:rowOff>133350</xdr:rowOff>
    </xdr:to>
    <xdr:sp>
      <xdr:nvSpPr>
        <xdr:cNvPr id="31" name="Straight Connector 44"/>
        <xdr:cNvSpPr>
          <a:spLocks/>
        </xdr:cNvSpPr>
      </xdr:nvSpPr>
      <xdr:spPr>
        <a:xfrm>
          <a:off x="6343650" y="4924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114300</xdr:rowOff>
    </xdr:from>
    <xdr:to>
      <xdr:col>16</xdr:col>
      <xdr:colOff>0</xdr:colOff>
      <xdr:row>26</xdr:row>
      <xdr:rowOff>114300</xdr:rowOff>
    </xdr:to>
    <xdr:sp>
      <xdr:nvSpPr>
        <xdr:cNvPr id="32" name="Straight Connector 45"/>
        <xdr:cNvSpPr>
          <a:spLocks/>
        </xdr:cNvSpPr>
      </xdr:nvSpPr>
      <xdr:spPr>
        <a:xfrm>
          <a:off x="2847975" y="4905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66675</xdr:colOff>
      <xdr:row>30</xdr:row>
      <xdr:rowOff>114300</xdr:rowOff>
    </xdr:to>
    <xdr:sp>
      <xdr:nvSpPr>
        <xdr:cNvPr id="33" name="Straight Connector 46"/>
        <xdr:cNvSpPr>
          <a:spLocks/>
        </xdr:cNvSpPr>
      </xdr:nvSpPr>
      <xdr:spPr>
        <a:xfrm>
          <a:off x="895350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9</xdr:col>
      <xdr:colOff>57150</xdr:colOff>
      <xdr:row>30</xdr:row>
      <xdr:rowOff>114300</xdr:rowOff>
    </xdr:to>
    <xdr:sp>
      <xdr:nvSpPr>
        <xdr:cNvPr id="34" name="Straight Connector 47"/>
        <xdr:cNvSpPr>
          <a:spLocks/>
        </xdr:cNvSpPr>
      </xdr:nvSpPr>
      <xdr:spPr>
        <a:xfrm>
          <a:off x="1771650" y="5524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123825</xdr:rowOff>
    </xdr:from>
    <xdr:to>
      <xdr:col>19</xdr:col>
      <xdr:colOff>9525</xdr:colOff>
      <xdr:row>30</xdr:row>
      <xdr:rowOff>123825</xdr:rowOff>
    </xdr:to>
    <xdr:sp>
      <xdr:nvSpPr>
        <xdr:cNvPr id="35" name="Straight Connector 48"/>
        <xdr:cNvSpPr>
          <a:spLocks/>
        </xdr:cNvSpPr>
      </xdr:nvSpPr>
      <xdr:spPr>
        <a:xfrm>
          <a:off x="3343275" y="553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114300</xdr:rowOff>
    </xdr:from>
    <xdr:to>
      <xdr:col>25</xdr:col>
      <xdr:colOff>66675</xdr:colOff>
      <xdr:row>30</xdr:row>
      <xdr:rowOff>114300</xdr:rowOff>
    </xdr:to>
    <xdr:sp>
      <xdr:nvSpPr>
        <xdr:cNvPr id="36" name="Straight Connector 49"/>
        <xdr:cNvSpPr>
          <a:spLocks/>
        </xdr:cNvSpPr>
      </xdr:nvSpPr>
      <xdr:spPr>
        <a:xfrm>
          <a:off x="4600575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123825</xdr:rowOff>
    </xdr:from>
    <xdr:to>
      <xdr:col>31</xdr:col>
      <xdr:colOff>0</xdr:colOff>
      <xdr:row>30</xdr:row>
      <xdr:rowOff>123825</xdr:rowOff>
    </xdr:to>
    <xdr:sp>
      <xdr:nvSpPr>
        <xdr:cNvPr id="37" name="Straight Connector 50"/>
        <xdr:cNvSpPr>
          <a:spLocks/>
        </xdr:cNvSpPr>
      </xdr:nvSpPr>
      <xdr:spPr>
        <a:xfrm>
          <a:off x="5476875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30</xdr:row>
      <xdr:rowOff>133350</xdr:rowOff>
    </xdr:from>
    <xdr:to>
      <xdr:col>35</xdr:col>
      <xdr:colOff>66675</xdr:colOff>
      <xdr:row>30</xdr:row>
      <xdr:rowOff>133350</xdr:rowOff>
    </xdr:to>
    <xdr:sp>
      <xdr:nvSpPr>
        <xdr:cNvPr id="38" name="Straight Connector 51"/>
        <xdr:cNvSpPr>
          <a:spLocks/>
        </xdr:cNvSpPr>
      </xdr:nvSpPr>
      <xdr:spPr>
        <a:xfrm>
          <a:off x="6343650" y="5543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114300</xdr:rowOff>
    </xdr:from>
    <xdr:to>
      <xdr:col>16</xdr:col>
      <xdr:colOff>0</xdr:colOff>
      <xdr:row>30</xdr:row>
      <xdr:rowOff>114300</xdr:rowOff>
    </xdr:to>
    <xdr:sp>
      <xdr:nvSpPr>
        <xdr:cNvPr id="39" name="Straight Connector 52"/>
        <xdr:cNvSpPr>
          <a:spLocks/>
        </xdr:cNvSpPr>
      </xdr:nvSpPr>
      <xdr:spPr>
        <a:xfrm>
          <a:off x="284797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114300</xdr:rowOff>
    </xdr:from>
    <xdr:to>
      <xdr:col>4</xdr:col>
      <xdr:colOff>66675</xdr:colOff>
      <xdr:row>34</xdr:row>
      <xdr:rowOff>114300</xdr:rowOff>
    </xdr:to>
    <xdr:sp>
      <xdr:nvSpPr>
        <xdr:cNvPr id="40" name="Straight Connector 53"/>
        <xdr:cNvSpPr>
          <a:spLocks/>
        </xdr:cNvSpPr>
      </xdr:nvSpPr>
      <xdr:spPr>
        <a:xfrm>
          <a:off x="895350" y="6124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114300</xdr:rowOff>
    </xdr:from>
    <xdr:to>
      <xdr:col>9</xdr:col>
      <xdr:colOff>57150</xdr:colOff>
      <xdr:row>34</xdr:row>
      <xdr:rowOff>114300</xdr:rowOff>
    </xdr:to>
    <xdr:sp>
      <xdr:nvSpPr>
        <xdr:cNvPr id="41" name="Straight Connector 54"/>
        <xdr:cNvSpPr>
          <a:spLocks/>
        </xdr:cNvSpPr>
      </xdr:nvSpPr>
      <xdr:spPr>
        <a:xfrm>
          <a:off x="1771650" y="6124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123825</xdr:rowOff>
    </xdr:from>
    <xdr:to>
      <xdr:col>19</xdr:col>
      <xdr:colOff>9525</xdr:colOff>
      <xdr:row>34</xdr:row>
      <xdr:rowOff>123825</xdr:rowOff>
    </xdr:to>
    <xdr:sp>
      <xdr:nvSpPr>
        <xdr:cNvPr id="42" name="Straight Connector 55"/>
        <xdr:cNvSpPr>
          <a:spLocks/>
        </xdr:cNvSpPr>
      </xdr:nvSpPr>
      <xdr:spPr>
        <a:xfrm>
          <a:off x="3343275" y="6134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114300</xdr:rowOff>
    </xdr:from>
    <xdr:to>
      <xdr:col>25</xdr:col>
      <xdr:colOff>66675</xdr:colOff>
      <xdr:row>34</xdr:row>
      <xdr:rowOff>114300</xdr:rowOff>
    </xdr:to>
    <xdr:sp>
      <xdr:nvSpPr>
        <xdr:cNvPr id="43" name="Straight Connector 56"/>
        <xdr:cNvSpPr>
          <a:spLocks/>
        </xdr:cNvSpPr>
      </xdr:nvSpPr>
      <xdr:spPr>
        <a:xfrm>
          <a:off x="4600575" y="6124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123825</xdr:rowOff>
    </xdr:from>
    <xdr:to>
      <xdr:col>31</xdr:col>
      <xdr:colOff>0</xdr:colOff>
      <xdr:row>34</xdr:row>
      <xdr:rowOff>123825</xdr:rowOff>
    </xdr:to>
    <xdr:sp>
      <xdr:nvSpPr>
        <xdr:cNvPr id="44" name="Straight Connector 57"/>
        <xdr:cNvSpPr>
          <a:spLocks/>
        </xdr:cNvSpPr>
      </xdr:nvSpPr>
      <xdr:spPr>
        <a:xfrm>
          <a:off x="5476875" y="613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34</xdr:row>
      <xdr:rowOff>133350</xdr:rowOff>
    </xdr:from>
    <xdr:to>
      <xdr:col>35</xdr:col>
      <xdr:colOff>66675</xdr:colOff>
      <xdr:row>34</xdr:row>
      <xdr:rowOff>133350</xdr:rowOff>
    </xdr:to>
    <xdr:sp>
      <xdr:nvSpPr>
        <xdr:cNvPr id="45" name="Straight Connector 58"/>
        <xdr:cNvSpPr>
          <a:spLocks/>
        </xdr:cNvSpPr>
      </xdr:nvSpPr>
      <xdr:spPr>
        <a:xfrm>
          <a:off x="6343650" y="614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114300</xdr:rowOff>
    </xdr:from>
    <xdr:to>
      <xdr:col>16</xdr:col>
      <xdr:colOff>0</xdr:colOff>
      <xdr:row>34</xdr:row>
      <xdr:rowOff>114300</xdr:rowOff>
    </xdr:to>
    <xdr:sp>
      <xdr:nvSpPr>
        <xdr:cNvPr id="46" name="Straight Connector 59"/>
        <xdr:cNvSpPr>
          <a:spLocks/>
        </xdr:cNvSpPr>
      </xdr:nvSpPr>
      <xdr:spPr>
        <a:xfrm>
          <a:off x="2847975" y="612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66675</xdr:colOff>
      <xdr:row>38</xdr:row>
      <xdr:rowOff>114300</xdr:rowOff>
    </xdr:to>
    <xdr:sp>
      <xdr:nvSpPr>
        <xdr:cNvPr id="47" name="Straight Connector 60"/>
        <xdr:cNvSpPr>
          <a:spLocks/>
        </xdr:cNvSpPr>
      </xdr:nvSpPr>
      <xdr:spPr>
        <a:xfrm>
          <a:off x="895350" y="6753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114300</xdr:rowOff>
    </xdr:from>
    <xdr:to>
      <xdr:col>9</xdr:col>
      <xdr:colOff>57150</xdr:colOff>
      <xdr:row>38</xdr:row>
      <xdr:rowOff>114300</xdr:rowOff>
    </xdr:to>
    <xdr:sp>
      <xdr:nvSpPr>
        <xdr:cNvPr id="48" name="Straight Connector 61"/>
        <xdr:cNvSpPr>
          <a:spLocks/>
        </xdr:cNvSpPr>
      </xdr:nvSpPr>
      <xdr:spPr>
        <a:xfrm>
          <a:off x="1771650" y="67532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38</xdr:row>
      <xdr:rowOff>123825</xdr:rowOff>
    </xdr:from>
    <xdr:to>
      <xdr:col>19</xdr:col>
      <xdr:colOff>9525</xdr:colOff>
      <xdr:row>38</xdr:row>
      <xdr:rowOff>123825</xdr:rowOff>
    </xdr:to>
    <xdr:sp>
      <xdr:nvSpPr>
        <xdr:cNvPr id="49" name="Straight Connector 62"/>
        <xdr:cNvSpPr>
          <a:spLocks/>
        </xdr:cNvSpPr>
      </xdr:nvSpPr>
      <xdr:spPr>
        <a:xfrm>
          <a:off x="3343275" y="6762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114300</xdr:rowOff>
    </xdr:from>
    <xdr:to>
      <xdr:col>25</xdr:col>
      <xdr:colOff>66675</xdr:colOff>
      <xdr:row>38</xdr:row>
      <xdr:rowOff>114300</xdr:rowOff>
    </xdr:to>
    <xdr:sp>
      <xdr:nvSpPr>
        <xdr:cNvPr id="50" name="Straight Connector 63"/>
        <xdr:cNvSpPr>
          <a:spLocks/>
        </xdr:cNvSpPr>
      </xdr:nvSpPr>
      <xdr:spPr>
        <a:xfrm>
          <a:off x="4600575" y="6753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123825</xdr:rowOff>
    </xdr:from>
    <xdr:to>
      <xdr:col>31</xdr:col>
      <xdr:colOff>0</xdr:colOff>
      <xdr:row>38</xdr:row>
      <xdr:rowOff>123825</xdr:rowOff>
    </xdr:to>
    <xdr:sp>
      <xdr:nvSpPr>
        <xdr:cNvPr id="51" name="Straight Connector 64"/>
        <xdr:cNvSpPr>
          <a:spLocks/>
        </xdr:cNvSpPr>
      </xdr:nvSpPr>
      <xdr:spPr>
        <a:xfrm>
          <a:off x="5476875" y="6762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38</xdr:row>
      <xdr:rowOff>133350</xdr:rowOff>
    </xdr:from>
    <xdr:to>
      <xdr:col>35</xdr:col>
      <xdr:colOff>66675</xdr:colOff>
      <xdr:row>38</xdr:row>
      <xdr:rowOff>133350</xdr:rowOff>
    </xdr:to>
    <xdr:sp>
      <xdr:nvSpPr>
        <xdr:cNvPr id="52" name="Straight Connector 65"/>
        <xdr:cNvSpPr>
          <a:spLocks/>
        </xdr:cNvSpPr>
      </xdr:nvSpPr>
      <xdr:spPr>
        <a:xfrm>
          <a:off x="6343650" y="6772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114300</xdr:rowOff>
    </xdr:from>
    <xdr:to>
      <xdr:col>16</xdr:col>
      <xdr:colOff>0</xdr:colOff>
      <xdr:row>38</xdr:row>
      <xdr:rowOff>114300</xdr:rowOff>
    </xdr:to>
    <xdr:sp>
      <xdr:nvSpPr>
        <xdr:cNvPr id="53" name="Straight Connector 66"/>
        <xdr:cNvSpPr>
          <a:spLocks/>
        </xdr:cNvSpPr>
      </xdr:nvSpPr>
      <xdr:spPr>
        <a:xfrm>
          <a:off x="2847975" y="675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66675</xdr:rowOff>
    </xdr:from>
    <xdr:to>
      <xdr:col>40</xdr:col>
      <xdr:colOff>152400</xdr:colOff>
      <xdr:row>0</xdr:row>
      <xdr:rowOff>247650</xdr:rowOff>
    </xdr:to>
    <xdr:sp>
      <xdr:nvSpPr>
        <xdr:cNvPr id="54" name="Rectangle 68"/>
        <xdr:cNvSpPr>
          <a:spLocks/>
        </xdr:cNvSpPr>
      </xdr:nvSpPr>
      <xdr:spPr>
        <a:xfrm>
          <a:off x="9963150" y="66675"/>
          <a:ext cx="1524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40</xdr:col>
      <xdr:colOff>152400</xdr:colOff>
      <xdr:row>0</xdr:row>
      <xdr:rowOff>161925</xdr:rowOff>
    </xdr:from>
    <xdr:to>
      <xdr:col>40</xdr:col>
      <xdr:colOff>257175</xdr:colOff>
      <xdr:row>0</xdr:row>
      <xdr:rowOff>161925</xdr:rowOff>
    </xdr:to>
    <xdr:sp>
      <xdr:nvSpPr>
        <xdr:cNvPr id="55" name="Straight Connector 79"/>
        <xdr:cNvSpPr>
          <a:spLocks/>
        </xdr:cNvSpPr>
      </xdr:nvSpPr>
      <xdr:spPr>
        <a:xfrm>
          <a:off x="10115550" y="1619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42</xdr:col>
      <xdr:colOff>238125</xdr:colOff>
      <xdr:row>2</xdr:row>
      <xdr:rowOff>47625</xdr:rowOff>
    </xdr:from>
    <xdr:to>
      <xdr:col>43</xdr:col>
      <xdr:colOff>114300</xdr:colOff>
      <xdr:row>2</xdr:row>
      <xdr:rowOff>247650</xdr:rowOff>
    </xdr:to>
    <xdr:sp>
      <xdr:nvSpPr>
        <xdr:cNvPr id="56" name="Rectangle 84"/>
        <xdr:cNvSpPr>
          <a:spLocks/>
        </xdr:cNvSpPr>
      </xdr:nvSpPr>
      <xdr:spPr>
        <a:xfrm>
          <a:off x="10848975" y="609600"/>
          <a:ext cx="11430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43</xdr:col>
      <xdr:colOff>457200</xdr:colOff>
      <xdr:row>2</xdr:row>
      <xdr:rowOff>47625</xdr:rowOff>
    </xdr:from>
    <xdr:to>
      <xdr:col>44</xdr:col>
      <xdr:colOff>57150</xdr:colOff>
      <xdr:row>2</xdr:row>
      <xdr:rowOff>228600</xdr:rowOff>
    </xdr:to>
    <xdr:sp>
      <xdr:nvSpPr>
        <xdr:cNvPr id="57" name="Rectangle 85"/>
        <xdr:cNvSpPr>
          <a:spLocks/>
        </xdr:cNvSpPr>
      </xdr:nvSpPr>
      <xdr:spPr>
        <a:xfrm>
          <a:off x="11306175" y="609600"/>
          <a:ext cx="17145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43</xdr:col>
      <xdr:colOff>295275</xdr:colOff>
      <xdr:row>2</xdr:row>
      <xdr:rowOff>38100</xdr:rowOff>
    </xdr:from>
    <xdr:to>
      <xdr:col>43</xdr:col>
      <xdr:colOff>447675</xdr:colOff>
      <xdr:row>2</xdr:row>
      <xdr:rowOff>247650</xdr:rowOff>
    </xdr:to>
    <xdr:sp>
      <xdr:nvSpPr>
        <xdr:cNvPr id="58" name="Rectangle 86"/>
        <xdr:cNvSpPr>
          <a:spLocks/>
        </xdr:cNvSpPr>
      </xdr:nvSpPr>
      <xdr:spPr>
        <a:xfrm>
          <a:off x="11144250" y="600075"/>
          <a:ext cx="152400" cy="2095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43</xdr:col>
      <xdr:colOff>114300</xdr:colOff>
      <xdr:row>2</xdr:row>
      <xdr:rowOff>38100</xdr:rowOff>
    </xdr:from>
    <xdr:to>
      <xdr:col>43</xdr:col>
      <xdr:colOff>285750</xdr:colOff>
      <xdr:row>2</xdr:row>
      <xdr:rowOff>238125</xdr:rowOff>
    </xdr:to>
    <xdr:sp>
      <xdr:nvSpPr>
        <xdr:cNvPr id="59" name="Rectangle 87"/>
        <xdr:cNvSpPr>
          <a:spLocks/>
        </xdr:cNvSpPr>
      </xdr:nvSpPr>
      <xdr:spPr>
        <a:xfrm>
          <a:off x="10963275" y="600075"/>
          <a:ext cx="171450" cy="2000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44</xdr:col>
      <xdr:colOff>57150</xdr:colOff>
      <xdr:row>2</xdr:row>
      <xdr:rowOff>47625</xdr:rowOff>
    </xdr:from>
    <xdr:to>
      <xdr:col>44</xdr:col>
      <xdr:colOff>200025</xdr:colOff>
      <xdr:row>2</xdr:row>
      <xdr:rowOff>228600</xdr:rowOff>
    </xdr:to>
    <xdr:sp>
      <xdr:nvSpPr>
        <xdr:cNvPr id="60" name="Rectangle 88"/>
        <xdr:cNvSpPr>
          <a:spLocks/>
        </xdr:cNvSpPr>
      </xdr:nvSpPr>
      <xdr:spPr>
        <a:xfrm>
          <a:off x="11477625" y="609600"/>
          <a:ext cx="1428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61" name="Text Box 3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62" name="Text Box 4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63" name="Text Box 3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64" name="Text Box 4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65" name="Text Box 3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66" name="Text Box 4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67" name="Text Box 3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68" name="Text Box 4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69" name="Text Box 3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70" name="Text Box 4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71" name="Text Box 3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72" name="Text Box 4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73" name="Text Box 3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74" name="Text Box 4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75" name="Text Box 3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76" name="Text Box 4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77" name="Text Box 3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561975"/>
    <xdr:sp>
      <xdr:nvSpPr>
        <xdr:cNvPr id="78" name="Text Box 4"/>
        <xdr:cNvSpPr txBox="1">
          <a:spLocks noChangeArrowheads="1"/>
        </xdr:cNvSpPr>
      </xdr:nvSpPr>
      <xdr:spPr>
        <a:xfrm>
          <a:off x="6829425" y="9029700"/>
          <a:ext cx="7620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4</xdr:col>
      <xdr:colOff>0</xdr:colOff>
      <xdr:row>14</xdr:row>
      <xdr:rowOff>114300</xdr:rowOff>
    </xdr:from>
    <xdr:to>
      <xdr:col>4</xdr:col>
      <xdr:colOff>66675</xdr:colOff>
      <xdr:row>14</xdr:row>
      <xdr:rowOff>114300</xdr:rowOff>
    </xdr:to>
    <xdr:sp>
      <xdr:nvSpPr>
        <xdr:cNvPr id="79" name="Straight Connector 725"/>
        <xdr:cNvSpPr>
          <a:spLocks/>
        </xdr:cNvSpPr>
      </xdr:nvSpPr>
      <xdr:spPr>
        <a:xfrm>
          <a:off x="895350" y="2981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114300</xdr:rowOff>
    </xdr:from>
    <xdr:to>
      <xdr:col>9</xdr:col>
      <xdr:colOff>57150</xdr:colOff>
      <xdr:row>14</xdr:row>
      <xdr:rowOff>114300</xdr:rowOff>
    </xdr:to>
    <xdr:sp>
      <xdr:nvSpPr>
        <xdr:cNvPr id="80" name="Straight Connector 726"/>
        <xdr:cNvSpPr>
          <a:spLocks/>
        </xdr:cNvSpPr>
      </xdr:nvSpPr>
      <xdr:spPr>
        <a:xfrm>
          <a:off x="1771650" y="29813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123825</xdr:rowOff>
    </xdr:from>
    <xdr:to>
      <xdr:col>19</xdr:col>
      <xdr:colOff>9525</xdr:colOff>
      <xdr:row>14</xdr:row>
      <xdr:rowOff>123825</xdr:rowOff>
    </xdr:to>
    <xdr:sp>
      <xdr:nvSpPr>
        <xdr:cNvPr id="81" name="Straight Connector 727"/>
        <xdr:cNvSpPr>
          <a:spLocks/>
        </xdr:cNvSpPr>
      </xdr:nvSpPr>
      <xdr:spPr>
        <a:xfrm>
          <a:off x="3343275" y="29908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114300</xdr:rowOff>
    </xdr:from>
    <xdr:to>
      <xdr:col>25</xdr:col>
      <xdr:colOff>66675</xdr:colOff>
      <xdr:row>14</xdr:row>
      <xdr:rowOff>114300</xdr:rowOff>
    </xdr:to>
    <xdr:sp>
      <xdr:nvSpPr>
        <xdr:cNvPr id="82" name="Straight Connector 728"/>
        <xdr:cNvSpPr>
          <a:spLocks/>
        </xdr:cNvSpPr>
      </xdr:nvSpPr>
      <xdr:spPr>
        <a:xfrm>
          <a:off x="4600575" y="2981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123825</xdr:rowOff>
    </xdr:from>
    <xdr:to>
      <xdr:col>31</xdr:col>
      <xdr:colOff>0</xdr:colOff>
      <xdr:row>14</xdr:row>
      <xdr:rowOff>123825</xdr:rowOff>
    </xdr:to>
    <xdr:sp>
      <xdr:nvSpPr>
        <xdr:cNvPr id="83" name="Straight Connector 729"/>
        <xdr:cNvSpPr>
          <a:spLocks/>
        </xdr:cNvSpPr>
      </xdr:nvSpPr>
      <xdr:spPr>
        <a:xfrm>
          <a:off x="5476875" y="2990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14</xdr:row>
      <xdr:rowOff>133350</xdr:rowOff>
    </xdr:from>
    <xdr:to>
      <xdr:col>35</xdr:col>
      <xdr:colOff>66675</xdr:colOff>
      <xdr:row>14</xdr:row>
      <xdr:rowOff>133350</xdr:rowOff>
    </xdr:to>
    <xdr:sp>
      <xdr:nvSpPr>
        <xdr:cNvPr id="84" name="Straight Connector 730"/>
        <xdr:cNvSpPr>
          <a:spLocks/>
        </xdr:cNvSpPr>
      </xdr:nvSpPr>
      <xdr:spPr>
        <a:xfrm>
          <a:off x="6343650" y="300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114300</xdr:rowOff>
    </xdr:from>
    <xdr:to>
      <xdr:col>16</xdr:col>
      <xdr:colOff>0</xdr:colOff>
      <xdr:row>14</xdr:row>
      <xdr:rowOff>114300</xdr:rowOff>
    </xdr:to>
    <xdr:sp>
      <xdr:nvSpPr>
        <xdr:cNvPr id="85" name="Straight Connector 731"/>
        <xdr:cNvSpPr>
          <a:spLocks/>
        </xdr:cNvSpPr>
      </xdr:nvSpPr>
      <xdr:spPr>
        <a:xfrm>
          <a:off x="2847975" y="2981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38</xdr:col>
      <xdr:colOff>0</xdr:colOff>
      <xdr:row>48</xdr:row>
      <xdr:rowOff>0</xdr:rowOff>
    </xdr:from>
    <xdr:ext cx="76200" cy="495300"/>
    <xdr:sp>
      <xdr:nvSpPr>
        <xdr:cNvPr id="86" name="Text Box 3"/>
        <xdr:cNvSpPr txBox="1">
          <a:spLocks noChangeArrowheads="1"/>
        </xdr:cNvSpPr>
      </xdr:nvSpPr>
      <xdr:spPr>
        <a:xfrm>
          <a:off x="6829425" y="9029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495300"/>
    <xdr:sp>
      <xdr:nvSpPr>
        <xdr:cNvPr id="87" name="Text Box 4"/>
        <xdr:cNvSpPr txBox="1">
          <a:spLocks noChangeArrowheads="1"/>
        </xdr:cNvSpPr>
      </xdr:nvSpPr>
      <xdr:spPr>
        <a:xfrm>
          <a:off x="6829425" y="9029700"/>
          <a:ext cx="762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4</xdr:col>
      <xdr:colOff>0</xdr:colOff>
      <xdr:row>14</xdr:row>
      <xdr:rowOff>114300</xdr:rowOff>
    </xdr:from>
    <xdr:to>
      <xdr:col>4</xdr:col>
      <xdr:colOff>66675</xdr:colOff>
      <xdr:row>14</xdr:row>
      <xdr:rowOff>114300</xdr:rowOff>
    </xdr:to>
    <xdr:sp>
      <xdr:nvSpPr>
        <xdr:cNvPr id="88" name="Straight Connector 810"/>
        <xdr:cNvSpPr>
          <a:spLocks/>
        </xdr:cNvSpPr>
      </xdr:nvSpPr>
      <xdr:spPr>
        <a:xfrm>
          <a:off x="895350" y="2981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114300</xdr:rowOff>
    </xdr:from>
    <xdr:to>
      <xdr:col>9</xdr:col>
      <xdr:colOff>57150</xdr:colOff>
      <xdr:row>14</xdr:row>
      <xdr:rowOff>114300</xdr:rowOff>
    </xdr:to>
    <xdr:sp>
      <xdr:nvSpPr>
        <xdr:cNvPr id="89" name="Straight Connector 811"/>
        <xdr:cNvSpPr>
          <a:spLocks/>
        </xdr:cNvSpPr>
      </xdr:nvSpPr>
      <xdr:spPr>
        <a:xfrm>
          <a:off x="1771650" y="29813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14</xdr:row>
      <xdr:rowOff>123825</xdr:rowOff>
    </xdr:from>
    <xdr:to>
      <xdr:col>19</xdr:col>
      <xdr:colOff>9525</xdr:colOff>
      <xdr:row>14</xdr:row>
      <xdr:rowOff>123825</xdr:rowOff>
    </xdr:to>
    <xdr:sp>
      <xdr:nvSpPr>
        <xdr:cNvPr id="90" name="Straight Connector 812"/>
        <xdr:cNvSpPr>
          <a:spLocks/>
        </xdr:cNvSpPr>
      </xdr:nvSpPr>
      <xdr:spPr>
        <a:xfrm>
          <a:off x="3343275" y="29908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14</xdr:row>
      <xdr:rowOff>114300</xdr:rowOff>
    </xdr:from>
    <xdr:to>
      <xdr:col>25</xdr:col>
      <xdr:colOff>66675</xdr:colOff>
      <xdr:row>14</xdr:row>
      <xdr:rowOff>114300</xdr:rowOff>
    </xdr:to>
    <xdr:sp>
      <xdr:nvSpPr>
        <xdr:cNvPr id="91" name="Straight Connector 813"/>
        <xdr:cNvSpPr>
          <a:spLocks/>
        </xdr:cNvSpPr>
      </xdr:nvSpPr>
      <xdr:spPr>
        <a:xfrm>
          <a:off x="4600575" y="29813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14</xdr:row>
      <xdr:rowOff>123825</xdr:rowOff>
    </xdr:from>
    <xdr:to>
      <xdr:col>31</xdr:col>
      <xdr:colOff>0</xdr:colOff>
      <xdr:row>14</xdr:row>
      <xdr:rowOff>123825</xdr:rowOff>
    </xdr:to>
    <xdr:sp>
      <xdr:nvSpPr>
        <xdr:cNvPr id="92" name="Straight Connector 814"/>
        <xdr:cNvSpPr>
          <a:spLocks/>
        </xdr:cNvSpPr>
      </xdr:nvSpPr>
      <xdr:spPr>
        <a:xfrm>
          <a:off x="5476875" y="29908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14</xdr:row>
      <xdr:rowOff>133350</xdr:rowOff>
    </xdr:from>
    <xdr:to>
      <xdr:col>35</xdr:col>
      <xdr:colOff>66675</xdr:colOff>
      <xdr:row>14</xdr:row>
      <xdr:rowOff>133350</xdr:rowOff>
    </xdr:to>
    <xdr:sp>
      <xdr:nvSpPr>
        <xdr:cNvPr id="93" name="Straight Connector 815"/>
        <xdr:cNvSpPr>
          <a:spLocks/>
        </xdr:cNvSpPr>
      </xdr:nvSpPr>
      <xdr:spPr>
        <a:xfrm>
          <a:off x="6343650" y="3000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14</xdr:row>
      <xdr:rowOff>114300</xdr:rowOff>
    </xdr:from>
    <xdr:to>
      <xdr:col>16</xdr:col>
      <xdr:colOff>0</xdr:colOff>
      <xdr:row>14</xdr:row>
      <xdr:rowOff>114300</xdr:rowOff>
    </xdr:to>
    <xdr:sp>
      <xdr:nvSpPr>
        <xdr:cNvPr id="94" name="Straight Connector 816"/>
        <xdr:cNvSpPr>
          <a:spLocks/>
        </xdr:cNvSpPr>
      </xdr:nvSpPr>
      <xdr:spPr>
        <a:xfrm>
          <a:off x="2847975" y="29813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114300</xdr:rowOff>
    </xdr:from>
    <xdr:to>
      <xdr:col>4</xdr:col>
      <xdr:colOff>66675</xdr:colOff>
      <xdr:row>18</xdr:row>
      <xdr:rowOff>114300</xdr:rowOff>
    </xdr:to>
    <xdr:sp>
      <xdr:nvSpPr>
        <xdr:cNvPr id="95" name="Straight Connector 817"/>
        <xdr:cNvSpPr>
          <a:spLocks/>
        </xdr:cNvSpPr>
      </xdr:nvSpPr>
      <xdr:spPr>
        <a:xfrm>
          <a:off x="895350" y="3629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114300</xdr:rowOff>
    </xdr:from>
    <xdr:to>
      <xdr:col>9</xdr:col>
      <xdr:colOff>57150</xdr:colOff>
      <xdr:row>18</xdr:row>
      <xdr:rowOff>114300</xdr:rowOff>
    </xdr:to>
    <xdr:sp>
      <xdr:nvSpPr>
        <xdr:cNvPr id="96" name="Straight Connector 818"/>
        <xdr:cNvSpPr>
          <a:spLocks/>
        </xdr:cNvSpPr>
      </xdr:nvSpPr>
      <xdr:spPr>
        <a:xfrm>
          <a:off x="1771650" y="3629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123825</xdr:rowOff>
    </xdr:from>
    <xdr:to>
      <xdr:col>19</xdr:col>
      <xdr:colOff>9525</xdr:colOff>
      <xdr:row>18</xdr:row>
      <xdr:rowOff>123825</xdr:rowOff>
    </xdr:to>
    <xdr:sp>
      <xdr:nvSpPr>
        <xdr:cNvPr id="97" name="Straight Connector 819"/>
        <xdr:cNvSpPr>
          <a:spLocks/>
        </xdr:cNvSpPr>
      </xdr:nvSpPr>
      <xdr:spPr>
        <a:xfrm>
          <a:off x="3343275" y="36385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114300</xdr:rowOff>
    </xdr:from>
    <xdr:to>
      <xdr:col>25</xdr:col>
      <xdr:colOff>66675</xdr:colOff>
      <xdr:row>18</xdr:row>
      <xdr:rowOff>114300</xdr:rowOff>
    </xdr:to>
    <xdr:sp>
      <xdr:nvSpPr>
        <xdr:cNvPr id="98" name="Straight Connector 820"/>
        <xdr:cNvSpPr>
          <a:spLocks/>
        </xdr:cNvSpPr>
      </xdr:nvSpPr>
      <xdr:spPr>
        <a:xfrm>
          <a:off x="4600575" y="3629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123825</xdr:rowOff>
    </xdr:from>
    <xdr:to>
      <xdr:col>31</xdr:col>
      <xdr:colOff>0</xdr:colOff>
      <xdr:row>18</xdr:row>
      <xdr:rowOff>123825</xdr:rowOff>
    </xdr:to>
    <xdr:sp>
      <xdr:nvSpPr>
        <xdr:cNvPr id="99" name="Straight Connector 821"/>
        <xdr:cNvSpPr>
          <a:spLocks/>
        </xdr:cNvSpPr>
      </xdr:nvSpPr>
      <xdr:spPr>
        <a:xfrm>
          <a:off x="5476875" y="3638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18</xdr:row>
      <xdr:rowOff>133350</xdr:rowOff>
    </xdr:from>
    <xdr:to>
      <xdr:col>35</xdr:col>
      <xdr:colOff>66675</xdr:colOff>
      <xdr:row>18</xdr:row>
      <xdr:rowOff>133350</xdr:rowOff>
    </xdr:to>
    <xdr:sp>
      <xdr:nvSpPr>
        <xdr:cNvPr id="100" name="Straight Connector 822"/>
        <xdr:cNvSpPr>
          <a:spLocks/>
        </xdr:cNvSpPr>
      </xdr:nvSpPr>
      <xdr:spPr>
        <a:xfrm>
          <a:off x="6343650" y="3648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114300</xdr:rowOff>
    </xdr:from>
    <xdr:to>
      <xdr:col>16</xdr:col>
      <xdr:colOff>0</xdr:colOff>
      <xdr:row>18</xdr:row>
      <xdr:rowOff>114300</xdr:rowOff>
    </xdr:to>
    <xdr:sp>
      <xdr:nvSpPr>
        <xdr:cNvPr id="101" name="Straight Connector 823"/>
        <xdr:cNvSpPr>
          <a:spLocks/>
        </xdr:cNvSpPr>
      </xdr:nvSpPr>
      <xdr:spPr>
        <a:xfrm>
          <a:off x="2847975" y="3629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114300</xdr:rowOff>
    </xdr:from>
    <xdr:to>
      <xdr:col>4</xdr:col>
      <xdr:colOff>66675</xdr:colOff>
      <xdr:row>18</xdr:row>
      <xdr:rowOff>114300</xdr:rowOff>
    </xdr:to>
    <xdr:sp>
      <xdr:nvSpPr>
        <xdr:cNvPr id="102" name="Straight Connector 824"/>
        <xdr:cNvSpPr>
          <a:spLocks/>
        </xdr:cNvSpPr>
      </xdr:nvSpPr>
      <xdr:spPr>
        <a:xfrm>
          <a:off x="895350" y="3629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18</xdr:row>
      <xdr:rowOff>114300</xdr:rowOff>
    </xdr:from>
    <xdr:to>
      <xdr:col>9</xdr:col>
      <xdr:colOff>57150</xdr:colOff>
      <xdr:row>18</xdr:row>
      <xdr:rowOff>114300</xdr:rowOff>
    </xdr:to>
    <xdr:sp>
      <xdr:nvSpPr>
        <xdr:cNvPr id="103" name="Straight Connector 825"/>
        <xdr:cNvSpPr>
          <a:spLocks/>
        </xdr:cNvSpPr>
      </xdr:nvSpPr>
      <xdr:spPr>
        <a:xfrm>
          <a:off x="1771650" y="36290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18</xdr:row>
      <xdr:rowOff>123825</xdr:rowOff>
    </xdr:from>
    <xdr:to>
      <xdr:col>19</xdr:col>
      <xdr:colOff>9525</xdr:colOff>
      <xdr:row>18</xdr:row>
      <xdr:rowOff>123825</xdr:rowOff>
    </xdr:to>
    <xdr:sp>
      <xdr:nvSpPr>
        <xdr:cNvPr id="104" name="Straight Connector 826"/>
        <xdr:cNvSpPr>
          <a:spLocks/>
        </xdr:cNvSpPr>
      </xdr:nvSpPr>
      <xdr:spPr>
        <a:xfrm>
          <a:off x="3343275" y="36385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18</xdr:row>
      <xdr:rowOff>114300</xdr:rowOff>
    </xdr:from>
    <xdr:to>
      <xdr:col>25</xdr:col>
      <xdr:colOff>66675</xdr:colOff>
      <xdr:row>18</xdr:row>
      <xdr:rowOff>114300</xdr:rowOff>
    </xdr:to>
    <xdr:sp>
      <xdr:nvSpPr>
        <xdr:cNvPr id="105" name="Straight Connector 827"/>
        <xdr:cNvSpPr>
          <a:spLocks/>
        </xdr:cNvSpPr>
      </xdr:nvSpPr>
      <xdr:spPr>
        <a:xfrm>
          <a:off x="4600575" y="3629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18</xdr:row>
      <xdr:rowOff>123825</xdr:rowOff>
    </xdr:from>
    <xdr:to>
      <xdr:col>31</xdr:col>
      <xdr:colOff>0</xdr:colOff>
      <xdr:row>18</xdr:row>
      <xdr:rowOff>123825</xdr:rowOff>
    </xdr:to>
    <xdr:sp>
      <xdr:nvSpPr>
        <xdr:cNvPr id="106" name="Straight Connector 828"/>
        <xdr:cNvSpPr>
          <a:spLocks/>
        </xdr:cNvSpPr>
      </xdr:nvSpPr>
      <xdr:spPr>
        <a:xfrm>
          <a:off x="5476875" y="3638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18</xdr:row>
      <xdr:rowOff>133350</xdr:rowOff>
    </xdr:from>
    <xdr:to>
      <xdr:col>35</xdr:col>
      <xdr:colOff>66675</xdr:colOff>
      <xdr:row>18</xdr:row>
      <xdr:rowOff>133350</xdr:rowOff>
    </xdr:to>
    <xdr:sp>
      <xdr:nvSpPr>
        <xdr:cNvPr id="107" name="Straight Connector 829"/>
        <xdr:cNvSpPr>
          <a:spLocks/>
        </xdr:cNvSpPr>
      </xdr:nvSpPr>
      <xdr:spPr>
        <a:xfrm>
          <a:off x="6343650" y="36480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114300</xdr:rowOff>
    </xdr:from>
    <xdr:to>
      <xdr:col>16</xdr:col>
      <xdr:colOff>0</xdr:colOff>
      <xdr:row>18</xdr:row>
      <xdr:rowOff>114300</xdr:rowOff>
    </xdr:to>
    <xdr:sp>
      <xdr:nvSpPr>
        <xdr:cNvPr id="108" name="Straight Connector 830"/>
        <xdr:cNvSpPr>
          <a:spLocks/>
        </xdr:cNvSpPr>
      </xdr:nvSpPr>
      <xdr:spPr>
        <a:xfrm>
          <a:off x="2847975" y="3629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66675</xdr:colOff>
      <xdr:row>22</xdr:row>
      <xdr:rowOff>114300</xdr:rowOff>
    </xdr:to>
    <xdr:sp>
      <xdr:nvSpPr>
        <xdr:cNvPr id="109" name="Straight Connector 831"/>
        <xdr:cNvSpPr>
          <a:spLocks/>
        </xdr:cNvSpPr>
      </xdr:nvSpPr>
      <xdr:spPr>
        <a:xfrm>
          <a:off x="895350" y="4257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114300</xdr:rowOff>
    </xdr:from>
    <xdr:to>
      <xdr:col>9</xdr:col>
      <xdr:colOff>57150</xdr:colOff>
      <xdr:row>22</xdr:row>
      <xdr:rowOff>114300</xdr:rowOff>
    </xdr:to>
    <xdr:sp>
      <xdr:nvSpPr>
        <xdr:cNvPr id="110" name="Straight Connector 832"/>
        <xdr:cNvSpPr>
          <a:spLocks/>
        </xdr:cNvSpPr>
      </xdr:nvSpPr>
      <xdr:spPr>
        <a:xfrm>
          <a:off x="1771650" y="42576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22</xdr:row>
      <xdr:rowOff>123825</xdr:rowOff>
    </xdr:from>
    <xdr:to>
      <xdr:col>19</xdr:col>
      <xdr:colOff>9525</xdr:colOff>
      <xdr:row>22</xdr:row>
      <xdr:rowOff>123825</xdr:rowOff>
    </xdr:to>
    <xdr:sp>
      <xdr:nvSpPr>
        <xdr:cNvPr id="111" name="Straight Connector 833"/>
        <xdr:cNvSpPr>
          <a:spLocks/>
        </xdr:cNvSpPr>
      </xdr:nvSpPr>
      <xdr:spPr>
        <a:xfrm>
          <a:off x="3343275" y="4267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114300</xdr:rowOff>
    </xdr:from>
    <xdr:to>
      <xdr:col>25</xdr:col>
      <xdr:colOff>66675</xdr:colOff>
      <xdr:row>22</xdr:row>
      <xdr:rowOff>114300</xdr:rowOff>
    </xdr:to>
    <xdr:sp>
      <xdr:nvSpPr>
        <xdr:cNvPr id="112" name="Straight Connector 834"/>
        <xdr:cNvSpPr>
          <a:spLocks/>
        </xdr:cNvSpPr>
      </xdr:nvSpPr>
      <xdr:spPr>
        <a:xfrm>
          <a:off x="4600575" y="4257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123825</xdr:rowOff>
    </xdr:from>
    <xdr:to>
      <xdr:col>31</xdr:col>
      <xdr:colOff>0</xdr:colOff>
      <xdr:row>22</xdr:row>
      <xdr:rowOff>123825</xdr:rowOff>
    </xdr:to>
    <xdr:sp>
      <xdr:nvSpPr>
        <xdr:cNvPr id="113" name="Straight Connector 835"/>
        <xdr:cNvSpPr>
          <a:spLocks/>
        </xdr:cNvSpPr>
      </xdr:nvSpPr>
      <xdr:spPr>
        <a:xfrm>
          <a:off x="5476875" y="4267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22</xdr:row>
      <xdr:rowOff>133350</xdr:rowOff>
    </xdr:from>
    <xdr:to>
      <xdr:col>35</xdr:col>
      <xdr:colOff>66675</xdr:colOff>
      <xdr:row>22</xdr:row>
      <xdr:rowOff>133350</xdr:rowOff>
    </xdr:to>
    <xdr:sp>
      <xdr:nvSpPr>
        <xdr:cNvPr id="114" name="Straight Connector 836"/>
        <xdr:cNvSpPr>
          <a:spLocks/>
        </xdr:cNvSpPr>
      </xdr:nvSpPr>
      <xdr:spPr>
        <a:xfrm>
          <a:off x="6343650" y="4276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114300</xdr:rowOff>
    </xdr:from>
    <xdr:to>
      <xdr:col>16</xdr:col>
      <xdr:colOff>0</xdr:colOff>
      <xdr:row>22</xdr:row>
      <xdr:rowOff>114300</xdr:rowOff>
    </xdr:to>
    <xdr:sp>
      <xdr:nvSpPr>
        <xdr:cNvPr id="115" name="Straight Connector 837"/>
        <xdr:cNvSpPr>
          <a:spLocks/>
        </xdr:cNvSpPr>
      </xdr:nvSpPr>
      <xdr:spPr>
        <a:xfrm>
          <a:off x="2847975" y="4257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22</xdr:row>
      <xdr:rowOff>114300</xdr:rowOff>
    </xdr:from>
    <xdr:to>
      <xdr:col>4</xdr:col>
      <xdr:colOff>66675</xdr:colOff>
      <xdr:row>22</xdr:row>
      <xdr:rowOff>114300</xdr:rowOff>
    </xdr:to>
    <xdr:sp>
      <xdr:nvSpPr>
        <xdr:cNvPr id="116" name="Straight Connector 838"/>
        <xdr:cNvSpPr>
          <a:spLocks/>
        </xdr:cNvSpPr>
      </xdr:nvSpPr>
      <xdr:spPr>
        <a:xfrm>
          <a:off x="895350" y="4257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22</xdr:row>
      <xdr:rowOff>114300</xdr:rowOff>
    </xdr:from>
    <xdr:to>
      <xdr:col>9</xdr:col>
      <xdr:colOff>57150</xdr:colOff>
      <xdr:row>22</xdr:row>
      <xdr:rowOff>114300</xdr:rowOff>
    </xdr:to>
    <xdr:sp>
      <xdr:nvSpPr>
        <xdr:cNvPr id="117" name="Straight Connector 839"/>
        <xdr:cNvSpPr>
          <a:spLocks/>
        </xdr:cNvSpPr>
      </xdr:nvSpPr>
      <xdr:spPr>
        <a:xfrm>
          <a:off x="1771650" y="42576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22</xdr:row>
      <xdr:rowOff>123825</xdr:rowOff>
    </xdr:from>
    <xdr:to>
      <xdr:col>19</xdr:col>
      <xdr:colOff>9525</xdr:colOff>
      <xdr:row>22</xdr:row>
      <xdr:rowOff>123825</xdr:rowOff>
    </xdr:to>
    <xdr:sp>
      <xdr:nvSpPr>
        <xdr:cNvPr id="118" name="Straight Connector 840"/>
        <xdr:cNvSpPr>
          <a:spLocks/>
        </xdr:cNvSpPr>
      </xdr:nvSpPr>
      <xdr:spPr>
        <a:xfrm>
          <a:off x="3343275" y="42672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22</xdr:row>
      <xdr:rowOff>114300</xdr:rowOff>
    </xdr:from>
    <xdr:to>
      <xdr:col>25</xdr:col>
      <xdr:colOff>66675</xdr:colOff>
      <xdr:row>22</xdr:row>
      <xdr:rowOff>114300</xdr:rowOff>
    </xdr:to>
    <xdr:sp>
      <xdr:nvSpPr>
        <xdr:cNvPr id="119" name="Straight Connector 841"/>
        <xdr:cNvSpPr>
          <a:spLocks/>
        </xdr:cNvSpPr>
      </xdr:nvSpPr>
      <xdr:spPr>
        <a:xfrm>
          <a:off x="4600575" y="42576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22</xdr:row>
      <xdr:rowOff>123825</xdr:rowOff>
    </xdr:from>
    <xdr:to>
      <xdr:col>31</xdr:col>
      <xdr:colOff>0</xdr:colOff>
      <xdr:row>22</xdr:row>
      <xdr:rowOff>123825</xdr:rowOff>
    </xdr:to>
    <xdr:sp>
      <xdr:nvSpPr>
        <xdr:cNvPr id="120" name="Straight Connector 842"/>
        <xdr:cNvSpPr>
          <a:spLocks/>
        </xdr:cNvSpPr>
      </xdr:nvSpPr>
      <xdr:spPr>
        <a:xfrm>
          <a:off x="5476875" y="42672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22</xdr:row>
      <xdr:rowOff>133350</xdr:rowOff>
    </xdr:from>
    <xdr:to>
      <xdr:col>35</xdr:col>
      <xdr:colOff>66675</xdr:colOff>
      <xdr:row>22</xdr:row>
      <xdr:rowOff>133350</xdr:rowOff>
    </xdr:to>
    <xdr:sp>
      <xdr:nvSpPr>
        <xdr:cNvPr id="121" name="Straight Connector 843"/>
        <xdr:cNvSpPr>
          <a:spLocks/>
        </xdr:cNvSpPr>
      </xdr:nvSpPr>
      <xdr:spPr>
        <a:xfrm>
          <a:off x="6343650" y="42767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114300</xdr:rowOff>
    </xdr:from>
    <xdr:to>
      <xdr:col>16</xdr:col>
      <xdr:colOff>0</xdr:colOff>
      <xdr:row>22</xdr:row>
      <xdr:rowOff>114300</xdr:rowOff>
    </xdr:to>
    <xdr:sp>
      <xdr:nvSpPr>
        <xdr:cNvPr id="122" name="Straight Connector 844"/>
        <xdr:cNvSpPr>
          <a:spLocks/>
        </xdr:cNvSpPr>
      </xdr:nvSpPr>
      <xdr:spPr>
        <a:xfrm>
          <a:off x="2847975" y="42576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66675</xdr:colOff>
      <xdr:row>26</xdr:row>
      <xdr:rowOff>114300</xdr:rowOff>
    </xdr:to>
    <xdr:sp>
      <xdr:nvSpPr>
        <xdr:cNvPr id="123" name="Straight Connector 845"/>
        <xdr:cNvSpPr>
          <a:spLocks/>
        </xdr:cNvSpPr>
      </xdr:nvSpPr>
      <xdr:spPr>
        <a:xfrm>
          <a:off x="895350" y="4905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114300</xdr:rowOff>
    </xdr:from>
    <xdr:to>
      <xdr:col>9</xdr:col>
      <xdr:colOff>57150</xdr:colOff>
      <xdr:row>26</xdr:row>
      <xdr:rowOff>114300</xdr:rowOff>
    </xdr:to>
    <xdr:sp>
      <xdr:nvSpPr>
        <xdr:cNvPr id="124" name="Straight Connector 846"/>
        <xdr:cNvSpPr>
          <a:spLocks/>
        </xdr:cNvSpPr>
      </xdr:nvSpPr>
      <xdr:spPr>
        <a:xfrm>
          <a:off x="1771650" y="4905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26</xdr:row>
      <xdr:rowOff>123825</xdr:rowOff>
    </xdr:from>
    <xdr:to>
      <xdr:col>19</xdr:col>
      <xdr:colOff>9525</xdr:colOff>
      <xdr:row>26</xdr:row>
      <xdr:rowOff>123825</xdr:rowOff>
    </xdr:to>
    <xdr:sp>
      <xdr:nvSpPr>
        <xdr:cNvPr id="125" name="Straight Connector 847"/>
        <xdr:cNvSpPr>
          <a:spLocks/>
        </xdr:cNvSpPr>
      </xdr:nvSpPr>
      <xdr:spPr>
        <a:xfrm>
          <a:off x="3343275" y="4914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114300</xdr:rowOff>
    </xdr:from>
    <xdr:to>
      <xdr:col>25</xdr:col>
      <xdr:colOff>66675</xdr:colOff>
      <xdr:row>26</xdr:row>
      <xdr:rowOff>114300</xdr:rowOff>
    </xdr:to>
    <xdr:sp>
      <xdr:nvSpPr>
        <xdr:cNvPr id="126" name="Straight Connector 848"/>
        <xdr:cNvSpPr>
          <a:spLocks/>
        </xdr:cNvSpPr>
      </xdr:nvSpPr>
      <xdr:spPr>
        <a:xfrm>
          <a:off x="4600575" y="4905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123825</xdr:rowOff>
    </xdr:from>
    <xdr:to>
      <xdr:col>31</xdr:col>
      <xdr:colOff>0</xdr:colOff>
      <xdr:row>26</xdr:row>
      <xdr:rowOff>123825</xdr:rowOff>
    </xdr:to>
    <xdr:sp>
      <xdr:nvSpPr>
        <xdr:cNvPr id="127" name="Straight Connector 849"/>
        <xdr:cNvSpPr>
          <a:spLocks/>
        </xdr:cNvSpPr>
      </xdr:nvSpPr>
      <xdr:spPr>
        <a:xfrm>
          <a:off x="5476875" y="491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26</xdr:row>
      <xdr:rowOff>133350</xdr:rowOff>
    </xdr:from>
    <xdr:to>
      <xdr:col>35</xdr:col>
      <xdr:colOff>66675</xdr:colOff>
      <xdr:row>26</xdr:row>
      <xdr:rowOff>133350</xdr:rowOff>
    </xdr:to>
    <xdr:sp>
      <xdr:nvSpPr>
        <xdr:cNvPr id="128" name="Straight Connector 850"/>
        <xdr:cNvSpPr>
          <a:spLocks/>
        </xdr:cNvSpPr>
      </xdr:nvSpPr>
      <xdr:spPr>
        <a:xfrm>
          <a:off x="6343650" y="4924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114300</xdr:rowOff>
    </xdr:from>
    <xdr:to>
      <xdr:col>16</xdr:col>
      <xdr:colOff>0</xdr:colOff>
      <xdr:row>26</xdr:row>
      <xdr:rowOff>114300</xdr:rowOff>
    </xdr:to>
    <xdr:sp>
      <xdr:nvSpPr>
        <xdr:cNvPr id="129" name="Straight Connector 851"/>
        <xdr:cNvSpPr>
          <a:spLocks/>
        </xdr:cNvSpPr>
      </xdr:nvSpPr>
      <xdr:spPr>
        <a:xfrm>
          <a:off x="2847975" y="4905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114300</xdr:rowOff>
    </xdr:from>
    <xdr:to>
      <xdr:col>4</xdr:col>
      <xdr:colOff>66675</xdr:colOff>
      <xdr:row>26</xdr:row>
      <xdr:rowOff>114300</xdr:rowOff>
    </xdr:to>
    <xdr:sp>
      <xdr:nvSpPr>
        <xdr:cNvPr id="130" name="Straight Connector 852"/>
        <xdr:cNvSpPr>
          <a:spLocks/>
        </xdr:cNvSpPr>
      </xdr:nvSpPr>
      <xdr:spPr>
        <a:xfrm>
          <a:off x="895350" y="4905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26</xdr:row>
      <xdr:rowOff>114300</xdr:rowOff>
    </xdr:from>
    <xdr:to>
      <xdr:col>9</xdr:col>
      <xdr:colOff>57150</xdr:colOff>
      <xdr:row>26</xdr:row>
      <xdr:rowOff>114300</xdr:rowOff>
    </xdr:to>
    <xdr:sp>
      <xdr:nvSpPr>
        <xdr:cNvPr id="131" name="Straight Connector 853"/>
        <xdr:cNvSpPr>
          <a:spLocks/>
        </xdr:cNvSpPr>
      </xdr:nvSpPr>
      <xdr:spPr>
        <a:xfrm>
          <a:off x="1771650" y="49053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26</xdr:row>
      <xdr:rowOff>123825</xdr:rowOff>
    </xdr:from>
    <xdr:to>
      <xdr:col>19</xdr:col>
      <xdr:colOff>9525</xdr:colOff>
      <xdr:row>26</xdr:row>
      <xdr:rowOff>123825</xdr:rowOff>
    </xdr:to>
    <xdr:sp>
      <xdr:nvSpPr>
        <xdr:cNvPr id="132" name="Straight Connector 854"/>
        <xdr:cNvSpPr>
          <a:spLocks/>
        </xdr:cNvSpPr>
      </xdr:nvSpPr>
      <xdr:spPr>
        <a:xfrm>
          <a:off x="3343275" y="49149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26</xdr:row>
      <xdr:rowOff>114300</xdr:rowOff>
    </xdr:from>
    <xdr:to>
      <xdr:col>25</xdr:col>
      <xdr:colOff>66675</xdr:colOff>
      <xdr:row>26</xdr:row>
      <xdr:rowOff>114300</xdr:rowOff>
    </xdr:to>
    <xdr:sp>
      <xdr:nvSpPr>
        <xdr:cNvPr id="133" name="Straight Connector 855"/>
        <xdr:cNvSpPr>
          <a:spLocks/>
        </xdr:cNvSpPr>
      </xdr:nvSpPr>
      <xdr:spPr>
        <a:xfrm>
          <a:off x="4600575" y="49053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26</xdr:row>
      <xdr:rowOff>123825</xdr:rowOff>
    </xdr:from>
    <xdr:to>
      <xdr:col>31</xdr:col>
      <xdr:colOff>0</xdr:colOff>
      <xdr:row>26</xdr:row>
      <xdr:rowOff>123825</xdr:rowOff>
    </xdr:to>
    <xdr:sp>
      <xdr:nvSpPr>
        <xdr:cNvPr id="134" name="Straight Connector 856"/>
        <xdr:cNvSpPr>
          <a:spLocks/>
        </xdr:cNvSpPr>
      </xdr:nvSpPr>
      <xdr:spPr>
        <a:xfrm>
          <a:off x="5476875" y="49149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26</xdr:row>
      <xdr:rowOff>133350</xdr:rowOff>
    </xdr:from>
    <xdr:to>
      <xdr:col>35</xdr:col>
      <xdr:colOff>66675</xdr:colOff>
      <xdr:row>26</xdr:row>
      <xdr:rowOff>133350</xdr:rowOff>
    </xdr:to>
    <xdr:sp>
      <xdr:nvSpPr>
        <xdr:cNvPr id="135" name="Straight Connector 857"/>
        <xdr:cNvSpPr>
          <a:spLocks/>
        </xdr:cNvSpPr>
      </xdr:nvSpPr>
      <xdr:spPr>
        <a:xfrm>
          <a:off x="6343650" y="49244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114300</xdr:rowOff>
    </xdr:from>
    <xdr:to>
      <xdr:col>16</xdr:col>
      <xdr:colOff>0</xdr:colOff>
      <xdr:row>26</xdr:row>
      <xdr:rowOff>114300</xdr:rowOff>
    </xdr:to>
    <xdr:sp>
      <xdr:nvSpPr>
        <xdr:cNvPr id="136" name="Straight Connector 858"/>
        <xdr:cNvSpPr>
          <a:spLocks/>
        </xdr:cNvSpPr>
      </xdr:nvSpPr>
      <xdr:spPr>
        <a:xfrm>
          <a:off x="2847975" y="49053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66675</xdr:colOff>
      <xdr:row>30</xdr:row>
      <xdr:rowOff>114300</xdr:rowOff>
    </xdr:to>
    <xdr:sp>
      <xdr:nvSpPr>
        <xdr:cNvPr id="137" name="Straight Connector 859"/>
        <xdr:cNvSpPr>
          <a:spLocks/>
        </xdr:cNvSpPr>
      </xdr:nvSpPr>
      <xdr:spPr>
        <a:xfrm>
          <a:off x="895350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9</xdr:col>
      <xdr:colOff>57150</xdr:colOff>
      <xdr:row>30</xdr:row>
      <xdr:rowOff>114300</xdr:rowOff>
    </xdr:to>
    <xdr:sp>
      <xdr:nvSpPr>
        <xdr:cNvPr id="138" name="Straight Connector 860"/>
        <xdr:cNvSpPr>
          <a:spLocks/>
        </xdr:cNvSpPr>
      </xdr:nvSpPr>
      <xdr:spPr>
        <a:xfrm>
          <a:off x="1771650" y="5524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123825</xdr:rowOff>
    </xdr:from>
    <xdr:to>
      <xdr:col>19</xdr:col>
      <xdr:colOff>9525</xdr:colOff>
      <xdr:row>30</xdr:row>
      <xdr:rowOff>123825</xdr:rowOff>
    </xdr:to>
    <xdr:sp>
      <xdr:nvSpPr>
        <xdr:cNvPr id="139" name="Straight Connector 861"/>
        <xdr:cNvSpPr>
          <a:spLocks/>
        </xdr:cNvSpPr>
      </xdr:nvSpPr>
      <xdr:spPr>
        <a:xfrm>
          <a:off x="3343275" y="553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114300</xdr:rowOff>
    </xdr:from>
    <xdr:to>
      <xdr:col>25</xdr:col>
      <xdr:colOff>66675</xdr:colOff>
      <xdr:row>30</xdr:row>
      <xdr:rowOff>114300</xdr:rowOff>
    </xdr:to>
    <xdr:sp>
      <xdr:nvSpPr>
        <xdr:cNvPr id="140" name="Straight Connector 862"/>
        <xdr:cNvSpPr>
          <a:spLocks/>
        </xdr:cNvSpPr>
      </xdr:nvSpPr>
      <xdr:spPr>
        <a:xfrm>
          <a:off x="4600575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123825</xdr:rowOff>
    </xdr:from>
    <xdr:to>
      <xdr:col>31</xdr:col>
      <xdr:colOff>0</xdr:colOff>
      <xdr:row>30</xdr:row>
      <xdr:rowOff>123825</xdr:rowOff>
    </xdr:to>
    <xdr:sp>
      <xdr:nvSpPr>
        <xdr:cNvPr id="141" name="Straight Connector 863"/>
        <xdr:cNvSpPr>
          <a:spLocks/>
        </xdr:cNvSpPr>
      </xdr:nvSpPr>
      <xdr:spPr>
        <a:xfrm>
          <a:off x="5476875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30</xdr:row>
      <xdr:rowOff>133350</xdr:rowOff>
    </xdr:from>
    <xdr:to>
      <xdr:col>35</xdr:col>
      <xdr:colOff>66675</xdr:colOff>
      <xdr:row>30</xdr:row>
      <xdr:rowOff>133350</xdr:rowOff>
    </xdr:to>
    <xdr:sp>
      <xdr:nvSpPr>
        <xdr:cNvPr id="142" name="Straight Connector 864"/>
        <xdr:cNvSpPr>
          <a:spLocks/>
        </xdr:cNvSpPr>
      </xdr:nvSpPr>
      <xdr:spPr>
        <a:xfrm>
          <a:off x="6343650" y="5543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114300</xdr:rowOff>
    </xdr:from>
    <xdr:to>
      <xdr:col>16</xdr:col>
      <xdr:colOff>0</xdr:colOff>
      <xdr:row>30</xdr:row>
      <xdr:rowOff>114300</xdr:rowOff>
    </xdr:to>
    <xdr:sp>
      <xdr:nvSpPr>
        <xdr:cNvPr id="143" name="Straight Connector 865"/>
        <xdr:cNvSpPr>
          <a:spLocks/>
        </xdr:cNvSpPr>
      </xdr:nvSpPr>
      <xdr:spPr>
        <a:xfrm>
          <a:off x="284797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114300</xdr:rowOff>
    </xdr:from>
    <xdr:to>
      <xdr:col>4</xdr:col>
      <xdr:colOff>66675</xdr:colOff>
      <xdr:row>30</xdr:row>
      <xdr:rowOff>114300</xdr:rowOff>
    </xdr:to>
    <xdr:sp>
      <xdr:nvSpPr>
        <xdr:cNvPr id="144" name="Straight Connector 866"/>
        <xdr:cNvSpPr>
          <a:spLocks/>
        </xdr:cNvSpPr>
      </xdr:nvSpPr>
      <xdr:spPr>
        <a:xfrm>
          <a:off x="895350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114300</xdr:rowOff>
    </xdr:from>
    <xdr:to>
      <xdr:col>9</xdr:col>
      <xdr:colOff>57150</xdr:colOff>
      <xdr:row>30</xdr:row>
      <xdr:rowOff>114300</xdr:rowOff>
    </xdr:to>
    <xdr:sp>
      <xdr:nvSpPr>
        <xdr:cNvPr id="145" name="Straight Connector 867"/>
        <xdr:cNvSpPr>
          <a:spLocks/>
        </xdr:cNvSpPr>
      </xdr:nvSpPr>
      <xdr:spPr>
        <a:xfrm>
          <a:off x="1771650" y="55245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30</xdr:row>
      <xdr:rowOff>123825</xdr:rowOff>
    </xdr:from>
    <xdr:to>
      <xdr:col>19</xdr:col>
      <xdr:colOff>9525</xdr:colOff>
      <xdr:row>30</xdr:row>
      <xdr:rowOff>123825</xdr:rowOff>
    </xdr:to>
    <xdr:sp>
      <xdr:nvSpPr>
        <xdr:cNvPr id="146" name="Straight Connector 868"/>
        <xdr:cNvSpPr>
          <a:spLocks/>
        </xdr:cNvSpPr>
      </xdr:nvSpPr>
      <xdr:spPr>
        <a:xfrm>
          <a:off x="3343275" y="55340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30</xdr:row>
      <xdr:rowOff>114300</xdr:rowOff>
    </xdr:from>
    <xdr:to>
      <xdr:col>25</xdr:col>
      <xdr:colOff>66675</xdr:colOff>
      <xdr:row>30</xdr:row>
      <xdr:rowOff>114300</xdr:rowOff>
    </xdr:to>
    <xdr:sp>
      <xdr:nvSpPr>
        <xdr:cNvPr id="147" name="Straight Connector 869"/>
        <xdr:cNvSpPr>
          <a:spLocks/>
        </xdr:cNvSpPr>
      </xdr:nvSpPr>
      <xdr:spPr>
        <a:xfrm>
          <a:off x="4600575" y="55245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123825</xdr:rowOff>
    </xdr:from>
    <xdr:to>
      <xdr:col>31</xdr:col>
      <xdr:colOff>0</xdr:colOff>
      <xdr:row>30</xdr:row>
      <xdr:rowOff>123825</xdr:rowOff>
    </xdr:to>
    <xdr:sp>
      <xdr:nvSpPr>
        <xdr:cNvPr id="148" name="Straight Connector 870"/>
        <xdr:cNvSpPr>
          <a:spLocks/>
        </xdr:cNvSpPr>
      </xdr:nvSpPr>
      <xdr:spPr>
        <a:xfrm>
          <a:off x="5476875" y="55340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30</xdr:row>
      <xdr:rowOff>133350</xdr:rowOff>
    </xdr:from>
    <xdr:to>
      <xdr:col>35</xdr:col>
      <xdr:colOff>66675</xdr:colOff>
      <xdr:row>30</xdr:row>
      <xdr:rowOff>133350</xdr:rowOff>
    </xdr:to>
    <xdr:sp>
      <xdr:nvSpPr>
        <xdr:cNvPr id="149" name="Straight Connector 871"/>
        <xdr:cNvSpPr>
          <a:spLocks/>
        </xdr:cNvSpPr>
      </xdr:nvSpPr>
      <xdr:spPr>
        <a:xfrm>
          <a:off x="6343650" y="55435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114300</xdr:rowOff>
    </xdr:from>
    <xdr:to>
      <xdr:col>16</xdr:col>
      <xdr:colOff>0</xdr:colOff>
      <xdr:row>30</xdr:row>
      <xdr:rowOff>114300</xdr:rowOff>
    </xdr:to>
    <xdr:sp>
      <xdr:nvSpPr>
        <xdr:cNvPr id="150" name="Straight Connector 872"/>
        <xdr:cNvSpPr>
          <a:spLocks/>
        </xdr:cNvSpPr>
      </xdr:nvSpPr>
      <xdr:spPr>
        <a:xfrm>
          <a:off x="2847975" y="55245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114300</xdr:rowOff>
    </xdr:from>
    <xdr:to>
      <xdr:col>4</xdr:col>
      <xdr:colOff>66675</xdr:colOff>
      <xdr:row>34</xdr:row>
      <xdr:rowOff>114300</xdr:rowOff>
    </xdr:to>
    <xdr:sp>
      <xdr:nvSpPr>
        <xdr:cNvPr id="151" name="Straight Connector 873"/>
        <xdr:cNvSpPr>
          <a:spLocks/>
        </xdr:cNvSpPr>
      </xdr:nvSpPr>
      <xdr:spPr>
        <a:xfrm>
          <a:off x="895350" y="6124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114300</xdr:rowOff>
    </xdr:from>
    <xdr:to>
      <xdr:col>9</xdr:col>
      <xdr:colOff>57150</xdr:colOff>
      <xdr:row>34</xdr:row>
      <xdr:rowOff>114300</xdr:rowOff>
    </xdr:to>
    <xdr:sp>
      <xdr:nvSpPr>
        <xdr:cNvPr id="152" name="Straight Connector 874"/>
        <xdr:cNvSpPr>
          <a:spLocks/>
        </xdr:cNvSpPr>
      </xdr:nvSpPr>
      <xdr:spPr>
        <a:xfrm>
          <a:off x="1771650" y="6124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123825</xdr:rowOff>
    </xdr:from>
    <xdr:to>
      <xdr:col>19</xdr:col>
      <xdr:colOff>9525</xdr:colOff>
      <xdr:row>34</xdr:row>
      <xdr:rowOff>123825</xdr:rowOff>
    </xdr:to>
    <xdr:sp>
      <xdr:nvSpPr>
        <xdr:cNvPr id="153" name="Straight Connector 875"/>
        <xdr:cNvSpPr>
          <a:spLocks/>
        </xdr:cNvSpPr>
      </xdr:nvSpPr>
      <xdr:spPr>
        <a:xfrm>
          <a:off x="3343275" y="6134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114300</xdr:rowOff>
    </xdr:from>
    <xdr:to>
      <xdr:col>25</xdr:col>
      <xdr:colOff>66675</xdr:colOff>
      <xdr:row>34</xdr:row>
      <xdr:rowOff>114300</xdr:rowOff>
    </xdr:to>
    <xdr:sp>
      <xdr:nvSpPr>
        <xdr:cNvPr id="154" name="Straight Connector 876"/>
        <xdr:cNvSpPr>
          <a:spLocks/>
        </xdr:cNvSpPr>
      </xdr:nvSpPr>
      <xdr:spPr>
        <a:xfrm>
          <a:off x="4600575" y="6124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123825</xdr:rowOff>
    </xdr:from>
    <xdr:to>
      <xdr:col>31</xdr:col>
      <xdr:colOff>0</xdr:colOff>
      <xdr:row>34</xdr:row>
      <xdr:rowOff>123825</xdr:rowOff>
    </xdr:to>
    <xdr:sp>
      <xdr:nvSpPr>
        <xdr:cNvPr id="155" name="Straight Connector 877"/>
        <xdr:cNvSpPr>
          <a:spLocks/>
        </xdr:cNvSpPr>
      </xdr:nvSpPr>
      <xdr:spPr>
        <a:xfrm>
          <a:off x="5476875" y="613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34</xdr:row>
      <xdr:rowOff>133350</xdr:rowOff>
    </xdr:from>
    <xdr:to>
      <xdr:col>35</xdr:col>
      <xdr:colOff>66675</xdr:colOff>
      <xdr:row>34</xdr:row>
      <xdr:rowOff>133350</xdr:rowOff>
    </xdr:to>
    <xdr:sp>
      <xdr:nvSpPr>
        <xdr:cNvPr id="156" name="Straight Connector 878"/>
        <xdr:cNvSpPr>
          <a:spLocks/>
        </xdr:cNvSpPr>
      </xdr:nvSpPr>
      <xdr:spPr>
        <a:xfrm>
          <a:off x="6343650" y="614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114300</xdr:rowOff>
    </xdr:from>
    <xdr:to>
      <xdr:col>16</xdr:col>
      <xdr:colOff>0</xdr:colOff>
      <xdr:row>34</xdr:row>
      <xdr:rowOff>114300</xdr:rowOff>
    </xdr:to>
    <xdr:sp>
      <xdr:nvSpPr>
        <xdr:cNvPr id="157" name="Straight Connector 879"/>
        <xdr:cNvSpPr>
          <a:spLocks/>
        </xdr:cNvSpPr>
      </xdr:nvSpPr>
      <xdr:spPr>
        <a:xfrm>
          <a:off x="2847975" y="612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114300</xdr:rowOff>
    </xdr:from>
    <xdr:to>
      <xdr:col>4</xdr:col>
      <xdr:colOff>66675</xdr:colOff>
      <xdr:row>34</xdr:row>
      <xdr:rowOff>114300</xdr:rowOff>
    </xdr:to>
    <xdr:sp>
      <xdr:nvSpPr>
        <xdr:cNvPr id="158" name="Straight Connector 880"/>
        <xdr:cNvSpPr>
          <a:spLocks/>
        </xdr:cNvSpPr>
      </xdr:nvSpPr>
      <xdr:spPr>
        <a:xfrm>
          <a:off x="895350" y="6124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114300</xdr:rowOff>
    </xdr:from>
    <xdr:to>
      <xdr:col>9</xdr:col>
      <xdr:colOff>57150</xdr:colOff>
      <xdr:row>34</xdr:row>
      <xdr:rowOff>114300</xdr:rowOff>
    </xdr:to>
    <xdr:sp>
      <xdr:nvSpPr>
        <xdr:cNvPr id="159" name="Straight Connector 881"/>
        <xdr:cNvSpPr>
          <a:spLocks/>
        </xdr:cNvSpPr>
      </xdr:nvSpPr>
      <xdr:spPr>
        <a:xfrm>
          <a:off x="1771650" y="612457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34</xdr:row>
      <xdr:rowOff>123825</xdr:rowOff>
    </xdr:from>
    <xdr:to>
      <xdr:col>19</xdr:col>
      <xdr:colOff>9525</xdr:colOff>
      <xdr:row>34</xdr:row>
      <xdr:rowOff>123825</xdr:rowOff>
    </xdr:to>
    <xdr:sp>
      <xdr:nvSpPr>
        <xdr:cNvPr id="160" name="Straight Connector 882"/>
        <xdr:cNvSpPr>
          <a:spLocks/>
        </xdr:cNvSpPr>
      </xdr:nvSpPr>
      <xdr:spPr>
        <a:xfrm>
          <a:off x="3343275" y="613410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34</xdr:row>
      <xdr:rowOff>114300</xdr:rowOff>
    </xdr:from>
    <xdr:to>
      <xdr:col>25</xdr:col>
      <xdr:colOff>66675</xdr:colOff>
      <xdr:row>34</xdr:row>
      <xdr:rowOff>114300</xdr:rowOff>
    </xdr:to>
    <xdr:sp>
      <xdr:nvSpPr>
        <xdr:cNvPr id="161" name="Straight Connector 883"/>
        <xdr:cNvSpPr>
          <a:spLocks/>
        </xdr:cNvSpPr>
      </xdr:nvSpPr>
      <xdr:spPr>
        <a:xfrm>
          <a:off x="4600575" y="612457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34</xdr:row>
      <xdr:rowOff>123825</xdr:rowOff>
    </xdr:from>
    <xdr:to>
      <xdr:col>31</xdr:col>
      <xdr:colOff>0</xdr:colOff>
      <xdr:row>34</xdr:row>
      <xdr:rowOff>123825</xdr:rowOff>
    </xdr:to>
    <xdr:sp>
      <xdr:nvSpPr>
        <xdr:cNvPr id="162" name="Straight Connector 884"/>
        <xdr:cNvSpPr>
          <a:spLocks/>
        </xdr:cNvSpPr>
      </xdr:nvSpPr>
      <xdr:spPr>
        <a:xfrm>
          <a:off x="5476875" y="613410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34</xdr:row>
      <xdr:rowOff>133350</xdr:rowOff>
    </xdr:from>
    <xdr:to>
      <xdr:col>35</xdr:col>
      <xdr:colOff>66675</xdr:colOff>
      <xdr:row>34</xdr:row>
      <xdr:rowOff>133350</xdr:rowOff>
    </xdr:to>
    <xdr:sp>
      <xdr:nvSpPr>
        <xdr:cNvPr id="163" name="Straight Connector 885"/>
        <xdr:cNvSpPr>
          <a:spLocks/>
        </xdr:cNvSpPr>
      </xdr:nvSpPr>
      <xdr:spPr>
        <a:xfrm>
          <a:off x="6343650" y="61436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34</xdr:row>
      <xdr:rowOff>114300</xdr:rowOff>
    </xdr:from>
    <xdr:to>
      <xdr:col>16</xdr:col>
      <xdr:colOff>0</xdr:colOff>
      <xdr:row>34</xdr:row>
      <xdr:rowOff>114300</xdr:rowOff>
    </xdr:to>
    <xdr:sp>
      <xdr:nvSpPr>
        <xdr:cNvPr id="164" name="Straight Connector 886"/>
        <xdr:cNvSpPr>
          <a:spLocks/>
        </xdr:cNvSpPr>
      </xdr:nvSpPr>
      <xdr:spPr>
        <a:xfrm>
          <a:off x="2847975" y="61245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66675</xdr:colOff>
      <xdr:row>38</xdr:row>
      <xdr:rowOff>114300</xdr:rowOff>
    </xdr:to>
    <xdr:sp>
      <xdr:nvSpPr>
        <xdr:cNvPr id="165" name="Straight Connector 887"/>
        <xdr:cNvSpPr>
          <a:spLocks/>
        </xdr:cNvSpPr>
      </xdr:nvSpPr>
      <xdr:spPr>
        <a:xfrm>
          <a:off x="895350" y="6753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114300</xdr:rowOff>
    </xdr:from>
    <xdr:to>
      <xdr:col>9</xdr:col>
      <xdr:colOff>57150</xdr:colOff>
      <xdr:row>38</xdr:row>
      <xdr:rowOff>114300</xdr:rowOff>
    </xdr:to>
    <xdr:sp>
      <xdr:nvSpPr>
        <xdr:cNvPr id="166" name="Straight Connector 888"/>
        <xdr:cNvSpPr>
          <a:spLocks/>
        </xdr:cNvSpPr>
      </xdr:nvSpPr>
      <xdr:spPr>
        <a:xfrm>
          <a:off x="1771650" y="67532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38</xdr:row>
      <xdr:rowOff>123825</xdr:rowOff>
    </xdr:from>
    <xdr:to>
      <xdr:col>19</xdr:col>
      <xdr:colOff>9525</xdr:colOff>
      <xdr:row>38</xdr:row>
      <xdr:rowOff>123825</xdr:rowOff>
    </xdr:to>
    <xdr:sp>
      <xdr:nvSpPr>
        <xdr:cNvPr id="167" name="Straight Connector 889"/>
        <xdr:cNvSpPr>
          <a:spLocks/>
        </xdr:cNvSpPr>
      </xdr:nvSpPr>
      <xdr:spPr>
        <a:xfrm>
          <a:off x="3343275" y="6762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114300</xdr:rowOff>
    </xdr:from>
    <xdr:to>
      <xdr:col>25</xdr:col>
      <xdr:colOff>66675</xdr:colOff>
      <xdr:row>38</xdr:row>
      <xdr:rowOff>114300</xdr:rowOff>
    </xdr:to>
    <xdr:sp>
      <xdr:nvSpPr>
        <xdr:cNvPr id="168" name="Straight Connector 890"/>
        <xdr:cNvSpPr>
          <a:spLocks/>
        </xdr:cNvSpPr>
      </xdr:nvSpPr>
      <xdr:spPr>
        <a:xfrm>
          <a:off x="4600575" y="6753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123825</xdr:rowOff>
    </xdr:from>
    <xdr:to>
      <xdr:col>31</xdr:col>
      <xdr:colOff>0</xdr:colOff>
      <xdr:row>38</xdr:row>
      <xdr:rowOff>123825</xdr:rowOff>
    </xdr:to>
    <xdr:sp>
      <xdr:nvSpPr>
        <xdr:cNvPr id="169" name="Straight Connector 891"/>
        <xdr:cNvSpPr>
          <a:spLocks/>
        </xdr:cNvSpPr>
      </xdr:nvSpPr>
      <xdr:spPr>
        <a:xfrm>
          <a:off x="5476875" y="6762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38</xdr:row>
      <xdr:rowOff>133350</xdr:rowOff>
    </xdr:from>
    <xdr:to>
      <xdr:col>35</xdr:col>
      <xdr:colOff>66675</xdr:colOff>
      <xdr:row>38</xdr:row>
      <xdr:rowOff>133350</xdr:rowOff>
    </xdr:to>
    <xdr:sp>
      <xdr:nvSpPr>
        <xdr:cNvPr id="170" name="Straight Connector 892"/>
        <xdr:cNvSpPr>
          <a:spLocks/>
        </xdr:cNvSpPr>
      </xdr:nvSpPr>
      <xdr:spPr>
        <a:xfrm>
          <a:off x="6343650" y="6772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114300</xdr:rowOff>
    </xdr:from>
    <xdr:to>
      <xdr:col>16</xdr:col>
      <xdr:colOff>0</xdr:colOff>
      <xdr:row>38</xdr:row>
      <xdr:rowOff>114300</xdr:rowOff>
    </xdr:to>
    <xdr:sp>
      <xdr:nvSpPr>
        <xdr:cNvPr id="171" name="Straight Connector 893"/>
        <xdr:cNvSpPr>
          <a:spLocks/>
        </xdr:cNvSpPr>
      </xdr:nvSpPr>
      <xdr:spPr>
        <a:xfrm>
          <a:off x="2847975" y="675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114300</xdr:rowOff>
    </xdr:from>
    <xdr:to>
      <xdr:col>4</xdr:col>
      <xdr:colOff>66675</xdr:colOff>
      <xdr:row>38</xdr:row>
      <xdr:rowOff>114300</xdr:rowOff>
    </xdr:to>
    <xdr:sp>
      <xdr:nvSpPr>
        <xdr:cNvPr id="172" name="Straight Connector 894"/>
        <xdr:cNvSpPr>
          <a:spLocks/>
        </xdr:cNvSpPr>
      </xdr:nvSpPr>
      <xdr:spPr>
        <a:xfrm>
          <a:off x="895350" y="6753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9</xdr:col>
      <xdr:colOff>0</xdr:colOff>
      <xdr:row>38</xdr:row>
      <xdr:rowOff>114300</xdr:rowOff>
    </xdr:from>
    <xdr:to>
      <xdr:col>9</xdr:col>
      <xdr:colOff>57150</xdr:colOff>
      <xdr:row>38</xdr:row>
      <xdr:rowOff>114300</xdr:rowOff>
    </xdr:to>
    <xdr:sp>
      <xdr:nvSpPr>
        <xdr:cNvPr id="173" name="Straight Connector 895"/>
        <xdr:cNvSpPr>
          <a:spLocks/>
        </xdr:cNvSpPr>
      </xdr:nvSpPr>
      <xdr:spPr>
        <a:xfrm>
          <a:off x="1771650" y="6753225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18</xdr:col>
      <xdr:colOff>19050</xdr:colOff>
      <xdr:row>38</xdr:row>
      <xdr:rowOff>123825</xdr:rowOff>
    </xdr:from>
    <xdr:to>
      <xdr:col>19</xdr:col>
      <xdr:colOff>9525</xdr:colOff>
      <xdr:row>38</xdr:row>
      <xdr:rowOff>123825</xdr:rowOff>
    </xdr:to>
    <xdr:sp>
      <xdr:nvSpPr>
        <xdr:cNvPr id="174" name="Straight Connector 896"/>
        <xdr:cNvSpPr>
          <a:spLocks/>
        </xdr:cNvSpPr>
      </xdr:nvSpPr>
      <xdr:spPr>
        <a:xfrm>
          <a:off x="3343275" y="676275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25</xdr:col>
      <xdr:colOff>0</xdr:colOff>
      <xdr:row>38</xdr:row>
      <xdr:rowOff>114300</xdr:rowOff>
    </xdr:from>
    <xdr:to>
      <xdr:col>25</xdr:col>
      <xdr:colOff>66675</xdr:colOff>
      <xdr:row>38</xdr:row>
      <xdr:rowOff>114300</xdr:rowOff>
    </xdr:to>
    <xdr:sp>
      <xdr:nvSpPr>
        <xdr:cNvPr id="175" name="Straight Connector 897"/>
        <xdr:cNvSpPr>
          <a:spLocks/>
        </xdr:cNvSpPr>
      </xdr:nvSpPr>
      <xdr:spPr>
        <a:xfrm>
          <a:off x="4600575" y="6753225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30</xdr:col>
      <xdr:colOff>0</xdr:colOff>
      <xdr:row>38</xdr:row>
      <xdr:rowOff>123825</xdr:rowOff>
    </xdr:from>
    <xdr:to>
      <xdr:col>31</xdr:col>
      <xdr:colOff>0</xdr:colOff>
      <xdr:row>38</xdr:row>
      <xdr:rowOff>123825</xdr:rowOff>
    </xdr:to>
    <xdr:sp>
      <xdr:nvSpPr>
        <xdr:cNvPr id="176" name="Straight Connector 898"/>
        <xdr:cNvSpPr>
          <a:spLocks/>
        </xdr:cNvSpPr>
      </xdr:nvSpPr>
      <xdr:spPr>
        <a:xfrm>
          <a:off x="5476875" y="67627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34</xdr:col>
      <xdr:colOff>190500</xdr:colOff>
      <xdr:row>38</xdr:row>
      <xdr:rowOff>133350</xdr:rowOff>
    </xdr:from>
    <xdr:to>
      <xdr:col>35</xdr:col>
      <xdr:colOff>66675</xdr:colOff>
      <xdr:row>38</xdr:row>
      <xdr:rowOff>133350</xdr:rowOff>
    </xdr:to>
    <xdr:sp>
      <xdr:nvSpPr>
        <xdr:cNvPr id="177" name="Straight Connector 899"/>
        <xdr:cNvSpPr>
          <a:spLocks/>
        </xdr:cNvSpPr>
      </xdr:nvSpPr>
      <xdr:spPr>
        <a:xfrm>
          <a:off x="6343650" y="677227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15</xdr:col>
      <xdr:colOff>0</xdr:colOff>
      <xdr:row>38</xdr:row>
      <xdr:rowOff>114300</xdr:rowOff>
    </xdr:from>
    <xdr:to>
      <xdr:col>16</xdr:col>
      <xdr:colOff>0</xdr:colOff>
      <xdr:row>38</xdr:row>
      <xdr:rowOff>114300</xdr:rowOff>
    </xdr:to>
    <xdr:sp>
      <xdr:nvSpPr>
        <xdr:cNvPr id="178" name="Straight Connector 900"/>
        <xdr:cNvSpPr>
          <a:spLocks/>
        </xdr:cNvSpPr>
      </xdr:nvSpPr>
      <xdr:spPr>
        <a:xfrm>
          <a:off x="2847975" y="6753225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79" name="Text Box 3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80" name="Text Box 4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81" name="Text Box 3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82" name="Text Box 4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83" name="Text Box 3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84" name="Text Box 4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85" name="Text Box 3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86" name="Text Box 4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87" name="Text Box 3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88" name="Text Box 4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89" name="Text Box 3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90" name="Text Box 4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91" name="Text Box 3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92" name="Text Box 4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93" name="Text Box 3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oneCellAnchor>
    <xdr:from>
      <xdr:col>38</xdr:col>
      <xdr:colOff>0</xdr:colOff>
      <xdr:row>48</xdr:row>
      <xdr:rowOff>0</xdr:rowOff>
    </xdr:from>
    <xdr:ext cx="76200" cy="314325"/>
    <xdr:sp>
      <xdr:nvSpPr>
        <xdr:cNvPr id="194" name="Text Box 4"/>
        <xdr:cNvSpPr txBox="1">
          <a:spLocks noChangeArrowheads="1"/>
        </xdr:cNvSpPr>
      </xdr:nvSpPr>
      <xdr:spPr>
        <a:xfrm>
          <a:off x="6829425" y="90297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oneCellAnchor>
  <xdr:twoCellAnchor>
    <xdr:from>
      <xdr:col>40</xdr:col>
      <xdr:colOff>266700</xdr:colOff>
      <xdr:row>0</xdr:row>
      <xdr:rowOff>66675</xdr:rowOff>
    </xdr:from>
    <xdr:to>
      <xdr:col>41</xdr:col>
      <xdr:colOff>95250</xdr:colOff>
      <xdr:row>0</xdr:row>
      <xdr:rowOff>257175</xdr:rowOff>
    </xdr:to>
    <xdr:sp>
      <xdr:nvSpPr>
        <xdr:cNvPr id="195" name="Rectangle 196"/>
        <xdr:cNvSpPr>
          <a:spLocks/>
        </xdr:cNvSpPr>
      </xdr:nvSpPr>
      <xdr:spPr>
        <a:xfrm>
          <a:off x="10229850" y="66675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41</xdr:col>
      <xdr:colOff>104775</xdr:colOff>
      <xdr:row>0</xdr:row>
      <xdr:rowOff>76200</xdr:rowOff>
    </xdr:from>
    <xdr:to>
      <xdr:col>41</xdr:col>
      <xdr:colOff>257175</xdr:colOff>
      <xdr:row>0</xdr:row>
      <xdr:rowOff>257175</xdr:rowOff>
    </xdr:to>
    <xdr:sp>
      <xdr:nvSpPr>
        <xdr:cNvPr id="196" name="Rectangle 197"/>
        <xdr:cNvSpPr>
          <a:spLocks/>
        </xdr:cNvSpPr>
      </xdr:nvSpPr>
      <xdr:spPr>
        <a:xfrm>
          <a:off x="10391775" y="76200"/>
          <a:ext cx="1524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41</xdr:col>
      <xdr:colOff>266700</xdr:colOff>
      <xdr:row>0</xdr:row>
      <xdr:rowOff>66675</xdr:rowOff>
    </xdr:from>
    <xdr:to>
      <xdr:col>42</xdr:col>
      <xdr:colOff>95250</xdr:colOff>
      <xdr:row>0</xdr:row>
      <xdr:rowOff>257175</xdr:rowOff>
    </xdr:to>
    <xdr:sp>
      <xdr:nvSpPr>
        <xdr:cNvPr id="197" name="Rectangle 198"/>
        <xdr:cNvSpPr>
          <a:spLocks/>
        </xdr:cNvSpPr>
      </xdr:nvSpPr>
      <xdr:spPr>
        <a:xfrm>
          <a:off x="10553700" y="66675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43</xdr:col>
      <xdr:colOff>152400</xdr:colOff>
      <xdr:row>0</xdr:row>
      <xdr:rowOff>76200</xdr:rowOff>
    </xdr:from>
    <xdr:to>
      <xdr:col>43</xdr:col>
      <xdr:colOff>304800</xdr:colOff>
      <xdr:row>0</xdr:row>
      <xdr:rowOff>257175</xdr:rowOff>
    </xdr:to>
    <xdr:sp>
      <xdr:nvSpPr>
        <xdr:cNvPr id="198" name="Rectangle 199"/>
        <xdr:cNvSpPr>
          <a:spLocks/>
        </xdr:cNvSpPr>
      </xdr:nvSpPr>
      <xdr:spPr>
        <a:xfrm>
          <a:off x="11001375" y="76200"/>
          <a:ext cx="1524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43</xdr:col>
      <xdr:colOff>314325</xdr:colOff>
      <xdr:row>0</xdr:row>
      <xdr:rowOff>76200</xdr:rowOff>
    </xdr:from>
    <xdr:to>
      <xdr:col>43</xdr:col>
      <xdr:colOff>466725</xdr:colOff>
      <xdr:row>0</xdr:row>
      <xdr:rowOff>257175</xdr:rowOff>
    </xdr:to>
    <xdr:sp>
      <xdr:nvSpPr>
        <xdr:cNvPr id="199" name="Rectangle 200"/>
        <xdr:cNvSpPr>
          <a:spLocks/>
        </xdr:cNvSpPr>
      </xdr:nvSpPr>
      <xdr:spPr>
        <a:xfrm>
          <a:off x="11163300" y="76200"/>
          <a:ext cx="1524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42</xdr:col>
      <xdr:colOff>104775</xdr:colOff>
      <xdr:row>0</xdr:row>
      <xdr:rowOff>66675</xdr:rowOff>
    </xdr:from>
    <xdr:to>
      <xdr:col>43</xdr:col>
      <xdr:colOff>19050</xdr:colOff>
      <xdr:row>0</xdr:row>
      <xdr:rowOff>257175</xdr:rowOff>
    </xdr:to>
    <xdr:sp>
      <xdr:nvSpPr>
        <xdr:cNvPr id="200" name="Rectangle 201"/>
        <xdr:cNvSpPr>
          <a:spLocks/>
        </xdr:cNvSpPr>
      </xdr:nvSpPr>
      <xdr:spPr>
        <a:xfrm>
          <a:off x="10715625" y="66675"/>
          <a:ext cx="152400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43</xdr:col>
      <xdr:colOff>476250</xdr:colOff>
      <xdr:row>0</xdr:row>
      <xdr:rowOff>76200</xdr:rowOff>
    </xdr:from>
    <xdr:to>
      <xdr:col>44</xdr:col>
      <xdr:colOff>57150</xdr:colOff>
      <xdr:row>0</xdr:row>
      <xdr:rowOff>257175</xdr:rowOff>
    </xdr:to>
    <xdr:sp>
      <xdr:nvSpPr>
        <xdr:cNvPr id="201" name="Rectangle 202"/>
        <xdr:cNvSpPr>
          <a:spLocks/>
        </xdr:cNvSpPr>
      </xdr:nvSpPr>
      <xdr:spPr>
        <a:xfrm>
          <a:off x="11325225" y="76200"/>
          <a:ext cx="1524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44</xdr:col>
      <xdr:colOff>66675</xdr:colOff>
      <xdr:row>0</xdr:row>
      <xdr:rowOff>66675</xdr:rowOff>
    </xdr:from>
    <xdr:to>
      <xdr:col>45</xdr:col>
      <xdr:colOff>28575</xdr:colOff>
      <xdr:row>0</xdr:row>
      <xdr:rowOff>257175</xdr:rowOff>
    </xdr:to>
    <xdr:sp>
      <xdr:nvSpPr>
        <xdr:cNvPr id="202" name="Rectangle 203"/>
        <xdr:cNvSpPr>
          <a:spLocks/>
        </xdr:cNvSpPr>
      </xdr:nvSpPr>
      <xdr:spPr>
        <a:xfrm>
          <a:off x="11487150" y="66675"/>
          <a:ext cx="161925" cy="19050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45</xdr:col>
      <xdr:colOff>104775</xdr:colOff>
      <xdr:row>0</xdr:row>
      <xdr:rowOff>76200</xdr:rowOff>
    </xdr:from>
    <xdr:to>
      <xdr:col>45</xdr:col>
      <xdr:colOff>257175</xdr:colOff>
      <xdr:row>0</xdr:row>
      <xdr:rowOff>257175</xdr:rowOff>
    </xdr:to>
    <xdr:sp>
      <xdr:nvSpPr>
        <xdr:cNvPr id="203" name="Rectangle 204"/>
        <xdr:cNvSpPr>
          <a:spLocks/>
        </xdr:cNvSpPr>
      </xdr:nvSpPr>
      <xdr:spPr>
        <a:xfrm>
          <a:off x="11725275" y="76200"/>
          <a:ext cx="152400" cy="1809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43</xdr:col>
      <xdr:colOff>19050</xdr:colOff>
      <xdr:row>0</xdr:row>
      <xdr:rowOff>152400</xdr:rowOff>
    </xdr:from>
    <xdr:to>
      <xdr:col>43</xdr:col>
      <xdr:colOff>142875</xdr:colOff>
      <xdr:row>0</xdr:row>
      <xdr:rowOff>152400</xdr:rowOff>
    </xdr:to>
    <xdr:sp>
      <xdr:nvSpPr>
        <xdr:cNvPr id="204" name="Straight Connector 205"/>
        <xdr:cNvSpPr>
          <a:spLocks/>
        </xdr:cNvSpPr>
      </xdr:nvSpPr>
      <xdr:spPr>
        <a:xfrm>
          <a:off x="10868025" y="15240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upkbasr02\Local%20Settings\Temporary%20Internet%20Files\Content.Outlook\I3ZU32GC\YMAC%20Jobs\YMAC%20Jobs\hr\Salary\2009%20Salary\Jun%202009\PND1-Gold%2005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k"/>
    </sheetNames>
    <sheetDataSet>
      <sheetData sheetId="0">
        <row r="31">
          <cell r="AB31">
            <v>0</v>
          </cell>
          <cell r="AD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E4">
      <selection activeCell="R2" sqref="R2"/>
    </sheetView>
  </sheetViews>
  <sheetFormatPr defaultColWidth="9.140625" defaultRowHeight="21.75"/>
  <cols>
    <col min="1" max="1" width="5.8515625" style="87" customWidth="1"/>
    <col min="2" max="2" width="20.421875" style="87" customWidth="1"/>
    <col min="3" max="3" width="18.421875" style="87" customWidth="1"/>
    <col min="4" max="4" width="20.140625" style="97" customWidth="1"/>
    <col min="5" max="5" width="16.8515625" style="97" customWidth="1"/>
    <col min="6" max="7" width="14.7109375" style="87" customWidth="1"/>
    <col min="8" max="8" width="5.140625" style="87" customWidth="1"/>
    <col min="9" max="9" width="10.57421875" style="87" customWidth="1"/>
    <col min="10" max="10" width="5.7109375" style="87" customWidth="1"/>
    <col min="11" max="11" width="7.57421875" style="121" customWidth="1"/>
    <col min="12" max="14" width="5.7109375" style="87" customWidth="1"/>
    <col min="15" max="15" width="10.7109375" style="87" customWidth="1"/>
    <col min="16" max="17" width="5.7109375" style="87" customWidth="1"/>
    <col min="18" max="16384" width="9.140625" style="87" customWidth="1"/>
  </cols>
  <sheetData>
    <row r="1" spans="1:18" s="79" customFormat="1" ht="31.5" customHeight="1">
      <c r="A1" s="77" t="s">
        <v>3</v>
      </c>
      <c r="B1" s="77" t="s">
        <v>72</v>
      </c>
      <c r="C1" s="77" t="s">
        <v>73</v>
      </c>
      <c r="D1" s="78" t="s">
        <v>45</v>
      </c>
      <c r="E1" s="78" t="s">
        <v>76</v>
      </c>
      <c r="F1" s="77" t="s">
        <v>21</v>
      </c>
      <c r="G1" s="77" t="s">
        <v>74</v>
      </c>
      <c r="H1" s="77"/>
      <c r="I1" s="77" t="s">
        <v>75</v>
      </c>
      <c r="J1" s="77"/>
      <c r="K1" s="77" t="s">
        <v>8</v>
      </c>
      <c r="L1" s="77" t="s">
        <v>46</v>
      </c>
      <c r="N1" s="80" t="s">
        <v>47</v>
      </c>
      <c r="O1" s="80" t="s">
        <v>48</v>
      </c>
      <c r="P1" s="80" t="s">
        <v>49</v>
      </c>
      <c r="R1" s="81" t="s">
        <v>50</v>
      </c>
    </row>
    <row r="2" spans="1:18" ht="23.25">
      <c r="A2" s="82">
        <f>IF(B2="","",ROW()-1)</f>
        <v>1</v>
      </c>
      <c r="B2" s="83" t="s">
        <v>79</v>
      </c>
      <c r="C2" s="83" t="s">
        <v>93</v>
      </c>
      <c r="D2" s="84">
        <v>6014900063516</v>
      </c>
      <c r="E2" s="84">
        <v>1921382268</v>
      </c>
      <c r="F2" s="85">
        <v>40421</v>
      </c>
      <c r="G2" s="104">
        <v>237525</v>
      </c>
      <c r="H2" s="104" t="s">
        <v>9</v>
      </c>
      <c r="I2" s="104">
        <v>53900</v>
      </c>
      <c r="J2" s="104">
        <v>66</v>
      </c>
      <c r="K2" s="119">
        <v>2</v>
      </c>
      <c r="L2" s="82">
        <f aca="true" t="shared" si="0" ref="L2:L10">IF(ISNUMBER(A2),CEILING(A2/8,1),"")</f>
        <v>1</v>
      </c>
      <c r="N2" s="87">
        <f aca="true" t="shared" si="1" ref="N2:N14">ROW()-1</f>
        <v>1</v>
      </c>
      <c r="O2" s="87" t="s">
        <v>51</v>
      </c>
      <c r="P2" s="87">
        <v>2551</v>
      </c>
      <c r="R2" s="88" t="s">
        <v>52</v>
      </c>
    </row>
    <row r="3" spans="1:18" ht="23.25">
      <c r="A3" s="82">
        <f>IF(B3="","",ROW()-1)</f>
        <v>2</v>
      </c>
      <c r="B3" s="89" t="s">
        <v>80</v>
      </c>
      <c r="C3" s="89" t="s">
        <v>94</v>
      </c>
      <c r="D3" s="84">
        <v>3101600260237</v>
      </c>
      <c r="E3" s="90"/>
      <c r="F3" s="85">
        <v>40421</v>
      </c>
      <c r="G3" s="104">
        <v>43500</v>
      </c>
      <c r="H3" s="85" t="s">
        <v>9</v>
      </c>
      <c r="I3" s="104">
        <v>2199</v>
      </c>
      <c r="J3" s="104">
        <v>87</v>
      </c>
      <c r="K3" s="119">
        <v>1</v>
      </c>
      <c r="L3" s="82">
        <f t="shared" si="0"/>
        <v>1</v>
      </c>
      <c r="N3" s="87">
        <f t="shared" si="1"/>
        <v>2</v>
      </c>
      <c r="O3" s="87" t="s">
        <v>53</v>
      </c>
      <c r="P3" s="87">
        <v>2552</v>
      </c>
      <c r="R3" s="88" t="s">
        <v>54</v>
      </c>
    </row>
    <row r="4" spans="1:18" ht="23.25">
      <c r="A4" s="82">
        <f>IF(B4="","",ROW()-1)</f>
        <v>3</v>
      </c>
      <c r="B4" s="89" t="s">
        <v>81</v>
      </c>
      <c r="C4" s="89" t="s">
        <v>94</v>
      </c>
      <c r="D4" s="98">
        <v>3400300286946</v>
      </c>
      <c r="E4" s="91"/>
      <c r="F4" s="85">
        <v>40421</v>
      </c>
      <c r="G4" s="104">
        <v>20500</v>
      </c>
      <c r="H4" s="85" t="s">
        <v>9</v>
      </c>
      <c r="I4" s="104">
        <v>0</v>
      </c>
      <c r="J4" s="104">
        <v>0</v>
      </c>
      <c r="K4" s="119">
        <v>1</v>
      </c>
      <c r="L4" s="82">
        <f t="shared" si="0"/>
        <v>1</v>
      </c>
      <c r="N4" s="87">
        <f t="shared" si="1"/>
        <v>3</v>
      </c>
      <c r="O4" s="87" t="s">
        <v>55</v>
      </c>
      <c r="P4" s="87">
        <v>2553</v>
      </c>
      <c r="R4" s="88" t="s">
        <v>56</v>
      </c>
    </row>
    <row r="5" spans="1:18" ht="23.25">
      <c r="A5" s="82">
        <f aca="true" t="shared" si="2" ref="A5:A50">IF(B5="","",ROW()-1)</f>
        <v>4</v>
      </c>
      <c r="B5" s="89" t="s">
        <v>82</v>
      </c>
      <c r="C5" s="89" t="s">
        <v>94</v>
      </c>
      <c r="D5" s="84">
        <v>3430200476221</v>
      </c>
      <c r="E5" s="84"/>
      <c r="F5" s="85">
        <v>40421</v>
      </c>
      <c r="G5" s="104">
        <v>11000</v>
      </c>
      <c r="H5" s="85" t="s">
        <v>9</v>
      </c>
      <c r="I5" s="104">
        <v>0</v>
      </c>
      <c r="J5" s="104">
        <v>0</v>
      </c>
      <c r="K5" s="119">
        <v>1</v>
      </c>
      <c r="L5" s="82">
        <f t="shared" si="0"/>
        <v>1</v>
      </c>
      <c r="N5" s="87">
        <f t="shared" si="1"/>
        <v>4</v>
      </c>
      <c r="O5" s="87" t="s">
        <v>57</v>
      </c>
      <c r="P5" s="87">
        <v>2554</v>
      </c>
      <c r="R5" s="88" t="s">
        <v>58</v>
      </c>
    </row>
    <row r="6" spans="1:18" ht="23.25">
      <c r="A6" s="82">
        <f t="shared" si="2"/>
        <v>5</v>
      </c>
      <c r="B6" s="89" t="s">
        <v>83</v>
      </c>
      <c r="C6" s="89" t="s">
        <v>94</v>
      </c>
      <c r="D6" s="84">
        <v>3710500671140</v>
      </c>
      <c r="E6" s="84"/>
      <c r="F6" s="85">
        <v>40421</v>
      </c>
      <c r="G6" s="104">
        <v>40500</v>
      </c>
      <c r="H6" s="86"/>
      <c r="I6" s="104">
        <v>2001</v>
      </c>
      <c r="J6" s="104">
        <v>57</v>
      </c>
      <c r="K6" s="119">
        <v>1</v>
      </c>
      <c r="L6" s="82">
        <f t="shared" si="0"/>
        <v>1</v>
      </c>
      <c r="N6" s="87">
        <f t="shared" si="1"/>
        <v>5</v>
      </c>
      <c r="O6" s="87" t="s">
        <v>59</v>
      </c>
      <c r="P6" s="87">
        <v>2555</v>
      </c>
      <c r="R6" s="88" t="s">
        <v>60</v>
      </c>
    </row>
    <row r="7" spans="1:16" ht="23.25">
      <c r="A7" s="82">
        <f t="shared" si="2"/>
        <v>6</v>
      </c>
      <c r="B7" s="89" t="s">
        <v>84</v>
      </c>
      <c r="C7" s="89" t="s">
        <v>94</v>
      </c>
      <c r="D7" s="84">
        <v>3640500465699</v>
      </c>
      <c r="E7" s="90"/>
      <c r="F7" s="85">
        <v>40421</v>
      </c>
      <c r="G7" s="104">
        <v>12500</v>
      </c>
      <c r="H7" s="86"/>
      <c r="I7" s="104">
        <v>0</v>
      </c>
      <c r="J7" s="104"/>
      <c r="K7" s="119">
        <v>1</v>
      </c>
      <c r="L7" s="82">
        <f t="shared" si="0"/>
        <v>1</v>
      </c>
      <c r="N7" s="87">
        <f t="shared" si="1"/>
        <v>6</v>
      </c>
      <c r="O7" s="87" t="s">
        <v>61</v>
      </c>
      <c r="P7" s="87">
        <v>2556</v>
      </c>
    </row>
    <row r="8" spans="1:18" ht="23.25">
      <c r="A8" s="82">
        <f t="shared" si="2"/>
        <v>7</v>
      </c>
      <c r="B8" s="89" t="s">
        <v>85</v>
      </c>
      <c r="C8" s="89" t="s">
        <v>94</v>
      </c>
      <c r="D8" s="99">
        <v>3770400357532</v>
      </c>
      <c r="E8" s="92"/>
      <c r="F8" s="85">
        <v>40421</v>
      </c>
      <c r="G8" s="104">
        <v>17500</v>
      </c>
      <c r="H8" s="86"/>
      <c r="I8" s="104">
        <v>0</v>
      </c>
      <c r="J8" s="104"/>
      <c r="K8" s="119">
        <v>1</v>
      </c>
      <c r="L8" s="82">
        <f t="shared" si="0"/>
        <v>1</v>
      </c>
      <c r="N8" s="87">
        <f t="shared" si="1"/>
        <v>7</v>
      </c>
      <c r="O8" s="87" t="s">
        <v>62</v>
      </c>
      <c r="P8" s="87">
        <v>2557</v>
      </c>
      <c r="R8" s="93" t="s">
        <v>63</v>
      </c>
    </row>
    <row r="9" spans="1:18" ht="23.25">
      <c r="A9" s="82">
        <f>IF(B9="","",ROW()-1)</f>
        <v>8</v>
      </c>
      <c r="B9" s="89" t="s">
        <v>86</v>
      </c>
      <c r="C9" s="89" t="s">
        <v>94</v>
      </c>
      <c r="D9" s="99">
        <v>3120100716711</v>
      </c>
      <c r="E9" s="92"/>
      <c r="F9" s="85">
        <v>40421</v>
      </c>
      <c r="G9" s="104">
        <v>43500</v>
      </c>
      <c r="H9" s="86"/>
      <c r="I9" s="104">
        <v>1768</v>
      </c>
      <c r="J9" s="104">
        <v>52</v>
      </c>
      <c r="K9" s="119">
        <v>1</v>
      </c>
      <c r="L9" s="82">
        <f t="shared" si="0"/>
        <v>1</v>
      </c>
      <c r="N9" s="87">
        <f t="shared" si="1"/>
        <v>8</v>
      </c>
      <c r="O9" s="87" t="s">
        <v>64</v>
      </c>
      <c r="P9" s="87">
        <v>2558</v>
      </c>
      <c r="R9" s="93" t="s">
        <v>65</v>
      </c>
    </row>
    <row r="10" spans="1:18" ht="23.25">
      <c r="A10" s="82">
        <f>IF(B10="","",ROW()-1)</f>
        <v>9</v>
      </c>
      <c r="B10" s="89" t="s">
        <v>87</v>
      </c>
      <c r="C10" s="89" t="s">
        <v>94</v>
      </c>
      <c r="D10" s="99">
        <v>3102001260966</v>
      </c>
      <c r="E10" s="92"/>
      <c r="F10" s="85">
        <v>40421</v>
      </c>
      <c r="G10" s="104">
        <v>15000</v>
      </c>
      <c r="H10" s="86"/>
      <c r="I10" s="104">
        <v>0</v>
      </c>
      <c r="J10" s="104"/>
      <c r="K10" s="119">
        <v>1</v>
      </c>
      <c r="L10" s="82">
        <f t="shared" si="0"/>
        <v>2</v>
      </c>
      <c r="N10" s="87">
        <f t="shared" si="1"/>
        <v>9</v>
      </c>
      <c r="O10" s="87" t="s">
        <v>66</v>
      </c>
      <c r="P10" s="87">
        <v>2559</v>
      </c>
      <c r="R10" s="94" t="s">
        <v>67</v>
      </c>
    </row>
    <row r="11" spans="1:18" ht="23.25">
      <c r="A11" s="82">
        <f>IF(B11="","",ROW()-1)</f>
        <v>10</v>
      </c>
      <c r="B11" s="89" t="s">
        <v>88</v>
      </c>
      <c r="C11" s="89" t="s">
        <v>94</v>
      </c>
      <c r="D11" s="100">
        <v>3100700177322</v>
      </c>
      <c r="E11" s="95"/>
      <c r="F11" s="85">
        <v>40421</v>
      </c>
      <c r="G11" s="104">
        <v>18200</v>
      </c>
      <c r="H11" s="86"/>
      <c r="I11" s="104">
        <v>0</v>
      </c>
      <c r="J11" s="104"/>
      <c r="K11" s="119">
        <v>1</v>
      </c>
      <c r="L11" s="82">
        <f aca="true" t="shared" si="3" ref="L11:L50">IF(ISNUMBER(A11),CEILING(A11/8,1),"")</f>
        <v>2</v>
      </c>
      <c r="N11" s="87">
        <f t="shared" si="1"/>
        <v>10</v>
      </c>
      <c r="O11" s="87" t="s">
        <v>68</v>
      </c>
      <c r="P11" s="87">
        <v>2560</v>
      </c>
      <c r="R11" s="94" t="s">
        <v>69</v>
      </c>
    </row>
    <row r="12" spans="1:16" ht="23.25">
      <c r="A12" s="82">
        <f>IF(B12="","",ROW()-1)</f>
        <v>11</v>
      </c>
      <c r="B12" s="89" t="s">
        <v>89</v>
      </c>
      <c r="C12" s="89" t="s">
        <v>94</v>
      </c>
      <c r="D12" s="100">
        <v>6015200193698</v>
      </c>
      <c r="E12" s="95">
        <v>1922631242</v>
      </c>
      <c r="F12" s="85">
        <v>40421</v>
      </c>
      <c r="G12" s="104">
        <v>178000</v>
      </c>
      <c r="H12" s="86"/>
      <c r="I12" s="104">
        <v>32500</v>
      </c>
      <c r="J12" s="104">
        <v>11</v>
      </c>
      <c r="K12" s="119">
        <v>2</v>
      </c>
      <c r="L12" s="82">
        <f t="shared" si="3"/>
        <v>2</v>
      </c>
      <c r="N12" s="87">
        <f t="shared" si="1"/>
        <v>11</v>
      </c>
      <c r="O12" s="87" t="s">
        <v>70</v>
      </c>
      <c r="P12" s="87">
        <v>2561</v>
      </c>
    </row>
    <row r="13" spans="1:18" ht="23.25">
      <c r="A13" s="82">
        <f t="shared" si="2"/>
        <v>12</v>
      </c>
      <c r="B13" s="89" t="s">
        <v>90</v>
      </c>
      <c r="C13" s="89" t="s">
        <v>94</v>
      </c>
      <c r="D13" s="100">
        <v>6015200193698</v>
      </c>
      <c r="E13" s="84"/>
      <c r="F13" s="85">
        <v>40421</v>
      </c>
      <c r="G13" s="104">
        <v>12500</v>
      </c>
      <c r="H13" s="86"/>
      <c r="I13" s="104">
        <v>0</v>
      </c>
      <c r="J13" s="104"/>
      <c r="K13" s="119">
        <v>1</v>
      </c>
      <c r="L13" s="82">
        <f t="shared" si="3"/>
        <v>2</v>
      </c>
      <c r="N13" s="87">
        <f t="shared" si="1"/>
        <v>12</v>
      </c>
      <c r="O13" s="87" t="s">
        <v>71</v>
      </c>
      <c r="P13" s="87">
        <v>2562</v>
      </c>
      <c r="R13" s="87" t="s">
        <v>95</v>
      </c>
    </row>
    <row r="14" spans="1:18" ht="23.25">
      <c r="A14" s="82">
        <f t="shared" si="2"/>
        <v>13</v>
      </c>
      <c r="B14" s="89" t="s">
        <v>91</v>
      </c>
      <c r="C14" s="89" t="s">
        <v>94</v>
      </c>
      <c r="D14" s="100">
        <v>6015200193698</v>
      </c>
      <c r="E14" s="96"/>
      <c r="F14" s="85">
        <v>40421</v>
      </c>
      <c r="G14" s="104">
        <v>452300</v>
      </c>
      <c r="H14" s="86"/>
      <c r="I14" s="104">
        <v>12500</v>
      </c>
      <c r="J14" s="104">
        <v>45</v>
      </c>
      <c r="K14" s="119">
        <v>2</v>
      </c>
      <c r="L14" s="82">
        <f t="shared" si="3"/>
        <v>2</v>
      </c>
      <c r="N14" s="87">
        <f t="shared" si="1"/>
        <v>13</v>
      </c>
      <c r="R14" s="87" t="s">
        <v>96</v>
      </c>
    </row>
    <row r="15" spans="1:12" ht="23.25">
      <c r="A15" s="82">
        <f t="shared" si="2"/>
        <v>14</v>
      </c>
      <c r="B15" s="89" t="s">
        <v>92</v>
      </c>
      <c r="C15" s="89" t="s">
        <v>94</v>
      </c>
      <c r="D15" s="100">
        <v>6015200193698</v>
      </c>
      <c r="E15" s="96"/>
      <c r="F15" s="85">
        <v>40421</v>
      </c>
      <c r="G15" s="104">
        <v>250000</v>
      </c>
      <c r="H15" s="86"/>
      <c r="I15" s="104">
        <v>25360</v>
      </c>
      <c r="J15" s="104">
        <v>68</v>
      </c>
      <c r="K15" s="119">
        <v>2</v>
      </c>
      <c r="L15" s="82">
        <f t="shared" si="3"/>
        <v>2</v>
      </c>
    </row>
    <row r="16" spans="1:12" ht="23.25">
      <c r="A16" s="82">
        <f t="shared" si="2"/>
      </c>
      <c r="B16" s="86"/>
      <c r="C16" s="86"/>
      <c r="D16" s="101"/>
      <c r="E16" s="96"/>
      <c r="F16" s="85"/>
      <c r="G16" s="104"/>
      <c r="H16" s="86"/>
      <c r="I16" s="104"/>
      <c r="J16" s="104"/>
      <c r="K16" s="119"/>
      <c r="L16" s="82">
        <f t="shared" si="3"/>
      </c>
    </row>
    <row r="17" spans="1:12" ht="23.25">
      <c r="A17" s="82">
        <f t="shared" si="2"/>
      </c>
      <c r="B17" s="86"/>
      <c r="C17" s="86"/>
      <c r="D17" s="101"/>
      <c r="E17" s="96"/>
      <c r="F17" s="85"/>
      <c r="G17" s="104"/>
      <c r="H17" s="86"/>
      <c r="I17" s="104"/>
      <c r="J17" s="104"/>
      <c r="K17" s="119"/>
      <c r="L17" s="82">
        <f t="shared" si="3"/>
      </c>
    </row>
    <row r="18" spans="1:12" ht="23.25">
      <c r="A18" s="82">
        <f t="shared" si="2"/>
      </c>
      <c r="B18" s="86"/>
      <c r="C18" s="86"/>
      <c r="D18" s="101"/>
      <c r="E18" s="96"/>
      <c r="F18" s="85"/>
      <c r="G18" s="104"/>
      <c r="H18" s="86"/>
      <c r="I18" s="104"/>
      <c r="J18" s="104"/>
      <c r="K18" s="119"/>
      <c r="L18" s="82">
        <f t="shared" si="3"/>
      </c>
    </row>
    <row r="19" spans="1:12" ht="23.25">
      <c r="A19" s="82">
        <f t="shared" si="2"/>
      </c>
      <c r="B19" s="86"/>
      <c r="C19" s="86"/>
      <c r="D19" s="101"/>
      <c r="E19" s="96"/>
      <c r="F19" s="85"/>
      <c r="G19" s="104"/>
      <c r="H19" s="86"/>
      <c r="I19" s="104"/>
      <c r="J19" s="104"/>
      <c r="K19" s="119"/>
      <c r="L19" s="82">
        <f t="shared" si="3"/>
      </c>
    </row>
    <row r="20" spans="1:12" ht="23.25">
      <c r="A20" s="82">
        <f t="shared" si="2"/>
      </c>
      <c r="B20" s="86"/>
      <c r="C20" s="86"/>
      <c r="D20" s="101"/>
      <c r="E20" s="96"/>
      <c r="F20" s="85"/>
      <c r="G20" s="104"/>
      <c r="H20" s="86"/>
      <c r="I20" s="104"/>
      <c r="J20" s="104"/>
      <c r="K20" s="119"/>
      <c r="L20" s="82">
        <f t="shared" si="3"/>
      </c>
    </row>
    <row r="21" spans="1:12" ht="23.25">
      <c r="A21" s="82">
        <f t="shared" si="2"/>
      </c>
      <c r="B21" s="86"/>
      <c r="C21" s="86"/>
      <c r="D21" s="101"/>
      <c r="E21" s="96"/>
      <c r="F21" s="85"/>
      <c r="G21" s="104"/>
      <c r="H21" s="86"/>
      <c r="I21" s="104"/>
      <c r="J21" s="104"/>
      <c r="K21" s="119"/>
      <c r="L21" s="82">
        <f t="shared" si="3"/>
      </c>
    </row>
    <row r="22" spans="1:12" ht="23.25">
      <c r="A22" s="82">
        <f t="shared" si="2"/>
      </c>
      <c r="B22" s="86"/>
      <c r="C22" s="86"/>
      <c r="D22" s="101"/>
      <c r="E22" s="96"/>
      <c r="F22" s="85"/>
      <c r="G22" s="104"/>
      <c r="H22" s="86"/>
      <c r="I22" s="104"/>
      <c r="J22" s="104"/>
      <c r="K22" s="119"/>
      <c r="L22" s="82">
        <f t="shared" si="3"/>
      </c>
    </row>
    <row r="23" spans="1:12" ht="23.25">
      <c r="A23" s="82">
        <f t="shared" si="2"/>
      </c>
      <c r="B23" s="86"/>
      <c r="C23" s="86"/>
      <c r="D23" s="101"/>
      <c r="E23" s="96"/>
      <c r="F23" s="85"/>
      <c r="G23" s="104"/>
      <c r="H23" s="86"/>
      <c r="I23" s="104"/>
      <c r="J23" s="104"/>
      <c r="K23" s="119"/>
      <c r="L23" s="82">
        <f t="shared" si="3"/>
      </c>
    </row>
    <row r="24" spans="1:12" ht="23.25">
      <c r="A24" s="82">
        <f t="shared" si="2"/>
      </c>
      <c r="B24" s="86"/>
      <c r="C24" s="86"/>
      <c r="D24" s="101"/>
      <c r="E24" s="96"/>
      <c r="F24" s="85"/>
      <c r="G24" s="104"/>
      <c r="H24" s="86"/>
      <c r="I24" s="104"/>
      <c r="J24" s="104"/>
      <c r="K24" s="119"/>
      <c r="L24" s="82">
        <f t="shared" si="3"/>
      </c>
    </row>
    <row r="25" spans="1:12" ht="23.25">
      <c r="A25" s="82">
        <f t="shared" si="2"/>
      </c>
      <c r="B25" s="86"/>
      <c r="C25" s="86"/>
      <c r="D25" s="101"/>
      <c r="E25" s="96"/>
      <c r="F25" s="85"/>
      <c r="G25" s="104"/>
      <c r="H25" s="86"/>
      <c r="I25" s="104"/>
      <c r="J25" s="104"/>
      <c r="K25" s="119"/>
      <c r="L25" s="82">
        <f t="shared" si="3"/>
      </c>
    </row>
    <row r="26" spans="1:12" ht="23.25">
      <c r="A26" s="82">
        <f t="shared" si="2"/>
      </c>
      <c r="B26" s="86"/>
      <c r="C26" s="86"/>
      <c r="D26" s="101"/>
      <c r="E26" s="96"/>
      <c r="F26" s="85"/>
      <c r="G26" s="104"/>
      <c r="H26" s="86"/>
      <c r="I26" s="104"/>
      <c r="J26" s="104"/>
      <c r="K26" s="119"/>
      <c r="L26" s="82">
        <f t="shared" si="3"/>
      </c>
    </row>
    <row r="27" spans="1:12" ht="23.25">
      <c r="A27" s="82">
        <f t="shared" si="2"/>
      </c>
      <c r="B27" s="86"/>
      <c r="C27" s="86"/>
      <c r="D27" s="101"/>
      <c r="E27" s="96"/>
      <c r="F27" s="85"/>
      <c r="G27" s="104"/>
      <c r="H27" s="86"/>
      <c r="I27" s="104"/>
      <c r="J27" s="104"/>
      <c r="K27" s="119"/>
      <c r="L27" s="82">
        <f t="shared" si="3"/>
      </c>
    </row>
    <row r="28" spans="1:12" ht="23.25">
      <c r="A28" s="82">
        <f t="shared" si="2"/>
      </c>
      <c r="B28" s="86"/>
      <c r="C28" s="86"/>
      <c r="D28" s="101"/>
      <c r="E28" s="96"/>
      <c r="F28" s="85"/>
      <c r="G28" s="104"/>
      <c r="H28" s="86"/>
      <c r="I28" s="104"/>
      <c r="J28" s="104"/>
      <c r="K28" s="119"/>
      <c r="L28" s="82">
        <f t="shared" si="3"/>
      </c>
    </row>
    <row r="29" spans="1:12" ht="23.25">
      <c r="A29" s="82">
        <f t="shared" si="2"/>
      </c>
      <c r="B29" s="86"/>
      <c r="C29" s="86"/>
      <c r="D29" s="101"/>
      <c r="E29" s="96"/>
      <c r="F29" s="85"/>
      <c r="G29" s="104"/>
      <c r="H29" s="86"/>
      <c r="I29" s="104"/>
      <c r="J29" s="104"/>
      <c r="K29" s="119"/>
      <c r="L29" s="82">
        <f t="shared" si="3"/>
      </c>
    </row>
    <row r="30" spans="1:12" ht="23.25">
      <c r="A30" s="82">
        <f t="shared" si="2"/>
      </c>
      <c r="B30" s="86"/>
      <c r="C30" s="86"/>
      <c r="D30" s="101"/>
      <c r="E30" s="96"/>
      <c r="F30" s="85"/>
      <c r="G30" s="104"/>
      <c r="H30" s="86"/>
      <c r="I30" s="104"/>
      <c r="J30" s="104"/>
      <c r="K30" s="119"/>
      <c r="L30" s="82">
        <f t="shared" si="3"/>
      </c>
    </row>
    <row r="31" spans="1:12" ht="23.25">
      <c r="A31" s="82">
        <f t="shared" si="2"/>
      </c>
      <c r="B31" s="86"/>
      <c r="C31" s="86"/>
      <c r="D31" s="101"/>
      <c r="E31" s="96"/>
      <c r="F31" s="85"/>
      <c r="G31" s="104"/>
      <c r="H31" s="86"/>
      <c r="I31" s="104"/>
      <c r="J31" s="104"/>
      <c r="K31" s="119"/>
      <c r="L31" s="82">
        <f t="shared" si="3"/>
      </c>
    </row>
    <row r="32" spans="1:12" ht="23.25">
      <c r="A32" s="82">
        <f t="shared" si="2"/>
      </c>
      <c r="B32" s="86"/>
      <c r="C32" s="86"/>
      <c r="D32" s="101"/>
      <c r="E32" s="96"/>
      <c r="F32" s="85"/>
      <c r="G32" s="104"/>
      <c r="H32" s="86"/>
      <c r="I32" s="104"/>
      <c r="J32" s="104"/>
      <c r="K32" s="119"/>
      <c r="L32" s="82">
        <f t="shared" si="3"/>
      </c>
    </row>
    <row r="33" spans="1:12" ht="23.25">
      <c r="A33" s="82">
        <f t="shared" si="2"/>
      </c>
      <c r="B33" s="86"/>
      <c r="C33" s="86"/>
      <c r="D33" s="101"/>
      <c r="E33" s="96"/>
      <c r="F33" s="85"/>
      <c r="G33" s="104"/>
      <c r="H33" s="86"/>
      <c r="I33" s="104"/>
      <c r="J33" s="104"/>
      <c r="K33" s="119"/>
      <c r="L33" s="82">
        <f t="shared" si="3"/>
      </c>
    </row>
    <row r="34" spans="1:12" ht="23.25">
      <c r="A34" s="82">
        <f t="shared" si="2"/>
      </c>
      <c r="B34" s="86"/>
      <c r="C34" s="86"/>
      <c r="D34" s="101"/>
      <c r="E34" s="96"/>
      <c r="F34" s="85"/>
      <c r="G34" s="104"/>
      <c r="H34" s="86"/>
      <c r="I34" s="104"/>
      <c r="J34" s="104"/>
      <c r="K34" s="119"/>
      <c r="L34" s="82">
        <f t="shared" si="3"/>
      </c>
    </row>
    <row r="35" spans="1:12" ht="23.25">
      <c r="A35" s="82">
        <f t="shared" si="2"/>
      </c>
      <c r="B35" s="86"/>
      <c r="C35" s="86"/>
      <c r="D35" s="101"/>
      <c r="E35" s="96"/>
      <c r="F35" s="85"/>
      <c r="G35" s="104"/>
      <c r="H35" s="86"/>
      <c r="I35" s="104"/>
      <c r="J35" s="104"/>
      <c r="K35" s="119"/>
      <c r="L35" s="82">
        <f t="shared" si="3"/>
      </c>
    </row>
    <row r="36" spans="1:12" ht="23.25">
      <c r="A36" s="82">
        <f t="shared" si="2"/>
      </c>
      <c r="B36" s="86"/>
      <c r="C36" s="86"/>
      <c r="D36" s="101"/>
      <c r="E36" s="96"/>
      <c r="F36" s="85"/>
      <c r="G36" s="104"/>
      <c r="H36" s="86"/>
      <c r="I36" s="104"/>
      <c r="J36" s="104"/>
      <c r="K36" s="119"/>
      <c r="L36" s="82">
        <f t="shared" si="3"/>
      </c>
    </row>
    <row r="37" spans="1:12" ht="23.25">
      <c r="A37" s="82">
        <f t="shared" si="2"/>
      </c>
      <c r="B37" s="86"/>
      <c r="C37" s="86"/>
      <c r="D37" s="101"/>
      <c r="E37" s="96"/>
      <c r="F37" s="85"/>
      <c r="G37" s="104"/>
      <c r="H37" s="86"/>
      <c r="I37" s="104"/>
      <c r="J37" s="104"/>
      <c r="K37" s="119"/>
      <c r="L37" s="82">
        <f t="shared" si="3"/>
      </c>
    </row>
    <row r="38" spans="1:12" ht="23.25">
      <c r="A38" s="82">
        <f t="shared" si="2"/>
      </c>
      <c r="B38" s="86"/>
      <c r="C38" s="86"/>
      <c r="D38" s="101"/>
      <c r="E38" s="96"/>
      <c r="F38" s="85"/>
      <c r="G38" s="104"/>
      <c r="H38" s="86"/>
      <c r="I38" s="104"/>
      <c r="J38" s="104"/>
      <c r="K38" s="119"/>
      <c r="L38" s="82">
        <f t="shared" si="3"/>
      </c>
    </row>
    <row r="39" spans="1:12" ht="23.25">
      <c r="A39" s="82">
        <f t="shared" si="2"/>
      </c>
      <c r="B39" s="86"/>
      <c r="C39" s="86"/>
      <c r="D39" s="101"/>
      <c r="E39" s="96"/>
      <c r="F39" s="85"/>
      <c r="G39" s="104"/>
      <c r="H39" s="86"/>
      <c r="I39" s="104"/>
      <c r="J39" s="104"/>
      <c r="K39" s="119"/>
      <c r="L39" s="82">
        <f t="shared" si="3"/>
      </c>
    </row>
    <row r="40" spans="1:12" ht="23.25">
      <c r="A40" s="82">
        <f t="shared" si="2"/>
      </c>
      <c r="B40" s="86"/>
      <c r="C40" s="86"/>
      <c r="D40" s="101"/>
      <c r="E40" s="96"/>
      <c r="F40" s="85"/>
      <c r="G40" s="104"/>
      <c r="H40" s="86"/>
      <c r="I40" s="104"/>
      <c r="J40" s="104"/>
      <c r="K40" s="119"/>
      <c r="L40" s="82">
        <f t="shared" si="3"/>
      </c>
    </row>
    <row r="41" spans="1:12" ht="23.25">
      <c r="A41" s="82">
        <f t="shared" si="2"/>
      </c>
      <c r="B41" s="86"/>
      <c r="C41" s="86"/>
      <c r="D41" s="101"/>
      <c r="E41" s="96"/>
      <c r="F41" s="85"/>
      <c r="G41" s="104"/>
      <c r="H41" s="86"/>
      <c r="I41" s="104"/>
      <c r="J41" s="104"/>
      <c r="K41" s="119"/>
      <c r="L41" s="82">
        <f t="shared" si="3"/>
      </c>
    </row>
    <row r="42" spans="1:12" ht="23.25">
      <c r="A42" s="82">
        <f t="shared" si="2"/>
      </c>
      <c r="B42" s="86"/>
      <c r="C42" s="86"/>
      <c r="D42" s="101"/>
      <c r="E42" s="96"/>
      <c r="F42" s="85"/>
      <c r="G42" s="104"/>
      <c r="H42" s="86"/>
      <c r="I42" s="104"/>
      <c r="J42" s="104"/>
      <c r="K42" s="119"/>
      <c r="L42" s="82">
        <f t="shared" si="3"/>
      </c>
    </row>
    <row r="43" spans="1:12" ht="23.25">
      <c r="A43" s="82">
        <f t="shared" si="2"/>
      </c>
      <c r="B43" s="86"/>
      <c r="C43" s="86"/>
      <c r="D43" s="101"/>
      <c r="E43" s="96"/>
      <c r="F43" s="85"/>
      <c r="G43" s="104"/>
      <c r="H43" s="86"/>
      <c r="I43" s="104"/>
      <c r="J43" s="104"/>
      <c r="K43" s="119"/>
      <c r="L43" s="82">
        <f t="shared" si="3"/>
      </c>
    </row>
    <row r="44" spans="1:12" ht="23.25">
      <c r="A44" s="82">
        <f t="shared" si="2"/>
      </c>
      <c r="B44" s="86"/>
      <c r="C44" s="86"/>
      <c r="D44" s="101"/>
      <c r="E44" s="96"/>
      <c r="F44" s="85"/>
      <c r="G44" s="104"/>
      <c r="H44" s="86"/>
      <c r="I44" s="104"/>
      <c r="J44" s="104"/>
      <c r="K44" s="119"/>
      <c r="L44" s="82">
        <f t="shared" si="3"/>
      </c>
    </row>
    <row r="45" spans="1:12" ht="23.25">
      <c r="A45" s="82">
        <f t="shared" si="2"/>
      </c>
      <c r="B45" s="86"/>
      <c r="C45" s="86"/>
      <c r="D45" s="101"/>
      <c r="E45" s="96"/>
      <c r="F45" s="85"/>
      <c r="G45" s="104"/>
      <c r="H45" s="86"/>
      <c r="I45" s="104"/>
      <c r="J45" s="104"/>
      <c r="K45" s="119"/>
      <c r="L45" s="82">
        <f t="shared" si="3"/>
      </c>
    </row>
    <row r="46" spans="1:12" ht="23.25">
      <c r="A46" s="82">
        <f t="shared" si="2"/>
      </c>
      <c r="B46" s="86"/>
      <c r="C46" s="86"/>
      <c r="D46" s="101"/>
      <c r="E46" s="96"/>
      <c r="F46" s="85"/>
      <c r="G46" s="104"/>
      <c r="H46" s="86"/>
      <c r="I46" s="104"/>
      <c r="J46" s="104"/>
      <c r="K46" s="119"/>
      <c r="L46" s="82">
        <f t="shared" si="3"/>
      </c>
    </row>
    <row r="47" spans="1:12" ht="23.25">
      <c r="A47" s="82">
        <f t="shared" si="2"/>
      </c>
      <c r="B47" s="86"/>
      <c r="C47" s="86"/>
      <c r="D47" s="101"/>
      <c r="E47" s="96"/>
      <c r="F47" s="85"/>
      <c r="G47" s="104"/>
      <c r="H47" s="86"/>
      <c r="I47" s="104"/>
      <c r="J47" s="104"/>
      <c r="K47" s="119"/>
      <c r="L47" s="82">
        <f t="shared" si="3"/>
      </c>
    </row>
    <row r="48" spans="1:12" ht="23.25">
      <c r="A48" s="82">
        <f t="shared" si="2"/>
      </c>
      <c r="B48" s="86"/>
      <c r="C48" s="86"/>
      <c r="D48" s="101"/>
      <c r="E48" s="96"/>
      <c r="F48" s="85"/>
      <c r="G48" s="104"/>
      <c r="H48" s="86"/>
      <c r="I48" s="104"/>
      <c r="J48" s="104"/>
      <c r="K48" s="119"/>
      <c r="L48" s="82">
        <f t="shared" si="3"/>
      </c>
    </row>
    <row r="49" spans="1:12" ht="23.25">
      <c r="A49" s="82">
        <f t="shared" si="2"/>
      </c>
      <c r="B49" s="86"/>
      <c r="C49" s="86"/>
      <c r="D49" s="101"/>
      <c r="E49" s="96"/>
      <c r="F49" s="85"/>
      <c r="G49" s="104"/>
      <c r="H49" s="86"/>
      <c r="I49" s="104"/>
      <c r="J49" s="104"/>
      <c r="K49" s="119"/>
      <c r="L49" s="82">
        <f t="shared" si="3"/>
      </c>
    </row>
    <row r="50" spans="1:12" ht="23.25">
      <c r="A50" s="82">
        <f t="shared" si="2"/>
      </c>
      <c r="B50" s="86"/>
      <c r="C50" s="86"/>
      <c r="D50" s="101"/>
      <c r="E50" s="96"/>
      <c r="F50" s="85"/>
      <c r="G50" s="104"/>
      <c r="H50" s="86"/>
      <c r="I50" s="104"/>
      <c r="J50" s="104"/>
      <c r="K50" s="119"/>
      <c r="L50" s="82">
        <f t="shared" si="3"/>
      </c>
    </row>
    <row r="51" spans="4:11" ht="23.25">
      <c r="D51" s="102"/>
      <c r="F51" s="85"/>
      <c r="G51" s="102"/>
      <c r="I51" s="102"/>
      <c r="J51" s="102"/>
      <c r="K51" s="120"/>
    </row>
    <row r="52" spans="4:11" ht="23.25">
      <c r="D52" s="102"/>
      <c r="F52" s="85"/>
      <c r="G52" s="102"/>
      <c r="I52" s="102"/>
      <c r="J52" s="102"/>
      <c r="K52" s="120"/>
    </row>
    <row r="53" spans="4:11" ht="23.25">
      <c r="D53" s="102"/>
      <c r="F53" s="85"/>
      <c r="G53" s="102"/>
      <c r="I53" s="102"/>
      <c r="J53" s="102"/>
      <c r="K53" s="120"/>
    </row>
    <row r="54" spans="4:11" ht="23.25">
      <c r="D54" s="102"/>
      <c r="F54" s="85"/>
      <c r="G54" s="102"/>
      <c r="I54" s="102"/>
      <c r="J54" s="102"/>
      <c r="K54" s="120"/>
    </row>
    <row r="55" spans="4:11" ht="23.25">
      <c r="D55" s="102"/>
      <c r="F55" s="85"/>
      <c r="G55" s="102"/>
      <c r="I55" s="102"/>
      <c r="J55" s="102"/>
      <c r="K55" s="120"/>
    </row>
    <row r="56" spans="4:11" ht="23.25">
      <c r="D56" s="102"/>
      <c r="F56" s="85"/>
      <c r="G56" s="102"/>
      <c r="I56" s="102"/>
      <c r="J56" s="102"/>
      <c r="K56" s="120"/>
    </row>
    <row r="57" spans="4:11" ht="23.25">
      <c r="D57" s="102"/>
      <c r="F57" s="85"/>
      <c r="G57" s="102"/>
      <c r="I57" s="102"/>
      <c r="J57" s="102"/>
      <c r="K57" s="120"/>
    </row>
    <row r="58" spans="4:11" ht="23.25">
      <c r="D58" s="102"/>
      <c r="F58" s="85"/>
      <c r="G58" s="102"/>
      <c r="I58" s="102"/>
      <c r="J58" s="102"/>
      <c r="K58" s="120"/>
    </row>
    <row r="59" spans="4:11" ht="23.25">
      <c r="D59" s="102"/>
      <c r="F59" s="85"/>
      <c r="G59" s="102"/>
      <c r="I59" s="102"/>
      <c r="J59" s="102"/>
      <c r="K59" s="120"/>
    </row>
    <row r="60" spans="4:11" ht="23.25">
      <c r="D60" s="102"/>
      <c r="F60" s="85"/>
      <c r="G60" s="102"/>
      <c r="I60" s="102"/>
      <c r="J60" s="102"/>
      <c r="K60" s="120"/>
    </row>
    <row r="61" ht="23.25">
      <c r="D61" s="102"/>
    </row>
    <row r="62" ht="23.25">
      <c r="D62" s="102"/>
    </row>
    <row r="63" ht="23.25">
      <c r="D63" s="102"/>
    </row>
    <row r="64" ht="23.25">
      <c r="D64" s="102"/>
    </row>
    <row r="65" ht="23.25">
      <c r="D65" s="102"/>
    </row>
    <row r="66" ht="23.25">
      <c r="D66" s="102"/>
    </row>
    <row r="67" ht="23.25">
      <c r="D67" s="102"/>
    </row>
    <row r="68" ht="23.25">
      <c r="D68" s="102"/>
    </row>
    <row r="69" ht="23.25">
      <c r="D69" s="102"/>
    </row>
    <row r="70" ht="23.25">
      <c r="D70" s="102"/>
    </row>
  </sheetData>
  <sheetProtection/>
  <dataValidations count="2">
    <dataValidation type="textLength" operator="equal" allowBlank="1" showInputMessage="1" showErrorMessage="1" errorTitle="แจ้งเตือนข้อผิดพลาด" error="คุณใส่เลขประจำตัวประชาชนของพนักงาน น้อยกว่า หรือ มากกว่า 13 หลัก ซึ่งไม่ถูกต้อง กรุณาตรวจสอบและแก้ไขใหม่" sqref="E14:E50 D16:D50">
      <formula1>13</formula1>
    </dataValidation>
    <dataValidation type="date" operator="lessThan" allowBlank="1" showInputMessage="1" showErrorMessage="1" errorTitle="แจ้งเตือนข้อผิดพลาด" error="กรุณาใส่รูปแบบวันที่เป็น ปี ค.ศ. เท่านั้น" sqref="F2:F60 I8:K50">
      <formula1>43831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Y48"/>
  <sheetViews>
    <sheetView tabSelected="1" zoomScale="120" zoomScaleNormal="120" zoomScalePageLayoutView="0" workbookViewId="0" topLeftCell="A1">
      <selection activeCell="AK11" sqref="AK11"/>
    </sheetView>
  </sheetViews>
  <sheetFormatPr defaultColWidth="9.140625" defaultRowHeight="21.75"/>
  <cols>
    <col min="1" max="1" width="1.7109375" style="0" customWidth="1"/>
    <col min="2" max="2" width="7.28125" style="0" customWidth="1"/>
    <col min="3" max="3" width="1.421875" style="0" customWidth="1"/>
    <col min="4" max="4" width="3.00390625" style="0" customWidth="1"/>
    <col min="5" max="5" width="1.1484375" style="0" customWidth="1"/>
    <col min="6" max="9" width="3.00390625" style="0" customWidth="1"/>
    <col min="10" max="10" width="1.1484375" style="0" customWidth="1"/>
    <col min="11" max="15" width="3.00390625" style="0" customWidth="1"/>
    <col min="16" max="16" width="1.1484375" style="0" customWidth="1"/>
    <col min="17" max="18" width="3.00390625" style="0" customWidth="1"/>
    <col min="19" max="19" width="1.1484375" style="0" customWidth="1"/>
    <col min="20" max="25" width="3.00390625" style="0" customWidth="1"/>
    <col min="26" max="26" width="1.1484375" style="0" customWidth="1"/>
    <col min="27" max="30" width="3.00390625" style="0" customWidth="1"/>
    <col min="31" max="31" width="1.1484375" style="0" customWidth="1"/>
    <col min="32" max="35" width="3.00390625" style="0" customWidth="1"/>
    <col min="36" max="36" width="1.1484375" style="0" customWidth="1"/>
    <col min="37" max="38" width="3.00390625" style="0" customWidth="1"/>
    <col min="39" max="39" width="25.28125" style="0" customWidth="1"/>
    <col min="40" max="40" width="21.7109375" style="0" customWidth="1"/>
    <col min="41" max="42" width="4.8515625" style="0" customWidth="1"/>
    <col min="43" max="43" width="3.57421875" style="0" customWidth="1"/>
    <col min="44" max="44" width="8.57421875" style="0" customWidth="1"/>
    <col min="45" max="45" width="3.00390625" style="0" customWidth="1"/>
    <col min="46" max="46" width="4.28125" style="0" customWidth="1"/>
    <col min="47" max="47" width="5.8515625" style="0" bestFit="1" customWidth="1"/>
  </cols>
  <sheetData>
    <row r="1" spans="2:40" ht="36" customHeight="1">
      <c r="B1" s="4" t="s">
        <v>32</v>
      </c>
      <c r="C1" s="46" t="s">
        <v>2</v>
      </c>
      <c r="D1" s="45"/>
      <c r="E1" s="45"/>
      <c r="F1" s="45"/>
      <c r="G1" s="45"/>
      <c r="I1" s="1"/>
      <c r="J1" s="1"/>
      <c r="K1" s="1"/>
      <c r="L1" s="1"/>
      <c r="N1" s="44"/>
      <c r="O1" s="126" t="s">
        <v>42</v>
      </c>
      <c r="P1" s="126"/>
      <c r="Q1" s="126"/>
      <c r="R1" s="126"/>
      <c r="S1" s="126"/>
      <c r="T1" s="126"/>
      <c r="U1" s="126"/>
      <c r="V1" s="126"/>
      <c r="W1" s="44"/>
      <c r="X1" s="44"/>
      <c r="Y1" s="44"/>
      <c r="AM1" s="125" t="s">
        <v>41</v>
      </c>
      <c r="AN1" s="125"/>
    </row>
    <row r="2" spans="2:40" ht="8.25" customHeight="1">
      <c r="B2" s="4"/>
      <c r="C2" s="5"/>
      <c r="I2" s="1"/>
      <c r="J2" s="1"/>
      <c r="K2" s="1"/>
      <c r="L2" s="1"/>
      <c r="M2" s="1"/>
      <c r="N2" s="1"/>
      <c r="O2" s="1"/>
      <c r="P2" s="1"/>
      <c r="Q2" s="1"/>
      <c r="AM2" s="136" t="s">
        <v>40</v>
      </c>
      <c r="AN2" s="136"/>
    </row>
    <row r="3" spans="2:42" ht="21" customHeight="1">
      <c r="B3" s="3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3"/>
      <c r="AP3" t="s">
        <v>1</v>
      </c>
    </row>
    <row r="4" spans="2:40" ht="18" customHeight="1">
      <c r="B4" s="34" t="s">
        <v>7</v>
      </c>
      <c r="C4" s="1"/>
      <c r="D4" s="1"/>
      <c r="E4" s="1"/>
      <c r="F4" s="50" t="s">
        <v>43</v>
      </c>
      <c r="G4" s="35" t="s">
        <v>35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41"/>
      <c r="AB4" s="35" t="s">
        <v>37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40"/>
      <c r="AN4" s="47"/>
    </row>
    <row r="5" spans="2:40" ht="18" customHeight="1">
      <c r="B5" s="11"/>
      <c r="C5" s="1"/>
      <c r="D5" s="1"/>
      <c r="E5" s="1"/>
      <c r="F5" s="41"/>
      <c r="G5" s="35" t="s">
        <v>36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41"/>
      <c r="AB5" s="35" t="s">
        <v>38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40"/>
      <c r="AN5" s="47"/>
    </row>
    <row r="6" spans="2:47" ht="18" customHeight="1">
      <c r="B6" s="16"/>
      <c r="C6" s="6"/>
      <c r="D6" s="6"/>
      <c r="E6" s="6"/>
      <c r="F6" s="6"/>
      <c r="G6" s="6"/>
      <c r="H6" s="48" t="s">
        <v>34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41"/>
      <c r="AB6" s="49" t="s">
        <v>39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7"/>
      <c r="AP6" s="29" t="s">
        <v>46</v>
      </c>
      <c r="AQ6" s="118">
        <v>1</v>
      </c>
      <c r="AR6" s="29" t="s">
        <v>77</v>
      </c>
      <c r="AS6" s="118">
        <f>MAX(data!L:L)</f>
        <v>2</v>
      </c>
      <c r="AT6" s="29" t="s">
        <v>78</v>
      </c>
      <c r="AU6" s="8"/>
    </row>
    <row r="7" spans="8:47" ht="6.75" customHeight="1">
      <c r="H7" s="4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"/>
      <c r="AB7" s="35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U7" s="8"/>
    </row>
    <row r="8" spans="2:51" ht="18.75" customHeight="1">
      <c r="B8" s="9" t="s">
        <v>3</v>
      </c>
      <c r="C8" s="129" t="s">
        <v>4</v>
      </c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1"/>
      <c r="W8" s="129" t="s">
        <v>6</v>
      </c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1"/>
      <c r="AM8" s="129" t="s">
        <v>20</v>
      </c>
      <c r="AN8" s="130"/>
      <c r="AO8" s="131"/>
      <c r="AP8" s="137" t="s">
        <v>18</v>
      </c>
      <c r="AQ8" s="137"/>
      <c r="AR8" s="137"/>
      <c r="AS8" s="137"/>
      <c r="AT8" s="137"/>
      <c r="AU8" s="14"/>
      <c r="AV8" s="10"/>
      <c r="AW8" s="10"/>
      <c r="AX8" s="10"/>
      <c r="AY8" s="10"/>
    </row>
    <row r="9" spans="2:51" ht="23.25" customHeight="1">
      <c r="B9" s="39" t="s">
        <v>5</v>
      </c>
      <c r="C9" s="16"/>
      <c r="D9" s="132" t="s">
        <v>15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3"/>
      <c r="AM9" s="12" t="s">
        <v>21</v>
      </c>
      <c r="AN9" s="127" t="s">
        <v>17</v>
      </c>
      <c r="AO9" s="128"/>
      <c r="AP9" s="137" t="s">
        <v>19</v>
      </c>
      <c r="AQ9" s="137"/>
      <c r="AR9" s="137"/>
      <c r="AS9" s="137"/>
      <c r="AT9" s="137"/>
      <c r="AU9" s="15" t="s">
        <v>8</v>
      </c>
      <c r="AV9" s="10"/>
      <c r="AW9" s="10"/>
      <c r="AX9" s="10"/>
      <c r="AY9" s="10"/>
    </row>
    <row r="10" spans="2:47" ht="7.5" customHeight="1">
      <c r="B10" s="17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17"/>
      <c r="AN10" s="9"/>
      <c r="AO10" s="9"/>
      <c r="AP10" s="51"/>
      <c r="AQ10" s="107"/>
      <c r="AR10" s="107"/>
      <c r="AS10" s="52"/>
      <c r="AT10" s="9"/>
      <c r="AU10" s="3"/>
    </row>
    <row r="11" spans="2:47" s="61" customFormat="1" ht="17.25" customHeight="1">
      <c r="B11" s="54">
        <f>IF(AND(AQ6&lt;=AS6,AS6&gt;0),AQ6*8-7,"")</f>
        <v>1</v>
      </c>
      <c r="C11" s="55"/>
      <c r="D11" s="56" t="str">
        <f>IF(ISNUMBER($B11),MID(LOOKUP($B11,data!$A:$A,data!$D:$D),1,1),"")</f>
        <v>6</v>
      </c>
      <c r="E11" s="57"/>
      <c r="F11" s="56" t="str">
        <f>IF(ISNUMBER($B11),MID(LOOKUP($B11,data!$A:$A,data!$D:$D),2,1),"")</f>
        <v>0</v>
      </c>
      <c r="G11" s="56" t="str">
        <f>IF(ISNUMBER($B11),MID(LOOKUP($B11,data!$A:$A,data!$D:$D),3,1),"")</f>
        <v>1</v>
      </c>
      <c r="H11" s="56" t="str">
        <f>IF(ISNUMBER($B11),MID(LOOKUP($B11,data!$A:$A,data!$D:$D),4,1),"")</f>
        <v>4</v>
      </c>
      <c r="I11" s="56" t="str">
        <f>IF(ISNUMBER($B11),MID(LOOKUP($B11,data!$A:$A,data!$D:$D),5,1),"")</f>
        <v>9</v>
      </c>
      <c r="J11" s="57"/>
      <c r="K11" s="56" t="str">
        <f>IF(ISNUMBER($B11),MID(LOOKUP($B11,data!$A:$A,data!$D:$D),6,1),"")</f>
        <v>0</v>
      </c>
      <c r="L11" s="56" t="str">
        <f>IF(ISNUMBER($B11),MID(LOOKUP($B11,data!$A:$A,data!$D:$D),7,1),"")</f>
        <v>0</v>
      </c>
      <c r="M11" s="56" t="str">
        <f>IF(ISNUMBER($B11),MID(LOOKUP($B11,data!$A:$A,data!$D:$D),8,1),"")</f>
        <v>0</v>
      </c>
      <c r="N11" s="56" t="str">
        <f>IF(ISNUMBER($B11),MID(LOOKUP($B11,data!$A:$A,data!$D:$D),9,1),"")</f>
        <v>6</v>
      </c>
      <c r="O11" s="56" t="str">
        <f>IF(ISNUMBER($B11),MID(LOOKUP($B11,data!$A:$A,data!$D:$D),10,1),"")</f>
        <v>3</v>
      </c>
      <c r="P11" s="57"/>
      <c r="Q11" s="56" t="str">
        <f>IF(ISNUMBER($B11),MID(LOOKUP($B11,data!$A:$A,data!$D:$D),11,1),"")</f>
        <v>5</v>
      </c>
      <c r="R11" s="56" t="str">
        <f>IF(ISNUMBER($B11),MID(LOOKUP($B11,data!$A:$A,data!$D:$D),12,1),"")</f>
        <v>1</v>
      </c>
      <c r="S11" s="57"/>
      <c r="T11" s="56" t="str">
        <f>IF(ISNUMBER($B11),MID(LOOKUP($B11,data!$A:$A,data!$D:$D),13,1),"")</f>
        <v>6</v>
      </c>
      <c r="U11" s="57"/>
      <c r="V11" s="57"/>
      <c r="W11" s="57"/>
      <c r="X11" s="57"/>
      <c r="Y11" s="56" t="str">
        <f>IF(ISNUMBER($B11),MID(LOOKUP($B11,data!$A:$A,data!$E:$E),1,1),"")</f>
        <v>1</v>
      </c>
      <c r="Z11" s="57"/>
      <c r="AA11" s="56" t="str">
        <f>IF(ISNUMBER($B11),MID(LOOKUP($B11,data!$A:$A,data!$E:$E),2,1),"")</f>
        <v>9</v>
      </c>
      <c r="AB11" s="56" t="str">
        <f>IF(ISNUMBER($B11),MID(LOOKUP($B11,data!$A:$A,data!$E:$E),3,1),"")</f>
        <v>2</v>
      </c>
      <c r="AC11" s="56" t="str">
        <f>IF(ISNUMBER($B11),MID(LOOKUP($B11,data!$A:$A,data!$E:$E),4,1),"")</f>
        <v>1</v>
      </c>
      <c r="AD11" s="56" t="str">
        <f>IF(ISNUMBER($B11),MID(LOOKUP($B11,data!$A:$A,data!$E:$E),5,1),"")</f>
        <v>3</v>
      </c>
      <c r="AE11" s="57"/>
      <c r="AF11" s="56" t="str">
        <f>IF(ISNUMBER($B11),MID(LOOKUP($B11,data!$A:$A,data!$E:$E),6,1),"")</f>
        <v>8</v>
      </c>
      <c r="AG11" s="56" t="str">
        <f>IF(ISNUMBER($B11),MID(LOOKUP($B11,data!$A:$A,data!$E:$E),7,1),"")</f>
        <v>2</v>
      </c>
      <c r="AH11" s="56" t="str">
        <f>IF(ISNUMBER($B11),MID(LOOKUP($B11,data!$A:$A,data!$E:$E),8,1),"")</f>
        <v>2</v>
      </c>
      <c r="AI11" s="56" t="str">
        <f>IF(ISNUMBER($B11),MID(LOOKUP($B11,data!$A:$A,data!$E:$E),9,1),"")</f>
        <v>6</v>
      </c>
      <c r="AJ11" s="57"/>
      <c r="AK11" s="56" t="str">
        <f>IF(ISNUMBER($B11),MID(LOOKUP($B11,data!$A:$A,data!$E:$E),10,1),"")</f>
        <v>8</v>
      </c>
      <c r="AL11" s="57"/>
      <c r="AM11" s="58"/>
      <c r="AN11" s="59"/>
      <c r="AO11" s="59"/>
      <c r="AP11" s="108"/>
      <c r="AQ11" s="115"/>
      <c r="AR11" s="115"/>
      <c r="AS11" s="112"/>
      <c r="AT11" s="54"/>
      <c r="AU11" s="60"/>
    </row>
    <row r="12" spans="2:47" s="61" customFormat="1" ht="17.25" customHeight="1">
      <c r="B12" s="54"/>
      <c r="C12" s="62" t="s">
        <v>10</v>
      </c>
      <c r="D12" s="57"/>
      <c r="E12" s="63"/>
      <c r="F12" s="53" t="str">
        <f>IF(B11="","",VLOOKUP($B11,data!$A$2:$C3200,2,0))</f>
        <v>นาย 111111</v>
      </c>
      <c r="G12" s="63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55"/>
      <c r="T12" s="65" t="s">
        <v>16</v>
      </c>
      <c r="U12" s="57"/>
      <c r="V12" s="57"/>
      <c r="W12" s="53" t="str">
        <f>IF(B11="","",VLOOKUP($B11,data!$A$2:$C3200,3,0))</f>
        <v>กกกกกกก</v>
      </c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57"/>
      <c r="AM12" s="103">
        <f>IF(B11="","",VLOOKUP($B11,data!$A$2:$F3200,6,0))</f>
        <v>40421</v>
      </c>
      <c r="AN12" s="105">
        <f>IF(B11="","",VLOOKUP($B11,data!$A$2:$I3200,7,0))</f>
        <v>237525</v>
      </c>
      <c r="AO12" s="105" t="str">
        <f>IF(B11="","",VLOOKUP($B11,data!$A$2:$J3200,8,0))</f>
        <v>-</v>
      </c>
      <c r="AP12" s="109"/>
      <c r="AQ12" s="122">
        <f>IF(B11="","",VLOOKUP($B11,data!$A$2:$I3200,9,0))</f>
        <v>53900</v>
      </c>
      <c r="AR12" s="122"/>
      <c r="AS12" s="123"/>
      <c r="AT12" s="106">
        <f>IF(B11="","",VLOOKUP($B11,data!$A$2:$J3200,10,0))</f>
        <v>66</v>
      </c>
      <c r="AU12" s="60">
        <f>IF(B11="","",VLOOKUP($B11,data!$A$2:$K3200,11,0))</f>
        <v>2</v>
      </c>
    </row>
    <row r="13" spans="2:47" s="61" customFormat="1" ht="8.25" customHeight="1">
      <c r="B13" s="54"/>
      <c r="C13" s="55"/>
      <c r="D13" s="57"/>
      <c r="E13" s="66"/>
      <c r="F13" s="66"/>
      <c r="G13" s="66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55"/>
      <c r="T13" s="65"/>
      <c r="U13" s="57"/>
      <c r="V13" s="57"/>
      <c r="W13" s="68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8"/>
      <c r="AN13" s="59"/>
      <c r="AO13" s="59"/>
      <c r="AP13" s="108"/>
      <c r="AQ13" s="115"/>
      <c r="AR13" s="115"/>
      <c r="AS13" s="112"/>
      <c r="AT13" s="58"/>
      <c r="AU13" s="60"/>
    </row>
    <row r="14" spans="2:47" s="61" customFormat="1" ht="7.5" customHeight="1">
      <c r="B14" s="69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70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9"/>
      <c r="AN14" s="71"/>
      <c r="AO14" s="71"/>
      <c r="AP14" s="110"/>
      <c r="AQ14" s="116"/>
      <c r="AR14" s="116"/>
      <c r="AS14" s="113"/>
      <c r="AT14" s="71"/>
      <c r="AU14" s="72"/>
    </row>
    <row r="15" spans="2:47" s="61" customFormat="1" ht="17.25" customHeight="1">
      <c r="B15" s="75">
        <f>IF(B11&lt;MAX(data!A:A),B11+1,"")</f>
        <v>2</v>
      </c>
      <c r="C15" s="55"/>
      <c r="D15" s="56" t="str">
        <f>IF(ISNUMBER($B15),MID(LOOKUP($B15,data!$A:$A,data!$D:$D),1,1),"")</f>
        <v>3</v>
      </c>
      <c r="E15" s="57"/>
      <c r="F15" s="56" t="str">
        <f>IF(ISNUMBER($B15),MID(LOOKUP($B15,data!$A:$A,data!$D:$D),2,1),"")</f>
        <v>1</v>
      </c>
      <c r="G15" s="56" t="str">
        <f>IF(ISNUMBER($B15),MID(LOOKUP($B15,data!$A:$A,data!$D:$D),3,1),"")</f>
        <v>0</v>
      </c>
      <c r="H15" s="56" t="str">
        <f>IF(ISNUMBER($B15),MID(LOOKUP($B15,data!$A:$A,data!$D:$D),4,1),"")</f>
        <v>1</v>
      </c>
      <c r="I15" s="56" t="str">
        <f>IF(ISNUMBER($B15),MID(LOOKUP($B15,data!$A:$A,data!$D:$D),5,1),"")</f>
        <v>6</v>
      </c>
      <c r="J15" s="57"/>
      <c r="K15" s="56" t="str">
        <f>IF(ISNUMBER($B15),MID(LOOKUP($B15,data!$A:$A,data!$D:$D),6,1),"")</f>
        <v>0</v>
      </c>
      <c r="L15" s="56" t="str">
        <f>IF(ISNUMBER($B15),MID(LOOKUP($B15,data!$A:$A,data!$D:$D),7,1),"")</f>
        <v>0</v>
      </c>
      <c r="M15" s="56" t="str">
        <f>IF(ISNUMBER($B15),MID(LOOKUP($B15,data!$A:$A,data!$D:$D),8,1),"")</f>
        <v>2</v>
      </c>
      <c r="N15" s="56" t="str">
        <f>IF(ISNUMBER($B15),MID(LOOKUP($B15,data!$A:$A,data!$D:$D),9,1),"")</f>
        <v>6</v>
      </c>
      <c r="O15" s="56" t="str">
        <f>IF(ISNUMBER($B15),MID(LOOKUP($B15,data!$A:$A,data!$D:$D),10,1),"")</f>
        <v>0</v>
      </c>
      <c r="P15" s="57"/>
      <c r="Q15" s="56" t="str">
        <f>IF(ISNUMBER($B15),MID(LOOKUP($B15,data!$A:$A,data!$D:$D),11,1),"")</f>
        <v>2</v>
      </c>
      <c r="R15" s="56" t="str">
        <f>IF(ISNUMBER($B15),MID(LOOKUP($B15,data!$A:$A,data!$D:$D),12,1),"")</f>
        <v>3</v>
      </c>
      <c r="S15" s="57"/>
      <c r="T15" s="56" t="str">
        <f>IF(ISNUMBER($B15),MID(LOOKUP($B15,data!$A:$A,data!$D:$D),13,1),"")</f>
        <v>7</v>
      </c>
      <c r="U15" s="57"/>
      <c r="V15" s="57"/>
      <c r="W15" s="57"/>
      <c r="X15" s="57"/>
      <c r="Y15" s="56">
        <f>IF(ISNUMBER($B15),MID(LOOKUP($B15,data!$A:$A,data!$E:$E),1,1),"")</f>
      </c>
      <c r="Z15" s="57"/>
      <c r="AA15" s="56">
        <f>IF(ISNUMBER($B15),MID(LOOKUP($B15,data!$A:$A,data!$E:$E),2,1),"")</f>
      </c>
      <c r="AB15" s="56">
        <f>IF(ISNUMBER($B15),MID(LOOKUP($B15,data!$A:$A,data!$E:$E),3,1),"")</f>
      </c>
      <c r="AC15" s="56">
        <f>IF(ISNUMBER($B15),MID(LOOKUP($B15,data!$A:$A,data!$E:$E),4,1),"")</f>
      </c>
      <c r="AD15" s="56">
        <f>IF(ISNUMBER($B15),MID(LOOKUP($B15,data!$A:$A,data!$E:$E),5,1),"")</f>
      </c>
      <c r="AE15" s="57"/>
      <c r="AF15" s="56">
        <f>IF(ISNUMBER($B15),MID(LOOKUP($B15,data!$A:$A,data!$E:$E),6,1),"")</f>
      </c>
      <c r="AG15" s="56">
        <f>IF(ISNUMBER($B15),MID(LOOKUP($B15,data!$A:$A,data!$E:$E),7,1),"")</f>
      </c>
      <c r="AH15" s="56">
        <f>IF(ISNUMBER($B15),MID(LOOKUP($B15,data!$A:$A,data!$E:$E),8,1),"")</f>
      </c>
      <c r="AI15" s="56">
        <f>IF(ISNUMBER($B15),MID(LOOKUP($B15,data!$A:$A,data!$E:$E),9,1),"")</f>
      </c>
      <c r="AJ15" s="57"/>
      <c r="AK15" s="56">
        <f>IF(ISNUMBER($B15),MID(LOOKUP($B15,data!$A:$A,data!$E:$E),10,1),"")</f>
      </c>
      <c r="AL15" s="57"/>
      <c r="AM15" s="58"/>
      <c r="AN15" s="59"/>
      <c r="AO15" s="59"/>
      <c r="AP15" s="108"/>
      <c r="AQ15" s="115"/>
      <c r="AR15" s="115"/>
      <c r="AS15" s="112"/>
      <c r="AT15" s="54"/>
      <c r="AU15" s="60"/>
    </row>
    <row r="16" spans="2:47" s="61" customFormat="1" ht="17.25" customHeight="1">
      <c r="B16" s="54"/>
      <c r="C16" s="62" t="s">
        <v>10</v>
      </c>
      <c r="D16" s="66"/>
      <c r="E16" s="73"/>
      <c r="F16" s="53" t="str">
        <f>IF(B15="","",VLOOKUP($B15,data!$A$2:$C3204,2,0))</f>
        <v>นาย 2222</v>
      </c>
      <c r="G16" s="73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55"/>
      <c r="T16" s="65" t="s">
        <v>16</v>
      </c>
      <c r="U16" s="57"/>
      <c r="V16" s="57"/>
      <c r="W16" s="53" t="str">
        <f>IF(B15="","",VLOOKUP($B15,data!$A$2:$C3204,3,0))</f>
        <v>ขขขข</v>
      </c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57"/>
      <c r="AM16" s="103">
        <f>IF(R15="","",VLOOKUP($B15,data!$A$2:$F3204,6,0))</f>
        <v>40421</v>
      </c>
      <c r="AN16" s="105">
        <f>IF(B15="","",VLOOKUP($B15,data!$A$2:$I3204,7,0))</f>
        <v>43500</v>
      </c>
      <c r="AO16" s="105" t="str">
        <f>IF(B15="","",VLOOKUP($B15,data!$A$2:$J3204,8,0))</f>
        <v>-</v>
      </c>
      <c r="AP16" s="109"/>
      <c r="AQ16" s="122">
        <f>IF(B15="","",VLOOKUP($B15,data!$A$2:$I3204,9,0))</f>
        <v>2199</v>
      </c>
      <c r="AR16" s="122"/>
      <c r="AS16" s="123"/>
      <c r="AT16" s="106">
        <f>IF(B15="","",VLOOKUP($B15,data!$A$2:$J3204,10,0))</f>
        <v>87</v>
      </c>
      <c r="AU16" s="60">
        <f>IF(B15="","",VLOOKUP($B15,data!$A$2:$K3200,11,0))</f>
        <v>1</v>
      </c>
    </row>
    <row r="17" spans="2:47" s="61" customFormat="1" ht="9" customHeight="1">
      <c r="B17" s="54"/>
      <c r="C17" s="55"/>
      <c r="D17" s="57"/>
      <c r="E17" s="66"/>
      <c r="F17" s="66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55"/>
      <c r="T17" s="65"/>
      <c r="U17" s="57"/>
      <c r="V17" s="57"/>
      <c r="W17" s="68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8"/>
      <c r="AN17" s="59"/>
      <c r="AO17" s="59"/>
      <c r="AP17" s="108"/>
      <c r="AQ17" s="115"/>
      <c r="AR17" s="115"/>
      <c r="AS17" s="112"/>
      <c r="AT17" s="58"/>
      <c r="AU17" s="60"/>
    </row>
    <row r="18" spans="2:47" s="61" customFormat="1" ht="7.5" customHeight="1">
      <c r="B18" s="69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70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9"/>
      <c r="AN18" s="71"/>
      <c r="AO18" s="71"/>
      <c r="AP18" s="110"/>
      <c r="AQ18" s="116"/>
      <c r="AR18" s="116"/>
      <c r="AS18" s="113"/>
      <c r="AT18" s="71"/>
      <c r="AU18" s="72"/>
    </row>
    <row r="19" spans="2:47" s="61" customFormat="1" ht="17.25" customHeight="1">
      <c r="B19" s="75">
        <f>IF(B15&lt;MAX(data!A:A),B15+1,"")</f>
        <v>3</v>
      </c>
      <c r="C19" s="55"/>
      <c r="D19" s="56" t="str">
        <f>IF(ISNUMBER($B19),MID(LOOKUP($B19,data!$A:$A,data!$D:$D),1,1),"")</f>
        <v>3</v>
      </c>
      <c r="E19" s="57"/>
      <c r="F19" s="56" t="str">
        <f>IF(ISNUMBER($B19),MID(LOOKUP($B19,data!$A:$A,data!$D:$D),2,1),"")</f>
        <v>4</v>
      </c>
      <c r="G19" s="56" t="str">
        <f>IF(ISNUMBER($B19),MID(LOOKUP($B19,data!$A:$A,data!$D:$D),3,1),"")</f>
        <v>0</v>
      </c>
      <c r="H19" s="56" t="str">
        <f>IF(ISNUMBER($B19),MID(LOOKUP($B19,data!$A:$A,data!$D:$D),4,1),"")</f>
        <v>0</v>
      </c>
      <c r="I19" s="56" t="str">
        <f>IF(ISNUMBER($B19),MID(LOOKUP($B19,data!$A:$A,data!$D:$D),5,1),"")</f>
        <v>3</v>
      </c>
      <c r="J19" s="57"/>
      <c r="K19" s="56" t="str">
        <f>IF(ISNUMBER($B19),MID(LOOKUP($B19,data!$A:$A,data!$D:$D),6,1),"")</f>
        <v>0</v>
      </c>
      <c r="L19" s="56" t="str">
        <f>IF(ISNUMBER($B19),MID(LOOKUP($B19,data!$A:$A,data!$D:$D),7,1),"")</f>
        <v>0</v>
      </c>
      <c r="M19" s="56" t="str">
        <f>IF(ISNUMBER($B19),MID(LOOKUP($B19,data!$A:$A,data!$D:$D),8,1),"")</f>
        <v>2</v>
      </c>
      <c r="N19" s="56" t="str">
        <f>IF(ISNUMBER($B19),MID(LOOKUP($B19,data!$A:$A,data!$D:$D),9,1),"")</f>
        <v>8</v>
      </c>
      <c r="O19" s="56" t="str">
        <f>IF(ISNUMBER($B19),MID(LOOKUP($B19,data!$A:$A,data!$D:$D),10,1),"")</f>
        <v>6</v>
      </c>
      <c r="P19" s="57"/>
      <c r="Q19" s="56" t="str">
        <f>IF(ISNUMBER($B19),MID(LOOKUP($B19,data!$A:$A,data!$D:$D),11,1),"")</f>
        <v>9</v>
      </c>
      <c r="R19" s="56" t="str">
        <f>IF(ISNUMBER($B19),MID(LOOKUP($B19,data!$A:$A,data!$D:$D),12,1),"")</f>
        <v>4</v>
      </c>
      <c r="S19" s="57"/>
      <c r="T19" s="56" t="str">
        <f>IF(ISNUMBER($B19),MID(LOOKUP($B19,data!$A:$A,data!$D:$D),13,1),"")</f>
        <v>6</v>
      </c>
      <c r="U19" s="57"/>
      <c r="V19" s="57"/>
      <c r="W19" s="57"/>
      <c r="X19" s="57"/>
      <c r="Y19" s="56">
        <f>IF(ISNUMBER($B19),MID(LOOKUP($B19,data!$A:$A,data!$E:$E),1,1),"")</f>
      </c>
      <c r="Z19" s="57"/>
      <c r="AA19" s="56">
        <f>IF(ISNUMBER($B19),MID(LOOKUP($B19,data!$A:$A,data!$E:$E),2,1),"")</f>
      </c>
      <c r="AB19" s="56">
        <f>IF(ISNUMBER($B19),MID(LOOKUP($B19,data!$A:$A,data!$E:$E),3,1),"")</f>
      </c>
      <c r="AC19" s="56">
        <f>IF(ISNUMBER($B19),MID(LOOKUP($B19,data!$A:$A,data!$E:$E),4,1),"")</f>
      </c>
      <c r="AD19" s="56">
        <f>IF(ISNUMBER($B19),MID(LOOKUP($B19,data!$A:$A,data!$E:$E),5,1),"")</f>
      </c>
      <c r="AE19" s="57"/>
      <c r="AF19" s="56">
        <f>IF(ISNUMBER($B19),MID(LOOKUP($B19,data!$A:$A,data!$E:$E),6,1),"")</f>
      </c>
      <c r="AG19" s="56">
        <f>IF(ISNUMBER($B19),MID(LOOKUP($B19,data!$A:$A,data!$E:$E),7,1),"")</f>
      </c>
      <c r="AH19" s="56">
        <f>IF(ISNUMBER($B19),MID(LOOKUP($B19,data!$A:$A,data!$E:$E),8,1),"")</f>
      </c>
      <c r="AI19" s="56">
        <f>IF(ISNUMBER($B19),MID(LOOKUP($B19,data!$A:$A,data!$E:$E),9,1),"")</f>
      </c>
      <c r="AJ19" s="57"/>
      <c r="AK19" s="56">
        <f>IF(ISNUMBER($B19),MID(LOOKUP($B19,data!$A:$A,data!$E:$E),10,1),"")</f>
      </c>
      <c r="AL19" s="57"/>
      <c r="AM19" s="58"/>
      <c r="AN19" s="59"/>
      <c r="AO19" s="59"/>
      <c r="AP19" s="108"/>
      <c r="AQ19" s="115"/>
      <c r="AR19" s="115"/>
      <c r="AS19" s="112"/>
      <c r="AT19" s="54"/>
      <c r="AU19" s="60"/>
    </row>
    <row r="20" spans="2:47" s="61" customFormat="1" ht="17.25" customHeight="1">
      <c r="B20" s="54"/>
      <c r="C20" s="62" t="s">
        <v>10</v>
      </c>
      <c r="D20" s="66"/>
      <c r="E20" s="73"/>
      <c r="F20" s="53" t="str">
        <f>IF(B19="","",VLOOKUP($B19,data!$A$2:$C3208,2,0))</f>
        <v>นาย 2223</v>
      </c>
      <c r="G20" s="73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55"/>
      <c r="T20" s="65" t="s">
        <v>16</v>
      </c>
      <c r="U20" s="57"/>
      <c r="V20" s="57"/>
      <c r="W20" s="53" t="str">
        <f>IF(B19="","",VLOOKUP($B19,data!$A$2:$C3208,3,0))</f>
        <v>ขขขข</v>
      </c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57"/>
      <c r="AM20" s="103">
        <f>IF(R19="","",VLOOKUP($B19,data!$A$2:$F3208,6,0))</f>
        <v>40421</v>
      </c>
      <c r="AN20" s="105">
        <f>IF(B19="","",VLOOKUP($B19,data!$A$2:$I3208,7,0))</f>
        <v>20500</v>
      </c>
      <c r="AO20" s="105" t="str">
        <f>IF(B19="","",VLOOKUP($B19,data!$A$2:$J3208,8,0))</f>
        <v>-</v>
      </c>
      <c r="AP20" s="109"/>
      <c r="AQ20" s="122">
        <f>IF(B19="","",VLOOKUP($B19,data!$A$2:$I3208,9,0))</f>
        <v>0</v>
      </c>
      <c r="AR20" s="122"/>
      <c r="AS20" s="123"/>
      <c r="AT20" s="106">
        <f>IF(B19="","",VLOOKUP($B19,data!$A$2:$J3208,10,0))</f>
        <v>0</v>
      </c>
      <c r="AU20" s="60">
        <f>IF(B19="","",VLOOKUP($B19,data!$A$2:$K3200,11,0))</f>
        <v>1</v>
      </c>
    </row>
    <row r="21" spans="2:47" s="61" customFormat="1" ht="7.5" customHeight="1">
      <c r="B21" s="54"/>
      <c r="C21" s="55"/>
      <c r="D21" s="57"/>
      <c r="E21" s="66"/>
      <c r="F21" s="66"/>
      <c r="G21" s="66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55"/>
      <c r="T21" s="65"/>
      <c r="U21" s="57"/>
      <c r="V21" s="57"/>
      <c r="W21" s="68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8"/>
      <c r="AN21" s="59"/>
      <c r="AO21" s="59"/>
      <c r="AP21" s="108"/>
      <c r="AQ21" s="115"/>
      <c r="AR21" s="115"/>
      <c r="AS21" s="112"/>
      <c r="AT21" s="58"/>
      <c r="AU21" s="60"/>
    </row>
    <row r="22" spans="2:47" s="61" customFormat="1" ht="7.5" customHeight="1">
      <c r="B22" s="69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70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9"/>
      <c r="AN22" s="71"/>
      <c r="AO22" s="71"/>
      <c r="AP22" s="110"/>
      <c r="AQ22" s="116"/>
      <c r="AR22" s="116"/>
      <c r="AS22" s="113"/>
      <c r="AT22" s="71"/>
      <c r="AU22" s="72"/>
    </row>
    <row r="23" spans="2:47" s="61" customFormat="1" ht="17.25" customHeight="1">
      <c r="B23" s="75">
        <f>IF(B19&lt;MAX(data!A:A),B19+1,"")</f>
        <v>4</v>
      </c>
      <c r="C23" s="55"/>
      <c r="D23" s="56" t="str">
        <f>IF(ISNUMBER($B23),MID(LOOKUP($B23,data!$A:$A,data!$D:$D),1,1),"")</f>
        <v>3</v>
      </c>
      <c r="E23" s="57"/>
      <c r="F23" s="56" t="str">
        <f>IF(ISNUMBER($B23),MID(LOOKUP($B23,data!$A:$A,data!$D:$D),2,1),"")</f>
        <v>4</v>
      </c>
      <c r="G23" s="56" t="str">
        <f>IF(ISNUMBER($B23),MID(LOOKUP($B23,data!$A:$A,data!$D:$D),3,1),"")</f>
        <v>3</v>
      </c>
      <c r="H23" s="56" t="str">
        <f>IF(ISNUMBER($B23),MID(LOOKUP($B23,data!$A:$A,data!$D:$D),4,1),"")</f>
        <v>0</v>
      </c>
      <c r="I23" s="56" t="str">
        <f>IF(ISNUMBER($B23),MID(LOOKUP($B23,data!$A:$A,data!$D:$D),5,1),"")</f>
        <v>2</v>
      </c>
      <c r="J23" s="57"/>
      <c r="K23" s="56" t="str">
        <f>IF(ISNUMBER($B23),MID(LOOKUP($B23,data!$A:$A,data!$D:$D),6,1),"")</f>
        <v>0</v>
      </c>
      <c r="L23" s="56" t="str">
        <f>IF(ISNUMBER($B23),MID(LOOKUP($B23,data!$A:$A,data!$D:$D),7,1),"")</f>
        <v>0</v>
      </c>
      <c r="M23" s="56" t="str">
        <f>IF(ISNUMBER($B23),MID(LOOKUP($B23,data!$A:$A,data!$D:$D),8,1),"")</f>
        <v>4</v>
      </c>
      <c r="N23" s="56" t="str">
        <f>IF(ISNUMBER($B23),MID(LOOKUP($B23,data!$A:$A,data!$D:$D),9,1),"")</f>
        <v>7</v>
      </c>
      <c r="O23" s="56" t="str">
        <f>IF(ISNUMBER($B23),MID(LOOKUP($B23,data!$A:$A,data!$D:$D),10,1),"")</f>
        <v>6</v>
      </c>
      <c r="P23" s="57"/>
      <c r="Q23" s="56" t="str">
        <f>IF(ISNUMBER($B23),MID(LOOKUP($B23,data!$A:$A,data!$D:$D),11,1),"")</f>
        <v>2</v>
      </c>
      <c r="R23" s="56" t="str">
        <f>IF(ISNUMBER($B23),MID(LOOKUP($B23,data!$A:$A,data!$D:$D),12,1),"")</f>
        <v>2</v>
      </c>
      <c r="S23" s="57"/>
      <c r="T23" s="56" t="str">
        <f>IF(ISNUMBER($B23),MID(LOOKUP($B23,data!$A:$A,data!$D:$D),13,1),"")</f>
        <v>1</v>
      </c>
      <c r="U23" s="57"/>
      <c r="V23" s="57"/>
      <c r="W23" s="57"/>
      <c r="X23" s="57"/>
      <c r="Y23" s="56">
        <f>IF(ISNUMBER($B23),MID(LOOKUP($B23,data!$A:$A,data!$E:$E),1,1),"")</f>
      </c>
      <c r="Z23" s="57"/>
      <c r="AA23" s="56">
        <f>IF(ISNUMBER($B23),MID(LOOKUP($B23,data!$A:$A,data!$E:$E),2,1),"")</f>
      </c>
      <c r="AB23" s="56">
        <f>IF(ISNUMBER($B23),MID(LOOKUP($B23,data!$A:$A,data!$E:$E),3,1),"")</f>
      </c>
      <c r="AC23" s="56">
        <f>IF(ISNUMBER($B23),MID(LOOKUP($B23,data!$A:$A,data!$E:$E),4,1),"")</f>
      </c>
      <c r="AD23" s="56">
        <f>IF(ISNUMBER($B23),MID(LOOKUP($B23,data!$A:$A,data!$E:$E),5,1),"")</f>
      </c>
      <c r="AE23" s="57"/>
      <c r="AF23" s="56">
        <f>IF(ISNUMBER($B23),MID(LOOKUP($B23,data!$A:$A,data!$E:$E),6,1),"")</f>
      </c>
      <c r="AG23" s="56">
        <f>IF(ISNUMBER($B23),MID(LOOKUP($B23,data!$A:$A,data!$E:$E),7,1),"")</f>
      </c>
      <c r="AH23" s="56">
        <f>IF(ISNUMBER($B23),MID(LOOKUP($B23,data!$A:$A,data!$E:$E),8,1),"")</f>
      </c>
      <c r="AI23" s="56">
        <f>IF(ISNUMBER($B23),MID(LOOKUP($B23,data!$A:$A,data!$E:$E),9,1),"")</f>
      </c>
      <c r="AJ23" s="57"/>
      <c r="AK23" s="56">
        <f>IF(ISNUMBER($B23),MID(LOOKUP($B23,data!$A:$A,data!$E:$E),10,1),"")</f>
      </c>
      <c r="AL23" s="57"/>
      <c r="AM23" s="58"/>
      <c r="AN23" s="59"/>
      <c r="AO23" s="59"/>
      <c r="AP23" s="108"/>
      <c r="AQ23" s="115"/>
      <c r="AR23" s="115"/>
      <c r="AS23" s="112"/>
      <c r="AT23" s="54"/>
      <c r="AU23" s="60"/>
    </row>
    <row r="24" spans="2:47" s="61" customFormat="1" ht="17.25" customHeight="1">
      <c r="B24" s="54"/>
      <c r="C24" s="62" t="s">
        <v>10</v>
      </c>
      <c r="D24" s="66"/>
      <c r="E24" s="73"/>
      <c r="F24" s="53" t="str">
        <f>IF(B23="","",VLOOKUP($B23,data!$A$2:$C3212,2,0))</f>
        <v>นาย 2224</v>
      </c>
      <c r="G24" s="73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55"/>
      <c r="T24" s="65" t="s">
        <v>16</v>
      </c>
      <c r="U24" s="57"/>
      <c r="V24" s="57"/>
      <c r="W24" s="53" t="str">
        <f>IF(B23="","",VLOOKUP($B23,data!$A$2:$C3212,3,0))</f>
        <v>ขขขข</v>
      </c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57"/>
      <c r="AM24" s="103">
        <f>IF(R23="","",VLOOKUP($B23,data!$A$2:$F3212,6,0))</f>
        <v>40421</v>
      </c>
      <c r="AN24" s="105">
        <f>IF(B23="","",VLOOKUP($B23,data!$A$2:$I3212,7,0))</f>
        <v>11000</v>
      </c>
      <c r="AO24" s="105" t="str">
        <f>IF(B23="","",VLOOKUP($B23,data!$A$2:$J3212,8,0))</f>
        <v>-</v>
      </c>
      <c r="AP24" s="109"/>
      <c r="AQ24" s="122">
        <f>IF(B23="","",VLOOKUP($B23,data!$A$2:$I3212,9,0))</f>
        <v>0</v>
      </c>
      <c r="AR24" s="122"/>
      <c r="AS24" s="123"/>
      <c r="AT24" s="106">
        <f>IF(B23="","",VLOOKUP($B23,data!$A$2:$J3212,10,0))</f>
        <v>0</v>
      </c>
      <c r="AU24" s="60">
        <f>IF(B23="","",VLOOKUP($B23,data!$A$2:$K3200,11,0))</f>
        <v>1</v>
      </c>
    </row>
    <row r="25" spans="2:47" s="61" customFormat="1" ht="9" customHeight="1">
      <c r="B25" s="54"/>
      <c r="C25" s="55"/>
      <c r="D25" s="57"/>
      <c r="E25" s="66"/>
      <c r="F25" s="66"/>
      <c r="G25" s="66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55"/>
      <c r="T25" s="65"/>
      <c r="U25" s="57"/>
      <c r="V25" s="57"/>
      <c r="W25" s="68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8"/>
      <c r="AN25" s="59"/>
      <c r="AO25" s="59"/>
      <c r="AP25" s="108"/>
      <c r="AQ25" s="115"/>
      <c r="AR25" s="115"/>
      <c r="AS25" s="112"/>
      <c r="AT25" s="58"/>
      <c r="AU25" s="60"/>
    </row>
    <row r="26" spans="2:47" s="61" customFormat="1" ht="7.5" customHeight="1">
      <c r="B26" s="69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70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9"/>
      <c r="AN26" s="71"/>
      <c r="AO26" s="71"/>
      <c r="AP26" s="110"/>
      <c r="AQ26" s="116"/>
      <c r="AR26" s="116"/>
      <c r="AS26" s="113"/>
      <c r="AT26" s="71"/>
      <c r="AU26" s="72"/>
    </row>
    <row r="27" spans="2:47" s="61" customFormat="1" ht="17.25" customHeight="1">
      <c r="B27" s="75">
        <f>IF(B23&lt;MAX(data!A:A),B23+1,"")</f>
        <v>5</v>
      </c>
      <c r="C27" s="55"/>
      <c r="D27" s="56" t="str">
        <f>IF(ISNUMBER($B27),MID(LOOKUP($B27,data!$A:$A,data!$D:$D),1,1),"")</f>
        <v>3</v>
      </c>
      <c r="E27" s="57"/>
      <c r="F27" s="56" t="str">
        <f>IF(ISNUMBER($B27),MID(LOOKUP($B27,data!$A:$A,data!$D:$D),2,1),"")</f>
        <v>7</v>
      </c>
      <c r="G27" s="56" t="str">
        <f>IF(ISNUMBER($B27),MID(LOOKUP($B27,data!$A:$A,data!$D:$D),3,1),"")</f>
        <v>1</v>
      </c>
      <c r="H27" s="56" t="str">
        <f>IF(ISNUMBER($B27),MID(LOOKUP($B27,data!$A:$A,data!$D:$D),4,1),"")</f>
        <v>0</v>
      </c>
      <c r="I27" s="56" t="str">
        <f>IF(ISNUMBER($B27),MID(LOOKUP($B27,data!$A:$A,data!$D:$D),5,1),"")</f>
        <v>5</v>
      </c>
      <c r="J27" s="57"/>
      <c r="K27" s="56" t="str">
        <f>IF(ISNUMBER($B27),MID(LOOKUP($B27,data!$A:$A,data!$D:$D),6,1),"")</f>
        <v>0</v>
      </c>
      <c r="L27" s="56" t="str">
        <f>IF(ISNUMBER($B27),MID(LOOKUP($B27,data!$A:$A,data!$D:$D),7,1),"")</f>
        <v>0</v>
      </c>
      <c r="M27" s="56" t="str">
        <f>IF(ISNUMBER($B27),MID(LOOKUP($B27,data!$A:$A,data!$D:$D),8,1),"")</f>
        <v>6</v>
      </c>
      <c r="N27" s="56" t="str">
        <f>IF(ISNUMBER($B27),MID(LOOKUP($B27,data!$A:$A,data!$D:$D),9,1),"")</f>
        <v>7</v>
      </c>
      <c r="O27" s="56" t="str">
        <f>IF(ISNUMBER($B27),MID(LOOKUP($B27,data!$A:$A,data!$D:$D),10,1),"")</f>
        <v>1</v>
      </c>
      <c r="P27" s="57"/>
      <c r="Q27" s="56" t="str">
        <f>IF(ISNUMBER($B27),MID(LOOKUP($B27,data!$A:$A,data!$D:$D),11,1),"")</f>
        <v>1</v>
      </c>
      <c r="R27" s="56" t="str">
        <f>IF(ISNUMBER($B27),MID(LOOKUP($B27,data!$A:$A,data!$D:$D),12,1),"")</f>
        <v>4</v>
      </c>
      <c r="S27" s="57"/>
      <c r="T27" s="56" t="str">
        <f>IF(ISNUMBER($B27),MID(LOOKUP($B27,data!$A:$A,data!$D:$D),13,1),"")</f>
        <v>0</v>
      </c>
      <c r="U27" s="57"/>
      <c r="V27" s="57"/>
      <c r="W27" s="57"/>
      <c r="X27" s="57"/>
      <c r="Y27" s="56">
        <f>IF(ISNUMBER($B27),MID(LOOKUP($B27,data!$A:$A,data!$E:$E),1,1),"")</f>
      </c>
      <c r="Z27" s="57"/>
      <c r="AA27" s="56">
        <f>IF(ISNUMBER($B27),MID(LOOKUP($B27,data!$A:$A,data!$E:$E),2,1),"")</f>
      </c>
      <c r="AB27" s="56">
        <f>IF(ISNUMBER($B27),MID(LOOKUP($B27,data!$A:$A,data!$E:$E),3,1),"")</f>
      </c>
      <c r="AC27" s="56">
        <f>IF(ISNUMBER($B27),MID(LOOKUP($B27,data!$A:$A,data!$E:$E),4,1),"")</f>
      </c>
      <c r="AD27" s="56">
        <f>IF(ISNUMBER($B27),MID(LOOKUP($B27,data!$A:$A,data!$E:$E),5,1),"")</f>
      </c>
      <c r="AE27" s="57"/>
      <c r="AF27" s="56">
        <f>IF(ISNUMBER($B27),MID(LOOKUP($B27,data!$A:$A,data!$E:$E),6,1),"")</f>
      </c>
      <c r="AG27" s="56">
        <f>IF(ISNUMBER($B27),MID(LOOKUP($B27,data!$A:$A,data!$E:$E),7,1),"")</f>
      </c>
      <c r="AH27" s="56">
        <f>IF(ISNUMBER($B27),MID(LOOKUP($B27,data!$A:$A,data!$E:$E),8,1),"")</f>
      </c>
      <c r="AI27" s="56">
        <f>IF(ISNUMBER($B27),MID(LOOKUP($B27,data!$A:$A,data!$E:$E),9,1),"")</f>
      </c>
      <c r="AJ27" s="57"/>
      <c r="AK27" s="56">
        <f>IF(ISNUMBER($B27),MID(LOOKUP($B27,data!$A:$A,data!$E:$E),10,1),"")</f>
      </c>
      <c r="AL27" s="57"/>
      <c r="AM27" s="58"/>
      <c r="AN27" s="59"/>
      <c r="AO27" s="59"/>
      <c r="AP27" s="108"/>
      <c r="AQ27" s="115"/>
      <c r="AR27" s="115"/>
      <c r="AS27" s="112"/>
      <c r="AT27" s="54"/>
      <c r="AU27" s="60"/>
    </row>
    <row r="28" spans="2:47" s="61" customFormat="1" ht="17.25" customHeight="1">
      <c r="B28" s="75"/>
      <c r="C28" s="62" t="s">
        <v>10</v>
      </c>
      <c r="D28" s="66"/>
      <c r="E28" s="73"/>
      <c r="F28" s="53" t="str">
        <f>IF(B27="","",VLOOKUP($B27,data!$A$2:$C3216,2,0))</f>
        <v>นาย 2225</v>
      </c>
      <c r="G28" s="73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55"/>
      <c r="T28" s="65" t="s">
        <v>16</v>
      </c>
      <c r="U28" s="57"/>
      <c r="V28" s="57"/>
      <c r="W28" s="53" t="str">
        <f>IF(B27="","",VLOOKUP($B27,data!$A$2:$C3216,3,0))</f>
        <v>ขขขข</v>
      </c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57"/>
      <c r="AM28" s="103">
        <f>IF(R27="","",VLOOKUP($B27,data!$A$2:$F3216,6,0))</f>
        <v>40421</v>
      </c>
      <c r="AN28" s="105">
        <f>IF(B27="","",VLOOKUP($B27,data!$A$2:$I3216,7,0))</f>
        <v>40500</v>
      </c>
      <c r="AO28" s="105">
        <f>IF(B27="","",VLOOKUP($B27,data!$A$2:$J3216,8,0))</f>
        <v>0</v>
      </c>
      <c r="AP28" s="109"/>
      <c r="AQ28" s="122">
        <f>IF(B27="","",VLOOKUP($B27,data!$A$2:$I3216,9,0))</f>
        <v>2001</v>
      </c>
      <c r="AR28" s="122"/>
      <c r="AS28" s="123"/>
      <c r="AT28" s="106">
        <f>IF(B27="","",VLOOKUP($B27,data!$A$2:$J3216,10,0))</f>
        <v>57</v>
      </c>
      <c r="AU28" s="60">
        <f>IF(B27="","",VLOOKUP($B27,data!$A$2:$K3200,11,0))</f>
        <v>1</v>
      </c>
    </row>
    <row r="29" spans="2:47" s="61" customFormat="1" ht="6.75" customHeight="1">
      <c r="B29" s="75"/>
      <c r="C29" s="55"/>
      <c r="D29" s="57"/>
      <c r="E29" s="66"/>
      <c r="F29" s="66"/>
      <c r="G29" s="66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55"/>
      <c r="T29" s="65"/>
      <c r="U29" s="57"/>
      <c r="V29" s="57"/>
      <c r="W29" s="68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8"/>
      <c r="AN29" s="59"/>
      <c r="AO29" s="59"/>
      <c r="AP29" s="108"/>
      <c r="AQ29" s="115"/>
      <c r="AR29" s="115"/>
      <c r="AS29" s="112"/>
      <c r="AT29" s="58"/>
      <c r="AU29" s="60"/>
    </row>
    <row r="30" spans="2:47" s="61" customFormat="1" ht="7.5" customHeight="1">
      <c r="B30" s="69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70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9"/>
      <c r="AN30" s="71"/>
      <c r="AO30" s="71"/>
      <c r="AP30" s="110"/>
      <c r="AQ30" s="116"/>
      <c r="AR30" s="116"/>
      <c r="AS30" s="113"/>
      <c r="AT30" s="71"/>
      <c r="AU30" s="72"/>
    </row>
    <row r="31" spans="2:47" s="61" customFormat="1" ht="17.25" customHeight="1">
      <c r="B31" s="75">
        <f>IF(B27&lt;MAX(data!A:A),B27+1,"")</f>
        <v>6</v>
      </c>
      <c r="C31" s="55"/>
      <c r="D31" s="56" t="str">
        <f>IF(ISNUMBER($B31),MID(LOOKUP($B31,data!$A:$A,data!$D:$D),1,1),"")</f>
        <v>3</v>
      </c>
      <c r="E31" s="57"/>
      <c r="F31" s="56" t="str">
        <f>IF(ISNUMBER($B31),MID(LOOKUP($B31,data!$A:$A,data!$D:$D),2,1),"")</f>
        <v>6</v>
      </c>
      <c r="G31" s="56" t="str">
        <f>IF(ISNUMBER($B31),MID(LOOKUP($B31,data!$A:$A,data!$D:$D),3,1),"")</f>
        <v>4</v>
      </c>
      <c r="H31" s="56" t="str">
        <f>IF(ISNUMBER($B31),MID(LOOKUP($B31,data!$A:$A,data!$D:$D),4,1),"")</f>
        <v>0</v>
      </c>
      <c r="I31" s="56" t="str">
        <f>IF(ISNUMBER($B31),MID(LOOKUP($B31,data!$A:$A,data!$D:$D),5,1),"")</f>
        <v>5</v>
      </c>
      <c r="J31" s="57"/>
      <c r="K31" s="56" t="str">
        <f>IF(ISNUMBER($B31),MID(LOOKUP($B31,data!$A:$A,data!$D:$D),6,1),"")</f>
        <v>0</v>
      </c>
      <c r="L31" s="56" t="str">
        <f>IF(ISNUMBER($B31),MID(LOOKUP($B31,data!$A:$A,data!$D:$D),7,1),"")</f>
        <v>0</v>
      </c>
      <c r="M31" s="56" t="str">
        <f>IF(ISNUMBER($B31),MID(LOOKUP($B31,data!$A:$A,data!$D:$D),8,1),"")</f>
        <v>4</v>
      </c>
      <c r="N31" s="56" t="str">
        <f>IF(ISNUMBER($B31),MID(LOOKUP($B31,data!$A:$A,data!$D:$D),9,1),"")</f>
        <v>6</v>
      </c>
      <c r="O31" s="56" t="str">
        <f>IF(ISNUMBER($B31),MID(LOOKUP($B31,data!$A:$A,data!$D:$D),10,1),"")</f>
        <v>5</v>
      </c>
      <c r="P31" s="57"/>
      <c r="Q31" s="56" t="str">
        <f>IF(ISNUMBER($B31),MID(LOOKUP($B31,data!$A:$A,data!$D:$D),11,1),"")</f>
        <v>6</v>
      </c>
      <c r="R31" s="56" t="str">
        <f>IF(ISNUMBER($B31),MID(LOOKUP($B31,data!$A:$A,data!$D:$D),12,1),"")</f>
        <v>9</v>
      </c>
      <c r="S31" s="57"/>
      <c r="T31" s="56" t="str">
        <f>IF(ISNUMBER($B31),MID(LOOKUP($B31,data!$A:$A,data!$D:$D),13,1),"")</f>
        <v>9</v>
      </c>
      <c r="U31" s="57"/>
      <c r="V31" s="57"/>
      <c r="W31" s="57"/>
      <c r="X31" s="57"/>
      <c r="Y31" s="56">
        <f>IF(ISNUMBER($B31),MID(LOOKUP($B31,data!$A:$A,data!$E:$E),1,1),"")</f>
      </c>
      <c r="Z31" s="57"/>
      <c r="AA31" s="56">
        <f>IF(ISNUMBER($B31),MID(LOOKUP($B31,data!$A:$A,data!$E:$E),2,1),"")</f>
      </c>
      <c r="AB31" s="56">
        <f>IF(ISNUMBER($B31),MID(LOOKUP($B31,data!$A:$A,data!$E:$E),3,1),"")</f>
      </c>
      <c r="AC31" s="56">
        <f>IF(ISNUMBER($B31),MID(LOOKUP($B31,data!$A:$A,data!$E:$E),4,1),"")</f>
      </c>
      <c r="AD31" s="56">
        <f>IF(ISNUMBER($B31),MID(LOOKUP($B31,data!$A:$A,data!$E:$E),5,1),"")</f>
      </c>
      <c r="AE31" s="57"/>
      <c r="AF31" s="56">
        <f>IF(ISNUMBER($B31),MID(LOOKUP($B31,data!$A:$A,data!$E:$E),6,1),"")</f>
      </c>
      <c r="AG31" s="56">
        <f>IF(ISNUMBER($B31),MID(LOOKUP($B31,data!$A:$A,data!$E:$E),7,1),"")</f>
      </c>
      <c r="AH31" s="56">
        <f>IF(ISNUMBER($B31),MID(LOOKUP($B31,data!$A:$A,data!$E:$E),8,1),"")</f>
      </c>
      <c r="AI31" s="56">
        <f>IF(ISNUMBER($B31),MID(LOOKUP($B31,data!$A:$A,data!$E:$E),9,1),"")</f>
      </c>
      <c r="AJ31" s="57"/>
      <c r="AK31" s="56">
        <f>IF(ISNUMBER($B31),MID(LOOKUP($B31,data!$A:$A,data!$E:$E),10,1),"")</f>
      </c>
      <c r="AL31" s="57"/>
      <c r="AM31" s="58"/>
      <c r="AN31" s="59"/>
      <c r="AO31" s="59"/>
      <c r="AP31" s="108"/>
      <c r="AQ31" s="115"/>
      <c r="AR31" s="115"/>
      <c r="AS31" s="112"/>
      <c r="AT31" s="54"/>
      <c r="AU31" s="60"/>
    </row>
    <row r="32" spans="2:47" s="61" customFormat="1" ht="17.25" customHeight="1">
      <c r="B32" s="54"/>
      <c r="C32" s="62" t="s">
        <v>10</v>
      </c>
      <c r="D32" s="66"/>
      <c r="E32" s="73"/>
      <c r="F32" s="53" t="str">
        <f>IF(B31="","",VLOOKUP($B31,data!$A$2:$C3220,2,0))</f>
        <v>นาย 2226</v>
      </c>
      <c r="G32" s="73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55"/>
      <c r="T32" s="65" t="s">
        <v>16</v>
      </c>
      <c r="U32" s="57"/>
      <c r="V32" s="57"/>
      <c r="W32" s="53" t="str">
        <f>IF(B31="","",VLOOKUP($B31,data!$A$2:$C3220,3,0))</f>
        <v>ขขขข</v>
      </c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57"/>
      <c r="AM32" s="103">
        <f>IF(R31="","",VLOOKUP($B31,data!$A$2:$F3220,6,0))</f>
        <v>40421</v>
      </c>
      <c r="AN32" s="105">
        <f>IF(B31="","",VLOOKUP($B31,data!$A$2:$I3220,7,0))</f>
        <v>12500</v>
      </c>
      <c r="AO32" s="105">
        <f>IF(B31="","",VLOOKUP($B31,data!$A$2:$J3220,8,0))</f>
        <v>0</v>
      </c>
      <c r="AP32" s="109"/>
      <c r="AQ32" s="122">
        <f>IF(B31="","",VLOOKUP($B31,data!$A$2:$I3220,9,0))</f>
        <v>0</v>
      </c>
      <c r="AR32" s="122"/>
      <c r="AS32" s="123"/>
      <c r="AT32" s="106">
        <f>IF(B31="","",VLOOKUP($B31,data!$A$2:$J3220,10,0))</f>
        <v>0</v>
      </c>
      <c r="AU32" s="60">
        <f>IF(B31="","",VLOOKUP($B31,data!$A$2:$K3200,11,0))</f>
        <v>1</v>
      </c>
    </row>
    <row r="33" spans="2:47" s="61" customFormat="1" ht="5.25" customHeight="1">
      <c r="B33" s="54"/>
      <c r="C33" s="55"/>
      <c r="D33" s="57"/>
      <c r="E33" s="66"/>
      <c r="F33" s="66"/>
      <c r="G33" s="66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55"/>
      <c r="T33" s="65"/>
      <c r="U33" s="57"/>
      <c r="V33" s="57"/>
      <c r="W33" s="68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8"/>
      <c r="AN33" s="59"/>
      <c r="AO33" s="59"/>
      <c r="AP33" s="108"/>
      <c r="AQ33" s="115"/>
      <c r="AR33" s="115"/>
      <c r="AS33" s="112"/>
      <c r="AT33" s="58"/>
      <c r="AU33" s="60"/>
    </row>
    <row r="34" spans="2:47" s="61" customFormat="1" ht="7.5" customHeight="1">
      <c r="B34" s="69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70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9"/>
      <c r="AN34" s="71"/>
      <c r="AO34" s="71"/>
      <c r="AP34" s="110"/>
      <c r="AQ34" s="116"/>
      <c r="AR34" s="116"/>
      <c r="AS34" s="113"/>
      <c r="AT34" s="71"/>
      <c r="AU34" s="72"/>
    </row>
    <row r="35" spans="2:47" s="61" customFormat="1" ht="17.25" customHeight="1">
      <c r="B35" s="75">
        <f>IF(B31&lt;MAX(data!A:A),B31+1,"")</f>
        <v>7</v>
      </c>
      <c r="C35" s="55"/>
      <c r="D35" s="56" t="str">
        <f>IF(ISNUMBER($B35),MID(LOOKUP($B35,data!$A:$A,data!$D:$D),1,1),"")</f>
        <v>3</v>
      </c>
      <c r="E35" s="57"/>
      <c r="F35" s="56" t="str">
        <f>IF(ISNUMBER($B35),MID(LOOKUP($B35,data!$A:$A,data!$D:$D),2,1),"")</f>
        <v>7</v>
      </c>
      <c r="G35" s="56" t="str">
        <f>IF(ISNUMBER($B35),MID(LOOKUP($B35,data!$A:$A,data!$D:$D),3,1),"")</f>
        <v>7</v>
      </c>
      <c r="H35" s="56" t="str">
        <f>IF(ISNUMBER($B35),MID(LOOKUP($B35,data!$A:$A,data!$D:$D),4,1),"")</f>
        <v>0</v>
      </c>
      <c r="I35" s="56" t="str">
        <f>IF(ISNUMBER($B35),MID(LOOKUP($B35,data!$A:$A,data!$D:$D),5,1),"")</f>
        <v>4</v>
      </c>
      <c r="J35" s="57"/>
      <c r="K35" s="56" t="str">
        <f>IF(ISNUMBER($B35),MID(LOOKUP($B35,data!$A:$A,data!$D:$D),6,1),"")</f>
        <v>0</v>
      </c>
      <c r="L35" s="56" t="str">
        <f>IF(ISNUMBER($B35),MID(LOOKUP($B35,data!$A:$A,data!$D:$D),7,1),"")</f>
        <v>0</v>
      </c>
      <c r="M35" s="56" t="str">
        <f>IF(ISNUMBER($B35),MID(LOOKUP($B35,data!$A:$A,data!$D:$D),8,1),"")</f>
        <v>3</v>
      </c>
      <c r="N35" s="56" t="str">
        <f>IF(ISNUMBER($B35),MID(LOOKUP($B35,data!$A:$A,data!$D:$D),9,1),"")</f>
        <v>5</v>
      </c>
      <c r="O35" s="56" t="str">
        <f>IF(ISNUMBER($B35),MID(LOOKUP($B35,data!$A:$A,data!$D:$D),10,1),"")</f>
        <v>7</v>
      </c>
      <c r="P35" s="57"/>
      <c r="Q35" s="56" t="str">
        <f>IF(ISNUMBER($B35),MID(LOOKUP($B35,data!$A:$A,data!$D:$D),11,1),"")</f>
        <v>5</v>
      </c>
      <c r="R35" s="56" t="str">
        <f>IF(ISNUMBER($B35),MID(LOOKUP($B35,data!$A:$A,data!$D:$D),12,1),"")</f>
        <v>3</v>
      </c>
      <c r="S35" s="57"/>
      <c r="T35" s="56" t="str">
        <f>IF(ISNUMBER($B35),MID(LOOKUP($B35,data!$A:$A,data!$D:$D),13,1),"")</f>
        <v>2</v>
      </c>
      <c r="U35" s="57"/>
      <c r="V35" s="57"/>
      <c r="W35" s="57"/>
      <c r="X35" s="57"/>
      <c r="Y35" s="56">
        <f>IF(ISNUMBER($B35),MID(LOOKUP($B35,data!$A:$A,data!$E:$E),1,1),"")</f>
      </c>
      <c r="Z35" s="57"/>
      <c r="AA35" s="56">
        <f>IF(ISNUMBER($B35),MID(LOOKUP($B35,data!$A:$A,data!$E:$E),2,1),"")</f>
      </c>
      <c r="AB35" s="56">
        <f>IF(ISNUMBER($B35),MID(LOOKUP($B35,data!$A:$A,data!$E:$E),3,1),"")</f>
      </c>
      <c r="AC35" s="56">
        <f>IF(ISNUMBER($B35),MID(LOOKUP($B35,data!$A:$A,data!$E:$E),4,1),"")</f>
      </c>
      <c r="AD35" s="56">
        <f>IF(ISNUMBER($B35),MID(LOOKUP($B35,data!$A:$A,data!$E:$E),5,1),"")</f>
      </c>
      <c r="AE35" s="57"/>
      <c r="AF35" s="56">
        <f>IF(ISNUMBER($B35),MID(LOOKUP($B35,data!$A:$A,data!$E:$E),6,1),"")</f>
      </c>
      <c r="AG35" s="56">
        <f>IF(ISNUMBER($B35),MID(LOOKUP($B35,data!$A:$A,data!$E:$E),7,1),"")</f>
      </c>
      <c r="AH35" s="56">
        <f>IF(ISNUMBER($B35),MID(LOOKUP($B35,data!$A:$A,data!$E:$E),8,1),"")</f>
      </c>
      <c r="AI35" s="56">
        <f>IF(ISNUMBER($B35),MID(LOOKUP($B35,data!$A:$A,data!$E:$E),9,1),"")</f>
      </c>
      <c r="AJ35" s="57"/>
      <c r="AK35" s="56">
        <f>IF(ISNUMBER($B35),MID(LOOKUP($B35,data!$A:$A,data!$E:$E),10,1),"")</f>
      </c>
      <c r="AL35" s="57"/>
      <c r="AM35" s="58"/>
      <c r="AN35" s="59"/>
      <c r="AO35" s="59"/>
      <c r="AP35" s="108"/>
      <c r="AQ35" s="115"/>
      <c r="AR35" s="115"/>
      <c r="AS35" s="112"/>
      <c r="AT35" s="54"/>
      <c r="AU35" s="60"/>
    </row>
    <row r="36" spans="2:47" s="61" customFormat="1" ht="17.25" customHeight="1">
      <c r="B36" s="54"/>
      <c r="C36" s="62" t="s">
        <v>10</v>
      </c>
      <c r="D36" s="66"/>
      <c r="E36" s="73"/>
      <c r="F36" s="53" t="str">
        <f>IF(B35="","",VLOOKUP($B35,data!$A$2:$C3224,2,0))</f>
        <v>นาย 2227</v>
      </c>
      <c r="G36" s="73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55"/>
      <c r="T36" s="65" t="s">
        <v>16</v>
      </c>
      <c r="U36" s="57"/>
      <c r="V36" s="57"/>
      <c r="W36" s="53" t="str">
        <f>IF(B35="","",VLOOKUP($B35,data!$A$2:$C3224,3,0))</f>
        <v>ขขขข</v>
      </c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57"/>
      <c r="AM36" s="103">
        <f>IF(R35="","",VLOOKUP($B35,data!$A$2:$F3224,6,0))</f>
        <v>40421</v>
      </c>
      <c r="AN36" s="105">
        <f>IF(B35="","",VLOOKUP($B35,data!$A$2:$I3224,7,0))</f>
        <v>17500</v>
      </c>
      <c r="AO36" s="105">
        <f>IF(B35="","",VLOOKUP($B35,data!$A$2:$J3224,8,0))</f>
        <v>0</v>
      </c>
      <c r="AP36" s="109"/>
      <c r="AQ36" s="122">
        <f>IF(B35="","",VLOOKUP($B35,data!$A$2:$I3224,9,0))</f>
        <v>0</v>
      </c>
      <c r="AR36" s="122"/>
      <c r="AS36" s="123"/>
      <c r="AT36" s="106">
        <f>IF(B35="","",VLOOKUP($B35,data!$A$2:$J3224,10,0))</f>
        <v>0</v>
      </c>
      <c r="AU36" s="60">
        <f>IF(B35="","",VLOOKUP($B35,data!$A$2:$K3200,11,0))</f>
        <v>1</v>
      </c>
    </row>
    <row r="37" spans="2:47" s="61" customFormat="1" ht="7.5" customHeight="1">
      <c r="B37" s="54"/>
      <c r="C37" s="55"/>
      <c r="D37" s="57"/>
      <c r="E37" s="66"/>
      <c r="F37" s="66"/>
      <c r="G37" s="66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55"/>
      <c r="T37" s="65"/>
      <c r="U37" s="57"/>
      <c r="V37" s="57"/>
      <c r="W37" s="68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8"/>
      <c r="AN37" s="59"/>
      <c r="AO37" s="59"/>
      <c r="AP37" s="108"/>
      <c r="AQ37" s="115"/>
      <c r="AR37" s="115"/>
      <c r="AS37" s="112"/>
      <c r="AT37" s="58"/>
      <c r="AU37" s="60"/>
    </row>
    <row r="38" spans="2:47" s="61" customFormat="1" ht="7.5" customHeight="1">
      <c r="B38" s="69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70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9"/>
      <c r="AN38" s="71"/>
      <c r="AO38" s="71"/>
      <c r="AP38" s="110"/>
      <c r="AQ38" s="116"/>
      <c r="AR38" s="116"/>
      <c r="AS38" s="113"/>
      <c r="AT38" s="71"/>
      <c r="AU38" s="72"/>
    </row>
    <row r="39" spans="2:47" s="61" customFormat="1" ht="17.25" customHeight="1">
      <c r="B39" s="75">
        <f>IF(B35&lt;MAX(data!A:A),B35+1,"")</f>
        <v>8</v>
      </c>
      <c r="C39" s="55"/>
      <c r="D39" s="56" t="str">
        <f>IF(ISNUMBER($B39),MID(LOOKUP($B39,data!$A:$A,data!$D:$D),1,1),"")</f>
        <v>3</v>
      </c>
      <c r="E39" s="57"/>
      <c r="F39" s="56" t="str">
        <f>IF(ISNUMBER($B39),MID(LOOKUP($B39,data!$A:$A,data!$D:$D),2,1),"")</f>
        <v>1</v>
      </c>
      <c r="G39" s="56" t="str">
        <f>IF(ISNUMBER($B39),MID(LOOKUP($B39,data!$A:$A,data!$D:$D),3,1),"")</f>
        <v>2</v>
      </c>
      <c r="H39" s="56" t="str">
        <f>IF(ISNUMBER($B39),MID(LOOKUP($B39,data!$A:$A,data!$D:$D),4,1),"")</f>
        <v>0</v>
      </c>
      <c r="I39" s="56" t="str">
        <f>IF(ISNUMBER($B39),MID(LOOKUP($B39,data!$A:$A,data!$D:$D),5,1),"")</f>
        <v>1</v>
      </c>
      <c r="J39" s="57"/>
      <c r="K39" s="56" t="str">
        <f>IF(ISNUMBER($B39),MID(LOOKUP($B39,data!$A:$A,data!$D:$D),6,1),"")</f>
        <v>0</v>
      </c>
      <c r="L39" s="56" t="str">
        <f>IF(ISNUMBER($B39),MID(LOOKUP($B39,data!$A:$A,data!$D:$D),7,1),"")</f>
        <v>0</v>
      </c>
      <c r="M39" s="56" t="str">
        <f>IF(ISNUMBER($B39),MID(LOOKUP($B39,data!$A:$A,data!$D:$D),8,1),"")</f>
        <v>7</v>
      </c>
      <c r="N39" s="56" t="str">
        <f>IF(ISNUMBER($B39),MID(LOOKUP($B39,data!$A:$A,data!$D:$D),9,1),"")</f>
        <v>1</v>
      </c>
      <c r="O39" s="56" t="str">
        <f>IF(ISNUMBER($B39),MID(LOOKUP($B39,data!$A:$A,data!$D:$D),10,1),"")</f>
        <v>6</v>
      </c>
      <c r="P39" s="57"/>
      <c r="Q39" s="56" t="str">
        <f>IF(ISNUMBER($B39),MID(LOOKUP($B39,data!$A:$A,data!$D:$D),11,1),"")</f>
        <v>7</v>
      </c>
      <c r="R39" s="56" t="str">
        <f>IF(ISNUMBER($B39),MID(LOOKUP($B39,data!$A:$A,data!$D:$D),12,1),"")</f>
        <v>1</v>
      </c>
      <c r="S39" s="57"/>
      <c r="T39" s="56" t="str">
        <f>IF(ISNUMBER($B39),MID(LOOKUP($B39,data!$A:$A,data!$D:$D),13,1),"")</f>
        <v>1</v>
      </c>
      <c r="U39" s="57"/>
      <c r="V39" s="57"/>
      <c r="W39" s="57"/>
      <c r="X39" s="57"/>
      <c r="Y39" s="56">
        <f>IF(ISNUMBER($B39),MID(LOOKUP($B39,data!$A:$A,data!$E:$E),1,1),"")</f>
      </c>
      <c r="Z39" s="57"/>
      <c r="AA39" s="56">
        <f>IF(ISNUMBER($B39),MID(LOOKUP($B39,data!$A:$A,data!$E:$E),2,1),"")</f>
      </c>
      <c r="AB39" s="56">
        <f>IF(ISNUMBER($B39),MID(LOOKUP($B39,data!$A:$A,data!$E:$E),3,1),"")</f>
      </c>
      <c r="AC39" s="56">
        <f>IF(ISNUMBER($B39),MID(LOOKUP($B39,data!$A:$A,data!$E:$E),4,1),"")</f>
      </c>
      <c r="AD39" s="56">
        <f>IF(ISNUMBER($B39),MID(LOOKUP($B39,data!$A:$A,data!$E:$E),5,1),"")</f>
      </c>
      <c r="AE39" s="57"/>
      <c r="AF39" s="56">
        <f>IF(ISNUMBER($B39),MID(LOOKUP($B39,data!$A:$A,data!$E:$E),6,1),"")</f>
      </c>
      <c r="AG39" s="56">
        <f>IF(ISNUMBER($B39),MID(LOOKUP($B39,data!$A:$A,data!$E:$E),7,1),"")</f>
      </c>
      <c r="AH39" s="56">
        <f>IF(ISNUMBER($B39),MID(LOOKUP($B39,data!$A:$A,data!$E:$E),8,1),"")</f>
      </c>
      <c r="AI39" s="56">
        <f>IF(ISNUMBER($B39),MID(LOOKUP($B39,data!$A:$A,data!$E:$E),9,1),"")</f>
      </c>
      <c r="AJ39" s="57"/>
      <c r="AK39" s="56">
        <f>IF(ISNUMBER($B39),MID(LOOKUP($B39,data!$A:$A,data!$E:$E),10,1),"")</f>
      </c>
      <c r="AL39" s="57"/>
      <c r="AM39" s="58"/>
      <c r="AN39" s="59"/>
      <c r="AO39" s="59"/>
      <c r="AP39" s="108"/>
      <c r="AQ39" s="115"/>
      <c r="AR39" s="115"/>
      <c r="AS39" s="112"/>
      <c r="AT39" s="54"/>
      <c r="AU39" s="60"/>
    </row>
    <row r="40" spans="2:47" s="61" customFormat="1" ht="17.25" customHeight="1">
      <c r="B40" s="54"/>
      <c r="C40" s="62" t="s">
        <v>10</v>
      </c>
      <c r="D40" s="66"/>
      <c r="E40" s="73"/>
      <c r="F40" s="53" t="str">
        <f>IF(B39="","",VLOOKUP($B39,data!$A$2:$C3228,2,0))</f>
        <v>นาย 2228</v>
      </c>
      <c r="G40" s="73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55"/>
      <c r="T40" s="65" t="s">
        <v>16</v>
      </c>
      <c r="U40" s="57"/>
      <c r="V40" s="57"/>
      <c r="W40" s="53" t="str">
        <f>IF(B39="","",VLOOKUP($B39,data!$A$2:$C3228,3,0))</f>
        <v>ขขขข</v>
      </c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57"/>
      <c r="AM40" s="103">
        <f>IF(R39="","",VLOOKUP($B39,data!$A$2:$F3228,6,0))</f>
        <v>40421</v>
      </c>
      <c r="AN40" s="105">
        <f>IF(B39="","",VLOOKUP($B39,data!$A$2:$I3228,7,0))</f>
        <v>43500</v>
      </c>
      <c r="AO40" s="105">
        <f>IF(B39="","",VLOOKUP($B39,data!$A$2:$J3228,8,0))</f>
        <v>0</v>
      </c>
      <c r="AP40" s="109"/>
      <c r="AQ40" s="122">
        <f>IF(B39="","",VLOOKUP($B39,data!$A$2:$I3228,9,0))</f>
        <v>1768</v>
      </c>
      <c r="AR40" s="122"/>
      <c r="AS40" s="123"/>
      <c r="AT40" s="106">
        <f>IF(B39="","",VLOOKUP($B39,data!$A$2:$J3228,10,0))</f>
        <v>52</v>
      </c>
      <c r="AU40" s="60">
        <f>IF(B39="","",VLOOKUP($B39,data!$A$2:$K3200,11,0))</f>
        <v>1</v>
      </c>
    </row>
    <row r="41" spans="2:47" ht="7.5" customHeight="1">
      <c r="B41" s="11"/>
      <c r="C41" s="1"/>
      <c r="D41" s="27"/>
      <c r="E41" s="18"/>
      <c r="F41" s="18"/>
      <c r="G41" s="18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1"/>
      <c r="T41" s="29"/>
      <c r="U41" s="19"/>
      <c r="V41" s="19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19"/>
      <c r="AM41" s="21"/>
      <c r="AN41" s="30"/>
      <c r="AO41" s="30"/>
      <c r="AP41" s="111"/>
      <c r="AQ41" s="117"/>
      <c r="AR41" s="117"/>
      <c r="AS41" s="114"/>
      <c r="AT41" s="21"/>
      <c r="AU41" s="20"/>
    </row>
    <row r="42" spans="2:47" ht="24" thickBot="1">
      <c r="B42" s="31" t="s">
        <v>22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32" t="s">
        <v>23</v>
      </c>
      <c r="AN42" s="23">
        <f>SUM(AN11:AN40)</f>
        <v>426525</v>
      </c>
      <c r="AO42" s="24"/>
      <c r="AP42" s="23"/>
      <c r="AQ42" s="138">
        <f>SUM(AQ11:AS40)</f>
        <v>59868</v>
      </c>
      <c r="AR42" s="138"/>
      <c r="AS42" s="139"/>
      <c r="AT42" s="25"/>
      <c r="AU42" s="3"/>
    </row>
    <row r="43" spans="2:47" ht="22.5" thickTop="1">
      <c r="B43" s="33" t="s">
        <v>24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8" t="s">
        <v>11</v>
      </c>
      <c r="AN43" s="26">
        <f>AN42+'[1]Bank'!AB31</f>
        <v>426525</v>
      </c>
      <c r="AO43" s="26"/>
      <c r="AP43" s="26"/>
      <c r="AQ43" s="124">
        <f>AQ42+'[1]Bank'!AD31</f>
        <v>59868</v>
      </c>
      <c r="AR43" s="124"/>
      <c r="AS43" s="124"/>
      <c r="AT43" s="1"/>
      <c r="AU43" s="13"/>
    </row>
    <row r="44" spans="2:47" ht="21.75">
      <c r="B44" s="34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76"/>
      <c r="AN44" s="26"/>
      <c r="AO44" s="26"/>
      <c r="AP44" s="26"/>
      <c r="AQ44" s="26"/>
      <c r="AR44" s="26"/>
      <c r="AS44" s="26"/>
      <c r="AT44" s="1"/>
      <c r="AU44" s="13"/>
    </row>
    <row r="45" spans="2:47" ht="21.75">
      <c r="B45" s="34" t="s">
        <v>25</v>
      </c>
      <c r="C45" s="1"/>
      <c r="D45" s="1"/>
      <c r="E45" s="1"/>
      <c r="F45" s="35" t="s">
        <v>26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1"/>
      <c r="AN45" s="35" t="s">
        <v>12</v>
      </c>
      <c r="AO45" s="1"/>
      <c r="AP45" s="1"/>
      <c r="AQ45" s="1"/>
      <c r="AR45" s="1"/>
      <c r="AS45" s="1"/>
      <c r="AT45" s="35" t="s">
        <v>44</v>
      </c>
      <c r="AU45" s="13"/>
    </row>
    <row r="46" spans="2:47" ht="18.75" customHeight="1">
      <c r="B46" s="11"/>
      <c r="C46" s="1"/>
      <c r="D46" s="1"/>
      <c r="E46" s="36"/>
      <c r="F46" s="42" t="s">
        <v>33</v>
      </c>
      <c r="G46" s="35" t="s">
        <v>27</v>
      </c>
      <c r="H46" s="1"/>
      <c r="I46" s="1"/>
      <c r="J46" s="1"/>
      <c r="K46" s="1"/>
      <c r="L46" s="1"/>
      <c r="M46" s="1"/>
      <c r="N46" s="1"/>
      <c r="O46" s="1"/>
      <c r="P46" s="1"/>
      <c r="Q46" s="35" t="s">
        <v>28</v>
      </c>
      <c r="R46" s="1"/>
      <c r="S46" s="1"/>
      <c r="T46" s="1">
        <v>1</v>
      </c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1"/>
      <c r="AN46" s="134" t="s">
        <v>97</v>
      </c>
      <c r="AO46" s="135"/>
      <c r="AP46" s="135"/>
      <c r="AQ46" s="135"/>
      <c r="AR46" s="135"/>
      <c r="AS46" s="135"/>
      <c r="AT46" s="135"/>
      <c r="AU46" s="13"/>
    </row>
    <row r="47" spans="2:47" ht="18.75" customHeight="1">
      <c r="B47" s="11"/>
      <c r="C47" s="1"/>
      <c r="D47" s="1"/>
      <c r="E47" s="1"/>
      <c r="F47" s="42" t="s">
        <v>33</v>
      </c>
      <c r="G47" s="35" t="s">
        <v>29</v>
      </c>
      <c r="H47" s="1"/>
      <c r="I47" s="1"/>
      <c r="J47" s="1"/>
      <c r="K47" s="1"/>
      <c r="L47" s="1"/>
      <c r="M47" s="1"/>
      <c r="N47" s="1"/>
      <c r="O47" s="1"/>
      <c r="P47" s="1"/>
      <c r="Q47" s="35" t="s">
        <v>28</v>
      </c>
      <c r="R47" s="1"/>
      <c r="S47" s="1"/>
      <c r="T47" s="1">
        <v>2</v>
      </c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1"/>
      <c r="AN47" s="37" t="s">
        <v>13</v>
      </c>
      <c r="AO47" s="35"/>
      <c r="AP47" s="35"/>
      <c r="AQ47" s="35"/>
      <c r="AR47" s="35"/>
      <c r="AS47" s="1"/>
      <c r="AT47" s="1"/>
      <c r="AU47" s="13"/>
    </row>
    <row r="48" spans="2:47" ht="18.75" customHeight="1">
      <c r="B48" s="11"/>
      <c r="C48" s="1"/>
      <c r="D48" s="1"/>
      <c r="E48" s="1"/>
      <c r="F48" s="42" t="s">
        <v>33</v>
      </c>
      <c r="G48" s="35" t="s">
        <v>30</v>
      </c>
      <c r="H48" s="1"/>
      <c r="I48" s="1"/>
      <c r="J48" s="1"/>
      <c r="K48" s="1"/>
      <c r="L48" s="1"/>
      <c r="M48" s="1"/>
      <c r="N48" s="1"/>
      <c r="O48" s="1"/>
      <c r="P48" s="1"/>
      <c r="Q48" s="35" t="s">
        <v>28</v>
      </c>
      <c r="R48" s="1"/>
      <c r="S48" s="1"/>
      <c r="T48" s="1">
        <v>3</v>
      </c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1"/>
      <c r="AN48" s="38" t="s">
        <v>14</v>
      </c>
      <c r="AO48" s="35" t="s">
        <v>31</v>
      </c>
      <c r="AP48" s="35"/>
      <c r="AQ48" s="35"/>
      <c r="AR48" s="35"/>
      <c r="AS48" s="1"/>
      <c r="AT48" s="1"/>
      <c r="AU48" s="13"/>
    </row>
  </sheetData>
  <sheetProtection/>
  <mergeCells count="21">
    <mergeCell ref="AQ28:AS28"/>
    <mergeCell ref="W8:AL8"/>
    <mergeCell ref="AN46:AT46"/>
    <mergeCell ref="AM2:AN2"/>
    <mergeCell ref="AP8:AT8"/>
    <mergeCell ref="AP9:AT9"/>
    <mergeCell ref="AQ12:AS12"/>
    <mergeCell ref="AQ16:AS16"/>
    <mergeCell ref="AQ42:AS42"/>
    <mergeCell ref="AQ20:AS20"/>
    <mergeCell ref="AQ24:AS24"/>
    <mergeCell ref="AQ32:AS32"/>
    <mergeCell ref="AQ36:AS36"/>
    <mergeCell ref="AQ40:AS40"/>
    <mergeCell ref="AQ43:AS43"/>
    <mergeCell ref="AM1:AN1"/>
    <mergeCell ref="O1:V1"/>
    <mergeCell ref="AN9:AO9"/>
    <mergeCell ref="AM8:AO8"/>
    <mergeCell ref="D9:AL9"/>
    <mergeCell ref="C8:V8"/>
  </mergeCells>
  <dataValidations count="1">
    <dataValidation type="list" allowBlank="1" showInputMessage="1" showErrorMessage="1" sqref="AQ6">
      <formula1>Page_No</formula1>
    </dataValidation>
  </dataValidation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Yamaha Motor Asian Center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waa058</dc:creator>
  <cp:keywords/>
  <dc:description/>
  <cp:lastModifiedBy>Valued Acer Customer</cp:lastModifiedBy>
  <cp:lastPrinted>2010-09-08T08:26:39Z</cp:lastPrinted>
  <dcterms:created xsi:type="dcterms:W3CDTF">2009-06-18T02:31:41Z</dcterms:created>
  <dcterms:modified xsi:type="dcterms:W3CDTF">2010-09-09T10:37:04Z</dcterms:modified>
  <cp:category/>
  <cp:version/>
  <cp:contentType/>
  <cp:contentStatus/>
</cp:coreProperties>
</file>