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<sst xmlns="http://schemas.openxmlformats.org/spreadsheetml/2006/main" count="1847" uniqueCount="500">
  <si>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</si>
  <si>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</si>
  <si>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</si>
  <si>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</si>
  <si>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</si>
  <si>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</si>
  <si>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</si>
  <si>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</si>
  <si>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</si>
  <si>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</si>
  <si>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</si>
  <si>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</si>
  <si>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</si>
  <si>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</si>
  <si>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</si>
  <si>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</si>
  <si>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</si>
  <si>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</si>
  <si>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</si>
  <si>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</si>
  <si>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</si>
  <si>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</si>
  <si>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</si>
  <si>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</si>
  <si>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</si>
  <si>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</si>
  <si>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</si>
  <si>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</si>
  <si>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</si>
  <si>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</si>
  <si>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</si>
  <si>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</si>
  <si>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</si>
  <si>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</si>
  <si>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</si>
  <si>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</si>
  <si>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</si>
  <si>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</si>
  <si>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</si>
  <si>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</si>
  <si>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</si>
  <si>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</si>
  <si>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</si>
  <si>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</si>
  <si>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</si>
  <si>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</si>
  <si>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</si>
  <si>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</si>
  <si>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</si>
  <si>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</si>
  <si>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</si>
  <si>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</si>
  <si>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</si>
  <si>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</si>
  <si>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</si>
  <si>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</si>
  <si>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</si>
  <si>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</si>
  <si>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</si>
  <si>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</si>
  <si>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</si>
  <si>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</si>
  <si>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</si>
  <si>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</si>
  <si>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</si>
  <si>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</si>
  <si>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</si>
  <si>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</si>
  <si>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</si>
  <si>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</si>
  <si>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</si>
  <si>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</si>
  <si>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</si>
  <si>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</si>
  <si>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</si>
  <si>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</si>
  <si>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</si>
  <si>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</si>
  <si>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</si>
  <si>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</si>
  <si>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</si>
  <si>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</si>
  <si>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</si>
  <si>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</si>
  <si>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</si>
  <si>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</si>
  <si>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</si>
  <si>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</si>
  <si>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</si>
  <si>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</si>
  <si>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</si>
  <si>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</si>
  <si>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</si>
  <si>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</si>
  <si>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</si>
  <si>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</si>
  <si>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</si>
  <si>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</si>
  <si>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</si>
  <si>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</si>
  <si>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</si>
  <si>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</si>
  <si>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</si>
  <si>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</si>
  <si>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</si>
  <si>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</si>
  <si>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</si>
  <si>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</si>
  <si>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</si>
  <si>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</si>
  <si>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</si>
  <si>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</si>
  <si>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</si>
  <si>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</si>
  <si>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</si>
  <si>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</si>
  <si>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</si>
  <si>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</si>
  <si>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</si>
  <si>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</si>
  <si>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</si>
  <si>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</si>
  <si>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</si>
  <si>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</si>
  <si>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</si>
  <si>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</si>
  <si>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</si>
  <si>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</si>
  <si>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</si>
  <si>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</si>
  <si>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</si>
  <si>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</si>
  <si>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</si>
  <si>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</si>
  <si>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</si>
  <si>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</si>
  <si>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</si>
  <si>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</si>
  <si>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</si>
  <si>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</si>
  <si>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</si>
  <si>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</si>
  <si>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</si>
  <si>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</si>
  <si>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</si>
  <si>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</si>
  <si>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</si>
  <si>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</si>
  <si>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</si>
  <si>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</si>
  <si>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</si>
  <si>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</si>
  <si>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</si>
  <si>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</si>
  <si>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</si>
  <si>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</si>
  <si>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</si>
  <si>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</si>
  <si>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</si>
  <si>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</si>
  <si>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</si>
  <si>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</si>
  <si>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</si>
  <si>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</si>
  <si>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</si>
  <si>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</si>
  <si>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</si>
  <si>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</si>
  <si>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</si>
  <si>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</si>
  <si>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</si>
  <si>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</si>
  <si>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</si>
  <si>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</si>
  <si>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</si>
  <si>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</si>
  <si>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</si>
  <si>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</si>
  <si>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</si>
  <si>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</si>
  <si>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</si>
  <si>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</si>
  <si>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</si>
  <si>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</si>
  <si>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</si>
  <si>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</si>
  <si>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</si>
  <si>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</si>
  <si>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</si>
  <si>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</si>
  <si>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</si>
  <si>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</si>
  <si>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</si>
  <si>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</si>
  <si>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</si>
  <si>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</si>
  <si>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</si>
  <si>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</si>
  <si>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</si>
  <si>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</si>
  <si>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</si>
  <si>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</si>
  <si>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</si>
  <si>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</si>
  <si>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</si>
  <si>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</si>
  <si>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</si>
  <si>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</si>
  <si>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</si>
  <si>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</si>
  <si>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</si>
  <si>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</si>
  <si>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</si>
  <si>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</si>
  <si>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</si>
  <si>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</si>
  <si>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</si>
  <si>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</si>
  <si>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</si>
  <si>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</si>
  <si>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</si>
  <si>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</si>
  <si>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</si>
  <si>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</si>
  <si>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</si>
  <si>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</si>
  <si>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</si>
  <si>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</si>
  <si>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</si>
  <si>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</si>
  <si>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</si>
  <si>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</si>
  <si>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</si>
  <si>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</si>
  <si>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</si>
  <si>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</si>
  <si>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</si>
  <si>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</si>
  <si>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</si>
  <si>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</si>
  <si>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</si>
  <si>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</si>
  <si>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</si>
  <si>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</si>
  <si>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</si>
  <si>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</si>
  <si>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</si>
  <si>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</si>
  <si>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</si>
  <si>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</si>
  <si>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</si>
  <si>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</si>
  <si>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</si>
  <si>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</si>
  <si>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</si>
  <si>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</si>
  <si>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</si>
  <si>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</si>
  <si>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</si>
  <si>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</si>
  <si>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</si>
  <si>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</si>
  <si>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</si>
  <si>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</si>
  <si>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</si>
  <si>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</si>
  <si>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</si>
  <si>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</si>
  <si>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</si>
  <si>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</si>
  <si>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</si>
  <si>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</si>
  <si>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</si>
  <si>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</si>
  <si>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</si>
  <si>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</si>
  <si>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</si>
  <si>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</si>
  <si>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</si>
  <si>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</si>
  <si>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</si>
  <si>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</si>
  <si>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</si>
  <si>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</si>
  <si>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</si>
  <si>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</si>
  <si>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</si>
  <si>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</si>
  <si>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</si>
  <si>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</si>
  <si>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</si>
  <si>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</si>
  <si>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</si>
  <si>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</si>
  <si>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</si>
  <si>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</si>
  <si>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</si>
  <si>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</si>
  <si>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</si>
  <si>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</si>
  <si>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</si>
  <si>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</si>
  <si>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</si>
  <si>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</si>
  <si>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</si>
  <si>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</si>
  <si>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</si>
  <si>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</si>
  <si>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</si>
  <si>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</si>
  <si>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</si>
  <si>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</si>
  <si>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</si>
  <si>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</si>
  <si>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</si>
  <si>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</si>
  <si>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</si>
  <si>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</si>
  <si>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</si>
  <si>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</si>
  <si>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</si>
  <si>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</si>
  <si>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</si>
  <si>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</si>
  <si>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</si>
  <si>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</si>
  <si>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</si>
  <si>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</si>
  <si>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</si>
  <si>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</si>
  <si>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</si>
  <si>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</si>
  <si>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</si>
  <si>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</si>
  <si>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</si>
  <si>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</si>
  <si>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</si>
  <si>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</si>
  <si>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</si>
  <si>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</si>
  <si>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</si>
  <si>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</si>
  <si>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</si>
  <si>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</si>
  <si>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</si>
  <si>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</si>
  <si>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</si>
  <si>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</si>
  <si>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</si>
  <si>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</si>
  <si>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</si>
  <si>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</si>
  <si>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</si>
  <si>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</si>
  <si>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</si>
  <si>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</si>
  <si>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</si>
  <si>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</si>
  <si>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</si>
  <si>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</si>
  <si>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</si>
  <si>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</si>
  <si>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</si>
  <si>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</si>
  <si>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</si>
  <si>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</si>
  <si>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</si>
  <si>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</si>
  <si>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</si>
  <si>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</si>
  <si>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</si>
  <si>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</si>
  <si>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</si>
  <si>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</si>
  <si>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</si>
  <si>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</si>
  <si>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</si>
  <si>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</si>
  <si>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</si>
  <si>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</si>
  <si>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</si>
  <si>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</si>
  <si>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</si>
  <si>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</si>
  <si>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</si>
  <si>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</si>
  <si>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</si>
  <si>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</si>
  <si>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</si>
  <si>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</si>
  <si>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</si>
  <si>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</si>
  <si>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</si>
  <si>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</si>
  <si>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</si>
  <si>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</si>
  <si>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</si>
  <si>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</si>
  <si>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Jun</t>
  </si>
  <si>
    <t>HINDUJATMT</t>
  </si>
  <si>
    <t>Jul</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</si>
  <si>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</si>
  <si>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</si>
  <si>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</si>
  <si>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</si>
  <si>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</si>
  <si>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</si>
  <si>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</si>
  <si>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</si>
  <si>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</si>
  <si>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</si>
  <si>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</si>
  <si>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</si>
  <si>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</si>
  <si>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</si>
  <si>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</si>
  <si>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</si>
  <si>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</si>
  <si>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</si>
  <si>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</si>
  <si>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</si>
  <si>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</si>
  <si>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</si>
  <si>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</si>
  <si>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</si>
  <si>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</si>
  <si>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</si>
  <si>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</si>
  <si>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</si>
  <si>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</si>
  <si>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</si>
  <si>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</si>
  <si>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</si>
  <si>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</si>
  <si>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</si>
  <si>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</si>
  <si>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</si>
  <si>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</si>
  <si>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</si>
  <si>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</si>
  <si>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</si>
  <si>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</si>
  <si>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</si>
  <si>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</si>
  <si>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</si>
  <si>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</si>
  <si>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</si>
  <si>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</si>
  <si>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</si>
  <si>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</si>
  <si>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</si>
  <si>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</si>
  <si>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</si>
  <si>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</si>
  <si>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</si>
  <si>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</si>
  <si>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</si>
  <si>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</si>
  <si>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</si>
  <si>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</si>
  <si>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</si>
  <si>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</si>
  <si>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AGM/DIV-RS.40/- PER SH</t>
  </si>
  <si>
    <t>AGM/DIVIDEND-30%</t>
  </si>
  <si>
    <t>AGM/DIV-RS.5.30 PER SH</t>
  </si>
  <si>
    <t>AGM/FIN DIV-RE.1/- PER SH</t>
  </si>
  <si>
    <t>AGM/DIVIDEND-35%</t>
  </si>
  <si>
    <t>CNX100</t>
  </si>
  <si>
    <t>JUNIOR</t>
  </si>
  <si>
    <t>FV SPLIT RS.10/- TO RS.2/</t>
  </si>
  <si>
    <t>AGM/DIVIDEND - 20%</t>
  </si>
  <si>
    <t>AGM/DIV-RS.5/- PER SH</t>
  </si>
  <si>
    <t>AGM/DIVIDEND-7%</t>
  </si>
  <si>
    <t>AGM/DIV FIN-25% + SPL-15%PURPOSE REVISED</t>
  </si>
  <si>
    <t>AGM/DIVIDEND-10%</t>
  </si>
  <si>
    <t>AGM/DIVIDEND-100%</t>
  </si>
  <si>
    <t>AGM/SPECIAL DIVIDEND- 20%</t>
  </si>
  <si>
    <t>AGM/DIVIDEND-50%</t>
  </si>
  <si>
    <t>AGM/DIVIDEND-850%</t>
  </si>
  <si>
    <t>AGM/DIV-RS.3.10 PER SH</t>
  </si>
  <si>
    <t>AGM/DIVIDEND-95%</t>
  </si>
  <si>
    <t>AGM/DIVIDEND-15%</t>
  </si>
  <si>
    <t>AGM/DIV-RS.8/- PER SH</t>
  </si>
  <si>
    <t>Prev OI</t>
  </si>
  <si>
    <t>Hindalc0</t>
  </si>
  <si>
    <t xml:space="preserve">OI Change </t>
  </si>
  <si>
    <t>Total Open Interest of Nifty Stocks</t>
  </si>
  <si>
    <t>OI Change</t>
  </si>
  <si>
    <t>% change</t>
  </si>
  <si>
    <t>AGM/DIV-70%/ELEC. OF DIR</t>
  </si>
  <si>
    <t>AGM/FINAL DIVIDEND-100%</t>
  </si>
  <si>
    <t>BONUS 1:1</t>
  </si>
  <si>
    <t>FINAL DIVIDEND - 45%</t>
  </si>
  <si>
    <t>BONUS 1:2</t>
  </si>
  <si>
    <t>HTMTGLOBAL</t>
  </si>
  <si>
    <t>HTMTGlobal</t>
  </si>
  <si>
    <t>Aug</t>
  </si>
  <si>
    <t>-</t>
  </si>
  <si>
    <t>DIVIDEND-75%</t>
  </si>
  <si>
    <t>Derivatives Info Kit for 22 JUNE,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</si>
</sst>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2">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31"/>
  <sheetViews>
    <sheetView tabSelected="1" workbookViewId="0" topLeftCell="A1">
      <pane xSplit="1" ySplit="3" topLeftCell="B185" activePane="bottomRight" state="frozen"/>
      <selection pane="topLeft" activeCell="E255" sqref="E255"/>
      <selection pane="topRight" activeCell="E255" sqref="E255"/>
      <selection pane="bottomLeft" activeCell="E255" sqref="E255"/>
      <selection pane="bottomRight" activeCell="J249" sqref="J249"/>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5" t="s">
        <v>499</v>
      </c>
      <c r="B1" s="396"/>
      <c r="C1" s="396"/>
      <c r="D1" s="396"/>
      <c r="E1" s="396"/>
      <c r="F1" s="396"/>
      <c r="G1" s="396"/>
      <c r="H1" s="396"/>
      <c r="I1" s="396"/>
      <c r="J1" s="396"/>
      <c r="K1" s="396"/>
    </row>
    <row r="2" spans="1:11" ht="15.75" thickBot="1">
      <c r="A2" s="27"/>
      <c r="B2" s="102"/>
      <c r="C2" s="28"/>
      <c r="D2" s="392" t="s">
        <v>100</v>
      </c>
      <c r="E2" s="394"/>
      <c r="F2" s="394"/>
      <c r="G2" s="389" t="s">
        <v>103</v>
      </c>
      <c r="H2" s="390"/>
      <c r="I2" s="391"/>
      <c r="J2" s="392" t="s">
        <v>52</v>
      </c>
      <c r="K2" s="393"/>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6542.05</v>
      </c>
      <c r="D4" s="180">
        <f>Volume!M4</f>
        <v>0.08873589596481442</v>
      </c>
      <c r="E4" s="181">
        <f>Volume!C4*100</f>
        <v>24</v>
      </c>
      <c r="F4" s="371">
        <f>'Open Int.'!D4*100</f>
        <v>6</v>
      </c>
      <c r="G4" s="372">
        <f>'Open Int.'!R4</f>
        <v>238.915666</v>
      </c>
      <c r="H4" s="372">
        <f>'Open Int.'!Z4</f>
        <v>14.330115999999975</v>
      </c>
      <c r="I4" s="373">
        <f>'Open Int.'!O4</f>
        <v>0.8629518072289156</v>
      </c>
      <c r="J4" s="183">
        <f>IF(Volume!D4=0,0,Volume!F4/Volume!D4)</f>
        <v>0</v>
      </c>
      <c r="K4" s="186">
        <f>IF('Open Int.'!E4=0,0,'Open Int.'!H4/'Open Int.'!E4)</f>
        <v>0</v>
      </c>
    </row>
    <row r="5" spans="1:11" ht="15">
      <c r="A5" s="201" t="s">
        <v>467</v>
      </c>
      <c r="B5" s="287">
        <f>Margins!B5</f>
        <v>50</v>
      </c>
      <c r="C5" s="287">
        <f>Volume!J5</f>
        <v>4173.6</v>
      </c>
      <c r="D5" s="182">
        <f>Volume!M5</f>
        <v>-0.27478435401782514</v>
      </c>
      <c r="E5" s="175">
        <f>Volume!C5*100</f>
        <v>-56.00000000000001</v>
      </c>
      <c r="F5" s="381">
        <f>'Open Int.'!D5*100</f>
        <v>2</v>
      </c>
      <c r="G5" s="382">
        <f>'Open Int.'!R5</f>
        <v>79.08972000000001</v>
      </c>
      <c r="H5" s="382">
        <f>'Open Int.'!Z5</f>
        <v>0.9539029999999968</v>
      </c>
      <c r="I5" s="383">
        <f>'Open Int.'!O5</f>
        <v>0.9997361477572559</v>
      </c>
      <c r="J5" s="185">
        <f>IF(Volume!D5=0,0,Volume!F5/Volume!D5)</f>
        <v>0</v>
      </c>
      <c r="K5" s="187">
        <f>IF('Open Int.'!E5=0,0,'Open Int.'!H5/'Open Int.'!E5)</f>
        <v>0</v>
      </c>
    </row>
    <row r="6" spans="1:11" ht="15">
      <c r="A6" s="201" t="s">
        <v>74</v>
      </c>
      <c r="B6" s="287">
        <f>Margins!B6</f>
        <v>50</v>
      </c>
      <c r="C6" s="287">
        <f>Volume!J6</f>
        <v>5159.9</v>
      </c>
      <c r="D6" s="182">
        <f>Volume!M6</f>
        <v>-0.833133137942639</v>
      </c>
      <c r="E6" s="175">
        <f>Volume!C6*100</f>
        <v>-37</v>
      </c>
      <c r="F6" s="347">
        <f>'Open Int.'!D6*100</f>
        <v>4</v>
      </c>
      <c r="G6" s="176">
        <f>'Open Int.'!R6</f>
        <v>73.012585</v>
      </c>
      <c r="H6" s="176">
        <f>'Open Int.'!Z6</f>
        <v>2.508547500000006</v>
      </c>
      <c r="I6" s="171">
        <f>'Open Int.'!O6</f>
        <v>0.8982332155477032</v>
      </c>
      <c r="J6" s="185">
        <f>IF(Volume!D6=0,0,Volume!F6/Volume!D6)</f>
        <v>0</v>
      </c>
      <c r="K6" s="187">
        <f>IF('Open Int.'!E6=0,0,'Open Int.'!H6/'Open Int.'!E6)</f>
        <v>0</v>
      </c>
    </row>
    <row r="7" spans="1:11" ht="15">
      <c r="A7" s="201" t="s">
        <v>468</v>
      </c>
      <c r="B7" s="287">
        <f>Margins!B7</f>
        <v>25</v>
      </c>
      <c r="C7" s="287">
        <f>Volume!J7</f>
        <v>8428.75</v>
      </c>
      <c r="D7" s="182">
        <f>Volume!M7</f>
        <v>0.21460758319758488</v>
      </c>
      <c r="E7" s="175">
        <f>Volume!C7*100</f>
        <v>-22</v>
      </c>
      <c r="F7" s="347">
        <f>'Open Int.'!D7*100</f>
        <v>3</v>
      </c>
      <c r="G7" s="176">
        <f>'Open Int.'!R7</f>
        <v>184.6739125</v>
      </c>
      <c r="H7" s="176">
        <f>'Open Int.'!Z7</f>
        <v>3.5705147499999725</v>
      </c>
      <c r="I7" s="171">
        <f>'Open Int.'!O7</f>
        <v>0.9936102236421726</v>
      </c>
      <c r="J7" s="185">
        <f>IF(Volume!D7=0,0,Volume!F7/Volume!D7)</f>
        <v>0.010869565217391304</v>
      </c>
      <c r="K7" s="187">
        <f>IF('Open Int.'!E7=0,0,'Open Int.'!H7/'Open Int.'!E7)</f>
        <v>0.04424778761061947</v>
      </c>
    </row>
    <row r="8" spans="1:11" ht="15">
      <c r="A8" s="201" t="s">
        <v>9</v>
      </c>
      <c r="B8" s="287">
        <f>Margins!B8</f>
        <v>50</v>
      </c>
      <c r="C8" s="287">
        <f>Volume!J8</f>
        <v>4252.05</v>
      </c>
      <c r="D8" s="182">
        <f>Volume!M8</f>
        <v>-0.359703800909206</v>
      </c>
      <c r="E8" s="175">
        <f>Volume!C8*100</f>
        <v>-3</v>
      </c>
      <c r="F8" s="347">
        <f>'Open Int.'!D8*100</f>
        <v>0</v>
      </c>
      <c r="G8" s="176">
        <f>'Open Int.'!R8</f>
        <v>35353.7122455</v>
      </c>
      <c r="H8" s="176">
        <f>'Open Int.'!Z8</f>
        <v>370.63389549999556</v>
      </c>
      <c r="I8" s="171">
        <f>'Open Int.'!O8</f>
        <v>0.7512198554093987</v>
      </c>
      <c r="J8" s="185">
        <f>IF(Volume!D8=0,0,Volume!F8/Volume!D8)</f>
        <v>1.0314571975836158</v>
      </c>
      <c r="K8" s="187">
        <f>IF('Open Int.'!E8=0,0,'Open Int.'!H8/'Open Int.'!E8)</f>
        <v>1.4090004524177737</v>
      </c>
    </row>
    <row r="9" spans="1:11" ht="15">
      <c r="A9" s="201" t="s">
        <v>279</v>
      </c>
      <c r="B9" s="287">
        <f>Margins!B9</f>
        <v>200</v>
      </c>
      <c r="C9" s="287">
        <f>Volume!J9</f>
        <v>2991.7</v>
      </c>
      <c r="D9" s="182">
        <f>Volume!M9</f>
        <v>0.369040829335391</v>
      </c>
      <c r="E9" s="175">
        <f>Volume!C9*100</f>
        <v>-47</v>
      </c>
      <c r="F9" s="347">
        <f>'Open Int.'!D9*100</f>
        <v>-3</v>
      </c>
      <c r="G9" s="176">
        <f>'Open Int.'!R9</f>
        <v>312.512982</v>
      </c>
      <c r="H9" s="176">
        <f>'Open Int.'!Z9</f>
        <v>-9.044933999999955</v>
      </c>
      <c r="I9" s="171">
        <f>'Open Int.'!O9</f>
        <v>0.5586827493777522</v>
      </c>
      <c r="J9" s="185">
        <f>IF(Volume!D9=0,0,Volume!F9/Volume!D9)</f>
        <v>0</v>
      </c>
      <c r="K9" s="187">
        <f>IF('Open Int.'!E9=0,0,'Open Int.'!H9/'Open Int.'!E9)</f>
        <v>0.0625</v>
      </c>
    </row>
    <row r="10" spans="1:11" ht="15">
      <c r="A10" s="201" t="s">
        <v>134</v>
      </c>
      <c r="B10" s="287">
        <f>Margins!B10</f>
        <v>100</v>
      </c>
      <c r="C10" s="287">
        <f>Volume!J10</f>
        <v>4726.45</v>
      </c>
      <c r="D10" s="182">
        <f>Volume!M10</f>
        <v>0.06245368900179567</v>
      </c>
      <c r="E10" s="175">
        <f>Volume!C10*100</f>
        <v>-44</v>
      </c>
      <c r="F10" s="347">
        <f>'Open Int.'!D10*100</f>
        <v>2</v>
      </c>
      <c r="G10" s="176">
        <f>'Open Int.'!R10</f>
        <v>163.8660215</v>
      </c>
      <c r="H10" s="176">
        <f>'Open Int.'!Z10</f>
        <v>3.3614914999999996</v>
      </c>
      <c r="I10" s="171">
        <f>'Open Int.'!O10</f>
        <v>0.893567926160946</v>
      </c>
      <c r="J10" s="185">
        <f>IF(Volume!D10=0,0,Volume!F10/Volume!D10)</f>
        <v>0.25</v>
      </c>
      <c r="K10" s="187">
        <f>IF('Open Int.'!E10=0,0,'Open Int.'!H10/'Open Int.'!E10)</f>
        <v>0.3404255319148936</v>
      </c>
    </row>
    <row r="11" spans="1:11" ht="15">
      <c r="A11" s="201" t="s">
        <v>401</v>
      </c>
      <c r="B11" s="287">
        <f>Margins!B11</f>
        <v>200</v>
      </c>
      <c r="C11" s="287">
        <f>Volume!J11</f>
        <v>1322.2</v>
      </c>
      <c r="D11" s="182">
        <f>Volume!M11</f>
        <v>-2.2619751626256583</v>
      </c>
      <c r="E11" s="175">
        <f>Volume!C11*100</f>
        <v>-52</v>
      </c>
      <c r="F11" s="347">
        <f>'Open Int.'!D11*100</f>
        <v>4</v>
      </c>
      <c r="G11" s="176">
        <f>'Open Int.'!R11</f>
        <v>75.153848</v>
      </c>
      <c r="H11" s="176">
        <f>'Open Int.'!Z11</f>
        <v>1.2098000000000013</v>
      </c>
      <c r="I11" s="171">
        <f>'Open Int.'!O11</f>
        <v>0.9553131597466573</v>
      </c>
      <c r="J11" s="185">
        <f>IF(Volume!D11=0,0,Volume!F11/Volume!D11)</f>
        <v>0</v>
      </c>
      <c r="K11" s="187">
        <f>IF('Open Int.'!E11=0,0,'Open Int.'!H11/'Open Int.'!E11)</f>
        <v>0</v>
      </c>
    </row>
    <row r="12" spans="1:11" ht="15">
      <c r="A12" s="201" t="s">
        <v>0</v>
      </c>
      <c r="B12" s="287">
        <f>Margins!B12</f>
        <v>375</v>
      </c>
      <c r="C12" s="287">
        <f>Volume!J12</f>
        <v>852.25</v>
      </c>
      <c r="D12" s="182">
        <f>Volume!M12</f>
        <v>-0.2808167085941587</v>
      </c>
      <c r="E12" s="175">
        <f>Volume!C12*100</f>
        <v>-1</v>
      </c>
      <c r="F12" s="347">
        <f>'Open Int.'!D12*100</f>
        <v>2</v>
      </c>
      <c r="G12" s="176">
        <f>'Open Int.'!R12</f>
        <v>191.021184375</v>
      </c>
      <c r="H12" s="176">
        <f>'Open Int.'!Z12</f>
        <v>2.442661874999999</v>
      </c>
      <c r="I12" s="171">
        <f>'Open Int.'!O12</f>
        <v>0.887903630583905</v>
      </c>
      <c r="J12" s="185">
        <f>IF(Volume!D12=0,0,Volume!F12/Volume!D12)</f>
        <v>0</v>
      </c>
      <c r="K12" s="187">
        <f>IF('Open Int.'!E12=0,0,'Open Int.'!H12/'Open Int.'!E12)</f>
        <v>0.20666666666666667</v>
      </c>
    </row>
    <row r="13" spans="1:11" ht="15">
      <c r="A13" s="201" t="s">
        <v>402</v>
      </c>
      <c r="B13" s="287">
        <f>Margins!B13</f>
        <v>450</v>
      </c>
      <c r="C13" s="287">
        <f>Volume!J13</f>
        <v>575</v>
      </c>
      <c r="D13" s="182">
        <f>Volume!M13</f>
        <v>4.166666666666666</v>
      </c>
      <c r="E13" s="175">
        <f>Volume!C13*100</f>
        <v>393</v>
      </c>
      <c r="F13" s="347">
        <f>'Open Int.'!D13*100</f>
        <v>18</v>
      </c>
      <c r="G13" s="176">
        <f>'Open Int.'!R13</f>
        <v>76.95225</v>
      </c>
      <c r="H13" s="176">
        <f>'Open Int.'!Z13</f>
        <v>14.479650000000007</v>
      </c>
      <c r="I13" s="171">
        <f>'Open Int.'!O13</f>
        <v>0.7592468056489576</v>
      </c>
      <c r="J13" s="185">
        <f>IF(Volume!D13=0,0,Volume!F13/Volume!D13)</f>
        <v>0</v>
      </c>
      <c r="K13" s="187">
        <f>IF('Open Int.'!E13=0,0,'Open Int.'!H13/'Open Int.'!E13)</f>
        <v>0</v>
      </c>
    </row>
    <row r="14" spans="1:11" ht="15">
      <c r="A14" s="201" t="s">
        <v>403</v>
      </c>
      <c r="B14" s="287">
        <f>Margins!B14</f>
        <v>200</v>
      </c>
      <c r="C14" s="287">
        <f>Volume!J14</f>
        <v>1587.75</v>
      </c>
      <c r="D14" s="182">
        <f>Volume!M14</f>
        <v>-2.4633719323033394</v>
      </c>
      <c r="E14" s="175">
        <f>Volume!C14*100</f>
        <v>-74</v>
      </c>
      <c r="F14" s="347">
        <f>'Open Int.'!D14*100</f>
        <v>6</v>
      </c>
      <c r="G14" s="176">
        <f>'Open Int.'!R14</f>
        <v>96.503445</v>
      </c>
      <c r="H14" s="176">
        <f>'Open Int.'!Z14</f>
        <v>3.3578679999999963</v>
      </c>
      <c r="I14" s="171">
        <f>'Open Int.'!O14</f>
        <v>0.8808818690358671</v>
      </c>
      <c r="J14" s="185">
        <f>IF(Volume!D14=0,0,Volume!F14/Volume!D14)</f>
        <v>0</v>
      </c>
      <c r="K14" s="187">
        <f>IF('Open Int.'!E14=0,0,'Open Int.'!H14/'Open Int.'!E14)</f>
        <v>0</v>
      </c>
    </row>
    <row r="15" spans="1:11" ht="15">
      <c r="A15" s="201" t="s">
        <v>404</v>
      </c>
      <c r="B15" s="287">
        <f>Margins!B15</f>
        <v>1700</v>
      </c>
      <c r="C15" s="287">
        <f>Volume!J15</f>
        <v>135.95</v>
      </c>
      <c r="D15" s="182">
        <f>Volume!M15</f>
        <v>-0.0367647058823613</v>
      </c>
      <c r="E15" s="175">
        <f>Volume!C15*100</f>
        <v>-39</v>
      </c>
      <c r="F15" s="347">
        <f>'Open Int.'!D15*100</f>
        <v>-1</v>
      </c>
      <c r="G15" s="176">
        <f>'Open Int.'!R15</f>
        <v>71.66876149999999</v>
      </c>
      <c r="H15" s="176">
        <f>'Open Int.'!Z15</f>
        <v>-0.5349985000000146</v>
      </c>
      <c r="I15" s="171">
        <f>'Open Int.'!O15</f>
        <v>0.8594001934859723</v>
      </c>
      <c r="J15" s="185">
        <f>IF(Volume!D15=0,0,Volume!F15/Volume!D15)</f>
        <v>0</v>
      </c>
      <c r="K15" s="187">
        <f>IF('Open Int.'!E15=0,0,'Open Int.'!H15/'Open Int.'!E15)</f>
        <v>0.12452830188679245</v>
      </c>
    </row>
    <row r="16" spans="1:11" ht="15">
      <c r="A16" s="201" t="s">
        <v>135</v>
      </c>
      <c r="B16" s="287">
        <f>Margins!B16</f>
        <v>2450</v>
      </c>
      <c r="C16" s="287">
        <f>Volume!J16</f>
        <v>81.1</v>
      </c>
      <c r="D16" s="182">
        <f>Volume!M16</f>
        <v>0.06169031462060107</v>
      </c>
      <c r="E16" s="175">
        <f>Volume!C16*100</f>
        <v>48</v>
      </c>
      <c r="F16" s="347">
        <f>'Open Int.'!D16*100</f>
        <v>2</v>
      </c>
      <c r="G16" s="176">
        <f>'Open Int.'!R16</f>
        <v>26.188000999999996</v>
      </c>
      <c r="H16" s="176">
        <f>'Open Int.'!Z16</f>
        <v>0.3537187499999952</v>
      </c>
      <c r="I16" s="171">
        <f>'Open Int.'!O16</f>
        <v>0.9066767830045523</v>
      </c>
      <c r="J16" s="185">
        <f>IF(Volume!D16=0,0,Volume!F16/Volume!D16)</f>
        <v>0</v>
      </c>
      <c r="K16" s="187">
        <f>IF('Open Int.'!E16=0,0,'Open Int.'!H16/'Open Int.'!E16)</f>
        <v>0</v>
      </c>
    </row>
    <row r="17" spans="1:11" ht="15">
      <c r="A17" s="201" t="s">
        <v>174</v>
      </c>
      <c r="B17" s="287">
        <f>Margins!B17</f>
        <v>3350</v>
      </c>
      <c r="C17" s="287">
        <f>Volume!J17</f>
        <v>55.05</v>
      </c>
      <c r="D17" s="182">
        <f>Volume!M17</f>
        <v>-1.6964285714285765</v>
      </c>
      <c r="E17" s="175">
        <f>Volume!C17*100</f>
        <v>82</v>
      </c>
      <c r="F17" s="347">
        <f>'Open Int.'!D17*100</f>
        <v>2</v>
      </c>
      <c r="G17" s="176">
        <f>'Open Int.'!R17</f>
        <v>45.6248895</v>
      </c>
      <c r="H17" s="176">
        <f>'Open Int.'!Z17</f>
        <v>-0.1495104999999981</v>
      </c>
      <c r="I17" s="171">
        <f>'Open Int.'!O17</f>
        <v>0.83589329021827</v>
      </c>
      <c r="J17" s="185">
        <f>IF(Volume!D17=0,0,Volume!F17/Volume!D17)</f>
        <v>0</v>
      </c>
      <c r="K17" s="187">
        <f>IF('Open Int.'!E17=0,0,'Open Int.'!H17/'Open Int.'!E17)</f>
        <v>0.031746031746031744</v>
      </c>
    </row>
    <row r="18" spans="1:11" ht="15">
      <c r="A18" s="201" t="s">
        <v>280</v>
      </c>
      <c r="B18" s="287">
        <f>Margins!B18</f>
        <v>600</v>
      </c>
      <c r="C18" s="287">
        <f>Volume!J18</f>
        <v>412.6</v>
      </c>
      <c r="D18" s="182">
        <f>Volume!M18</f>
        <v>-2.0534124629080064</v>
      </c>
      <c r="E18" s="175">
        <f>Volume!C18*100</f>
        <v>-44</v>
      </c>
      <c r="F18" s="347">
        <f>'Open Int.'!D18*100</f>
        <v>2</v>
      </c>
      <c r="G18" s="176">
        <f>'Open Int.'!R18</f>
        <v>68.128512</v>
      </c>
      <c r="H18" s="176">
        <f>'Open Int.'!Z18</f>
        <v>0.13876199999999983</v>
      </c>
      <c r="I18" s="171">
        <f>'Open Int.'!O18</f>
        <v>0.6729651162790697</v>
      </c>
      <c r="J18" s="185">
        <f>IF(Volume!D18=0,0,Volume!F18/Volume!D18)</f>
        <v>0</v>
      </c>
      <c r="K18" s="187">
        <f>IF('Open Int.'!E18=0,0,'Open Int.'!H18/'Open Int.'!E18)</f>
        <v>0</v>
      </c>
    </row>
    <row r="19" spans="1:11" ht="15">
      <c r="A19" s="201" t="s">
        <v>75</v>
      </c>
      <c r="B19" s="287">
        <f>Margins!B19</f>
        <v>2300</v>
      </c>
      <c r="C19" s="287">
        <f>Volume!J19</f>
        <v>85.2</v>
      </c>
      <c r="D19" s="182">
        <f>Volume!M19</f>
        <v>-0.29256875365710944</v>
      </c>
      <c r="E19" s="175">
        <f>Volume!C19*100</f>
        <v>75</v>
      </c>
      <c r="F19" s="347">
        <f>'Open Int.'!D19*100</f>
        <v>1</v>
      </c>
      <c r="G19" s="176">
        <f>'Open Int.'!R19</f>
        <v>29.923092</v>
      </c>
      <c r="H19" s="176">
        <f>'Open Int.'!Z19</f>
        <v>0.34457450000000023</v>
      </c>
      <c r="I19" s="171">
        <f>'Open Int.'!O19</f>
        <v>0.9764243614931237</v>
      </c>
      <c r="J19" s="185">
        <f>IF(Volume!D19=0,0,Volume!F19/Volume!D19)</f>
        <v>0</v>
      </c>
      <c r="K19" s="187">
        <f>IF('Open Int.'!E19=0,0,'Open Int.'!H19/'Open Int.'!E19)</f>
        <v>0.0392156862745098</v>
      </c>
    </row>
    <row r="20" spans="1:11" ht="15">
      <c r="A20" s="201" t="s">
        <v>405</v>
      </c>
      <c r="B20" s="287">
        <f>Margins!B20</f>
        <v>650</v>
      </c>
      <c r="C20" s="287">
        <f>Volume!J20</f>
        <v>273.45</v>
      </c>
      <c r="D20" s="182">
        <f>Volume!M20</f>
        <v>3.618794998105348</v>
      </c>
      <c r="E20" s="175">
        <f>Volume!C20*100</f>
        <v>20</v>
      </c>
      <c r="F20" s="347">
        <f>'Open Int.'!D20*100</f>
        <v>2</v>
      </c>
      <c r="G20" s="176">
        <f>'Open Int.'!R20</f>
        <v>50.42554725</v>
      </c>
      <c r="H20" s="176">
        <f>'Open Int.'!Z20</f>
        <v>2.876045250000004</v>
      </c>
      <c r="I20" s="171">
        <f>'Open Int.'!O20</f>
        <v>0.8875572788156504</v>
      </c>
      <c r="J20" s="185">
        <f>IF(Volume!D20=0,0,Volume!F20/Volume!D20)</f>
        <v>0</v>
      </c>
      <c r="K20" s="187">
        <f>IF('Open Int.'!E20=0,0,'Open Int.'!H20/'Open Int.'!E20)</f>
        <v>0</v>
      </c>
    </row>
    <row r="21" spans="1:11" ht="15">
      <c r="A21" s="201" t="s">
        <v>406</v>
      </c>
      <c r="B21" s="287">
        <f>Margins!B21</f>
        <v>400</v>
      </c>
      <c r="C21" s="287">
        <f>Volume!J21</f>
        <v>723.25</v>
      </c>
      <c r="D21" s="182">
        <f>Volume!M21</f>
        <v>2.924434324747396</v>
      </c>
      <c r="E21" s="175">
        <f>Volume!C21*100</f>
        <v>186</v>
      </c>
      <c r="F21" s="347">
        <f>'Open Int.'!D21*100</f>
        <v>5</v>
      </c>
      <c r="G21" s="176">
        <f>'Open Int.'!R21</f>
        <v>66.88616</v>
      </c>
      <c r="H21" s="176">
        <f>'Open Int.'!Z21</f>
        <v>4.795588000000002</v>
      </c>
      <c r="I21" s="171">
        <f>'Open Int.'!O21</f>
        <v>0.9221453287197232</v>
      </c>
      <c r="J21" s="185">
        <f>IF(Volume!D21=0,0,Volume!F21/Volume!D21)</f>
        <v>0</v>
      </c>
      <c r="K21" s="187">
        <f>IF('Open Int.'!E21=0,0,'Open Int.'!H21/'Open Int.'!E21)</f>
        <v>1.3333333333333333</v>
      </c>
    </row>
    <row r="22" spans="1:11" ht="15">
      <c r="A22" s="201" t="s">
        <v>88</v>
      </c>
      <c r="B22" s="287">
        <f>Margins!B22</f>
        <v>4300</v>
      </c>
      <c r="C22" s="287">
        <f>Volume!J22</f>
        <v>43.95</v>
      </c>
      <c r="D22" s="182">
        <f>Volume!M22</f>
        <v>0.3424657534246705</v>
      </c>
      <c r="E22" s="175">
        <f>Volume!C22*100</f>
        <v>-4</v>
      </c>
      <c r="F22" s="347">
        <f>'Open Int.'!D22*100</f>
        <v>2</v>
      </c>
      <c r="G22" s="176">
        <f>'Open Int.'!R22</f>
        <v>102.41097150000002</v>
      </c>
      <c r="H22" s="176">
        <f>'Open Int.'!Z22</f>
        <v>2.327095500000027</v>
      </c>
      <c r="I22" s="171">
        <f>'Open Int.'!O22</f>
        <v>0.7951651596235467</v>
      </c>
      <c r="J22" s="185">
        <f>IF(Volume!D22=0,0,Volume!F22/Volume!D22)</f>
        <v>0.08771929824561403</v>
      </c>
      <c r="K22" s="187">
        <f>IF('Open Int.'!E22=0,0,'Open Int.'!H22/'Open Int.'!E22)</f>
        <v>0.08117443868739206</v>
      </c>
    </row>
    <row r="23" spans="1:11" ht="15">
      <c r="A23" s="201" t="s">
        <v>136</v>
      </c>
      <c r="B23" s="287">
        <f>Margins!B23</f>
        <v>4775</v>
      </c>
      <c r="C23" s="287">
        <f>Volume!J23</f>
        <v>38.35</v>
      </c>
      <c r="D23" s="182">
        <f>Volume!M23</f>
        <v>2.26666666666667</v>
      </c>
      <c r="E23" s="175">
        <f>Volume!C23*100</f>
        <v>38</v>
      </c>
      <c r="F23" s="347">
        <f>'Open Int.'!D23*100</f>
        <v>-7.000000000000001</v>
      </c>
      <c r="G23" s="176">
        <f>'Open Int.'!R23</f>
        <v>116.465115</v>
      </c>
      <c r="H23" s="176">
        <f>'Open Int.'!Z23</f>
        <v>-3.614197500000003</v>
      </c>
      <c r="I23" s="171">
        <f>'Open Int.'!O23</f>
        <v>0.8377358490566038</v>
      </c>
      <c r="J23" s="185">
        <f>IF(Volume!D23=0,0,Volume!F23/Volume!D23)</f>
        <v>0.18701298701298702</v>
      </c>
      <c r="K23" s="187">
        <f>IF('Open Int.'!E23=0,0,'Open Int.'!H23/'Open Int.'!E23)</f>
        <v>0.18924438393464943</v>
      </c>
    </row>
    <row r="24" spans="1:11" ht="15">
      <c r="A24" s="201" t="s">
        <v>157</v>
      </c>
      <c r="B24" s="287">
        <f>Margins!B24</f>
        <v>350</v>
      </c>
      <c r="C24" s="287">
        <f>Volume!J24</f>
        <v>787.65</v>
      </c>
      <c r="D24" s="182">
        <f>Volume!M24</f>
        <v>0.18443144238106485</v>
      </c>
      <c r="E24" s="175">
        <f>Volume!C24*100</f>
        <v>-36</v>
      </c>
      <c r="F24" s="347">
        <f>'Open Int.'!D24*100</f>
        <v>-3</v>
      </c>
      <c r="G24" s="176">
        <f>'Open Int.'!R24</f>
        <v>109.85748375</v>
      </c>
      <c r="H24" s="176">
        <f>'Open Int.'!Z24</f>
        <v>-3.0172502500000036</v>
      </c>
      <c r="I24" s="171">
        <f>'Open Int.'!O24</f>
        <v>0.860978670012547</v>
      </c>
      <c r="J24" s="185">
        <f>IF(Volume!D24=0,0,Volume!F24/Volume!D24)</f>
        <v>0</v>
      </c>
      <c r="K24" s="187">
        <f>IF('Open Int.'!E24=0,0,'Open Int.'!H24/'Open Int.'!E24)</f>
        <v>0.08695652173913043</v>
      </c>
    </row>
    <row r="25" spans="1:11" s="8" customFormat="1" ht="15">
      <c r="A25" s="201" t="s">
        <v>193</v>
      </c>
      <c r="B25" s="287">
        <f>Margins!B25</f>
        <v>100</v>
      </c>
      <c r="C25" s="287">
        <f>Volume!J25</f>
        <v>2177.55</v>
      </c>
      <c r="D25" s="182">
        <f>Volume!M25</f>
        <v>-0.14215944787104345</v>
      </c>
      <c r="E25" s="175">
        <f>Volume!C25*100</f>
        <v>-5</v>
      </c>
      <c r="F25" s="347">
        <f>'Open Int.'!D25*100</f>
        <v>0</v>
      </c>
      <c r="G25" s="176">
        <f>'Open Int.'!R25</f>
        <v>477.3407355</v>
      </c>
      <c r="H25" s="176">
        <f>'Open Int.'!Z25</f>
        <v>-1.791682499999979</v>
      </c>
      <c r="I25" s="171">
        <f>'Open Int.'!O25</f>
        <v>0.887505132065143</v>
      </c>
      <c r="J25" s="185">
        <f>IF(Volume!D25=0,0,Volume!F25/Volume!D25)</f>
        <v>0.012987012987012988</v>
      </c>
      <c r="K25" s="187">
        <f>IF('Open Int.'!E25=0,0,'Open Int.'!H25/'Open Int.'!E25)</f>
        <v>0.1524122807017544</v>
      </c>
    </row>
    <row r="26" spans="1:11" s="8" customFormat="1" ht="15">
      <c r="A26" s="201" t="s">
        <v>281</v>
      </c>
      <c r="B26" s="287">
        <f>Margins!B26</f>
        <v>1900</v>
      </c>
      <c r="C26" s="287">
        <f>Volume!J26</f>
        <v>161.85</v>
      </c>
      <c r="D26" s="182">
        <f>Volume!M26</f>
        <v>-1.938806422296284</v>
      </c>
      <c r="E26" s="175">
        <f>Volume!C26*100</f>
        <v>-50</v>
      </c>
      <c r="F26" s="347">
        <f>'Open Int.'!D26*100</f>
        <v>8</v>
      </c>
      <c r="G26" s="176">
        <f>'Open Int.'!R26</f>
        <v>158.0934615</v>
      </c>
      <c r="H26" s="176">
        <f>'Open Int.'!Z26</f>
        <v>7.5365019999999845</v>
      </c>
      <c r="I26" s="171">
        <f>'Open Int.'!O26</f>
        <v>0.8751215716786618</v>
      </c>
      <c r="J26" s="185">
        <f>IF(Volume!D26=0,0,Volume!F26/Volume!D26)</f>
        <v>0.03125</v>
      </c>
      <c r="K26" s="187">
        <f>IF('Open Int.'!E26=0,0,'Open Int.'!H26/'Open Int.'!E26)</f>
        <v>0.08620689655172414</v>
      </c>
    </row>
    <row r="27" spans="1:11" s="8" customFormat="1" ht="15">
      <c r="A27" s="201" t="s">
        <v>282</v>
      </c>
      <c r="B27" s="287">
        <f>Margins!B27</f>
        <v>4800</v>
      </c>
      <c r="C27" s="287">
        <f>Volume!J27</f>
        <v>67.65</v>
      </c>
      <c r="D27" s="182">
        <f>Volume!M27</f>
        <v>-2.8715003589375447</v>
      </c>
      <c r="E27" s="175">
        <f>Volume!C27*100</f>
        <v>-27</v>
      </c>
      <c r="F27" s="347">
        <f>'Open Int.'!D27*100</f>
        <v>3</v>
      </c>
      <c r="G27" s="176">
        <f>'Open Int.'!R27</f>
        <v>107.936928</v>
      </c>
      <c r="H27" s="176">
        <f>'Open Int.'!Z27</f>
        <v>0.25245599999999513</v>
      </c>
      <c r="I27" s="171">
        <f>'Open Int.'!O27</f>
        <v>0.8577015643802648</v>
      </c>
      <c r="J27" s="185">
        <f>IF(Volume!D27=0,0,Volume!F27/Volume!D27)</f>
        <v>0.01639344262295082</v>
      </c>
      <c r="K27" s="187">
        <f>IF('Open Int.'!E27=0,0,'Open Int.'!H27/'Open Int.'!E27)</f>
        <v>0.09130434782608696</v>
      </c>
    </row>
    <row r="28" spans="1:11" ht="15">
      <c r="A28" s="201" t="s">
        <v>76</v>
      </c>
      <c r="B28" s="287">
        <f>Margins!B28</f>
        <v>1400</v>
      </c>
      <c r="C28" s="287">
        <f>Volume!J28</f>
        <v>265.9</v>
      </c>
      <c r="D28" s="182">
        <f>Volume!M28</f>
        <v>0.5293005671077419</v>
      </c>
      <c r="E28" s="175">
        <f>Volume!C28*100</f>
        <v>-30</v>
      </c>
      <c r="F28" s="347">
        <f>'Open Int.'!D28*100</f>
        <v>0</v>
      </c>
      <c r="G28" s="176">
        <f>'Open Int.'!R28</f>
        <v>199.94084599999996</v>
      </c>
      <c r="H28" s="176">
        <f>'Open Int.'!Z28</f>
        <v>1.9414359999999533</v>
      </c>
      <c r="I28" s="171">
        <f>'Open Int.'!O28</f>
        <v>0.7929622044312046</v>
      </c>
      <c r="J28" s="185">
        <f>IF(Volume!D28=0,0,Volume!F28/Volume!D28)</f>
        <v>0</v>
      </c>
      <c r="K28" s="187">
        <f>IF('Open Int.'!E28=0,0,'Open Int.'!H28/'Open Int.'!E28)</f>
        <v>0.2777777777777778</v>
      </c>
    </row>
    <row r="29" spans="1:11" ht="15">
      <c r="A29" s="201" t="s">
        <v>77</v>
      </c>
      <c r="B29" s="287">
        <f>Margins!B29</f>
        <v>1900</v>
      </c>
      <c r="C29" s="287">
        <f>Volume!J29</f>
        <v>223.6</v>
      </c>
      <c r="D29" s="182">
        <f>Volume!M29</f>
        <v>3.566465956461319</v>
      </c>
      <c r="E29" s="175">
        <f>Volume!C29*100</f>
        <v>113.99999999999999</v>
      </c>
      <c r="F29" s="347">
        <f>'Open Int.'!D29*100</f>
        <v>20</v>
      </c>
      <c r="G29" s="176">
        <f>'Open Int.'!R29</f>
        <v>117.04342</v>
      </c>
      <c r="H29" s="176">
        <f>'Open Int.'!Z29</f>
        <v>22.81818299999999</v>
      </c>
      <c r="I29" s="171">
        <f>'Open Int.'!O29</f>
        <v>0.797459165154265</v>
      </c>
      <c r="J29" s="185">
        <f>IF(Volume!D29=0,0,Volume!F29/Volume!D29)</f>
        <v>0.16049382716049382</v>
      </c>
      <c r="K29" s="187">
        <f>IF('Open Int.'!E29=0,0,'Open Int.'!H29/'Open Int.'!E29)</f>
        <v>0.38</v>
      </c>
    </row>
    <row r="30" spans="1:11" ht="15">
      <c r="A30" s="201" t="s">
        <v>283</v>
      </c>
      <c r="B30" s="287">
        <f>Margins!B30</f>
        <v>1050</v>
      </c>
      <c r="C30" s="287">
        <f>Volume!J30</f>
        <v>167.8</v>
      </c>
      <c r="D30" s="182">
        <f>Volume!M30</f>
        <v>-2.470212147631502</v>
      </c>
      <c r="E30" s="175">
        <f>Volume!C30*100</f>
        <v>-50</v>
      </c>
      <c r="F30" s="347">
        <f>'Open Int.'!D30*100</f>
        <v>3</v>
      </c>
      <c r="G30" s="176">
        <f>'Open Int.'!R30</f>
        <v>37.140852</v>
      </c>
      <c r="H30" s="176">
        <f>'Open Int.'!Z30</f>
        <v>0.10708950000000073</v>
      </c>
      <c r="I30" s="171">
        <f>'Open Int.'!O30</f>
        <v>0.8662239089184061</v>
      </c>
      <c r="J30" s="185">
        <f>IF(Volume!D30=0,0,Volume!F30/Volume!D30)</f>
        <v>0</v>
      </c>
      <c r="K30" s="187">
        <f>IF('Open Int.'!E30=0,0,'Open Int.'!H30/'Open Int.'!E30)</f>
        <v>0.07692307692307693</v>
      </c>
    </row>
    <row r="31" spans="1:11" s="8" customFormat="1" ht="15">
      <c r="A31" s="201" t="s">
        <v>34</v>
      </c>
      <c r="B31" s="287">
        <f>Margins!B31</f>
        <v>275</v>
      </c>
      <c r="C31" s="287">
        <f>Volume!J31</f>
        <v>1883.1</v>
      </c>
      <c r="D31" s="182">
        <f>Volume!M31</f>
        <v>0.6574727389352125</v>
      </c>
      <c r="E31" s="175">
        <f>Volume!C31*100</f>
        <v>26</v>
      </c>
      <c r="F31" s="347">
        <f>'Open Int.'!D31*100</f>
        <v>-2</v>
      </c>
      <c r="G31" s="176">
        <f>'Open Int.'!R31</f>
        <v>172.341312</v>
      </c>
      <c r="H31" s="176">
        <f>'Open Int.'!Z31</f>
        <v>-1.7038890000000038</v>
      </c>
      <c r="I31" s="171">
        <f>'Open Int.'!O31</f>
        <v>0.9302884615384616</v>
      </c>
      <c r="J31" s="185">
        <f>IF(Volume!D31=0,0,Volume!F31/Volume!D31)</f>
        <v>0</v>
      </c>
      <c r="K31" s="187">
        <f>IF('Open Int.'!E31=0,0,'Open Int.'!H31/'Open Int.'!E31)</f>
        <v>0.07142857142857142</v>
      </c>
    </row>
    <row r="32" spans="1:11" s="8" customFormat="1" ht="15">
      <c r="A32" s="201" t="s">
        <v>284</v>
      </c>
      <c r="B32" s="287">
        <f>Margins!B32</f>
        <v>250</v>
      </c>
      <c r="C32" s="287">
        <f>Volume!J32</f>
        <v>1192.05</v>
      </c>
      <c r="D32" s="182">
        <f>Volume!M32</f>
        <v>3.746736292428195</v>
      </c>
      <c r="E32" s="175">
        <f>Volume!C32*100</f>
        <v>284</v>
      </c>
      <c r="F32" s="347">
        <f>'Open Int.'!D32*100</f>
        <v>21</v>
      </c>
      <c r="G32" s="176">
        <f>'Open Int.'!R32</f>
        <v>105.04940625</v>
      </c>
      <c r="H32" s="176">
        <f>'Open Int.'!Z32</f>
        <v>21.488381250000003</v>
      </c>
      <c r="I32" s="171">
        <f>'Open Int.'!O32</f>
        <v>0.7784397163120568</v>
      </c>
      <c r="J32" s="185">
        <f>IF(Volume!D32=0,0,Volume!F32/Volume!D32)</f>
        <v>0</v>
      </c>
      <c r="K32" s="187">
        <f>IF('Open Int.'!E32=0,0,'Open Int.'!H32/'Open Int.'!E32)</f>
        <v>0</v>
      </c>
    </row>
    <row r="33" spans="1:11" s="8" customFormat="1" ht="15">
      <c r="A33" s="201" t="s">
        <v>137</v>
      </c>
      <c r="B33" s="287">
        <f>Margins!B33</f>
        <v>1000</v>
      </c>
      <c r="C33" s="287">
        <f>Volume!J33</f>
        <v>305.9</v>
      </c>
      <c r="D33" s="182">
        <f>Volume!M33</f>
        <v>-0.1468908111637165</v>
      </c>
      <c r="E33" s="175">
        <f>Volume!C33*100</f>
        <v>-35</v>
      </c>
      <c r="F33" s="347">
        <f>'Open Int.'!D33*100</f>
        <v>3</v>
      </c>
      <c r="G33" s="176">
        <f>'Open Int.'!R33</f>
        <v>306.42003</v>
      </c>
      <c r="H33" s="176">
        <f>'Open Int.'!Z33</f>
        <v>7.024175000000014</v>
      </c>
      <c r="I33" s="171">
        <f>'Open Int.'!O33</f>
        <v>0.5031446540880503</v>
      </c>
      <c r="J33" s="185">
        <f>IF(Volume!D33=0,0,Volume!F33/Volume!D33)</f>
        <v>0</v>
      </c>
      <c r="K33" s="187">
        <f>IF('Open Int.'!E33=0,0,'Open Int.'!H33/'Open Int.'!E33)</f>
        <v>0.035398230088495575</v>
      </c>
    </row>
    <row r="34" spans="1:11" s="8" customFormat="1" ht="15">
      <c r="A34" s="201" t="s">
        <v>232</v>
      </c>
      <c r="B34" s="287">
        <f>Margins!B34</f>
        <v>500</v>
      </c>
      <c r="C34" s="287">
        <f>Volume!J34</f>
        <v>825.5</v>
      </c>
      <c r="D34" s="182">
        <f>Volume!M34</f>
        <v>1.127036628690438</v>
      </c>
      <c r="E34" s="175">
        <f>Volume!C34*100</f>
        <v>-17</v>
      </c>
      <c r="F34" s="347">
        <f>'Open Int.'!D34*100</f>
        <v>2</v>
      </c>
      <c r="G34" s="176">
        <f>'Open Int.'!R34</f>
        <v>912.218775</v>
      </c>
      <c r="H34" s="176">
        <f>'Open Int.'!Z34</f>
        <v>30.20662500000003</v>
      </c>
      <c r="I34" s="171">
        <f>'Open Int.'!O34</f>
        <v>0.7983801637934935</v>
      </c>
      <c r="J34" s="185">
        <f>IF(Volume!D34=0,0,Volume!F34/Volume!D34)</f>
        <v>0.029411764705882353</v>
      </c>
      <c r="K34" s="187">
        <f>IF('Open Int.'!E34=0,0,'Open Int.'!H34/'Open Int.'!E34)</f>
        <v>0.17936117936117937</v>
      </c>
    </row>
    <row r="35" spans="1:11" ht="15">
      <c r="A35" s="201" t="s">
        <v>1</v>
      </c>
      <c r="B35" s="287">
        <f>Margins!B35</f>
        <v>300</v>
      </c>
      <c r="C35" s="287">
        <f>Volume!J35</f>
        <v>1438.65</v>
      </c>
      <c r="D35" s="182">
        <f>Volume!M35</f>
        <v>-2.9938302821887235</v>
      </c>
      <c r="E35" s="175">
        <f>Volume!C35*100</f>
        <v>-30</v>
      </c>
      <c r="F35" s="347">
        <f>'Open Int.'!D35*100</f>
        <v>1</v>
      </c>
      <c r="G35" s="176">
        <f>'Open Int.'!R35</f>
        <v>413.03641500000003</v>
      </c>
      <c r="H35" s="176">
        <f>'Open Int.'!Z35</f>
        <v>-10.122241499999973</v>
      </c>
      <c r="I35" s="171">
        <f>'Open Int.'!O35</f>
        <v>0.8035527690700105</v>
      </c>
      <c r="J35" s="185">
        <f>IF(Volume!D35=0,0,Volume!F35/Volume!D35)</f>
        <v>0</v>
      </c>
      <c r="K35" s="187">
        <f>IF('Open Int.'!E35=0,0,'Open Int.'!H35/'Open Int.'!E35)</f>
        <v>0.18571428571428572</v>
      </c>
    </row>
    <row r="36" spans="1:11" ht="15">
      <c r="A36" s="201" t="s">
        <v>158</v>
      </c>
      <c r="B36" s="287">
        <f>Margins!B36</f>
        <v>1900</v>
      </c>
      <c r="C36" s="287">
        <f>Volume!J36</f>
        <v>116.2</v>
      </c>
      <c r="D36" s="182">
        <f>Volume!M36</f>
        <v>0.0861326442721865</v>
      </c>
      <c r="E36" s="175">
        <f>Volume!C36*100</f>
        <v>164</v>
      </c>
      <c r="F36" s="347">
        <f>'Open Int.'!D36*100</f>
        <v>0</v>
      </c>
      <c r="G36" s="176">
        <f>'Open Int.'!R36</f>
        <v>29.69491</v>
      </c>
      <c r="H36" s="176">
        <f>'Open Int.'!Z36</f>
        <v>0.06967300000000165</v>
      </c>
      <c r="I36" s="171">
        <f>'Open Int.'!O36</f>
        <v>0.9144981412639405</v>
      </c>
      <c r="J36" s="185">
        <f>IF(Volume!D36=0,0,Volume!F36/Volume!D36)</f>
        <v>0</v>
      </c>
      <c r="K36" s="187">
        <f>IF('Open Int.'!E36=0,0,'Open Int.'!H36/'Open Int.'!E36)</f>
        <v>0</v>
      </c>
    </row>
    <row r="37" spans="1:11" ht="15">
      <c r="A37" s="201" t="s">
        <v>407</v>
      </c>
      <c r="B37" s="287">
        <f>Margins!B37</f>
        <v>4950</v>
      </c>
      <c r="C37" s="287">
        <f>Volume!J37</f>
        <v>37.8</v>
      </c>
      <c r="D37" s="182">
        <f>Volume!M37</f>
        <v>0.6657789613848203</v>
      </c>
      <c r="E37" s="175">
        <f>Volume!C37*100</f>
        <v>138</v>
      </c>
      <c r="F37" s="347">
        <f>'Open Int.'!D37*100</f>
        <v>-1</v>
      </c>
      <c r="G37" s="176">
        <f>'Open Int.'!R37</f>
        <v>72.318015</v>
      </c>
      <c r="H37" s="176">
        <f>'Open Int.'!Z37</f>
        <v>0.10654875000000175</v>
      </c>
      <c r="I37" s="171">
        <f>'Open Int.'!O37</f>
        <v>0.8983182406209573</v>
      </c>
      <c r="J37" s="185">
        <f>IF(Volume!D37=0,0,Volume!F37/Volume!D37)</f>
        <v>0</v>
      </c>
      <c r="K37" s="187">
        <f>IF('Open Int.'!E37=0,0,'Open Int.'!H37/'Open Int.'!E37)</f>
        <v>0</v>
      </c>
    </row>
    <row r="38" spans="1:11" ht="15">
      <c r="A38" s="201" t="s">
        <v>408</v>
      </c>
      <c r="B38" s="287">
        <f>Margins!B38</f>
        <v>850</v>
      </c>
      <c r="C38" s="287">
        <f>Volume!J38</f>
        <v>243.9</v>
      </c>
      <c r="D38" s="182">
        <f>Volume!M38</f>
        <v>-4.6893317702227435</v>
      </c>
      <c r="E38" s="175">
        <f>Volume!C38*100</f>
        <v>-49</v>
      </c>
      <c r="F38" s="347">
        <f>'Open Int.'!D38*100</f>
        <v>1</v>
      </c>
      <c r="G38" s="176">
        <f>'Open Int.'!R38</f>
        <v>21.6644175</v>
      </c>
      <c r="H38" s="176">
        <f>'Open Int.'!Z38</f>
        <v>-0.8048820000000028</v>
      </c>
      <c r="I38" s="171">
        <f>'Open Int.'!O38</f>
        <v>0.7014354066985646</v>
      </c>
      <c r="J38" s="185">
        <f>IF(Volume!D38=0,0,Volume!F38/Volume!D38)</f>
        <v>0</v>
      </c>
      <c r="K38" s="187">
        <f>IF('Open Int.'!E38=0,0,'Open Int.'!H38/'Open Int.'!E38)</f>
        <v>1</v>
      </c>
    </row>
    <row r="39" spans="1:11" ht="15">
      <c r="A39" s="201" t="s">
        <v>285</v>
      </c>
      <c r="B39" s="287">
        <f>Margins!B39</f>
        <v>300</v>
      </c>
      <c r="C39" s="287">
        <f>Volume!J39</f>
        <v>554</v>
      </c>
      <c r="D39" s="182">
        <f>Volume!M39</f>
        <v>1.3816451642419167</v>
      </c>
      <c r="E39" s="175">
        <f>Volume!C39*100</f>
        <v>118</v>
      </c>
      <c r="F39" s="347">
        <f>'Open Int.'!D39*100</f>
        <v>1</v>
      </c>
      <c r="G39" s="176">
        <f>'Open Int.'!R39</f>
        <v>51.82116</v>
      </c>
      <c r="H39" s="176">
        <f>'Open Int.'!Z39</f>
        <v>1.3455734999999933</v>
      </c>
      <c r="I39" s="171">
        <f>'Open Int.'!O39</f>
        <v>0.7533675432969853</v>
      </c>
      <c r="J39" s="185">
        <f>IF(Volume!D39=0,0,Volume!F39/Volume!D39)</f>
        <v>0</v>
      </c>
      <c r="K39" s="187">
        <f>IF('Open Int.'!E39=0,0,'Open Int.'!H39/'Open Int.'!E39)</f>
        <v>0</v>
      </c>
    </row>
    <row r="40" spans="1:11" ht="15">
      <c r="A40" s="201" t="s">
        <v>159</v>
      </c>
      <c r="B40" s="287">
        <f>Margins!B40</f>
        <v>4500</v>
      </c>
      <c r="C40" s="287">
        <f>Volume!J40</f>
        <v>48.95</v>
      </c>
      <c r="D40" s="182">
        <f>Volume!M40</f>
        <v>-2.002002002002002</v>
      </c>
      <c r="E40" s="175">
        <f>Volume!C40*100</f>
        <v>-74</v>
      </c>
      <c r="F40" s="347">
        <f>'Open Int.'!D40*100</f>
        <v>-4</v>
      </c>
      <c r="G40" s="176">
        <f>'Open Int.'!R40</f>
        <v>13.6350225</v>
      </c>
      <c r="H40" s="176">
        <f>'Open Int.'!Z40</f>
        <v>-0.5707575000000009</v>
      </c>
      <c r="I40" s="171">
        <f>'Open Int.'!O40</f>
        <v>0.9176090468497576</v>
      </c>
      <c r="J40" s="185">
        <f>IF(Volume!D40=0,0,Volume!F40/Volume!D40)</f>
        <v>0.1</v>
      </c>
      <c r="K40" s="187">
        <f>IF('Open Int.'!E40=0,0,'Open Int.'!H40/'Open Int.'!E40)</f>
        <v>0.13157894736842105</v>
      </c>
    </row>
    <row r="41" spans="1:11" ht="15">
      <c r="A41" s="201" t="s">
        <v>2</v>
      </c>
      <c r="B41" s="287">
        <f>Margins!B41</f>
        <v>1100</v>
      </c>
      <c r="C41" s="287">
        <f>Volume!J41</f>
        <v>352.1</v>
      </c>
      <c r="D41" s="182">
        <f>Volume!M41</f>
        <v>1.3529073114565475</v>
      </c>
      <c r="E41" s="175">
        <f>Volume!C41*100</f>
        <v>-26</v>
      </c>
      <c r="F41" s="347">
        <f>'Open Int.'!D41*100</f>
        <v>-11</v>
      </c>
      <c r="G41" s="176">
        <f>'Open Int.'!R41</f>
        <v>83.310381</v>
      </c>
      <c r="H41" s="176">
        <f>'Open Int.'!Z41</f>
        <v>-8.632502999999986</v>
      </c>
      <c r="I41" s="171">
        <f>'Open Int.'!O41</f>
        <v>0.8716875871687587</v>
      </c>
      <c r="J41" s="185">
        <f>IF(Volume!D41=0,0,Volume!F41/Volume!D41)</f>
        <v>0</v>
      </c>
      <c r="K41" s="187">
        <f>IF('Open Int.'!E41=0,0,'Open Int.'!H41/'Open Int.'!E41)</f>
        <v>0.05128205128205128</v>
      </c>
    </row>
    <row r="42" spans="1:11" ht="15">
      <c r="A42" s="201" t="s">
        <v>409</v>
      </c>
      <c r="B42" s="287">
        <f>Margins!B42</f>
        <v>1150</v>
      </c>
      <c r="C42" s="287">
        <f>Volume!J42</f>
        <v>243.85</v>
      </c>
      <c r="D42" s="182">
        <f>Volume!M42</f>
        <v>0.5152514427040396</v>
      </c>
      <c r="E42" s="175">
        <f>Volume!C42*100</f>
        <v>6</v>
      </c>
      <c r="F42" s="347">
        <f>'Open Int.'!D42*100</f>
        <v>1</v>
      </c>
      <c r="G42" s="176">
        <f>'Open Int.'!R42</f>
        <v>147.58899325</v>
      </c>
      <c r="H42" s="176">
        <f>'Open Int.'!Z42</f>
        <v>2.4025972499999853</v>
      </c>
      <c r="I42" s="171">
        <f>'Open Int.'!O42</f>
        <v>0.9530685920577617</v>
      </c>
      <c r="J42" s="185">
        <f>IF(Volume!D42=0,0,Volume!F42/Volume!D42)</f>
        <v>0</v>
      </c>
      <c r="K42" s="187">
        <f>IF('Open Int.'!E42=0,0,'Open Int.'!H42/'Open Int.'!E42)</f>
        <v>0</v>
      </c>
    </row>
    <row r="43" spans="1:11" ht="15">
      <c r="A43" s="201" t="s">
        <v>391</v>
      </c>
      <c r="B43" s="287">
        <f>Margins!B43</f>
        <v>2500</v>
      </c>
      <c r="C43" s="287">
        <f>Volume!J43</f>
        <v>139.2</v>
      </c>
      <c r="D43" s="182">
        <f>Volume!M43</f>
        <v>-0.5003573981415419</v>
      </c>
      <c r="E43" s="175">
        <f>Volume!C43*100</f>
        <v>-54</v>
      </c>
      <c r="F43" s="347">
        <f>'Open Int.'!D43*100</f>
        <v>-2</v>
      </c>
      <c r="G43" s="176">
        <f>'Open Int.'!R43</f>
        <v>190.32119999999998</v>
      </c>
      <c r="H43" s="176">
        <f>'Open Int.'!Z43</f>
        <v>-4.069850000000031</v>
      </c>
      <c r="I43" s="171">
        <f>'Open Int.'!O43</f>
        <v>0.9252148473212654</v>
      </c>
      <c r="J43" s="185">
        <f>IF(Volume!D43=0,0,Volume!F43/Volume!D43)</f>
        <v>0.08333333333333333</v>
      </c>
      <c r="K43" s="187">
        <f>IF('Open Int.'!E43=0,0,'Open Int.'!H43/'Open Int.'!E43)</f>
        <v>0.18021978021978022</v>
      </c>
    </row>
    <row r="44" spans="1:11" ht="15">
      <c r="A44" s="201" t="s">
        <v>78</v>
      </c>
      <c r="B44" s="287">
        <f>Margins!B44</f>
        <v>1600</v>
      </c>
      <c r="C44" s="287">
        <f>Volume!J44</f>
        <v>263</v>
      </c>
      <c r="D44" s="182">
        <f>Volume!M44</f>
        <v>-0.1708104004554901</v>
      </c>
      <c r="E44" s="175">
        <f>Volume!C44*100</f>
        <v>38</v>
      </c>
      <c r="F44" s="347">
        <f>'Open Int.'!D44*100</f>
        <v>-1</v>
      </c>
      <c r="G44" s="176">
        <f>'Open Int.'!R44</f>
        <v>62.78336</v>
      </c>
      <c r="H44" s="176">
        <f>'Open Int.'!Z44</f>
        <v>-0.6975519999999946</v>
      </c>
      <c r="I44" s="171">
        <f>'Open Int.'!O44</f>
        <v>0.7506702412868632</v>
      </c>
      <c r="J44" s="185">
        <f>IF(Volume!D44=0,0,Volume!F44/Volume!D44)</f>
        <v>0.125</v>
      </c>
      <c r="K44" s="187">
        <f>IF('Open Int.'!E44=0,0,'Open Int.'!H44/'Open Int.'!E44)</f>
        <v>0.6363636363636364</v>
      </c>
    </row>
    <row r="45" spans="1:11" ht="15">
      <c r="A45" s="201" t="s">
        <v>138</v>
      </c>
      <c r="B45" s="287">
        <f>Margins!B45</f>
        <v>425</v>
      </c>
      <c r="C45" s="287">
        <f>Volume!J45</f>
        <v>652.3</v>
      </c>
      <c r="D45" s="182">
        <f>Volume!M45</f>
        <v>-1.2863196125907992</v>
      </c>
      <c r="E45" s="175">
        <f>Volume!C45*100</f>
        <v>-37</v>
      </c>
      <c r="F45" s="347">
        <f>'Open Int.'!D45*100</f>
        <v>-10</v>
      </c>
      <c r="G45" s="176">
        <f>'Open Int.'!R45</f>
        <v>451.96399325</v>
      </c>
      <c r="H45" s="176">
        <f>'Open Int.'!Z45</f>
        <v>-53.99735075000001</v>
      </c>
      <c r="I45" s="171">
        <f>'Open Int.'!O45</f>
        <v>0.615162853462553</v>
      </c>
      <c r="J45" s="185">
        <f>IF(Volume!D45=0,0,Volume!F45/Volume!D45)</f>
        <v>0.25</v>
      </c>
      <c r="K45" s="187">
        <f>IF('Open Int.'!E45=0,0,'Open Int.'!H45/'Open Int.'!E45)</f>
        <v>0.36363636363636365</v>
      </c>
    </row>
    <row r="46" spans="1:11" ht="15">
      <c r="A46" s="201" t="s">
        <v>160</v>
      </c>
      <c r="B46" s="287">
        <f>Margins!B46</f>
        <v>550</v>
      </c>
      <c r="C46" s="287">
        <f>Volume!J46</f>
        <v>350.1</v>
      </c>
      <c r="D46" s="182">
        <f>Volume!M46</f>
        <v>-0.8917197452229235</v>
      </c>
      <c r="E46" s="175">
        <f>Volume!C46*100</f>
        <v>112.00000000000001</v>
      </c>
      <c r="F46" s="347">
        <f>'Open Int.'!D46*100</f>
        <v>0</v>
      </c>
      <c r="G46" s="176">
        <f>'Open Int.'!R46</f>
        <v>68.16447</v>
      </c>
      <c r="H46" s="176">
        <f>'Open Int.'!Z46</f>
        <v>-0.6521625000000029</v>
      </c>
      <c r="I46" s="171">
        <f>'Open Int.'!O46</f>
        <v>0.9542372881355933</v>
      </c>
      <c r="J46" s="185">
        <f>IF(Volume!D46=0,0,Volume!F46/Volume!D46)</f>
        <v>0</v>
      </c>
      <c r="K46" s="187">
        <f>IF('Open Int.'!E46=0,0,'Open Int.'!H46/'Open Int.'!E46)</f>
        <v>0</v>
      </c>
    </row>
    <row r="47" spans="1:11" ht="15">
      <c r="A47" s="201" t="s">
        <v>161</v>
      </c>
      <c r="B47" s="287">
        <f>Margins!B47</f>
        <v>6900</v>
      </c>
      <c r="C47" s="287">
        <f>Volume!J47</f>
        <v>34.2</v>
      </c>
      <c r="D47" s="182">
        <f>Volume!M47</f>
        <v>0.14641288433383387</v>
      </c>
      <c r="E47" s="175">
        <f>Volume!C47*100</f>
        <v>15</v>
      </c>
      <c r="F47" s="347">
        <f>'Open Int.'!D47*100</f>
        <v>1</v>
      </c>
      <c r="G47" s="176">
        <f>'Open Int.'!R47</f>
        <v>29.804274</v>
      </c>
      <c r="H47" s="176">
        <f>'Open Int.'!Z47</f>
        <v>0.30277200000000093</v>
      </c>
      <c r="I47" s="171">
        <f>'Open Int.'!O47</f>
        <v>0.6429136975455265</v>
      </c>
      <c r="J47" s="185">
        <f>IF(Volume!D47=0,0,Volume!F47/Volume!D47)</f>
        <v>0</v>
      </c>
      <c r="K47" s="187">
        <f>IF('Open Int.'!E47=0,0,'Open Int.'!H47/'Open Int.'!E47)</f>
        <v>0.015151515151515152</v>
      </c>
    </row>
    <row r="48" spans="1:11" ht="15">
      <c r="A48" s="201" t="s">
        <v>392</v>
      </c>
      <c r="B48" s="287">
        <f>Margins!B48</f>
        <v>1800</v>
      </c>
      <c r="C48" s="287">
        <f>Volume!J48</f>
        <v>263.7</v>
      </c>
      <c r="D48" s="182">
        <f>Volume!M48</f>
        <v>-7.245867041857201</v>
      </c>
      <c r="E48" s="175">
        <f>Volume!C48*100</f>
        <v>-53</v>
      </c>
      <c r="F48" s="347">
        <f>'Open Int.'!D48*100</f>
        <v>4</v>
      </c>
      <c r="G48" s="176">
        <f>'Open Int.'!R48</f>
        <v>24.824718</v>
      </c>
      <c r="H48" s="176">
        <f>'Open Int.'!Z48</f>
        <v>-0.9158039999999978</v>
      </c>
      <c r="I48" s="171">
        <f>'Open Int.'!O48</f>
        <v>0.8910133843212237</v>
      </c>
      <c r="J48" s="185">
        <f>IF(Volume!D48=0,0,Volume!F48/Volume!D48)</f>
        <v>0</v>
      </c>
      <c r="K48" s="187">
        <f>IF('Open Int.'!E48=0,0,'Open Int.'!H48/'Open Int.'!E48)</f>
        <v>0</v>
      </c>
    </row>
    <row r="49" spans="1:11" ht="15">
      <c r="A49" s="201" t="s">
        <v>3</v>
      </c>
      <c r="B49" s="287">
        <f>Margins!B49</f>
        <v>1250</v>
      </c>
      <c r="C49" s="287">
        <f>Volume!J49</f>
        <v>209.85</v>
      </c>
      <c r="D49" s="182">
        <f>Volume!M49</f>
        <v>-0.07142857142857414</v>
      </c>
      <c r="E49" s="175">
        <f>Volume!C49*100</f>
        <v>75</v>
      </c>
      <c r="F49" s="347">
        <f>'Open Int.'!D49*100</f>
        <v>0</v>
      </c>
      <c r="G49" s="176">
        <f>'Open Int.'!R49</f>
        <v>238.94045625</v>
      </c>
      <c r="H49" s="176">
        <f>'Open Int.'!Z49</f>
        <v>1.377956250000011</v>
      </c>
      <c r="I49" s="171">
        <f>'Open Int.'!O49</f>
        <v>0.888132616093973</v>
      </c>
      <c r="J49" s="185">
        <f>IF(Volume!D49=0,0,Volume!F49/Volume!D49)</f>
        <v>0.14473684210526316</v>
      </c>
      <c r="K49" s="187">
        <f>IF('Open Int.'!E49=0,0,'Open Int.'!H49/'Open Int.'!E49)</f>
        <v>0.10140845070422536</v>
      </c>
    </row>
    <row r="50" spans="1:11" ht="15">
      <c r="A50" s="201" t="s">
        <v>218</v>
      </c>
      <c r="B50" s="287">
        <f>Margins!B50</f>
        <v>1050</v>
      </c>
      <c r="C50" s="287">
        <f>Volume!J50</f>
        <v>370.1</v>
      </c>
      <c r="D50" s="182">
        <f>Volume!M50</f>
        <v>0</v>
      </c>
      <c r="E50" s="175">
        <f>Volume!C50*100</f>
        <v>39</v>
      </c>
      <c r="F50" s="347">
        <f>'Open Int.'!D50*100</f>
        <v>11</v>
      </c>
      <c r="G50" s="176">
        <f>'Open Int.'!R50</f>
        <v>38.0444295</v>
      </c>
      <c r="H50" s="176">
        <f>'Open Int.'!Z50</f>
        <v>3.847189499999999</v>
      </c>
      <c r="I50" s="171">
        <f>'Open Int.'!O50</f>
        <v>0.8621041879468846</v>
      </c>
      <c r="J50" s="185">
        <f>IF(Volume!D50=0,0,Volume!F50/Volume!D50)</f>
        <v>0</v>
      </c>
      <c r="K50" s="187">
        <f>IF('Open Int.'!E50=0,0,'Open Int.'!H50/'Open Int.'!E50)</f>
        <v>0.2857142857142857</v>
      </c>
    </row>
    <row r="51" spans="1:11" ht="15">
      <c r="A51" s="201" t="s">
        <v>162</v>
      </c>
      <c r="B51" s="287">
        <f>Margins!B51</f>
        <v>1200</v>
      </c>
      <c r="C51" s="287">
        <f>Volume!J51</f>
        <v>313.7</v>
      </c>
      <c r="D51" s="182">
        <f>Volume!M51</f>
        <v>-1.7076609744634148</v>
      </c>
      <c r="E51" s="175">
        <f>Volume!C51*100</f>
        <v>-28.999999999999996</v>
      </c>
      <c r="F51" s="347">
        <f>'Open Int.'!D51*100</f>
        <v>1</v>
      </c>
      <c r="G51" s="176">
        <f>'Open Int.'!R51</f>
        <v>16.789224</v>
      </c>
      <c r="H51" s="176">
        <f>'Open Int.'!Z51</f>
        <v>-0.10019399999999834</v>
      </c>
      <c r="I51" s="171">
        <f>'Open Int.'!O51</f>
        <v>0.9551569506726457</v>
      </c>
      <c r="J51" s="185">
        <f>IF(Volume!D51=0,0,Volume!F51/Volume!D51)</f>
        <v>0</v>
      </c>
      <c r="K51" s="187">
        <f>IF('Open Int.'!E51=0,0,'Open Int.'!H51/'Open Int.'!E51)</f>
        <v>0</v>
      </c>
    </row>
    <row r="52" spans="1:11" ht="15">
      <c r="A52" s="201" t="s">
        <v>286</v>
      </c>
      <c r="B52" s="287">
        <f>Margins!B52</f>
        <v>1000</v>
      </c>
      <c r="C52" s="287">
        <f>Volume!J52</f>
        <v>242.85</v>
      </c>
      <c r="D52" s="182">
        <f>Volume!M52</f>
        <v>-1.1398330958681095</v>
      </c>
      <c r="E52" s="175">
        <f>Volume!C52*100</f>
        <v>-71</v>
      </c>
      <c r="F52" s="347">
        <f>'Open Int.'!D52*100</f>
        <v>0</v>
      </c>
      <c r="G52" s="176">
        <f>'Open Int.'!R52</f>
        <v>18.092325</v>
      </c>
      <c r="H52" s="176">
        <f>'Open Int.'!Z52</f>
        <v>-0.23316499999999962</v>
      </c>
      <c r="I52" s="171">
        <f>'Open Int.'!O52</f>
        <v>0.9234899328859061</v>
      </c>
      <c r="J52" s="185">
        <f>IF(Volume!D52=0,0,Volume!F52/Volume!D52)</f>
        <v>0</v>
      </c>
      <c r="K52" s="187">
        <f>IF('Open Int.'!E52=0,0,'Open Int.'!H52/'Open Int.'!E52)</f>
        <v>0</v>
      </c>
    </row>
    <row r="53" spans="1:11" ht="15">
      <c r="A53" s="201" t="s">
        <v>183</v>
      </c>
      <c r="B53" s="287">
        <f>Margins!B53</f>
        <v>950</v>
      </c>
      <c r="C53" s="287">
        <f>Volume!J53</f>
        <v>328.1</v>
      </c>
      <c r="D53" s="182">
        <f>Volume!M53</f>
        <v>-2.7707808564231637</v>
      </c>
      <c r="E53" s="175">
        <f>Volume!C53*100</f>
        <v>-64</v>
      </c>
      <c r="F53" s="347">
        <f>'Open Int.'!D53*100</f>
        <v>-3</v>
      </c>
      <c r="G53" s="176">
        <f>'Open Int.'!R53</f>
        <v>35.3773825</v>
      </c>
      <c r="H53" s="176">
        <f>'Open Int.'!Z53</f>
        <v>-2.1301849999999973</v>
      </c>
      <c r="I53" s="171">
        <f>'Open Int.'!O53</f>
        <v>0.879295154185022</v>
      </c>
      <c r="J53" s="185">
        <f>IF(Volume!D53=0,0,Volume!F53/Volume!D53)</f>
        <v>0</v>
      </c>
      <c r="K53" s="187">
        <f>IF('Open Int.'!E53=0,0,'Open Int.'!H53/'Open Int.'!E53)</f>
        <v>0</v>
      </c>
    </row>
    <row r="54" spans="1:11" ht="15">
      <c r="A54" s="201" t="s">
        <v>219</v>
      </c>
      <c r="B54" s="287">
        <f>Margins!B54</f>
        <v>2700</v>
      </c>
      <c r="C54" s="287">
        <f>Volume!J54</f>
        <v>102.7</v>
      </c>
      <c r="D54" s="182">
        <f>Volume!M54</f>
        <v>3.2160804020100535</v>
      </c>
      <c r="E54" s="175">
        <f>Volume!C54*100</f>
        <v>-52</v>
      </c>
      <c r="F54" s="347">
        <f>'Open Int.'!D54*100</f>
        <v>2</v>
      </c>
      <c r="G54" s="176">
        <f>'Open Int.'!R54</f>
        <v>79.58223</v>
      </c>
      <c r="H54" s="176">
        <f>'Open Int.'!Z54</f>
        <v>3.742334999999997</v>
      </c>
      <c r="I54" s="171">
        <f>'Open Int.'!O54</f>
        <v>0.8616724738675958</v>
      </c>
      <c r="J54" s="185">
        <f>IF(Volume!D54=0,0,Volume!F54/Volume!D54)</f>
        <v>0</v>
      </c>
      <c r="K54" s="187">
        <f>IF('Open Int.'!E54=0,0,'Open Int.'!H54/'Open Int.'!E54)</f>
        <v>0.05</v>
      </c>
    </row>
    <row r="55" spans="1:11" ht="15">
      <c r="A55" s="201" t="s">
        <v>410</v>
      </c>
      <c r="B55" s="287">
        <f>Margins!B55</f>
        <v>5250</v>
      </c>
      <c r="C55" s="287">
        <f>Volume!J55</f>
        <v>46.8</v>
      </c>
      <c r="D55" s="182">
        <f>Volume!M55</f>
        <v>-0.4255319148936231</v>
      </c>
      <c r="E55" s="175">
        <f>Volume!C55*100</f>
        <v>-17</v>
      </c>
      <c r="F55" s="347">
        <f>'Open Int.'!D55*100</f>
        <v>2</v>
      </c>
      <c r="G55" s="176">
        <f>'Open Int.'!R55</f>
        <v>64.6191</v>
      </c>
      <c r="H55" s="176">
        <f>'Open Int.'!Z55</f>
        <v>0.8835750000000004</v>
      </c>
      <c r="I55" s="171">
        <f>'Open Int.'!O55</f>
        <v>0.9216730038022813</v>
      </c>
      <c r="J55" s="185">
        <f>IF(Volume!D55=0,0,Volume!F55/Volume!D55)</f>
        <v>0.14285714285714285</v>
      </c>
      <c r="K55" s="187">
        <f>IF('Open Int.'!E55=0,0,'Open Int.'!H55/'Open Int.'!E55)</f>
        <v>0.1921182266009852</v>
      </c>
    </row>
    <row r="56" spans="1:11" ht="15">
      <c r="A56" s="201" t="s">
        <v>163</v>
      </c>
      <c r="B56" s="287">
        <f>Margins!B56</f>
        <v>62</v>
      </c>
      <c r="C56" s="287">
        <f>Volume!J56</f>
        <v>6068.65</v>
      </c>
      <c r="D56" s="182">
        <f>Volume!M56</f>
        <v>-0.06833750494006958</v>
      </c>
      <c r="E56" s="175">
        <f>Volume!C56*100</f>
        <v>-64</v>
      </c>
      <c r="F56" s="347">
        <f>'Open Int.'!D56*100</f>
        <v>3</v>
      </c>
      <c r="G56" s="176">
        <f>'Open Int.'!R56</f>
        <v>314.51264117</v>
      </c>
      <c r="H56" s="176">
        <f>'Open Int.'!Z56</f>
        <v>14.243045170000016</v>
      </c>
      <c r="I56" s="171">
        <f>'Open Int.'!O56</f>
        <v>0.825337959086015</v>
      </c>
      <c r="J56" s="185">
        <f>IF(Volume!D56=0,0,Volume!F56/Volume!D56)</f>
        <v>0.006666666666666667</v>
      </c>
      <c r="K56" s="187">
        <f>IF('Open Int.'!E56=0,0,'Open Int.'!H56/'Open Int.'!E56)</f>
        <v>0.11764705882352941</v>
      </c>
    </row>
    <row r="57" spans="1:11" ht="15">
      <c r="A57" s="201" t="s">
        <v>194</v>
      </c>
      <c r="B57" s="287">
        <f>Margins!B57</f>
        <v>400</v>
      </c>
      <c r="C57" s="287">
        <f>Volume!J57</f>
        <v>651.4</v>
      </c>
      <c r="D57" s="182">
        <f>Volume!M57</f>
        <v>0.6956252898438707</v>
      </c>
      <c r="E57" s="175">
        <f>Volume!C57*100</f>
        <v>36</v>
      </c>
      <c r="F57" s="347">
        <f>'Open Int.'!D57*100</f>
        <v>-3</v>
      </c>
      <c r="G57" s="176">
        <f>'Open Int.'!R57</f>
        <v>304.59464</v>
      </c>
      <c r="H57" s="176">
        <f>'Open Int.'!Z57</f>
        <v>-6.253747999999973</v>
      </c>
      <c r="I57" s="171">
        <f>'Open Int.'!O57</f>
        <v>0.7571428571428571</v>
      </c>
      <c r="J57" s="185">
        <f>IF(Volume!D57=0,0,Volume!F57/Volume!D57)</f>
        <v>0.037037037037037035</v>
      </c>
      <c r="K57" s="187">
        <f>IF('Open Int.'!E57=0,0,'Open Int.'!H57/'Open Int.'!E57)</f>
        <v>0.12008733624454149</v>
      </c>
    </row>
    <row r="58" spans="1:11" ht="15">
      <c r="A58" s="201" t="s">
        <v>411</v>
      </c>
      <c r="B58" s="287">
        <f>Margins!B58</f>
        <v>150</v>
      </c>
      <c r="C58" s="287">
        <f>Volume!J58</f>
        <v>2310.65</v>
      </c>
      <c r="D58" s="182">
        <f>Volume!M58</f>
        <v>7.4745924323821615</v>
      </c>
      <c r="E58" s="175">
        <f>Volume!C58*100</f>
        <v>89</v>
      </c>
      <c r="F58" s="347">
        <f>'Open Int.'!D58*100</f>
        <v>38</v>
      </c>
      <c r="G58" s="176">
        <f>'Open Int.'!R58</f>
        <v>100.513275</v>
      </c>
      <c r="H58" s="176">
        <f>'Open Int.'!Z58</f>
        <v>32.628603749999996</v>
      </c>
      <c r="I58" s="171">
        <f>'Open Int.'!O58</f>
        <v>0.8175862068965517</v>
      </c>
      <c r="J58" s="185">
        <f>IF(Volume!D58=0,0,Volume!F58/Volume!D58)</f>
        <v>0</v>
      </c>
      <c r="K58" s="187">
        <f>IF('Open Int.'!E58=0,0,'Open Int.'!H58/'Open Int.'!E58)</f>
        <v>0</v>
      </c>
    </row>
    <row r="59" spans="1:11" ht="15">
      <c r="A59" s="201" t="s">
        <v>412</v>
      </c>
      <c r="B59" s="287">
        <f>Margins!B59</f>
        <v>200</v>
      </c>
      <c r="C59" s="287">
        <f>Volume!J59</f>
        <v>1093.45</v>
      </c>
      <c r="D59" s="182">
        <f>Volume!M59</f>
        <v>-0.34177907400656216</v>
      </c>
      <c r="E59" s="175">
        <f>Volume!C59*100</f>
        <v>-36</v>
      </c>
      <c r="F59" s="347">
        <f>'Open Int.'!D59*100</f>
        <v>14.000000000000002</v>
      </c>
      <c r="G59" s="176">
        <f>'Open Int.'!R59</f>
        <v>62.567209</v>
      </c>
      <c r="H59" s="176">
        <f>'Open Int.'!Z59</f>
        <v>7.465824999999995</v>
      </c>
      <c r="I59" s="171">
        <f>'Open Int.'!O59</f>
        <v>0.9496679482698357</v>
      </c>
      <c r="J59" s="185">
        <f>IF(Volume!D59=0,0,Volume!F59/Volume!D59)</f>
        <v>0</v>
      </c>
      <c r="K59" s="187">
        <f>IF('Open Int.'!E59=0,0,'Open Int.'!H59/'Open Int.'!E59)</f>
        <v>0</v>
      </c>
    </row>
    <row r="60" spans="1:11" ht="15">
      <c r="A60" s="201" t="s">
        <v>220</v>
      </c>
      <c r="B60" s="287">
        <f>Margins!B60</f>
        <v>2400</v>
      </c>
      <c r="C60" s="287">
        <f>Volume!J60</f>
        <v>112.2</v>
      </c>
      <c r="D60" s="182">
        <f>Volume!M60</f>
        <v>-0.970873786407762</v>
      </c>
      <c r="E60" s="175">
        <f>Volume!C60*100</f>
        <v>41</v>
      </c>
      <c r="F60" s="347">
        <f>'Open Int.'!D60*100</f>
        <v>0</v>
      </c>
      <c r="G60" s="176">
        <f>'Open Int.'!R60</f>
        <v>71.655408</v>
      </c>
      <c r="H60" s="176">
        <f>'Open Int.'!Z60</f>
        <v>-0.4305840000000103</v>
      </c>
      <c r="I60" s="171">
        <f>'Open Int.'!O60</f>
        <v>0.8850056369785795</v>
      </c>
      <c r="J60" s="185">
        <f>IF(Volume!D60=0,0,Volume!F60/Volume!D60)</f>
        <v>0</v>
      </c>
      <c r="K60" s="187">
        <f>IF('Open Int.'!E60=0,0,'Open Int.'!H60/'Open Int.'!E60)</f>
        <v>0.06363636363636363</v>
      </c>
    </row>
    <row r="61" spans="1:11" ht="15">
      <c r="A61" s="201" t="s">
        <v>164</v>
      </c>
      <c r="B61" s="287">
        <f>Margins!B61</f>
        <v>5650</v>
      </c>
      <c r="C61" s="287">
        <f>Volume!J61</f>
        <v>53.6</v>
      </c>
      <c r="D61" s="182">
        <f>Volume!M61</f>
        <v>-0.3717472118959029</v>
      </c>
      <c r="E61" s="175">
        <f>Volume!C61*100</f>
        <v>-15</v>
      </c>
      <c r="F61" s="347">
        <f>'Open Int.'!D61*100</f>
        <v>1</v>
      </c>
      <c r="G61" s="176">
        <f>'Open Int.'!R61</f>
        <v>130.06978</v>
      </c>
      <c r="H61" s="176">
        <f>'Open Int.'!Z61</f>
        <v>1.034514999999999</v>
      </c>
      <c r="I61" s="171">
        <f>'Open Int.'!O61</f>
        <v>0.7832363213038417</v>
      </c>
      <c r="J61" s="185">
        <f>IF(Volume!D61=0,0,Volume!F61/Volume!D61)</f>
        <v>0</v>
      </c>
      <c r="K61" s="187">
        <f>IF('Open Int.'!E61=0,0,'Open Int.'!H61/'Open Int.'!E61)</f>
        <v>0.1588235294117647</v>
      </c>
    </row>
    <row r="62" spans="1:11" ht="15">
      <c r="A62" s="201" t="s">
        <v>165</v>
      </c>
      <c r="B62" s="287">
        <f>Margins!B62</f>
        <v>1300</v>
      </c>
      <c r="C62" s="287">
        <f>Volume!J62</f>
        <v>296.35</v>
      </c>
      <c r="D62" s="182">
        <f>Volume!M62</f>
        <v>-0.336304018833025</v>
      </c>
      <c r="E62" s="175">
        <f>Volume!C62*100</f>
        <v>12</v>
      </c>
      <c r="F62" s="347">
        <f>'Open Int.'!D62*100</f>
        <v>-2</v>
      </c>
      <c r="G62" s="176">
        <f>'Open Int.'!R62</f>
        <v>14.9864195</v>
      </c>
      <c r="H62" s="176">
        <f>'Open Int.'!Z62</f>
        <v>-0.3598140000000001</v>
      </c>
      <c r="I62" s="171">
        <f>'Open Int.'!O62</f>
        <v>0.7866323907455013</v>
      </c>
      <c r="J62" s="185">
        <f>IF(Volume!D62=0,0,Volume!F62/Volume!D62)</f>
        <v>0</v>
      </c>
      <c r="K62" s="187">
        <f>IF('Open Int.'!E62=0,0,'Open Int.'!H62/'Open Int.'!E62)</f>
        <v>0</v>
      </c>
    </row>
    <row r="63" spans="1:11" ht="15">
      <c r="A63" s="201" t="s">
        <v>413</v>
      </c>
      <c r="B63" s="287">
        <f>Margins!B63</f>
        <v>150</v>
      </c>
      <c r="C63" s="287">
        <f>Volume!J63</f>
        <v>2843.8</v>
      </c>
      <c r="D63" s="182">
        <f>Volume!M63</f>
        <v>1.361562589107509</v>
      </c>
      <c r="E63" s="175">
        <f>Volume!C63*100</f>
        <v>-52</v>
      </c>
      <c r="F63" s="347">
        <f>'Open Int.'!D63*100</f>
        <v>0</v>
      </c>
      <c r="G63" s="176">
        <f>'Open Int.'!R63</f>
        <v>182.742588</v>
      </c>
      <c r="H63" s="176">
        <f>'Open Int.'!Z63</f>
        <v>2.7493200000000115</v>
      </c>
      <c r="I63" s="171">
        <f>'Open Int.'!O63</f>
        <v>0.8727824463118581</v>
      </c>
      <c r="J63" s="185">
        <f>IF(Volume!D63=0,0,Volume!F63/Volume!D63)</f>
        <v>0</v>
      </c>
      <c r="K63" s="187">
        <f>IF('Open Int.'!E63=0,0,'Open Int.'!H63/'Open Int.'!E63)</f>
        <v>0</v>
      </c>
    </row>
    <row r="64" spans="1:11" ht="15">
      <c r="A64" s="201" t="s">
        <v>89</v>
      </c>
      <c r="B64" s="287">
        <f>Margins!B64</f>
        <v>750</v>
      </c>
      <c r="C64" s="287">
        <f>Volume!J64</f>
        <v>306</v>
      </c>
      <c r="D64" s="182">
        <f>Volume!M64</f>
        <v>3.7112353838332446</v>
      </c>
      <c r="E64" s="175">
        <f>Volume!C64*100</f>
        <v>56.00000000000001</v>
      </c>
      <c r="F64" s="347">
        <f>'Open Int.'!D64*100</f>
        <v>1</v>
      </c>
      <c r="G64" s="176">
        <f>'Open Int.'!R64</f>
        <v>161.5221</v>
      </c>
      <c r="H64" s="176">
        <f>'Open Int.'!Z64</f>
        <v>7.660901249999995</v>
      </c>
      <c r="I64" s="171">
        <f>'Open Int.'!O64</f>
        <v>0.7945439045183291</v>
      </c>
      <c r="J64" s="185">
        <f>IF(Volume!D64=0,0,Volume!F64/Volume!D64)</f>
        <v>0.42857142857142855</v>
      </c>
      <c r="K64" s="187">
        <f>IF('Open Int.'!E64=0,0,'Open Int.'!H64/'Open Int.'!E64)</f>
        <v>0.18009478672985782</v>
      </c>
    </row>
    <row r="65" spans="1:11" ht="15">
      <c r="A65" s="201" t="s">
        <v>287</v>
      </c>
      <c r="B65" s="287">
        <f>Margins!B65</f>
        <v>2000</v>
      </c>
      <c r="C65" s="287">
        <f>Volume!J65</f>
        <v>191.6</v>
      </c>
      <c r="D65" s="182">
        <f>Volume!M65</f>
        <v>-0.9819121447028453</v>
      </c>
      <c r="E65" s="175">
        <f>Volume!C65*100</f>
        <v>-48</v>
      </c>
      <c r="F65" s="347">
        <f>'Open Int.'!D65*100</f>
        <v>0</v>
      </c>
      <c r="G65" s="176">
        <f>'Open Int.'!R65</f>
        <v>55.48736</v>
      </c>
      <c r="H65" s="176">
        <f>'Open Int.'!Z65</f>
        <v>-0.6663399999999982</v>
      </c>
      <c r="I65" s="171">
        <f>'Open Int.'!O65</f>
        <v>0.8957182320441989</v>
      </c>
      <c r="J65" s="185">
        <f>IF(Volume!D65=0,0,Volume!F65/Volume!D65)</f>
        <v>0</v>
      </c>
      <c r="K65" s="187">
        <f>IF('Open Int.'!E65=0,0,'Open Int.'!H65/'Open Int.'!E65)</f>
        <v>0</v>
      </c>
    </row>
    <row r="66" spans="1:11" ht="15">
      <c r="A66" s="201" t="s">
        <v>414</v>
      </c>
      <c r="B66" s="287">
        <f>Margins!B66</f>
        <v>350</v>
      </c>
      <c r="C66" s="287">
        <f>Volume!J66</f>
        <v>554.05</v>
      </c>
      <c r="D66" s="182">
        <f>Volume!M66</f>
        <v>0.6905951840072612</v>
      </c>
      <c r="E66" s="175">
        <f>Volume!C66*100</f>
        <v>54</v>
      </c>
      <c r="F66" s="347">
        <f>'Open Int.'!D66*100</f>
        <v>0</v>
      </c>
      <c r="G66" s="176">
        <f>'Open Int.'!R66</f>
        <v>60.036858</v>
      </c>
      <c r="H66" s="176">
        <f>'Open Int.'!Z66</f>
        <v>0.19992175000000145</v>
      </c>
      <c r="I66" s="171">
        <f>'Open Int.'!O66</f>
        <v>0.9098837209302325</v>
      </c>
      <c r="J66" s="185">
        <f>IF(Volume!D66=0,0,Volume!F66/Volume!D66)</f>
        <v>0</v>
      </c>
      <c r="K66" s="187">
        <f>IF('Open Int.'!E66=0,0,'Open Int.'!H66/'Open Int.'!E66)</f>
        <v>0</v>
      </c>
    </row>
    <row r="67" spans="1:11" ht="15">
      <c r="A67" s="201" t="s">
        <v>271</v>
      </c>
      <c r="B67" s="287">
        <f>Margins!B67</f>
        <v>1200</v>
      </c>
      <c r="C67" s="287">
        <f>Volume!J67</f>
        <v>341.85</v>
      </c>
      <c r="D67" s="182">
        <f>Volume!M67</f>
        <v>5.6070435588507985</v>
      </c>
      <c r="E67" s="175">
        <f>Volume!C67*100</f>
        <v>15</v>
      </c>
      <c r="F67" s="347">
        <f>'Open Int.'!D67*100</f>
        <v>9</v>
      </c>
      <c r="G67" s="176">
        <f>'Open Int.'!R67</f>
        <v>93.32505000000002</v>
      </c>
      <c r="H67" s="176">
        <f>'Open Int.'!Z67</f>
        <v>12.179934000000017</v>
      </c>
      <c r="I67" s="171">
        <f>'Open Int.'!O67</f>
        <v>0.6764835164835165</v>
      </c>
      <c r="J67" s="185">
        <f>IF(Volume!D67=0,0,Volume!F67/Volume!D67)</f>
        <v>0</v>
      </c>
      <c r="K67" s="187">
        <f>IF('Open Int.'!E67=0,0,'Open Int.'!H67/'Open Int.'!E67)</f>
        <v>0.06451612903225806</v>
      </c>
    </row>
    <row r="68" spans="1:11" ht="15">
      <c r="A68" s="201" t="s">
        <v>221</v>
      </c>
      <c r="B68" s="287">
        <f>Margins!B68</f>
        <v>300</v>
      </c>
      <c r="C68" s="287">
        <f>Volume!J68</f>
        <v>1256.4</v>
      </c>
      <c r="D68" s="182">
        <f>Volume!M68</f>
        <v>-1.393085586469411</v>
      </c>
      <c r="E68" s="175">
        <f>Volume!C68*100</f>
        <v>-8</v>
      </c>
      <c r="F68" s="347">
        <f>'Open Int.'!D68*100</f>
        <v>1</v>
      </c>
      <c r="G68" s="176">
        <f>'Open Int.'!R68</f>
        <v>93.96615600000001</v>
      </c>
      <c r="H68" s="176">
        <f>'Open Int.'!Z68</f>
        <v>-0.027889500000000567</v>
      </c>
      <c r="I68" s="171">
        <f>'Open Int.'!O68</f>
        <v>0.8363417569193743</v>
      </c>
      <c r="J68" s="185">
        <f>IF(Volume!D68=0,0,Volume!F68/Volume!D68)</f>
        <v>0</v>
      </c>
      <c r="K68" s="187">
        <f>IF('Open Int.'!E68=0,0,'Open Int.'!H68/'Open Int.'!E68)</f>
        <v>0</v>
      </c>
    </row>
    <row r="69" spans="1:11" ht="15">
      <c r="A69" s="201" t="s">
        <v>233</v>
      </c>
      <c r="B69" s="287">
        <f>Margins!B69</f>
        <v>1000</v>
      </c>
      <c r="C69" s="287">
        <f>Volume!J69</f>
        <v>616.4</v>
      </c>
      <c r="D69" s="182">
        <f>Volume!M69</f>
        <v>2.6991002999000218</v>
      </c>
      <c r="E69" s="175">
        <f>Volume!C69*100</f>
        <v>-9</v>
      </c>
      <c r="F69" s="347">
        <f>'Open Int.'!D69*100</f>
        <v>-5</v>
      </c>
      <c r="G69" s="176">
        <f>'Open Int.'!R69</f>
        <v>256.05256</v>
      </c>
      <c r="H69" s="176">
        <f>'Open Int.'!Z69</f>
        <v>-4.434239999999988</v>
      </c>
      <c r="I69" s="171">
        <f>'Open Int.'!O69</f>
        <v>0.8468945594607608</v>
      </c>
      <c r="J69" s="185">
        <f>IF(Volume!D69=0,0,Volume!F69/Volume!D69)</f>
        <v>0.1037344398340249</v>
      </c>
      <c r="K69" s="187">
        <f>IF('Open Int.'!E69=0,0,'Open Int.'!H69/'Open Int.'!E69)</f>
        <v>0.6272401433691757</v>
      </c>
    </row>
    <row r="70" spans="1:11" ht="15">
      <c r="A70" s="201" t="s">
        <v>166</v>
      </c>
      <c r="B70" s="287">
        <f>Margins!B70</f>
        <v>2950</v>
      </c>
      <c r="C70" s="287">
        <f>Volume!J70</f>
        <v>105.95</v>
      </c>
      <c r="D70" s="182">
        <f>Volume!M70</f>
        <v>0.8567348881485061</v>
      </c>
      <c r="E70" s="175">
        <f>Volume!C70*100</f>
        <v>161</v>
      </c>
      <c r="F70" s="347">
        <f>'Open Int.'!D70*100</f>
        <v>0</v>
      </c>
      <c r="G70" s="176">
        <f>'Open Int.'!R70</f>
        <v>47.5704905</v>
      </c>
      <c r="H70" s="176">
        <f>'Open Int.'!Z70</f>
        <v>0.2181524999999951</v>
      </c>
      <c r="I70" s="171">
        <f>'Open Int.'!O70</f>
        <v>0.9303547963206308</v>
      </c>
      <c r="J70" s="185">
        <f>IF(Volume!D70=0,0,Volume!F70/Volume!D70)</f>
        <v>0</v>
      </c>
      <c r="K70" s="187">
        <f>IF('Open Int.'!E70=0,0,'Open Int.'!H70/'Open Int.'!E70)</f>
        <v>0.12698412698412698</v>
      </c>
    </row>
    <row r="71" spans="1:11" ht="15">
      <c r="A71" s="201" t="s">
        <v>222</v>
      </c>
      <c r="B71" s="287">
        <f>Margins!B71</f>
        <v>88</v>
      </c>
      <c r="C71" s="287">
        <f>Volume!J71</f>
        <v>2497.5</v>
      </c>
      <c r="D71" s="182">
        <f>Volume!M71</f>
        <v>-0.4107185580987392</v>
      </c>
      <c r="E71" s="175">
        <f>Volume!C71*100</f>
        <v>94</v>
      </c>
      <c r="F71" s="347">
        <f>'Open Int.'!D71*100</f>
        <v>3</v>
      </c>
      <c r="G71" s="176">
        <f>'Open Int.'!R71</f>
        <v>186.15366</v>
      </c>
      <c r="H71" s="176">
        <f>'Open Int.'!Z71</f>
        <v>5.058400159999991</v>
      </c>
      <c r="I71" s="171">
        <f>'Open Int.'!O71</f>
        <v>0.6815820543093271</v>
      </c>
      <c r="J71" s="185">
        <f>IF(Volume!D71=0,0,Volume!F71/Volume!D71)</f>
        <v>0</v>
      </c>
      <c r="K71" s="187">
        <f>IF('Open Int.'!E71=0,0,'Open Int.'!H71/'Open Int.'!E71)</f>
        <v>0</v>
      </c>
    </row>
    <row r="72" spans="1:11" ht="15">
      <c r="A72" s="201" t="s">
        <v>288</v>
      </c>
      <c r="B72" s="287">
        <f>Margins!B72</f>
        <v>1500</v>
      </c>
      <c r="C72" s="287">
        <f>Volume!J72</f>
        <v>223.55</v>
      </c>
      <c r="D72" s="182">
        <f>Volume!M72</f>
        <v>-1.7362637362637312</v>
      </c>
      <c r="E72" s="175">
        <f>Volume!C72*100</f>
        <v>-38</v>
      </c>
      <c r="F72" s="347">
        <f>'Open Int.'!D72*100</f>
        <v>-3</v>
      </c>
      <c r="G72" s="176">
        <f>'Open Int.'!R72</f>
        <v>176.24682</v>
      </c>
      <c r="H72" s="176">
        <f>'Open Int.'!Z72</f>
        <v>-7.448054999999982</v>
      </c>
      <c r="I72" s="171">
        <f>'Open Int.'!O72</f>
        <v>0.9394977168949772</v>
      </c>
      <c r="J72" s="185">
        <f>IF(Volume!D72=0,0,Volume!F72/Volume!D72)</f>
        <v>0.1935483870967742</v>
      </c>
      <c r="K72" s="187">
        <f>IF('Open Int.'!E72=0,0,'Open Int.'!H72/'Open Int.'!E72)</f>
        <v>0.18238993710691823</v>
      </c>
    </row>
    <row r="73" spans="1:11" ht="15">
      <c r="A73" s="201" t="s">
        <v>289</v>
      </c>
      <c r="B73" s="287">
        <f>Margins!B73</f>
        <v>1400</v>
      </c>
      <c r="C73" s="287">
        <f>Volume!J73</f>
        <v>150.4</v>
      </c>
      <c r="D73" s="182">
        <f>Volume!M73</f>
        <v>-1.76355323318092</v>
      </c>
      <c r="E73" s="175">
        <f>Volume!C73*100</f>
        <v>-33</v>
      </c>
      <c r="F73" s="347">
        <f>'Open Int.'!D73*100</f>
        <v>1</v>
      </c>
      <c r="G73" s="176">
        <f>'Open Int.'!R73</f>
        <v>53.124288</v>
      </c>
      <c r="H73" s="176">
        <f>'Open Int.'!Z73</f>
        <v>-0.20350400000000235</v>
      </c>
      <c r="I73" s="171">
        <f>'Open Int.'!O73</f>
        <v>0.90764962346413</v>
      </c>
      <c r="J73" s="185">
        <f>IF(Volume!D73=0,0,Volume!F73/Volume!D73)</f>
        <v>0</v>
      </c>
      <c r="K73" s="187">
        <f>IF('Open Int.'!E73=0,0,'Open Int.'!H73/'Open Int.'!E73)</f>
        <v>0.09090909090909091</v>
      </c>
    </row>
    <row r="74" spans="1:11" ht="15">
      <c r="A74" s="201" t="s">
        <v>195</v>
      </c>
      <c r="B74" s="287">
        <f>Margins!B74</f>
        <v>2062</v>
      </c>
      <c r="C74" s="287">
        <f>Volume!J74</f>
        <v>116.4</v>
      </c>
      <c r="D74" s="182">
        <f>Volume!M74</f>
        <v>-2.797494780793315</v>
      </c>
      <c r="E74" s="175">
        <f>Volume!C74*100</f>
        <v>-65</v>
      </c>
      <c r="F74" s="347">
        <f>'Open Int.'!D74*100</f>
        <v>0</v>
      </c>
      <c r="G74" s="176">
        <f>'Open Int.'!R74</f>
        <v>291.54840695999997</v>
      </c>
      <c r="H74" s="176">
        <f>'Open Int.'!Z74</f>
        <v>-11.27979984000001</v>
      </c>
      <c r="I74" s="171">
        <f>'Open Int.'!O74</f>
        <v>0.5950440437968223</v>
      </c>
      <c r="J74" s="185">
        <f>IF(Volume!D74=0,0,Volume!F74/Volume!D74)</f>
        <v>0.23357664233576642</v>
      </c>
      <c r="K74" s="187">
        <f>IF('Open Int.'!E74=0,0,'Open Int.'!H74/'Open Int.'!E74)</f>
        <v>0.2074235807860262</v>
      </c>
    </row>
    <row r="75" spans="1:11" ht="15">
      <c r="A75" s="201" t="s">
        <v>290</v>
      </c>
      <c r="B75" s="287">
        <f>Margins!B75</f>
        <v>1400</v>
      </c>
      <c r="C75" s="287">
        <f>Volume!J75</f>
        <v>114.35</v>
      </c>
      <c r="D75" s="182">
        <f>Volume!M75</f>
        <v>1.7348754448398476</v>
      </c>
      <c r="E75" s="175">
        <f>Volume!C75*100</f>
        <v>-65</v>
      </c>
      <c r="F75" s="347">
        <f>'Open Int.'!D75*100</f>
        <v>-22</v>
      </c>
      <c r="G75" s="176">
        <f>'Open Int.'!R75</f>
        <v>54.958897</v>
      </c>
      <c r="H75" s="176">
        <f>'Open Int.'!Z75</f>
        <v>-14.090670999999993</v>
      </c>
      <c r="I75" s="171">
        <f>'Open Int.'!O75</f>
        <v>0.8429944654820857</v>
      </c>
      <c r="J75" s="185">
        <f>IF(Volume!D75=0,0,Volume!F75/Volume!D75)</f>
        <v>0.053691275167785234</v>
      </c>
      <c r="K75" s="187">
        <f>IF('Open Int.'!E75=0,0,'Open Int.'!H75/'Open Int.'!E75)</f>
        <v>0.1708185053380783</v>
      </c>
    </row>
    <row r="76" spans="1:11" ht="15">
      <c r="A76" s="201" t="s">
        <v>197</v>
      </c>
      <c r="B76" s="287">
        <f>Margins!B76</f>
        <v>650</v>
      </c>
      <c r="C76" s="287">
        <f>Volume!J76</f>
        <v>330.3</v>
      </c>
      <c r="D76" s="182">
        <f>Volume!M76</f>
        <v>-1.3882669055082781</v>
      </c>
      <c r="E76" s="175">
        <f>Volume!C76*100</f>
        <v>-9</v>
      </c>
      <c r="F76" s="347">
        <f>'Open Int.'!D76*100</f>
        <v>4</v>
      </c>
      <c r="G76" s="176">
        <f>'Open Int.'!R76</f>
        <v>125.682453</v>
      </c>
      <c r="H76" s="176">
        <f>'Open Int.'!Z76</f>
        <v>3.1075005000000004</v>
      </c>
      <c r="I76" s="171">
        <f>'Open Int.'!O76</f>
        <v>0.868807652886915</v>
      </c>
      <c r="J76" s="185">
        <f>IF(Volume!D76=0,0,Volume!F76/Volume!D76)</f>
        <v>0</v>
      </c>
      <c r="K76" s="187">
        <f>IF('Open Int.'!E76=0,0,'Open Int.'!H76/'Open Int.'!E76)</f>
        <v>0</v>
      </c>
    </row>
    <row r="77" spans="1:11" ht="15">
      <c r="A77" s="201" t="s">
        <v>4</v>
      </c>
      <c r="B77" s="287">
        <f>Margins!B77</f>
        <v>150</v>
      </c>
      <c r="C77" s="287">
        <f>Volume!J77</f>
        <v>1880.9</v>
      </c>
      <c r="D77" s="182">
        <f>Volume!M77</f>
        <v>1.5632171494910794</v>
      </c>
      <c r="E77" s="175">
        <f>Volume!C77*100</f>
        <v>15</v>
      </c>
      <c r="F77" s="347">
        <f>'Open Int.'!D77*100</f>
        <v>3</v>
      </c>
      <c r="G77" s="176">
        <f>'Open Int.'!R77</f>
        <v>246.247428</v>
      </c>
      <c r="H77" s="176">
        <f>'Open Int.'!Z77</f>
        <v>10.06824450000002</v>
      </c>
      <c r="I77" s="171">
        <f>'Open Int.'!O77</f>
        <v>0.8626260311640697</v>
      </c>
      <c r="J77" s="185">
        <f>IF(Volume!D77=0,0,Volume!F77/Volume!D77)</f>
        <v>0</v>
      </c>
      <c r="K77" s="187">
        <f>IF('Open Int.'!E77=0,0,'Open Int.'!H77/'Open Int.'!E77)</f>
        <v>0</v>
      </c>
    </row>
    <row r="78" spans="1:11" ht="15">
      <c r="A78" s="201" t="s">
        <v>79</v>
      </c>
      <c r="B78" s="287">
        <f>Margins!B78</f>
        <v>200</v>
      </c>
      <c r="C78" s="287">
        <f>Volume!J78</f>
        <v>1103</v>
      </c>
      <c r="D78" s="182">
        <f>Volume!M78</f>
        <v>0.10891268832819437</v>
      </c>
      <c r="E78" s="175">
        <f>Volume!C78*100</f>
        <v>77</v>
      </c>
      <c r="F78" s="347">
        <f>'Open Int.'!D78*100</f>
        <v>3</v>
      </c>
      <c r="G78" s="176">
        <f>'Open Int.'!R78</f>
        <v>199.26798</v>
      </c>
      <c r="H78" s="176">
        <f>'Open Int.'!Z78</f>
        <v>6.695375999999982</v>
      </c>
      <c r="I78" s="171">
        <f>'Open Int.'!O78</f>
        <v>0.8181113694232259</v>
      </c>
      <c r="J78" s="185">
        <f>IF(Volume!D78=0,0,Volume!F78/Volume!D78)</f>
        <v>0</v>
      </c>
      <c r="K78" s="187">
        <f>IF('Open Int.'!E78=0,0,'Open Int.'!H78/'Open Int.'!E78)</f>
        <v>0</v>
      </c>
    </row>
    <row r="79" spans="1:11" ht="15">
      <c r="A79" s="201" t="s">
        <v>196</v>
      </c>
      <c r="B79" s="287">
        <f>Margins!B79</f>
        <v>400</v>
      </c>
      <c r="C79" s="287">
        <f>Volume!J79</f>
        <v>668.4</v>
      </c>
      <c r="D79" s="182">
        <f>Volume!M79</f>
        <v>0.7992761272809462</v>
      </c>
      <c r="E79" s="175">
        <f>Volume!C79*100</f>
        <v>-60</v>
      </c>
      <c r="F79" s="347">
        <f>'Open Int.'!D79*100</f>
        <v>1</v>
      </c>
      <c r="G79" s="176">
        <f>'Open Int.'!R79</f>
        <v>163.22328</v>
      </c>
      <c r="H79" s="176">
        <f>'Open Int.'!Z79</f>
        <v>3.6283719999999846</v>
      </c>
      <c r="I79" s="171">
        <f>'Open Int.'!O79</f>
        <v>0.7382473382473382</v>
      </c>
      <c r="J79" s="185">
        <f>IF(Volume!D79=0,0,Volume!F79/Volume!D79)</f>
        <v>0</v>
      </c>
      <c r="K79" s="187">
        <f>IF('Open Int.'!E79=0,0,'Open Int.'!H79/'Open Int.'!E79)</f>
        <v>0.23076923076923078</v>
      </c>
    </row>
    <row r="80" spans="1:11" ht="15">
      <c r="A80" s="201" t="s">
        <v>5</v>
      </c>
      <c r="B80" s="287">
        <f>Margins!B80</f>
        <v>1595</v>
      </c>
      <c r="C80" s="287">
        <f>Volume!J80</f>
        <v>170</v>
      </c>
      <c r="D80" s="182">
        <f>Volume!M80</f>
        <v>1.8879232843871778</v>
      </c>
      <c r="E80" s="175">
        <f>Volume!C80*100</f>
        <v>-31</v>
      </c>
      <c r="F80" s="347">
        <f>'Open Int.'!D80*100</f>
        <v>0</v>
      </c>
      <c r="G80" s="176">
        <f>'Open Int.'!R80</f>
        <v>654.420525</v>
      </c>
      <c r="H80" s="176">
        <f>'Open Int.'!Z80</f>
        <v>13.802619599999957</v>
      </c>
      <c r="I80" s="171">
        <f>'Open Int.'!O80</f>
        <v>0.8533664802154547</v>
      </c>
      <c r="J80" s="185">
        <f>IF(Volume!D80=0,0,Volume!F80/Volume!D80)</f>
        <v>0.2123050259965338</v>
      </c>
      <c r="K80" s="187">
        <f>IF('Open Int.'!E80=0,0,'Open Int.'!H80/'Open Int.'!E80)</f>
        <v>0.5675795053003534</v>
      </c>
    </row>
    <row r="81" spans="1:11" ht="15">
      <c r="A81" s="201" t="s">
        <v>198</v>
      </c>
      <c r="B81" s="287">
        <f>Margins!B81</f>
        <v>1000</v>
      </c>
      <c r="C81" s="287">
        <f>Volume!J81</f>
        <v>192.35</v>
      </c>
      <c r="D81" s="182">
        <f>Volume!M81</f>
        <v>1.4771828013716606</v>
      </c>
      <c r="E81" s="175">
        <f>Volume!C81*100</f>
        <v>27</v>
      </c>
      <c r="F81" s="347">
        <f>'Open Int.'!D81*100</f>
        <v>3</v>
      </c>
      <c r="G81" s="176">
        <f>'Open Int.'!R81</f>
        <v>275.118205</v>
      </c>
      <c r="H81" s="176">
        <f>'Open Int.'!Z81</f>
        <v>10.411630000000002</v>
      </c>
      <c r="I81" s="171">
        <f>'Open Int.'!O81</f>
        <v>0.8868768789764385</v>
      </c>
      <c r="J81" s="185">
        <f>IF(Volume!D81=0,0,Volume!F81/Volume!D81)</f>
        <v>0.15555555555555556</v>
      </c>
      <c r="K81" s="187">
        <f>IF('Open Int.'!E81=0,0,'Open Int.'!H81/'Open Int.'!E81)</f>
        <v>0.13386944181646168</v>
      </c>
    </row>
    <row r="82" spans="1:11" ht="15">
      <c r="A82" s="201" t="s">
        <v>199</v>
      </c>
      <c r="B82" s="287">
        <f>Margins!B82</f>
        <v>1300</v>
      </c>
      <c r="C82" s="287">
        <f>Volume!J82</f>
        <v>272.3</v>
      </c>
      <c r="D82" s="182">
        <f>Volume!M82</f>
        <v>-0.5296803652967995</v>
      </c>
      <c r="E82" s="175">
        <f>Volume!C82*100</f>
        <v>-56.00000000000001</v>
      </c>
      <c r="F82" s="347">
        <f>'Open Int.'!D82*100</f>
        <v>0</v>
      </c>
      <c r="G82" s="176">
        <f>'Open Int.'!R82</f>
        <v>127.330203</v>
      </c>
      <c r="H82" s="176">
        <f>'Open Int.'!Z82</f>
        <v>-1.0694969999999984</v>
      </c>
      <c r="I82" s="171">
        <f>'Open Int.'!O82</f>
        <v>0.7981651376146789</v>
      </c>
      <c r="J82" s="185">
        <f>IF(Volume!D82=0,0,Volume!F82/Volume!D82)</f>
        <v>0.13043478260869565</v>
      </c>
      <c r="K82" s="187">
        <f>IF('Open Int.'!E82=0,0,'Open Int.'!H82/'Open Int.'!E82)</f>
        <v>0.17177914110429449</v>
      </c>
    </row>
    <row r="83" spans="1:11" ht="15">
      <c r="A83" s="201" t="s">
        <v>399</v>
      </c>
      <c r="B83" s="287">
        <f>Margins!B83</f>
        <v>250</v>
      </c>
      <c r="C83" s="287">
        <f>Volume!J83</f>
        <v>482.65</v>
      </c>
      <c r="D83" s="182">
        <f>Volume!M83</f>
        <v>-1.0963114754098406</v>
      </c>
      <c r="E83" s="175">
        <f>Volume!C83*100</f>
        <v>28.000000000000004</v>
      </c>
      <c r="F83" s="347">
        <f>'Open Int.'!D83*100</f>
        <v>1</v>
      </c>
      <c r="G83" s="176">
        <f>'Open Int.'!R83</f>
        <v>17.327135</v>
      </c>
      <c r="H83" s="176">
        <f>'Open Int.'!Z83</f>
        <v>-0.07006500000000315</v>
      </c>
      <c r="I83" s="171">
        <f>'Open Int.'!O83</f>
        <v>0.8941504178272981</v>
      </c>
      <c r="J83" s="185">
        <f>IF(Volume!D83=0,0,Volume!F83/Volume!D83)</f>
        <v>0</v>
      </c>
      <c r="K83" s="187">
        <f>IF('Open Int.'!E83=0,0,'Open Int.'!H83/'Open Int.'!E83)</f>
        <v>0</v>
      </c>
    </row>
    <row r="84" spans="1:11" ht="15">
      <c r="A84" s="201" t="s">
        <v>415</v>
      </c>
      <c r="B84" s="287">
        <f>Margins!B84</f>
        <v>3750</v>
      </c>
      <c r="C84" s="287">
        <f>Volume!J84</f>
        <v>53.65</v>
      </c>
      <c r="D84" s="182">
        <f>Volume!M84</f>
        <v>0</v>
      </c>
      <c r="E84" s="175">
        <f>Volume!C84*100</f>
        <v>28.000000000000004</v>
      </c>
      <c r="F84" s="347">
        <f>'Open Int.'!D84*100</f>
        <v>9</v>
      </c>
      <c r="G84" s="176">
        <f>'Open Int.'!R84</f>
        <v>72.93046875</v>
      </c>
      <c r="H84" s="176">
        <f>'Open Int.'!Z84</f>
        <v>5.935031250000009</v>
      </c>
      <c r="I84" s="171">
        <f>'Open Int.'!O84</f>
        <v>0.7867586206896552</v>
      </c>
      <c r="J84" s="185">
        <f>IF(Volume!D84=0,0,Volume!F84/Volume!D84)</f>
        <v>0</v>
      </c>
      <c r="K84" s="187">
        <f>IF('Open Int.'!E84=0,0,'Open Int.'!H84/'Open Int.'!E84)</f>
        <v>0.02185792349726776</v>
      </c>
    </row>
    <row r="85" spans="1:11" ht="15">
      <c r="A85" s="201" t="s">
        <v>494</v>
      </c>
      <c r="B85" s="287">
        <f>Margins!B85</f>
        <v>250</v>
      </c>
      <c r="C85" s="287">
        <f>Volume!J85</f>
        <v>560.05</v>
      </c>
      <c r="D85" s="182">
        <f>Volume!M85</f>
        <v>-5.1325484881849865</v>
      </c>
      <c r="E85" s="175">
        <f>Volume!C85*100</f>
        <v>-24</v>
      </c>
      <c r="F85" s="347">
        <f>'Open Int.'!D85*100</f>
        <v>15</v>
      </c>
      <c r="G85" s="176">
        <f>'Open Int.'!R85</f>
        <v>32.63691375</v>
      </c>
      <c r="H85" s="176">
        <f>'Open Int.'!Z85</f>
        <v>2.750444999999999</v>
      </c>
      <c r="I85" s="171">
        <f>'Open Int.'!O85</f>
        <v>0.9686829686829687</v>
      </c>
      <c r="J85" s="185">
        <f>IF(Volume!D85=0,0,Volume!F85/Volume!D85)</f>
        <v>0</v>
      </c>
      <c r="K85" s="187">
        <f>IF('Open Int.'!E85=0,0,'Open Int.'!H85/'Open Int.'!E85)</f>
        <v>0.18181818181818182</v>
      </c>
    </row>
    <row r="86" spans="1:11" ht="15">
      <c r="A86" s="201" t="s">
        <v>43</v>
      </c>
      <c r="B86" s="287">
        <f>Margins!B86</f>
        <v>150</v>
      </c>
      <c r="C86" s="287">
        <f>Volume!J86</f>
        <v>2522</v>
      </c>
      <c r="D86" s="182">
        <f>Volume!M86</f>
        <v>-1.4343221166998796</v>
      </c>
      <c r="E86" s="175">
        <f>Volume!C86*100</f>
        <v>-67</v>
      </c>
      <c r="F86" s="347">
        <f>'Open Int.'!D86*100</f>
        <v>0</v>
      </c>
      <c r="G86" s="176">
        <f>'Open Int.'!R86</f>
        <v>230.0064</v>
      </c>
      <c r="H86" s="176">
        <f>'Open Int.'!Z86</f>
        <v>-4.383313499999986</v>
      </c>
      <c r="I86" s="171">
        <f>'Open Int.'!O86</f>
        <v>0.8694078947368421</v>
      </c>
      <c r="J86" s="185">
        <f>IF(Volume!D86=0,0,Volume!F86/Volume!D86)</f>
        <v>0</v>
      </c>
      <c r="K86" s="187">
        <f>IF('Open Int.'!E86=0,0,'Open Int.'!H86/'Open Int.'!E86)</f>
        <v>0.03225806451612903</v>
      </c>
    </row>
    <row r="87" spans="1:11" ht="15">
      <c r="A87" s="201" t="s">
        <v>200</v>
      </c>
      <c r="B87" s="287">
        <f>Margins!B87</f>
        <v>350</v>
      </c>
      <c r="C87" s="287">
        <f>Volume!J87</f>
        <v>954.55</v>
      </c>
      <c r="D87" s="182">
        <f>Volume!M87</f>
        <v>0.4842360124216968</v>
      </c>
      <c r="E87" s="175">
        <f>Volume!C87*100</f>
        <v>113.99999999999999</v>
      </c>
      <c r="F87" s="347">
        <f>'Open Int.'!D87*100</f>
        <v>12</v>
      </c>
      <c r="G87" s="176">
        <f>'Open Int.'!R87</f>
        <v>1360.12397675</v>
      </c>
      <c r="H87" s="176">
        <f>'Open Int.'!Z87</f>
        <v>165.91333325000005</v>
      </c>
      <c r="I87" s="171">
        <f>'Open Int.'!O87</f>
        <v>0.6083613765321412</v>
      </c>
      <c r="J87" s="185">
        <f>IF(Volume!D87=0,0,Volume!F87/Volume!D87)</f>
        <v>0.22358859698155395</v>
      </c>
      <c r="K87" s="187">
        <f>IF('Open Int.'!E87=0,0,'Open Int.'!H87/'Open Int.'!E87)</f>
        <v>0.26353694318484927</v>
      </c>
    </row>
    <row r="88" spans="1:11" ht="15">
      <c r="A88" s="201" t="s">
        <v>141</v>
      </c>
      <c r="B88" s="287">
        <f>Margins!B88</f>
        <v>2400</v>
      </c>
      <c r="C88" s="287">
        <f>Volume!J88</f>
        <v>107.5</v>
      </c>
      <c r="D88" s="182">
        <f>Volume!M88</f>
        <v>2.527420123986653</v>
      </c>
      <c r="E88" s="175">
        <f>Volume!C88*100</f>
        <v>-20</v>
      </c>
      <c r="F88" s="347">
        <f>'Open Int.'!D88*100</f>
        <v>-1</v>
      </c>
      <c r="G88" s="176">
        <f>'Open Int.'!R88</f>
        <v>666.8526</v>
      </c>
      <c r="H88" s="176">
        <f>'Open Int.'!Z88</f>
        <v>14.173932000000036</v>
      </c>
      <c r="I88" s="171">
        <f>'Open Int.'!O88</f>
        <v>0.7592757379966727</v>
      </c>
      <c r="J88" s="185">
        <f>IF(Volume!D88=0,0,Volume!F88/Volume!D88)</f>
        <v>0.1642238507661559</v>
      </c>
      <c r="K88" s="187">
        <f>IF('Open Int.'!E88=0,0,'Open Int.'!H88/'Open Int.'!E88)</f>
        <v>0.24284683818225536</v>
      </c>
    </row>
    <row r="89" spans="1:11" ht="15">
      <c r="A89" s="201" t="s">
        <v>397</v>
      </c>
      <c r="B89" s="287">
        <f>Margins!B89</f>
        <v>2700</v>
      </c>
      <c r="C89" s="287">
        <f>Volume!J89</f>
        <v>117.05</v>
      </c>
      <c r="D89" s="182">
        <f>Volume!M89</f>
        <v>1.1231101511879025</v>
      </c>
      <c r="E89" s="175">
        <f>Volume!C89*100</f>
        <v>204.99999999999997</v>
      </c>
      <c r="F89" s="347">
        <f>'Open Int.'!D89*100</f>
        <v>1</v>
      </c>
      <c r="G89" s="176">
        <f>'Open Int.'!R89</f>
        <v>561.6257985</v>
      </c>
      <c r="H89" s="176">
        <f>'Open Int.'!Z89</f>
        <v>16.550945999999954</v>
      </c>
      <c r="I89" s="171">
        <f>'Open Int.'!O89</f>
        <v>0.8465477463282877</v>
      </c>
      <c r="J89" s="185">
        <f>IF(Volume!D89=0,0,Volume!F89/Volume!D89)</f>
        <v>0.0925</v>
      </c>
      <c r="K89" s="187">
        <f>IF('Open Int.'!E89=0,0,'Open Int.'!H89/'Open Int.'!E89)</f>
        <v>0.11235137102644989</v>
      </c>
    </row>
    <row r="90" spans="1:11" ht="15">
      <c r="A90" s="201" t="s">
        <v>184</v>
      </c>
      <c r="B90" s="287">
        <f>Margins!B90</f>
        <v>2950</v>
      </c>
      <c r="C90" s="287">
        <f>Volume!J90</f>
        <v>126.05</v>
      </c>
      <c r="D90" s="182">
        <f>Volume!M90</f>
        <v>5.481171548117152</v>
      </c>
      <c r="E90" s="175">
        <f>Volume!C90*100</f>
        <v>71</v>
      </c>
      <c r="F90" s="347">
        <f>'Open Int.'!D90*100</f>
        <v>3</v>
      </c>
      <c r="G90" s="176">
        <f>'Open Int.'!R90</f>
        <v>194.81090525</v>
      </c>
      <c r="H90" s="176">
        <f>'Open Int.'!Z90</f>
        <v>19.64123275</v>
      </c>
      <c r="I90" s="171">
        <f>'Open Int.'!O90</f>
        <v>0.8726856270280587</v>
      </c>
      <c r="J90" s="185">
        <f>IF(Volume!D90=0,0,Volume!F90/Volume!D90)</f>
        <v>0.10971089696071164</v>
      </c>
      <c r="K90" s="187">
        <f>IF('Open Int.'!E90=0,0,'Open Int.'!H90/'Open Int.'!E90)</f>
        <v>0.30718954248366015</v>
      </c>
    </row>
    <row r="91" spans="1:11" ht="15">
      <c r="A91" s="201" t="s">
        <v>175</v>
      </c>
      <c r="B91" s="287">
        <f>Margins!B91</f>
        <v>7875</v>
      </c>
      <c r="C91" s="287">
        <f>Volume!J91</f>
        <v>49.15</v>
      </c>
      <c r="D91" s="182">
        <f>Volume!M91</f>
        <v>-0.8072653884964655</v>
      </c>
      <c r="E91" s="175">
        <f>Volume!C91*100</f>
        <v>48</v>
      </c>
      <c r="F91" s="347">
        <f>'Open Int.'!D91*100</f>
        <v>-2</v>
      </c>
      <c r="G91" s="176">
        <f>'Open Int.'!R91</f>
        <v>548.07165</v>
      </c>
      <c r="H91" s="176">
        <f>'Open Int.'!Z91</f>
        <v>-16.947000000000003</v>
      </c>
      <c r="I91" s="171">
        <f>'Open Int.'!O91</f>
        <v>0.8629943502824858</v>
      </c>
      <c r="J91" s="185">
        <f>IF(Volume!D91=0,0,Volume!F91/Volume!D91)</f>
        <v>0.14960629921259844</v>
      </c>
      <c r="K91" s="187">
        <f>IF('Open Int.'!E91=0,0,'Open Int.'!H91/'Open Int.'!E91)</f>
        <v>0.18658088235294118</v>
      </c>
    </row>
    <row r="92" spans="1:11" ht="15">
      <c r="A92" s="201" t="s">
        <v>142</v>
      </c>
      <c r="B92" s="287">
        <f>Margins!B92</f>
        <v>1750</v>
      </c>
      <c r="C92" s="287">
        <f>Volume!J92</f>
        <v>148.2</v>
      </c>
      <c r="D92" s="182">
        <f>Volume!M92</f>
        <v>3.023983315954115</v>
      </c>
      <c r="E92" s="175">
        <f>Volume!C92*100</f>
        <v>138</v>
      </c>
      <c r="F92" s="347">
        <f>'Open Int.'!D92*100</f>
        <v>2</v>
      </c>
      <c r="G92" s="176">
        <f>'Open Int.'!R92</f>
        <v>205.638615</v>
      </c>
      <c r="H92" s="176">
        <f>'Open Int.'!Z92</f>
        <v>8.956106249999976</v>
      </c>
      <c r="I92" s="171">
        <f>'Open Int.'!O92</f>
        <v>0.7140875268003531</v>
      </c>
      <c r="J92" s="185">
        <f>IF(Volume!D92=0,0,Volume!F92/Volume!D92)</f>
        <v>0.006493506493506494</v>
      </c>
      <c r="K92" s="187">
        <f>IF('Open Int.'!E92=0,0,'Open Int.'!H92/'Open Int.'!E92)</f>
        <v>0.0700280112044818</v>
      </c>
    </row>
    <row r="93" spans="1:11" ht="15">
      <c r="A93" s="201" t="s">
        <v>176</v>
      </c>
      <c r="B93" s="287">
        <f>Margins!B93</f>
        <v>1450</v>
      </c>
      <c r="C93" s="287">
        <f>Volume!J93</f>
        <v>188.2</v>
      </c>
      <c r="D93" s="182">
        <f>Volume!M93</f>
        <v>1.046979865771806</v>
      </c>
      <c r="E93" s="175">
        <f>Volume!C93*100</f>
        <v>169</v>
      </c>
      <c r="F93" s="347">
        <f>'Open Int.'!D93*100</f>
        <v>0</v>
      </c>
      <c r="G93" s="176">
        <f>'Open Int.'!R93</f>
        <v>156.065791</v>
      </c>
      <c r="H93" s="176">
        <f>'Open Int.'!Z93</f>
        <v>2.0221409999999764</v>
      </c>
      <c r="I93" s="171">
        <f>'Open Int.'!O93</f>
        <v>0.8490994929183424</v>
      </c>
      <c r="J93" s="185">
        <f>IF(Volume!D93=0,0,Volume!F93/Volume!D93)</f>
        <v>0.08290155440414508</v>
      </c>
      <c r="K93" s="187">
        <f>IF('Open Int.'!E93=0,0,'Open Int.'!H93/'Open Int.'!E93)</f>
        <v>0.23036649214659685</v>
      </c>
    </row>
    <row r="94" spans="1:11" ht="15">
      <c r="A94" s="201" t="s">
        <v>416</v>
      </c>
      <c r="B94" s="287">
        <f>Margins!B94</f>
        <v>500</v>
      </c>
      <c r="C94" s="287">
        <f>Volume!J94</f>
        <v>715.5</v>
      </c>
      <c r="D94" s="182">
        <f>Volume!M94</f>
        <v>-0.8796841449054543</v>
      </c>
      <c r="E94" s="175">
        <f>Volume!C94*100</f>
        <v>-63</v>
      </c>
      <c r="F94" s="347">
        <f>'Open Int.'!D94*100</f>
        <v>2</v>
      </c>
      <c r="G94" s="176">
        <f>'Open Int.'!R94</f>
        <v>140.02335</v>
      </c>
      <c r="H94" s="176">
        <f>'Open Int.'!Z94</f>
        <v>1.0672250000000076</v>
      </c>
      <c r="I94" s="171">
        <f>'Open Int.'!O94</f>
        <v>0.8359734287174246</v>
      </c>
      <c r="J94" s="185">
        <f>IF(Volume!D94=0,0,Volume!F94/Volume!D94)</f>
        <v>0</v>
      </c>
      <c r="K94" s="187">
        <f>IF('Open Int.'!E94=0,0,'Open Int.'!H94/'Open Int.'!E94)</f>
        <v>0</v>
      </c>
    </row>
    <row r="95" spans="1:11" ht="15">
      <c r="A95" s="201" t="s">
        <v>396</v>
      </c>
      <c r="B95" s="287">
        <f>Margins!B95</f>
        <v>2200</v>
      </c>
      <c r="C95" s="287">
        <f>Volume!J95</f>
        <v>122.8</v>
      </c>
      <c r="D95" s="182">
        <f>Volume!M95</f>
        <v>-0.48622366288493396</v>
      </c>
      <c r="E95" s="175">
        <f>Volume!C95*100</f>
        <v>-51</v>
      </c>
      <c r="F95" s="347">
        <f>'Open Int.'!D95*100</f>
        <v>-4</v>
      </c>
      <c r="G95" s="176">
        <f>'Open Int.'!R95</f>
        <v>24.71964</v>
      </c>
      <c r="H95" s="176">
        <f>'Open Int.'!Z95</f>
        <v>-1.070960000000003</v>
      </c>
      <c r="I95" s="171">
        <f>'Open Int.'!O95</f>
        <v>0.9551912568306011</v>
      </c>
      <c r="J95" s="185">
        <f>IF(Volume!D95=0,0,Volume!F95/Volume!D95)</f>
        <v>0</v>
      </c>
      <c r="K95" s="187">
        <f>IF('Open Int.'!E95=0,0,'Open Int.'!H95/'Open Int.'!E95)</f>
        <v>0</v>
      </c>
    </row>
    <row r="96" spans="1:11" ht="15">
      <c r="A96" s="201" t="s">
        <v>167</v>
      </c>
      <c r="B96" s="287">
        <f>Margins!B96</f>
        <v>3850</v>
      </c>
      <c r="C96" s="287">
        <f>Volume!J96</f>
        <v>48.35</v>
      </c>
      <c r="D96" s="182">
        <f>Volume!M96</f>
        <v>5.108695652173916</v>
      </c>
      <c r="E96" s="175">
        <f>Volume!C96*100</f>
        <v>53</v>
      </c>
      <c r="F96" s="347">
        <f>'Open Int.'!D96*100</f>
        <v>1</v>
      </c>
      <c r="G96" s="176">
        <f>'Open Int.'!R96</f>
        <v>60.44209325</v>
      </c>
      <c r="H96" s="176">
        <f>'Open Int.'!Z96</f>
        <v>3.716963249999999</v>
      </c>
      <c r="I96" s="171">
        <f>'Open Int.'!O96</f>
        <v>0.6886356636895596</v>
      </c>
      <c r="J96" s="185">
        <f>IF(Volume!D96=0,0,Volume!F96/Volume!D96)</f>
        <v>0.029850746268656716</v>
      </c>
      <c r="K96" s="187">
        <f>IF('Open Int.'!E96=0,0,'Open Int.'!H96/'Open Int.'!E96)</f>
        <v>0.0438871473354232</v>
      </c>
    </row>
    <row r="97" spans="1:11" ht="15">
      <c r="A97" s="201" t="s">
        <v>201</v>
      </c>
      <c r="B97" s="287">
        <f>Margins!B97</f>
        <v>100</v>
      </c>
      <c r="C97" s="287">
        <f>Volume!J97</f>
        <v>1950.8</v>
      </c>
      <c r="D97" s="182">
        <f>Volume!M97</f>
        <v>-0.3906150271898742</v>
      </c>
      <c r="E97" s="175">
        <f>Volume!C97*100</f>
        <v>-6</v>
      </c>
      <c r="F97" s="347">
        <f>'Open Int.'!D97*100</f>
        <v>-1</v>
      </c>
      <c r="G97" s="176">
        <f>'Open Int.'!R97</f>
        <v>1277.442364</v>
      </c>
      <c r="H97" s="176">
        <f>'Open Int.'!Z97</f>
        <v>-4.28482299999996</v>
      </c>
      <c r="I97" s="171">
        <f>'Open Int.'!O97</f>
        <v>0.7510346196722814</v>
      </c>
      <c r="J97" s="185">
        <f>IF(Volume!D97=0,0,Volume!F97/Volume!D97)</f>
        <v>0.2960069444444444</v>
      </c>
      <c r="K97" s="187">
        <f>IF('Open Int.'!E97=0,0,'Open Int.'!H97/'Open Int.'!E97)</f>
        <v>0.2634306661610416</v>
      </c>
    </row>
    <row r="98" spans="1:11" ht="15">
      <c r="A98" s="201" t="s">
        <v>143</v>
      </c>
      <c r="B98" s="287">
        <f>Margins!B98</f>
        <v>2950</v>
      </c>
      <c r="C98" s="287">
        <f>Volume!J98</f>
        <v>114.45</v>
      </c>
      <c r="D98" s="182">
        <f>Volume!M98</f>
        <v>-0.26143790849672954</v>
      </c>
      <c r="E98" s="175">
        <f>Volume!C98*100</f>
        <v>-42</v>
      </c>
      <c r="F98" s="347">
        <f>'Open Int.'!D98*100</f>
        <v>1</v>
      </c>
      <c r="G98" s="176">
        <f>'Open Int.'!R98</f>
        <v>29.171016</v>
      </c>
      <c r="H98" s="176">
        <f>'Open Int.'!Z98</f>
        <v>0.26204850000000235</v>
      </c>
      <c r="I98" s="171">
        <f>'Open Int.'!O98</f>
        <v>0.9571759259259259</v>
      </c>
      <c r="J98" s="185">
        <f>IF(Volume!D98=0,0,Volume!F98/Volume!D98)</f>
        <v>0</v>
      </c>
      <c r="K98" s="187">
        <f>IF('Open Int.'!E98=0,0,'Open Int.'!H98/'Open Int.'!E98)</f>
        <v>0</v>
      </c>
    </row>
    <row r="99" spans="1:11" ht="15">
      <c r="A99" s="201" t="s">
        <v>90</v>
      </c>
      <c r="B99" s="287">
        <f>Margins!B99</f>
        <v>600</v>
      </c>
      <c r="C99" s="287">
        <f>Volume!J99</f>
        <v>438.95</v>
      </c>
      <c r="D99" s="182">
        <f>Volume!M99</f>
        <v>-2.0965763354522213</v>
      </c>
      <c r="E99" s="175">
        <f>Volume!C99*100</f>
        <v>-74</v>
      </c>
      <c r="F99" s="347">
        <f>'Open Int.'!D99*100</f>
        <v>0</v>
      </c>
      <c r="G99" s="176">
        <f>'Open Int.'!R99</f>
        <v>69.134625</v>
      </c>
      <c r="H99" s="176">
        <f>'Open Int.'!Z99</f>
        <v>-1.8033120000000054</v>
      </c>
      <c r="I99" s="171">
        <f>'Open Int.'!O99</f>
        <v>0.9367619047619048</v>
      </c>
      <c r="J99" s="185">
        <f>IF(Volume!D99=0,0,Volume!F99/Volume!D99)</f>
        <v>0</v>
      </c>
      <c r="K99" s="187">
        <f>IF('Open Int.'!E99=0,0,'Open Int.'!H99/'Open Int.'!E99)</f>
        <v>0</v>
      </c>
    </row>
    <row r="100" spans="1:11" ht="15">
      <c r="A100" s="201" t="s">
        <v>35</v>
      </c>
      <c r="B100" s="287">
        <f>Margins!B100</f>
        <v>1100</v>
      </c>
      <c r="C100" s="287">
        <f>Volume!J100</f>
        <v>346.3</v>
      </c>
      <c r="D100" s="182">
        <f>Volume!M100</f>
        <v>-0.8730499499069733</v>
      </c>
      <c r="E100" s="175">
        <f>Volume!C100*100</f>
        <v>-15</v>
      </c>
      <c r="F100" s="347">
        <f>'Open Int.'!D100*100</f>
        <v>4</v>
      </c>
      <c r="G100" s="176">
        <f>'Open Int.'!R100</f>
        <v>81.252369</v>
      </c>
      <c r="H100" s="176">
        <f>'Open Int.'!Z100</f>
        <v>2.6276579999999967</v>
      </c>
      <c r="I100" s="171">
        <f>'Open Int.'!O100</f>
        <v>0.9240506329113924</v>
      </c>
      <c r="J100" s="185">
        <f>IF(Volume!D100=0,0,Volume!F100/Volume!D100)</f>
        <v>0</v>
      </c>
      <c r="K100" s="187">
        <f>IF('Open Int.'!E100=0,0,'Open Int.'!H100/'Open Int.'!E100)</f>
        <v>0.3076923076923077</v>
      </c>
    </row>
    <row r="101" spans="1:11" ht="15">
      <c r="A101" s="201" t="s">
        <v>6</v>
      </c>
      <c r="B101" s="287">
        <f>Margins!B101</f>
        <v>2250</v>
      </c>
      <c r="C101" s="287">
        <f>Volume!J101</f>
        <v>154</v>
      </c>
      <c r="D101" s="182">
        <f>Volume!M101</f>
        <v>-0.259067357512957</v>
      </c>
      <c r="E101" s="175">
        <f>Volume!C101*100</f>
        <v>-25</v>
      </c>
      <c r="F101" s="347">
        <f>'Open Int.'!D101*100</f>
        <v>5</v>
      </c>
      <c r="G101" s="176">
        <f>'Open Int.'!R101</f>
        <v>383.922</v>
      </c>
      <c r="H101" s="176">
        <f>'Open Int.'!Z101</f>
        <v>17.51922000000002</v>
      </c>
      <c r="I101" s="171">
        <f>'Open Int.'!O101</f>
        <v>0.7383574007220216</v>
      </c>
      <c r="J101" s="185">
        <f>IF(Volume!D101=0,0,Volume!F101/Volume!D101)</f>
        <v>0.017699115044247787</v>
      </c>
      <c r="K101" s="187">
        <f>IF('Open Int.'!E101=0,0,'Open Int.'!H101/'Open Int.'!E101)</f>
        <v>0.14024835646457268</v>
      </c>
    </row>
    <row r="102" spans="1:11" ht="15">
      <c r="A102" s="201" t="s">
        <v>177</v>
      </c>
      <c r="B102" s="287">
        <f>Margins!B102</f>
        <v>500</v>
      </c>
      <c r="C102" s="287">
        <f>Volume!J102</f>
        <v>355.55</v>
      </c>
      <c r="D102" s="182">
        <f>Volume!M102</f>
        <v>-3.4749558843491277</v>
      </c>
      <c r="E102" s="175">
        <f>Volume!C102*100</f>
        <v>-61</v>
      </c>
      <c r="F102" s="347">
        <f>'Open Int.'!D102*100</f>
        <v>5</v>
      </c>
      <c r="G102" s="176">
        <f>'Open Int.'!R102</f>
        <v>212.4233475</v>
      </c>
      <c r="H102" s="176">
        <f>'Open Int.'!Z102</f>
        <v>2.0954974999999934</v>
      </c>
      <c r="I102" s="171">
        <f>'Open Int.'!O102</f>
        <v>0.7839149719641811</v>
      </c>
      <c r="J102" s="185">
        <f>IF(Volume!D102=0,0,Volume!F102/Volume!D102)</f>
        <v>0.19130434782608696</v>
      </c>
      <c r="K102" s="187">
        <f>IF('Open Int.'!E102=0,0,'Open Int.'!H102/'Open Int.'!E102)</f>
        <v>0.13720316622691292</v>
      </c>
    </row>
    <row r="103" spans="1:11" ht="15">
      <c r="A103" s="201" t="s">
        <v>168</v>
      </c>
      <c r="B103" s="287">
        <f>Margins!B103</f>
        <v>300</v>
      </c>
      <c r="C103" s="287">
        <f>Volume!J103</f>
        <v>705.5</v>
      </c>
      <c r="D103" s="182">
        <f>Volume!M103</f>
        <v>-0.38124823496188154</v>
      </c>
      <c r="E103" s="175">
        <f>Volume!C103*100</f>
        <v>-22</v>
      </c>
      <c r="F103" s="347">
        <f>'Open Int.'!D103*100</f>
        <v>-1</v>
      </c>
      <c r="G103" s="176">
        <f>'Open Int.'!R103</f>
        <v>11.89473</v>
      </c>
      <c r="H103" s="176">
        <f>'Open Int.'!Z103</f>
        <v>-0.10926000000000258</v>
      </c>
      <c r="I103" s="171">
        <f>'Open Int.'!O103</f>
        <v>0.9288256227758007</v>
      </c>
      <c r="J103" s="185">
        <f>IF(Volume!D103=0,0,Volume!F103/Volume!D103)</f>
        <v>0</v>
      </c>
      <c r="K103" s="187">
        <f>IF('Open Int.'!E103=0,0,'Open Int.'!H103/'Open Int.'!E103)</f>
        <v>0</v>
      </c>
    </row>
    <row r="104" spans="1:11" ht="15">
      <c r="A104" s="201" t="s">
        <v>132</v>
      </c>
      <c r="B104" s="287">
        <f>Margins!B104</f>
        <v>400</v>
      </c>
      <c r="C104" s="287">
        <f>Volume!J104</f>
        <v>809.45</v>
      </c>
      <c r="D104" s="182">
        <f>Volume!M104</f>
        <v>0.4155811934003254</v>
      </c>
      <c r="E104" s="175">
        <f>Volume!C104*100</f>
        <v>6</v>
      </c>
      <c r="F104" s="347">
        <f>'Open Int.'!D104*100</f>
        <v>1</v>
      </c>
      <c r="G104" s="176">
        <f>'Open Int.'!R104</f>
        <v>146.283804</v>
      </c>
      <c r="H104" s="176">
        <f>'Open Int.'!Z104</f>
        <v>2.185368000000011</v>
      </c>
      <c r="I104" s="171">
        <f>'Open Int.'!O104</f>
        <v>0.9245241257193448</v>
      </c>
      <c r="J104" s="185">
        <f>IF(Volume!D104=0,0,Volume!F104/Volume!D104)</f>
        <v>0</v>
      </c>
      <c r="K104" s="187">
        <f>IF('Open Int.'!E104=0,0,'Open Int.'!H104/'Open Int.'!E104)</f>
        <v>0.4166666666666667</v>
      </c>
    </row>
    <row r="105" spans="1:11" ht="15">
      <c r="A105" s="201" t="s">
        <v>144</v>
      </c>
      <c r="B105" s="287">
        <f>Margins!B105</f>
        <v>125</v>
      </c>
      <c r="C105" s="287">
        <f>Volume!J105</f>
        <v>3515.05</v>
      </c>
      <c r="D105" s="182">
        <f>Volume!M105</f>
        <v>-0.6823575949366987</v>
      </c>
      <c r="E105" s="175">
        <f>Volume!C105*100</f>
        <v>-60</v>
      </c>
      <c r="F105" s="347">
        <f>'Open Int.'!D105*100</f>
        <v>-5</v>
      </c>
      <c r="G105" s="176">
        <f>'Open Int.'!R105</f>
        <v>91.698866875</v>
      </c>
      <c r="H105" s="176">
        <f>'Open Int.'!Z105</f>
        <v>-5.0097731250000095</v>
      </c>
      <c r="I105" s="171">
        <f>'Open Int.'!O105</f>
        <v>0.6396741734547197</v>
      </c>
      <c r="J105" s="185">
        <f>IF(Volume!D105=0,0,Volume!F105/Volume!D105)</f>
        <v>0</v>
      </c>
      <c r="K105" s="187">
        <f>IF('Open Int.'!E105=0,0,'Open Int.'!H105/'Open Int.'!E105)</f>
        <v>0</v>
      </c>
    </row>
    <row r="106" spans="1:11" ht="15">
      <c r="A106" s="201" t="s">
        <v>291</v>
      </c>
      <c r="B106" s="287">
        <f>Margins!B106</f>
        <v>300</v>
      </c>
      <c r="C106" s="287">
        <f>Volume!J106</f>
        <v>733.95</v>
      </c>
      <c r="D106" s="182">
        <f>Volume!M106</f>
        <v>3.3878010987463116</v>
      </c>
      <c r="E106" s="175">
        <f>Volume!C106*100</f>
        <v>97</v>
      </c>
      <c r="F106" s="347">
        <f>'Open Int.'!D106*100</f>
        <v>4</v>
      </c>
      <c r="G106" s="176">
        <f>'Open Int.'!R106</f>
        <v>93.314403</v>
      </c>
      <c r="H106" s="176">
        <f>'Open Int.'!Z106</f>
        <v>6.401346000000004</v>
      </c>
      <c r="I106" s="171">
        <f>'Open Int.'!O106</f>
        <v>0.7940066068900424</v>
      </c>
      <c r="J106" s="185">
        <f>IF(Volume!D106=0,0,Volume!F106/Volume!D106)</f>
        <v>0</v>
      </c>
      <c r="K106" s="187">
        <f>IF('Open Int.'!E106=0,0,'Open Int.'!H106/'Open Int.'!E106)</f>
        <v>0</v>
      </c>
    </row>
    <row r="107" spans="1:11" ht="15">
      <c r="A107" s="201" t="s">
        <v>133</v>
      </c>
      <c r="B107" s="287">
        <f>Margins!B107</f>
        <v>6250</v>
      </c>
      <c r="C107" s="287">
        <f>Volume!J107</f>
        <v>33.35</v>
      </c>
      <c r="D107" s="182">
        <f>Volume!M107</f>
        <v>-0.29895366218236596</v>
      </c>
      <c r="E107" s="175">
        <f>Volume!C107*100</f>
        <v>63</v>
      </c>
      <c r="F107" s="347">
        <f>'Open Int.'!D107*100</f>
        <v>-1</v>
      </c>
      <c r="G107" s="176">
        <f>'Open Int.'!R107</f>
        <v>110.70115625</v>
      </c>
      <c r="H107" s="176">
        <f>'Open Int.'!Z107</f>
        <v>-1.5235937500000034</v>
      </c>
      <c r="I107" s="171">
        <f>'Open Int.'!O107</f>
        <v>0.8156655996987384</v>
      </c>
      <c r="J107" s="185">
        <f>IF(Volume!D107=0,0,Volume!F107/Volume!D107)</f>
        <v>0</v>
      </c>
      <c r="K107" s="187">
        <f>IF('Open Int.'!E107=0,0,'Open Int.'!H107/'Open Int.'!E107)</f>
        <v>0.10773751224289912</v>
      </c>
    </row>
    <row r="108" spans="1:11" ht="15">
      <c r="A108" s="201" t="s">
        <v>169</v>
      </c>
      <c r="B108" s="287">
        <f>Margins!B108</f>
        <v>2000</v>
      </c>
      <c r="C108" s="287">
        <f>Volume!J108</f>
        <v>148.2</v>
      </c>
      <c r="D108" s="182">
        <f>Volume!M108</f>
        <v>2.4187975120939877</v>
      </c>
      <c r="E108" s="175">
        <f>Volume!C108*100</f>
        <v>239</v>
      </c>
      <c r="F108" s="347">
        <f>'Open Int.'!D108*100</f>
        <v>-2</v>
      </c>
      <c r="G108" s="176">
        <f>'Open Int.'!R108</f>
        <v>153.62412</v>
      </c>
      <c r="H108" s="176">
        <f>'Open Int.'!Z108</f>
        <v>0.7341000000000406</v>
      </c>
      <c r="I108" s="171">
        <f>'Open Int.'!O108</f>
        <v>0.60929963341694</v>
      </c>
      <c r="J108" s="185">
        <f>IF(Volume!D108=0,0,Volume!F108/Volume!D108)</f>
        <v>0</v>
      </c>
      <c r="K108" s="187">
        <f>IF('Open Int.'!E108=0,0,'Open Int.'!H108/'Open Int.'!E108)</f>
        <v>0</v>
      </c>
    </row>
    <row r="109" spans="1:11" ht="15">
      <c r="A109" s="201" t="s">
        <v>292</v>
      </c>
      <c r="B109" s="287">
        <f>Margins!B109</f>
        <v>550</v>
      </c>
      <c r="C109" s="287">
        <f>Volume!J109</f>
        <v>603.3</v>
      </c>
      <c r="D109" s="182">
        <f>Volume!M109</f>
        <v>-0.46196997195183437</v>
      </c>
      <c r="E109" s="175">
        <f>Volume!C109*100</f>
        <v>11</v>
      </c>
      <c r="F109" s="347">
        <f>'Open Int.'!D109*100</f>
        <v>5</v>
      </c>
      <c r="G109" s="176">
        <f>'Open Int.'!R109</f>
        <v>154.7253345</v>
      </c>
      <c r="H109" s="176">
        <f>'Open Int.'!Z109</f>
        <v>6.115675500000009</v>
      </c>
      <c r="I109" s="171">
        <f>'Open Int.'!O109</f>
        <v>0.5809564657945528</v>
      </c>
      <c r="J109" s="185">
        <f>IF(Volume!D109=0,0,Volume!F109/Volume!D109)</f>
        <v>0</v>
      </c>
      <c r="K109" s="187">
        <f>IF('Open Int.'!E109=0,0,'Open Int.'!H109/'Open Int.'!E109)</f>
        <v>0</v>
      </c>
    </row>
    <row r="110" spans="1:11" ht="15">
      <c r="A110" s="201" t="s">
        <v>417</v>
      </c>
      <c r="B110" s="287">
        <f>Margins!B110</f>
        <v>500</v>
      </c>
      <c r="C110" s="287">
        <f>Volume!J110</f>
        <v>383.3</v>
      </c>
      <c r="D110" s="182">
        <f>Volume!M110</f>
        <v>-0.31209362808842356</v>
      </c>
      <c r="E110" s="175">
        <f>Volume!C110*100</f>
        <v>19</v>
      </c>
      <c r="F110" s="347">
        <f>'Open Int.'!D110*100</f>
        <v>5</v>
      </c>
      <c r="G110" s="176">
        <f>'Open Int.'!R110</f>
        <v>35.857715</v>
      </c>
      <c r="H110" s="176">
        <f>'Open Int.'!Z110</f>
        <v>1.4834150000000008</v>
      </c>
      <c r="I110" s="171">
        <f>'Open Int.'!O110</f>
        <v>0.9155531801175841</v>
      </c>
      <c r="J110" s="185">
        <f>IF(Volume!D110=0,0,Volume!F110/Volume!D110)</f>
        <v>0</v>
      </c>
      <c r="K110" s="187">
        <f>IF('Open Int.'!E110=0,0,'Open Int.'!H110/'Open Int.'!E110)</f>
        <v>0</v>
      </c>
    </row>
    <row r="111" spans="1:11" ht="15">
      <c r="A111" s="201" t="s">
        <v>293</v>
      </c>
      <c r="B111" s="287">
        <f>Margins!B111</f>
        <v>550</v>
      </c>
      <c r="C111" s="287">
        <f>Volume!J111</f>
        <v>616.15</v>
      </c>
      <c r="D111" s="182">
        <f>Volume!M111</f>
        <v>-2.1984126984127017</v>
      </c>
      <c r="E111" s="175">
        <f>Volume!C111*100</f>
        <v>-28.999999999999996</v>
      </c>
      <c r="F111" s="347">
        <f>'Open Int.'!D111*100</f>
        <v>18</v>
      </c>
      <c r="G111" s="176">
        <f>'Open Int.'!R111</f>
        <v>154.76763775</v>
      </c>
      <c r="H111" s="176">
        <f>'Open Int.'!Z111</f>
        <v>20.602837749999992</v>
      </c>
      <c r="I111" s="171">
        <f>'Open Int.'!O111</f>
        <v>0.7630829866433108</v>
      </c>
      <c r="J111" s="185">
        <f>IF(Volume!D111=0,0,Volume!F111/Volume!D111)</f>
        <v>0</v>
      </c>
      <c r="K111" s="187">
        <f>IF('Open Int.'!E111=0,0,'Open Int.'!H111/'Open Int.'!E111)</f>
        <v>0</v>
      </c>
    </row>
    <row r="112" spans="1:11" ht="15">
      <c r="A112" s="201" t="s">
        <v>178</v>
      </c>
      <c r="B112" s="287">
        <f>Margins!B112</f>
        <v>1250</v>
      </c>
      <c r="C112" s="287">
        <f>Volume!J112</f>
        <v>170.4</v>
      </c>
      <c r="D112" s="182">
        <f>Volume!M112</f>
        <v>-1.758431824733343</v>
      </c>
      <c r="E112" s="175">
        <f>Volume!C112*100</f>
        <v>-52</v>
      </c>
      <c r="F112" s="347">
        <f>'Open Int.'!D112*100</f>
        <v>-3</v>
      </c>
      <c r="G112" s="176">
        <f>'Open Int.'!R112</f>
        <v>45.5394</v>
      </c>
      <c r="H112" s="176">
        <f>'Open Int.'!Z112</f>
        <v>-2.3111187499999915</v>
      </c>
      <c r="I112" s="171">
        <f>'Open Int.'!O112</f>
        <v>0.9527595884003742</v>
      </c>
      <c r="J112" s="185">
        <f>IF(Volume!D112=0,0,Volume!F112/Volume!D112)</f>
        <v>0</v>
      </c>
      <c r="K112" s="187">
        <f>IF('Open Int.'!E112=0,0,'Open Int.'!H112/'Open Int.'!E112)</f>
        <v>0</v>
      </c>
    </row>
    <row r="113" spans="1:11" ht="15">
      <c r="A113" s="201" t="s">
        <v>145</v>
      </c>
      <c r="B113" s="287">
        <f>Margins!B113</f>
        <v>1700</v>
      </c>
      <c r="C113" s="287">
        <f>Volume!J113</f>
        <v>189.8</v>
      </c>
      <c r="D113" s="182">
        <f>Volume!M113</f>
        <v>1.0111761575306044</v>
      </c>
      <c r="E113" s="175">
        <f>Volume!C113*100</f>
        <v>-4</v>
      </c>
      <c r="F113" s="347">
        <f>'Open Int.'!D113*100</f>
        <v>-3</v>
      </c>
      <c r="G113" s="176">
        <f>'Open Int.'!R113</f>
        <v>52.174122000000004</v>
      </c>
      <c r="H113" s="176">
        <f>'Open Int.'!Z113</f>
        <v>-0.9790299999999945</v>
      </c>
      <c r="I113" s="171">
        <f>'Open Int.'!O113</f>
        <v>0.699443413729128</v>
      </c>
      <c r="J113" s="185">
        <f>IF(Volume!D113=0,0,Volume!F113/Volume!D113)</f>
        <v>0</v>
      </c>
      <c r="K113" s="187">
        <f>IF('Open Int.'!E113=0,0,'Open Int.'!H113/'Open Int.'!E113)</f>
        <v>0.013513513513513514</v>
      </c>
    </row>
    <row r="114" spans="1:11" ht="15">
      <c r="A114" s="201" t="s">
        <v>272</v>
      </c>
      <c r="B114" s="287">
        <f>Margins!B114</f>
        <v>850</v>
      </c>
      <c r="C114" s="287">
        <f>Volume!J114</f>
        <v>197.4</v>
      </c>
      <c r="D114" s="182">
        <f>Volume!M114</f>
        <v>-3.566194430874442</v>
      </c>
      <c r="E114" s="175">
        <f>Volume!C114*100</f>
        <v>-49</v>
      </c>
      <c r="F114" s="347">
        <f>'Open Int.'!D114*100</f>
        <v>2</v>
      </c>
      <c r="G114" s="176">
        <f>'Open Int.'!R114</f>
        <v>58.05534</v>
      </c>
      <c r="H114" s="176">
        <f>'Open Int.'!Z114</f>
        <v>-1.2073570000000018</v>
      </c>
      <c r="I114" s="171">
        <f>'Open Int.'!O114</f>
        <v>0.8895953757225433</v>
      </c>
      <c r="J114" s="185">
        <f>IF(Volume!D114=0,0,Volume!F114/Volume!D114)</f>
        <v>0.125</v>
      </c>
      <c r="K114" s="187">
        <f>IF('Open Int.'!E114=0,0,'Open Int.'!H114/'Open Int.'!E114)</f>
        <v>0.18</v>
      </c>
    </row>
    <row r="115" spans="1:11" ht="15">
      <c r="A115" s="201" t="s">
        <v>210</v>
      </c>
      <c r="B115" s="287">
        <f>Margins!B115</f>
        <v>200</v>
      </c>
      <c r="C115" s="287">
        <f>Volume!J115</f>
        <v>2107.5</v>
      </c>
      <c r="D115" s="182">
        <f>Volume!M115</f>
        <v>0.09736635873567086</v>
      </c>
      <c r="E115" s="175">
        <f>Volume!C115*100</f>
        <v>-64</v>
      </c>
      <c r="F115" s="347">
        <f>'Open Int.'!D115*100</f>
        <v>0</v>
      </c>
      <c r="G115" s="176">
        <f>'Open Int.'!R115</f>
        <v>574.926</v>
      </c>
      <c r="H115" s="176">
        <f>'Open Int.'!Z115</f>
        <v>3.3384340000001202</v>
      </c>
      <c r="I115" s="171">
        <f>'Open Int.'!O115</f>
        <v>0.7417155425219941</v>
      </c>
      <c r="J115" s="185">
        <f>IF(Volume!D115=0,0,Volume!F115/Volume!D115)</f>
        <v>0.025</v>
      </c>
      <c r="K115" s="187">
        <f>IF('Open Int.'!E115=0,0,'Open Int.'!H115/'Open Int.'!E115)</f>
        <v>0.3507692307692308</v>
      </c>
    </row>
    <row r="116" spans="1:11" ht="15">
      <c r="A116" s="201" t="s">
        <v>294</v>
      </c>
      <c r="B116" s="287">
        <f>Margins!B116</f>
        <v>350</v>
      </c>
      <c r="C116" s="287">
        <f>Volume!J116</f>
        <v>702</v>
      </c>
      <c r="D116" s="182">
        <f>Volume!M116</f>
        <v>0.24275310581180146</v>
      </c>
      <c r="E116" s="175">
        <f>Volume!C116*100</f>
        <v>-41</v>
      </c>
      <c r="F116" s="347">
        <f>'Open Int.'!D116*100</f>
        <v>-1</v>
      </c>
      <c r="G116" s="176">
        <f>'Open Int.'!R116</f>
        <v>280.5894</v>
      </c>
      <c r="H116" s="176">
        <f>'Open Int.'!Z116</f>
        <v>-1.8696019999999862</v>
      </c>
      <c r="I116" s="171">
        <f>'Open Int.'!O116</f>
        <v>0.7211908931698774</v>
      </c>
      <c r="J116" s="185">
        <f>IF(Volume!D116=0,0,Volume!F116/Volume!D116)</f>
        <v>0</v>
      </c>
      <c r="K116" s="187">
        <f>IF('Open Int.'!E116=0,0,'Open Int.'!H116/'Open Int.'!E116)</f>
        <v>0.011363636363636364</v>
      </c>
    </row>
    <row r="117" spans="1:11" ht="15">
      <c r="A117" s="201" t="s">
        <v>7</v>
      </c>
      <c r="B117" s="287">
        <f>Margins!B117</f>
        <v>312</v>
      </c>
      <c r="C117" s="287">
        <f>Volume!J117</f>
        <v>731.45</v>
      </c>
      <c r="D117" s="182">
        <f>Volume!M117</f>
        <v>0.3085573230938014</v>
      </c>
      <c r="E117" s="175">
        <f>Volume!C117*100</f>
        <v>36</v>
      </c>
      <c r="F117" s="347">
        <f>'Open Int.'!D117*100</f>
        <v>2</v>
      </c>
      <c r="G117" s="176">
        <f>'Open Int.'!R117</f>
        <v>207.39942912</v>
      </c>
      <c r="H117" s="176">
        <f>'Open Int.'!Z117</f>
        <v>5.05167935999998</v>
      </c>
      <c r="I117" s="171">
        <f>'Open Int.'!O117</f>
        <v>0.8463908450704225</v>
      </c>
      <c r="J117" s="185">
        <f>IF(Volume!D117=0,0,Volume!F117/Volume!D117)</f>
        <v>0.10869565217391304</v>
      </c>
      <c r="K117" s="187">
        <f>IF('Open Int.'!E117=0,0,'Open Int.'!H117/'Open Int.'!E117)</f>
        <v>0.09803921568627451</v>
      </c>
    </row>
    <row r="118" spans="1:11" ht="15">
      <c r="A118" s="201" t="s">
        <v>170</v>
      </c>
      <c r="B118" s="287">
        <f>Margins!B118</f>
        <v>600</v>
      </c>
      <c r="C118" s="287">
        <f>Volume!J118</f>
        <v>634.4</v>
      </c>
      <c r="D118" s="182">
        <f>Volume!M118</f>
        <v>-1.483034397080529</v>
      </c>
      <c r="E118" s="175">
        <f>Volume!C118*100</f>
        <v>-64</v>
      </c>
      <c r="F118" s="347">
        <f>'Open Int.'!D118*100</f>
        <v>-2</v>
      </c>
      <c r="G118" s="176">
        <f>'Open Int.'!R118</f>
        <v>101.136048</v>
      </c>
      <c r="H118" s="176">
        <f>'Open Int.'!Z118</f>
        <v>-3.879318000000012</v>
      </c>
      <c r="I118" s="171">
        <f>'Open Int.'!O118</f>
        <v>0.9108016560030109</v>
      </c>
      <c r="J118" s="185">
        <f>IF(Volume!D118=0,0,Volume!F118/Volume!D118)</f>
        <v>0</v>
      </c>
      <c r="K118" s="187">
        <f>IF('Open Int.'!E118=0,0,'Open Int.'!H118/'Open Int.'!E118)</f>
        <v>0.16666666666666666</v>
      </c>
    </row>
    <row r="119" spans="1:11" ht="15">
      <c r="A119" s="201" t="s">
        <v>223</v>
      </c>
      <c r="B119" s="287">
        <f>Margins!B119</f>
        <v>400</v>
      </c>
      <c r="C119" s="287">
        <f>Volume!J119</f>
        <v>761.35</v>
      </c>
      <c r="D119" s="182">
        <f>Volume!M119</f>
        <v>0.3030103418747208</v>
      </c>
      <c r="E119" s="175">
        <f>Volume!C119*100</f>
        <v>-7.000000000000001</v>
      </c>
      <c r="F119" s="347">
        <f>'Open Int.'!D119*100</f>
        <v>6</v>
      </c>
      <c r="G119" s="176">
        <f>'Open Int.'!R119</f>
        <v>197.006926</v>
      </c>
      <c r="H119" s="176">
        <f>'Open Int.'!Z119</f>
        <v>11.859449999999981</v>
      </c>
      <c r="I119" s="171">
        <f>'Open Int.'!O119</f>
        <v>0.8696861957025815</v>
      </c>
      <c r="J119" s="185">
        <f>IF(Volume!D119=0,0,Volume!F119/Volume!D119)</f>
        <v>0</v>
      </c>
      <c r="K119" s="187">
        <f>IF('Open Int.'!E119=0,0,'Open Int.'!H119/'Open Int.'!E119)</f>
        <v>0.3055555555555556</v>
      </c>
    </row>
    <row r="120" spans="1:11" ht="15">
      <c r="A120" s="201" t="s">
        <v>207</v>
      </c>
      <c r="B120" s="287">
        <f>Margins!B120</f>
        <v>1250</v>
      </c>
      <c r="C120" s="287">
        <f>Volume!J120</f>
        <v>259.45</v>
      </c>
      <c r="D120" s="182">
        <f>Volume!M120</f>
        <v>5.403209425147261</v>
      </c>
      <c r="E120" s="175">
        <f>Volume!C120*100</f>
        <v>459.99999999999994</v>
      </c>
      <c r="F120" s="347">
        <f>'Open Int.'!D120*100</f>
        <v>45</v>
      </c>
      <c r="G120" s="176">
        <f>'Open Int.'!R120</f>
        <v>59.2194625</v>
      </c>
      <c r="H120" s="176">
        <f>'Open Int.'!Z120</f>
        <v>20.05084375</v>
      </c>
      <c r="I120" s="171">
        <f>'Open Int.'!O120</f>
        <v>0.9101861993428259</v>
      </c>
      <c r="J120" s="185">
        <f>IF(Volume!D120=0,0,Volume!F120/Volume!D120)</f>
        <v>0.08088235294117647</v>
      </c>
      <c r="K120" s="187">
        <f>IF('Open Int.'!E120=0,0,'Open Int.'!H120/'Open Int.'!E120)</f>
        <v>0.08849557522123894</v>
      </c>
    </row>
    <row r="121" spans="1:11" ht="15">
      <c r="A121" s="201" t="s">
        <v>295</v>
      </c>
      <c r="B121" s="287">
        <f>Margins!B121</f>
        <v>250</v>
      </c>
      <c r="C121" s="287">
        <f>Volume!J121</f>
        <v>1182.2</v>
      </c>
      <c r="D121" s="182">
        <f>Volume!M121</f>
        <v>-2.200529450694897</v>
      </c>
      <c r="E121" s="175">
        <f>Volume!C121*100</f>
        <v>-72</v>
      </c>
      <c r="F121" s="347">
        <f>'Open Int.'!D121*100</f>
        <v>-1</v>
      </c>
      <c r="G121" s="176">
        <f>'Open Int.'!R121</f>
        <v>161.045195</v>
      </c>
      <c r="H121" s="176">
        <f>'Open Int.'!Z121</f>
        <v>-5.829644999999999</v>
      </c>
      <c r="I121" s="171">
        <f>'Open Int.'!O121</f>
        <v>0.6463571297485777</v>
      </c>
      <c r="J121" s="185">
        <f>IF(Volume!D121=0,0,Volume!F121/Volume!D121)</f>
        <v>0</v>
      </c>
      <c r="K121" s="187">
        <f>IF('Open Int.'!E121=0,0,'Open Int.'!H121/'Open Int.'!E121)</f>
        <v>0</v>
      </c>
    </row>
    <row r="122" spans="1:11" ht="15">
      <c r="A122" s="201" t="s">
        <v>418</v>
      </c>
      <c r="B122" s="287">
        <f>Margins!B122</f>
        <v>550</v>
      </c>
      <c r="C122" s="287">
        <f>Volume!J122</f>
        <v>449.9</v>
      </c>
      <c r="D122" s="182">
        <f>Volume!M122</f>
        <v>1.8218852551770859</v>
      </c>
      <c r="E122" s="175">
        <f>Volume!C122*100</f>
        <v>277</v>
      </c>
      <c r="F122" s="347">
        <f>'Open Int.'!D122*100</f>
        <v>4</v>
      </c>
      <c r="G122" s="176">
        <f>'Open Int.'!R122</f>
        <v>90.1937025</v>
      </c>
      <c r="H122" s="176">
        <f>'Open Int.'!Z122</f>
        <v>5.186181000000005</v>
      </c>
      <c r="I122" s="171">
        <f>'Open Int.'!O122</f>
        <v>0.8765432098765432</v>
      </c>
      <c r="J122" s="185">
        <f>IF(Volume!D122=0,0,Volume!F122/Volume!D122)</f>
        <v>0</v>
      </c>
      <c r="K122" s="187">
        <f>IF('Open Int.'!E122=0,0,'Open Int.'!H122/'Open Int.'!E122)</f>
        <v>0.041666666666666664</v>
      </c>
    </row>
    <row r="123" spans="1:11" ht="15">
      <c r="A123" s="201" t="s">
        <v>277</v>
      </c>
      <c r="B123" s="287">
        <f>Margins!B123</f>
        <v>800</v>
      </c>
      <c r="C123" s="287">
        <f>Volume!J123</f>
        <v>310.25</v>
      </c>
      <c r="D123" s="182">
        <f>Volume!M123</f>
        <v>-1.9282440335071986</v>
      </c>
      <c r="E123" s="175">
        <f>Volume!C123*100</f>
        <v>-57.99999999999999</v>
      </c>
      <c r="F123" s="347">
        <f>'Open Int.'!D123*100</f>
        <v>0</v>
      </c>
      <c r="G123" s="176">
        <f>'Open Int.'!R123</f>
        <v>131.39708</v>
      </c>
      <c r="H123" s="176">
        <f>'Open Int.'!Z123</f>
        <v>-2.4316239999999993</v>
      </c>
      <c r="I123" s="171">
        <f>'Open Int.'!O123</f>
        <v>0.780884019644881</v>
      </c>
      <c r="J123" s="185">
        <f>IF(Volume!D123=0,0,Volume!F123/Volume!D123)</f>
        <v>0</v>
      </c>
      <c r="K123" s="187">
        <f>IF('Open Int.'!E123=0,0,'Open Int.'!H123/'Open Int.'!E123)</f>
        <v>0.06666666666666667</v>
      </c>
    </row>
    <row r="124" spans="1:11" ht="15">
      <c r="A124" s="201" t="s">
        <v>146</v>
      </c>
      <c r="B124" s="287">
        <f>Margins!B124</f>
        <v>8900</v>
      </c>
      <c r="C124" s="287">
        <f>Volume!J124</f>
        <v>41.15</v>
      </c>
      <c r="D124" s="182">
        <f>Volume!M124</f>
        <v>-2.4881516587677828</v>
      </c>
      <c r="E124" s="175">
        <f>Volume!C124*100</f>
        <v>-64</v>
      </c>
      <c r="F124" s="347">
        <f>'Open Int.'!D124*100</f>
        <v>-1</v>
      </c>
      <c r="G124" s="176">
        <f>'Open Int.'!R124</f>
        <v>50.4305595</v>
      </c>
      <c r="H124" s="176">
        <f>'Open Int.'!Z124</f>
        <v>-1.5121545000000083</v>
      </c>
      <c r="I124" s="171">
        <f>'Open Int.'!O124</f>
        <v>0.8213507625272332</v>
      </c>
      <c r="J124" s="185">
        <f>IF(Volume!D124=0,0,Volume!F124/Volume!D124)</f>
        <v>0.06666666666666667</v>
      </c>
      <c r="K124" s="187">
        <f>IF('Open Int.'!E124=0,0,'Open Int.'!H124/'Open Int.'!E124)</f>
        <v>0.046153846153846156</v>
      </c>
    </row>
    <row r="125" spans="1:11" ht="15">
      <c r="A125" s="201" t="s">
        <v>8</v>
      </c>
      <c r="B125" s="287">
        <f>Margins!B125</f>
        <v>1600</v>
      </c>
      <c r="C125" s="287">
        <f>Volume!J125</f>
        <v>160.55</v>
      </c>
      <c r="D125" s="182">
        <f>Volume!M125</f>
        <v>0.9748427672956046</v>
      </c>
      <c r="E125" s="175">
        <f>Volume!C125*100</f>
        <v>4</v>
      </c>
      <c r="F125" s="347">
        <f>'Open Int.'!D125*100</f>
        <v>0</v>
      </c>
      <c r="G125" s="176">
        <f>'Open Int.'!R125</f>
        <v>426.36942400000004</v>
      </c>
      <c r="H125" s="176">
        <f>'Open Int.'!Z125</f>
        <v>2.004784000000029</v>
      </c>
      <c r="I125" s="171">
        <f>'Open Int.'!O125</f>
        <v>0.7668996264610194</v>
      </c>
      <c r="J125" s="185">
        <f>IF(Volume!D125=0,0,Volume!F125/Volume!D125)</f>
        <v>0.18100890207715134</v>
      </c>
      <c r="K125" s="187">
        <f>IF('Open Int.'!E125=0,0,'Open Int.'!H125/'Open Int.'!E125)</f>
        <v>0.19251101321585903</v>
      </c>
    </row>
    <row r="126" spans="1:11" ht="15">
      <c r="A126" s="201" t="s">
        <v>296</v>
      </c>
      <c r="B126" s="287">
        <f>Margins!B126</f>
        <v>1000</v>
      </c>
      <c r="C126" s="287">
        <f>Volume!J126</f>
        <v>175.05</v>
      </c>
      <c r="D126" s="182">
        <f>Volume!M126</f>
        <v>-0.5962521294718813</v>
      </c>
      <c r="E126" s="175">
        <f>Volume!C126*100</f>
        <v>-48</v>
      </c>
      <c r="F126" s="347">
        <f>'Open Int.'!D126*100</f>
        <v>-7.000000000000001</v>
      </c>
      <c r="G126" s="176">
        <f>'Open Int.'!R126</f>
        <v>65.4687</v>
      </c>
      <c r="H126" s="176">
        <f>'Open Int.'!Z126</f>
        <v>-5.305890000000005</v>
      </c>
      <c r="I126" s="171">
        <f>'Open Int.'!O126</f>
        <v>0.9163101604278074</v>
      </c>
      <c r="J126" s="185">
        <f>IF(Volume!D126=0,0,Volume!F126/Volume!D126)</f>
        <v>0</v>
      </c>
      <c r="K126" s="187">
        <f>IF('Open Int.'!E126=0,0,'Open Int.'!H126/'Open Int.'!E126)</f>
        <v>0</v>
      </c>
    </row>
    <row r="127" spans="1:11" ht="15">
      <c r="A127" s="201" t="s">
        <v>179</v>
      </c>
      <c r="B127" s="287">
        <f>Margins!B127</f>
        <v>14000</v>
      </c>
      <c r="C127" s="287">
        <f>Volume!J127</f>
        <v>19.45</v>
      </c>
      <c r="D127" s="182">
        <f>Volume!M127</f>
        <v>-2.0151133501259553</v>
      </c>
      <c r="E127" s="175">
        <f>Volume!C127*100</f>
        <v>28.000000000000004</v>
      </c>
      <c r="F127" s="347">
        <f>'Open Int.'!D127*100</f>
        <v>-1</v>
      </c>
      <c r="G127" s="176">
        <f>'Open Int.'!R127</f>
        <v>91.08435</v>
      </c>
      <c r="H127" s="176">
        <f>'Open Int.'!Z127</f>
        <v>-3.485020000000006</v>
      </c>
      <c r="I127" s="171">
        <f>'Open Int.'!O127</f>
        <v>0.9387144992526159</v>
      </c>
      <c r="J127" s="185">
        <f>IF(Volume!D127=0,0,Volume!F127/Volume!D127)</f>
        <v>0.14814814814814814</v>
      </c>
      <c r="K127" s="187">
        <f>IF('Open Int.'!E127=0,0,'Open Int.'!H127/'Open Int.'!E127)</f>
        <v>0.13824057450628366</v>
      </c>
    </row>
    <row r="128" spans="1:11" ht="15">
      <c r="A128" s="201" t="s">
        <v>202</v>
      </c>
      <c r="B128" s="287">
        <f>Margins!B128</f>
        <v>1150</v>
      </c>
      <c r="C128" s="287">
        <f>Volume!J128</f>
        <v>259.9</v>
      </c>
      <c r="D128" s="182">
        <f>Volume!M128</f>
        <v>-0.26861089792787624</v>
      </c>
      <c r="E128" s="175">
        <f>Volume!C128*100</f>
        <v>-17</v>
      </c>
      <c r="F128" s="347">
        <f>'Open Int.'!D128*100</f>
        <v>2</v>
      </c>
      <c r="G128" s="176">
        <f>'Open Int.'!R128</f>
        <v>100.2161405</v>
      </c>
      <c r="H128" s="176">
        <f>'Open Int.'!Z128</f>
        <v>1.6780684999999806</v>
      </c>
      <c r="I128" s="171">
        <f>'Open Int.'!O128</f>
        <v>0.7930211750671041</v>
      </c>
      <c r="J128" s="185">
        <f>IF(Volume!D128=0,0,Volume!F128/Volume!D128)</f>
        <v>0.25</v>
      </c>
      <c r="K128" s="187">
        <f>IF('Open Int.'!E128=0,0,'Open Int.'!H128/'Open Int.'!E128)</f>
        <v>0.20689655172413793</v>
      </c>
    </row>
    <row r="129" spans="1:11" ht="15">
      <c r="A129" s="201" t="s">
        <v>171</v>
      </c>
      <c r="B129" s="287">
        <f>Margins!B129</f>
        <v>1100</v>
      </c>
      <c r="C129" s="287">
        <f>Volume!J129</f>
        <v>399.35</v>
      </c>
      <c r="D129" s="182">
        <f>Volume!M129</f>
        <v>3.7272727272727333</v>
      </c>
      <c r="E129" s="175">
        <f>Volume!C129*100</f>
        <v>192</v>
      </c>
      <c r="F129" s="347">
        <f>'Open Int.'!D129*100</f>
        <v>2</v>
      </c>
      <c r="G129" s="176">
        <f>'Open Int.'!R129</f>
        <v>194.603255</v>
      </c>
      <c r="H129" s="176">
        <f>'Open Int.'!Z129</f>
        <v>10.677204999999987</v>
      </c>
      <c r="I129" s="171">
        <f>'Open Int.'!O129</f>
        <v>0.871331828442438</v>
      </c>
      <c r="J129" s="185">
        <f>IF(Volume!D129=0,0,Volume!F129/Volume!D129)</f>
        <v>0.05555555555555555</v>
      </c>
      <c r="K129" s="187">
        <f>IF('Open Int.'!E129=0,0,'Open Int.'!H129/'Open Int.'!E129)</f>
        <v>0.08823529411764706</v>
      </c>
    </row>
    <row r="130" spans="1:11" ht="15">
      <c r="A130" s="201" t="s">
        <v>147</v>
      </c>
      <c r="B130" s="287">
        <f>Margins!B130</f>
        <v>5900</v>
      </c>
      <c r="C130" s="287">
        <f>Volume!J130</f>
        <v>62</v>
      </c>
      <c r="D130" s="182">
        <f>Volume!M130</f>
        <v>-0.5613472333600664</v>
      </c>
      <c r="E130" s="175">
        <f>Volume!C130*100</f>
        <v>-55.00000000000001</v>
      </c>
      <c r="F130" s="347">
        <f>'Open Int.'!D130*100</f>
        <v>0</v>
      </c>
      <c r="G130" s="176">
        <f>'Open Int.'!R130</f>
        <v>38.73822</v>
      </c>
      <c r="H130" s="176">
        <f>'Open Int.'!Z130</f>
        <v>-0.25547000000000253</v>
      </c>
      <c r="I130" s="171">
        <f>'Open Int.'!O130</f>
        <v>0.8810198300283286</v>
      </c>
      <c r="J130" s="185">
        <f>IF(Volume!D130=0,0,Volume!F130/Volume!D130)</f>
        <v>0</v>
      </c>
      <c r="K130" s="187">
        <f>IF('Open Int.'!E130=0,0,'Open Int.'!H130/'Open Int.'!E130)</f>
        <v>0.10294117647058823</v>
      </c>
    </row>
    <row r="131" spans="1:11" ht="15">
      <c r="A131" s="201" t="s">
        <v>148</v>
      </c>
      <c r="B131" s="287">
        <f>Margins!B131</f>
        <v>1045</v>
      </c>
      <c r="C131" s="287">
        <f>Volume!J131</f>
        <v>301.35</v>
      </c>
      <c r="D131" s="182">
        <f>Volume!M131</f>
        <v>0.06641208699984907</v>
      </c>
      <c r="E131" s="175">
        <f>Volume!C131*100</f>
        <v>-30</v>
      </c>
      <c r="F131" s="347">
        <f>'Open Int.'!D131*100</f>
        <v>-5</v>
      </c>
      <c r="G131" s="176">
        <f>'Open Int.'!R131</f>
        <v>30.325905225</v>
      </c>
      <c r="H131" s="176">
        <f>'Open Int.'!Z131</f>
        <v>-1.6163224000000014</v>
      </c>
      <c r="I131" s="171">
        <f>'Open Int.'!O131</f>
        <v>0.9532710280373832</v>
      </c>
      <c r="J131" s="185">
        <f>IF(Volume!D131=0,0,Volume!F131/Volume!D131)</f>
        <v>0</v>
      </c>
      <c r="K131" s="187">
        <f>IF('Open Int.'!E131=0,0,'Open Int.'!H131/'Open Int.'!E131)</f>
        <v>0.03571428571428571</v>
      </c>
    </row>
    <row r="132" spans="1:11" ht="15">
      <c r="A132" s="201" t="s">
        <v>122</v>
      </c>
      <c r="B132" s="287">
        <f>Margins!B132</f>
        <v>1625</v>
      </c>
      <c r="C132" s="287">
        <f>Volume!J132</f>
        <v>152.75</v>
      </c>
      <c r="D132" s="182">
        <f>Volume!M132</f>
        <v>1.9692923898531298</v>
      </c>
      <c r="E132" s="175">
        <f>Volume!C132*100</f>
        <v>50</v>
      </c>
      <c r="F132" s="347">
        <f>'Open Int.'!D132*100</f>
        <v>-7.000000000000001</v>
      </c>
      <c r="G132" s="176">
        <f>'Open Int.'!R132</f>
        <v>209.24840625</v>
      </c>
      <c r="H132" s="176">
        <f>'Open Int.'!Z132</f>
        <v>-8.008406250000007</v>
      </c>
      <c r="I132" s="171">
        <f>'Open Int.'!O132</f>
        <v>0.8562277580071175</v>
      </c>
      <c r="J132" s="185">
        <f>IF(Volume!D132=0,0,Volume!F132/Volume!D132)</f>
        <v>0.07076923076923076</v>
      </c>
      <c r="K132" s="187">
        <f>IF('Open Int.'!E132=0,0,'Open Int.'!H132/'Open Int.'!E132)</f>
        <v>0.10466507177033493</v>
      </c>
    </row>
    <row r="133" spans="1:11" ht="15">
      <c r="A133" s="201" t="s">
        <v>36</v>
      </c>
      <c r="B133" s="287">
        <f>Margins!B133</f>
        <v>225</v>
      </c>
      <c r="C133" s="287">
        <f>Volume!J133</f>
        <v>909.6</v>
      </c>
      <c r="D133" s="182">
        <f>Volume!M133</f>
        <v>-0.5303734485209713</v>
      </c>
      <c r="E133" s="175">
        <f>Volume!C133*100</f>
        <v>1</v>
      </c>
      <c r="F133" s="347">
        <f>'Open Int.'!D133*100</f>
        <v>3</v>
      </c>
      <c r="G133" s="176">
        <f>'Open Int.'!R133</f>
        <v>881.757144</v>
      </c>
      <c r="H133" s="176">
        <f>'Open Int.'!Z133</f>
        <v>18.466049250000083</v>
      </c>
      <c r="I133" s="171">
        <f>'Open Int.'!O133</f>
        <v>0.887104261442763</v>
      </c>
      <c r="J133" s="185">
        <f>IF(Volume!D133=0,0,Volume!F133/Volume!D133)</f>
        <v>0.03225806451612903</v>
      </c>
      <c r="K133" s="187">
        <f>IF('Open Int.'!E133=0,0,'Open Int.'!H133/'Open Int.'!E133)</f>
        <v>0.11553784860557768</v>
      </c>
    </row>
    <row r="134" spans="1:11" ht="15">
      <c r="A134" s="201" t="s">
        <v>172</v>
      </c>
      <c r="B134" s="287">
        <f>Margins!B134</f>
        <v>1050</v>
      </c>
      <c r="C134" s="287">
        <f>Volume!J134</f>
        <v>254.35</v>
      </c>
      <c r="D134" s="182">
        <f>Volume!M134</f>
        <v>-0.07857002553526499</v>
      </c>
      <c r="E134" s="175">
        <f>Volume!C134*100</f>
        <v>-36</v>
      </c>
      <c r="F134" s="347">
        <f>'Open Int.'!D134*100</f>
        <v>-2</v>
      </c>
      <c r="G134" s="176">
        <f>'Open Int.'!R134</f>
        <v>193.677351</v>
      </c>
      <c r="H134" s="176">
        <f>'Open Int.'!Z134</f>
        <v>-5.043470250000013</v>
      </c>
      <c r="I134" s="171">
        <f>'Open Int.'!O134</f>
        <v>0.826530612244898</v>
      </c>
      <c r="J134" s="185">
        <f>IF(Volume!D134=0,0,Volume!F134/Volume!D134)</f>
        <v>0</v>
      </c>
      <c r="K134" s="187">
        <f>IF('Open Int.'!E134=0,0,'Open Int.'!H134/'Open Int.'!E134)</f>
        <v>0</v>
      </c>
    </row>
    <row r="135" spans="1:11" ht="15">
      <c r="A135" s="201" t="s">
        <v>80</v>
      </c>
      <c r="B135" s="287">
        <f>Margins!B135</f>
        <v>1200</v>
      </c>
      <c r="C135" s="287">
        <f>Volume!J135</f>
        <v>212.45</v>
      </c>
      <c r="D135" s="182">
        <f>Volume!M135</f>
        <v>-1.529548088064895</v>
      </c>
      <c r="E135" s="175">
        <f>Volume!C135*100</f>
        <v>32</v>
      </c>
      <c r="F135" s="347">
        <f>'Open Int.'!D135*100</f>
        <v>5</v>
      </c>
      <c r="G135" s="176">
        <f>'Open Int.'!R135</f>
        <v>54.455184</v>
      </c>
      <c r="H135" s="176">
        <f>'Open Int.'!Z135</f>
        <v>1.9243740000000003</v>
      </c>
      <c r="I135" s="171">
        <f>'Open Int.'!O135</f>
        <v>0.9115168539325843</v>
      </c>
      <c r="J135" s="185">
        <f>IF(Volume!D135=0,0,Volume!F135/Volume!D135)</f>
        <v>0</v>
      </c>
      <c r="K135" s="187">
        <f>IF('Open Int.'!E135=0,0,'Open Int.'!H135/'Open Int.'!E135)</f>
        <v>0</v>
      </c>
    </row>
    <row r="136" spans="1:11" ht="15">
      <c r="A136" s="201" t="s">
        <v>419</v>
      </c>
      <c r="B136" s="287">
        <f>Margins!B136</f>
        <v>500</v>
      </c>
      <c r="C136" s="287">
        <f>Volume!J136</f>
        <v>441.35</v>
      </c>
      <c r="D136" s="182">
        <f>Volume!M136</f>
        <v>0.6614209145854794</v>
      </c>
      <c r="E136" s="175">
        <f>Volume!C136*100</f>
        <v>163</v>
      </c>
      <c r="F136" s="347">
        <f>'Open Int.'!D136*100</f>
        <v>32</v>
      </c>
      <c r="G136" s="176">
        <f>'Open Int.'!R136</f>
        <v>28.0036575</v>
      </c>
      <c r="H136" s="176">
        <f>'Open Int.'!Z136</f>
        <v>6.936135</v>
      </c>
      <c r="I136" s="171">
        <f>'Open Int.'!O136</f>
        <v>0.8550039401103231</v>
      </c>
      <c r="J136" s="185">
        <f>IF(Volume!D136=0,0,Volume!F136/Volume!D136)</f>
        <v>0</v>
      </c>
      <c r="K136" s="187">
        <f>IF('Open Int.'!E136=0,0,'Open Int.'!H136/'Open Int.'!E136)</f>
        <v>0</v>
      </c>
    </row>
    <row r="137" spans="1:11" ht="15">
      <c r="A137" s="201" t="s">
        <v>274</v>
      </c>
      <c r="B137" s="287">
        <f>Margins!B137</f>
        <v>700</v>
      </c>
      <c r="C137" s="287">
        <f>Volume!J137</f>
        <v>340.8</v>
      </c>
      <c r="D137" s="182">
        <f>Volume!M137</f>
        <v>1.3983933353168665</v>
      </c>
      <c r="E137" s="175">
        <f>Volume!C137*100</f>
        <v>65</v>
      </c>
      <c r="F137" s="347">
        <f>'Open Int.'!D137*100</f>
        <v>-1</v>
      </c>
      <c r="G137" s="176">
        <f>'Open Int.'!R137</f>
        <v>225.868608</v>
      </c>
      <c r="H137" s="176">
        <f>'Open Int.'!Z137</f>
        <v>0.5034750000000088</v>
      </c>
      <c r="I137" s="171">
        <f>'Open Int.'!O137</f>
        <v>0.8680819602872835</v>
      </c>
      <c r="J137" s="185">
        <f>IF(Volume!D137=0,0,Volume!F137/Volume!D137)</f>
        <v>0</v>
      </c>
      <c r="K137" s="187">
        <f>IF('Open Int.'!E137=0,0,'Open Int.'!H137/'Open Int.'!E137)</f>
        <v>0.04065040650406504</v>
      </c>
    </row>
    <row r="138" spans="1:11" ht="15">
      <c r="A138" s="201" t="s">
        <v>420</v>
      </c>
      <c r="B138" s="287">
        <f>Margins!B138</f>
        <v>500</v>
      </c>
      <c r="C138" s="287">
        <f>Volume!J138</f>
        <v>414.3</v>
      </c>
      <c r="D138" s="182">
        <f>Volume!M138</f>
        <v>0.35121714908562157</v>
      </c>
      <c r="E138" s="175">
        <f>Volume!C138*100</f>
        <v>101</v>
      </c>
      <c r="F138" s="347">
        <f>'Open Int.'!D138*100</f>
        <v>6</v>
      </c>
      <c r="G138" s="176">
        <f>'Open Int.'!R138</f>
        <v>23.57367</v>
      </c>
      <c r="H138" s="176">
        <f>'Open Int.'!Z138</f>
        <v>1.3829825000000007</v>
      </c>
      <c r="I138" s="171">
        <f>'Open Int.'!O138</f>
        <v>0.9490333919156415</v>
      </c>
      <c r="J138" s="185">
        <f>IF(Volume!D138=0,0,Volume!F138/Volume!D138)</f>
        <v>0</v>
      </c>
      <c r="K138" s="187">
        <f>IF('Open Int.'!E138=0,0,'Open Int.'!H138/'Open Int.'!E138)</f>
        <v>0</v>
      </c>
    </row>
    <row r="139" spans="1:11" ht="15">
      <c r="A139" s="201" t="s">
        <v>224</v>
      </c>
      <c r="B139" s="287">
        <f>Margins!B139</f>
        <v>650</v>
      </c>
      <c r="C139" s="287">
        <f>Volume!J139</f>
        <v>510.2</v>
      </c>
      <c r="D139" s="182">
        <f>Volume!M139</f>
        <v>-0.8646653065189913</v>
      </c>
      <c r="E139" s="175">
        <f>Volume!C139*100</f>
        <v>-34</v>
      </c>
      <c r="F139" s="347">
        <f>'Open Int.'!D139*100</f>
        <v>2</v>
      </c>
      <c r="G139" s="176">
        <f>'Open Int.'!R139</f>
        <v>194.733136</v>
      </c>
      <c r="H139" s="176">
        <f>'Open Int.'!Z139</f>
        <v>1.6467489999999998</v>
      </c>
      <c r="I139" s="171">
        <f>'Open Int.'!O139</f>
        <v>0.9250681198910081</v>
      </c>
      <c r="J139" s="185">
        <f>IF(Volume!D139=0,0,Volume!F139/Volume!D139)</f>
        <v>0</v>
      </c>
      <c r="K139" s="187">
        <f>IF('Open Int.'!E139=0,0,'Open Int.'!H139/'Open Int.'!E139)</f>
        <v>0</v>
      </c>
    </row>
    <row r="140" spans="1:11" ht="15">
      <c r="A140" s="201" t="s">
        <v>421</v>
      </c>
      <c r="B140" s="287">
        <f>Margins!B140</f>
        <v>550</v>
      </c>
      <c r="C140" s="287">
        <f>Volume!J140</f>
        <v>503.3</v>
      </c>
      <c r="D140" s="182">
        <f>Volume!M140</f>
        <v>-1.0031471282454694</v>
      </c>
      <c r="E140" s="175">
        <f>Volume!C140*100</f>
        <v>-66</v>
      </c>
      <c r="F140" s="347">
        <f>'Open Int.'!D140*100</f>
        <v>2</v>
      </c>
      <c r="G140" s="176">
        <f>'Open Int.'!R140</f>
        <v>54.8370515</v>
      </c>
      <c r="H140" s="176">
        <f>'Open Int.'!Z140</f>
        <v>0.36707549999999856</v>
      </c>
      <c r="I140" s="171">
        <f>'Open Int.'!O140</f>
        <v>0.9535588086824835</v>
      </c>
      <c r="J140" s="185">
        <f>IF(Volume!D140=0,0,Volume!F140/Volume!D140)</f>
        <v>0</v>
      </c>
      <c r="K140" s="187">
        <f>IF('Open Int.'!E140=0,0,'Open Int.'!H140/'Open Int.'!E140)</f>
        <v>0</v>
      </c>
    </row>
    <row r="141" spans="1:11" ht="15">
      <c r="A141" s="201" t="s">
        <v>422</v>
      </c>
      <c r="B141" s="287">
        <f>Margins!B141</f>
        <v>4400</v>
      </c>
      <c r="C141" s="287">
        <f>Volume!J141</f>
        <v>55.05</v>
      </c>
      <c r="D141" s="182">
        <f>Volume!M141</f>
        <v>1.0091743119266003</v>
      </c>
      <c r="E141" s="175">
        <f>Volume!C141*100</f>
        <v>217</v>
      </c>
      <c r="F141" s="347">
        <f>'Open Int.'!D141*100</f>
        <v>1</v>
      </c>
      <c r="G141" s="176">
        <f>'Open Int.'!R141</f>
        <v>172.412196</v>
      </c>
      <c r="H141" s="176">
        <f>'Open Int.'!Z141</f>
        <v>2.346035999999998</v>
      </c>
      <c r="I141" s="171">
        <f>'Open Int.'!O141</f>
        <v>0.8338016296712559</v>
      </c>
      <c r="J141" s="185">
        <f>IF(Volume!D141=0,0,Volume!F141/Volume!D141)</f>
        <v>0.072</v>
      </c>
      <c r="K141" s="187">
        <f>IF('Open Int.'!E141=0,0,'Open Int.'!H141/'Open Int.'!E141)</f>
        <v>0.17413905133203378</v>
      </c>
    </row>
    <row r="142" spans="1:11" ht="15">
      <c r="A142" s="201" t="s">
        <v>393</v>
      </c>
      <c r="B142" s="287">
        <f>Margins!B142</f>
        <v>2400</v>
      </c>
      <c r="C142" s="287">
        <f>Volume!J142</f>
        <v>149.5</v>
      </c>
      <c r="D142" s="182">
        <f>Volume!M142</f>
        <v>-0.2002670226969368</v>
      </c>
      <c r="E142" s="175">
        <f>Volume!C142*100</f>
        <v>-60</v>
      </c>
      <c r="F142" s="347">
        <f>'Open Int.'!D142*100</f>
        <v>-1</v>
      </c>
      <c r="G142" s="176">
        <f>'Open Int.'!R142</f>
        <v>234.36816</v>
      </c>
      <c r="H142" s="176">
        <f>'Open Int.'!Z142</f>
        <v>-3.454320000000024</v>
      </c>
      <c r="I142" s="171">
        <f>'Open Int.'!O142</f>
        <v>0.8677281077770974</v>
      </c>
      <c r="J142" s="185">
        <f>IF(Volume!D142=0,0,Volume!F142/Volume!D142)</f>
        <v>0.01694915254237288</v>
      </c>
      <c r="K142" s="187">
        <f>IF('Open Int.'!E142=0,0,'Open Int.'!H142/'Open Int.'!E142)</f>
        <v>0.07692307692307693</v>
      </c>
    </row>
    <row r="143" spans="1:11" ht="15">
      <c r="A143" s="201" t="s">
        <v>81</v>
      </c>
      <c r="B143" s="287">
        <f>Margins!B143</f>
        <v>600</v>
      </c>
      <c r="C143" s="287">
        <f>Volume!J143</f>
        <v>517.3</v>
      </c>
      <c r="D143" s="182">
        <f>Volume!M143</f>
        <v>-1.9522365428354942</v>
      </c>
      <c r="E143" s="175">
        <f>Volume!C143*100</f>
        <v>-20</v>
      </c>
      <c r="F143" s="347">
        <f>'Open Int.'!D143*100</f>
        <v>1</v>
      </c>
      <c r="G143" s="176">
        <f>'Open Int.'!R143</f>
        <v>327.91646999999995</v>
      </c>
      <c r="H143" s="176">
        <f>'Open Int.'!Z143</f>
        <v>-3.6801300000000765</v>
      </c>
      <c r="I143" s="171">
        <f>'Open Int.'!O143</f>
        <v>0.8751538097491718</v>
      </c>
      <c r="J143" s="185">
        <f>IF(Volume!D143=0,0,Volume!F143/Volume!D143)</f>
        <v>0</v>
      </c>
      <c r="K143" s="187">
        <f>IF('Open Int.'!E143=0,0,'Open Int.'!H143/'Open Int.'!E143)</f>
        <v>0.038461538461538464</v>
      </c>
    </row>
    <row r="144" spans="1:11" ht="15">
      <c r="A144" s="201" t="s">
        <v>225</v>
      </c>
      <c r="B144" s="287">
        <f>Margins!B144</f>
        <v>1400</v>
      </c>
      <c r="C144" s="287">
        <f>Volume!J144</f>
        <v>155.85</v>
      </c>
      <c r="D144" s="182">
        <f>Volume!M144</f>
        <v>-0.8587786259541949</v>
      </c>
      <c r="E144" s="175">
        <f>Volume!C144*100</f>
        <v>-16</v>
      </c>
      <c r="F144" s="347">
        <f>'Open Int.'!D144*100</f>
        <v>0</v>
      </c>
      <c r="G144" s="176">
        <f>'Open Int.'!R144</f>
        <v>120.768165</v>
      </c>
      <c r="H144" s="176">
        <f>'Open Int.'!Z144</f>
        <v>-1.398243000000008</v>
      </c>
      <c r="I144" s="171">
        <f>'Open Int.'!O144</f>
        <v>0.9053297199638664</v>
      </c>
      <c r="J144" s="185">
        <f>IF(Volume!D144=0,0,Volume!F144/Volume!D144)</f>
        <v>0.08695652173913043</v>
      </c>
      <c r="K144" s="187">
        <f>IF('Open Int.'!E144=0,0,'Open Int.'!H144/'Open Int.'!E144)</f>
        <v>0.06993006993006994</v>
      </c>
    </row>
    <row r="145" spans="1:11" ht="15">
      <c r="A145" s="201" t="s">
        <v>297</v>
      </c>
      <c r="B145" s="287">
        <f>Margins!B145</f>
        <v>1100</v>
      </c>
      <c r="C145" s="287">
        <f>Volume!J145</f>
        <v>494.45</v>
      </c>
      <c r="D145" s="182">
        <f>Volume!M145</f>
        <v>-2.446483180428141</v>
      </c>
      <c r="E145" s="175">
        <f>Volume!C145*100</f>
        <v>45</v>
      </c>
      <c r="F145" s="347">
        <f>'Open Int.'!D145*100</f>
        <v>16</v>
      </c>
      <c r="G145" s="176">
        <f>'Open Int.'!R145</f>
        <v>451.2696815</v>
      </c>
      <c r="H145" s="176">
        <f>'Open Int.'!Z145</f>
        <v>51.18256550000001</v>
      </c>
      <c r="I145" s="171">
        <f>'Open Int.'!O145</f>
        <v>0.7837772688923708</v>
      </c>
      <c r="J145" s="185">
        <f>IF(Volume!D145=0,0,Volume!F145/Volume!D145)</f>
        <v>0.17391304347826086</v>
      </c>
      <c r="K145" s="187">
        <f>IF('Open Int.'!E145=0,0,'Open Int.'!H145/'Open Int.'!E145)</f>
        <v>0.16184971098265896</v>
      </c>
    </row>
    <row r="146" spans="1:11" ht="15">
      <c r="A146" s="201" t="s">
        <v>226</v>
      </c>
      <c r="B146" s="287">
        <f>Margins!B146</f>
        <v>1500</v>
      </c>
      <c r="C146" s="287">
        <f>Volume!J146</f>
        <v>259.3</v>
      </c>
      <c r="D146" s="182">
        <f>Volume!M146</f>
        <v>-1.7616972911536193</v>
      </c>
      <c r="E146" s="175">
        <f>Volume!C146*100</f>
        <v>-42</v>
      </c>
      <c r="F146" s="347">
        <f>'Open Int.'!D146*100</f>
        <v>0</v>
      </c>
      <c r="G146" s="176">
        <f>'Open Int.'!R146</f>
        <v>267.83097</v>
      </c>
      <c r="H146" s="176">
        <f>'Open Int.'!Z146</f>
        <v>-5.792797500000006</v>
      </c>
      <c r="I146" s="171">
        <f>'Open Int.'!O146</f>
        <v>0.8880336915480685</v>
      </c>
      <c r="J146" s="185">
        <f>IF(Volume!D146=0,0,Volume!F146/Volume!D146)</f>
        <v>0</v>
      </c>
      <c r="K146" s="187">
        <f>IF('Open Int.'!E146=0,0,'Open Int.'!H146/'Open Int.'!E146)</f>
        <v>0.29591836734693877</v>
      </c>
    </row>
    <row r="147" spans="1:11" ht="15">
      <c r="A147" s="201" t="s">
        <v>423</v>
      </c>
      <c r="B147" s="287">
        <f>Margins!B147</f>
        <v>550</v>
      </c>
      <c r="C147" s="287">
        <f>Volume!J147</f>
        <v>535.7</v>
      </c>
      <c r="D147" s="182">
        <f>Volume!M147</f>
        <v>-2.8561066279807776</v>
      </c>
      <c r="E147" s="175">
        <f>Volume!C147*100</f>
        <v>-81</v>
      </c>
      <c r="F147" s="347">
        <f>'Open Int.'!D147*100</f>
        <v>-6</v>
      </c>
      <c r="G147" s="176">
        <f>'Open Int.'!R147</f>
        <v>65.9098495</v>
      </c>
      <c r="H147" s="176">
        <f>'Open Int.'!Z147</f>
        <v>-6.27495549999999</v>
      </c>
      <c r="I147" s="171">
        <f>'Open Int.'!O147</f>
        <v>0.8480107286544479</v>
      </c>
      <c r="J147" s="185">
        <f>IF(Volume!D147=0,0,Volume!F147/Volume!D147)</f>
        <v>0</v>
      </c>
      <c r="K147" s="187">
        <f>IF('Open Int.'!E147=0,0,'Open Int.'!H147/'Open Int.'!E147)</f>
        <v>0</v>
      </c>
    </row>
    <row r="148" spans="1:11" ht="15">
      <c r="A148" s="201" t="s">
        <v>227</v>
      </c>
      <c r="B148" s="287">
        <f>Margins!B148</f>
        <v>800</v>
      </c>
      <c r="C148" s="287">
        <f>Volume!J148</f>
        <v>355.5</v>
      </c>
      <c r="D148" s="182">
        <f>Volume!M148</f>
        <v>-0.18250737048995574</v>
      </c>
      <c r="E148" s="175">
        <f>Volume!C148*100</f>
        <v>-32</v>
      </c>
      <c r="F148" s="347">
        <f>'Open Int.'!D148*100</f>
        <v>1</v>
      </c>
      <c r="G148" s="176">
        <f>'Open Int.'!R148</f>
        <v>217.9926</v>
      </c>
      <c r="H148" s="176">
        <f>'Open Int.'!Z148</f>
        <v>2.308160000000015</v>
      </c>
      <c r="I148" s="171">
        <f>'Open Int.'!O148</f>
        <v>0.8153946510110893</v>
      </c>
      <c r="J148" s="185">
        <f>IF(Volume!D148=0,0,Volume!F148/Volume!D148)</f>
        <v>0.12903225806451613</v>
      </c>
      <c r="K148" s="187">
        <f>IF('Open Int.'!E148=0,0,'Open Int.'!H148/'Open Int.'!E148)</f>
        <v>0.06373626373626373</v>
      </c>
    </row>
    <row r="149" spans="1:11" ht="15">
      <c r="A149" s="201" t="s">
        <v>234</v>
      </c>
      <c r="B149" s="287">
        <f>Margins!B149</f>
        <v>700</v>
      </c>
      <c r="C149" s="287">
        <f>Volume!J149</f>
        <v>513.25</v>
      </c>
      <c r="D149" s="182">
        <f>Volume!M149</f>
        <v>-0.7925002416159318</v>
      </c>
      <c r="E149" s="175">
        <f>Volume!C149*100</f>
        <v>-3</v>
      </c>
      <c r="F149" s="347">
        <f>'Open Int.'!D149*100</f>
        <v>3</v>
      </c>
      <c r="G149" s="176">
        <f>'Open Int.'!R149</f>
        <v>1262.3845675</v>
      </c>
      <c r="H149" s="176">
        <f>'Open Int.'!Z149</f>
        <v>28.991126500000064</v>
      </c>
      <c r="I149" s="171">
        <f>'Open Int.'!O149</f>
        <v>0.8471127301704756</v>
      </c>
      <c r="J149" s="185">
        <f>IF(Volume!D149=0,0,Volume!F149/Volume!D149)</f>
        <v>0.16500383729854182</v>
      </c>
      <c r="K149" s="187">
        <f>IF('Open Int.'!E149=0,0,'Open Int.'!H149/'Open Int.'!E149)</f>
        <v>0.21052631578947367</v>
      </c>
    </row>
    <row r="150" spans="1:11" ht="15">
      <c r="A150" s="201" t="s">
        <v>98</v>
      </c>
      <c r="B150" s="287">
        <f>Margins!B150</f>
        <v>550</v>
      </c>
      <c r="C150" s="287">
        <f>Volume!J150</f>
        <v>590.3</v>
      </c>
      <c r="D150" s="182">
        <f>Volume!M150</f>
        <v>5.316681534344327</v>
      </c>
      <c r="E150" s="175">
        <f>Volume!C150*100</f>
        <v>127</v>
      </c>
      <c r="F150" s="347">
        <f>'Open Int.'!D150*100</f>
        <v>27</v>
      </c>
      <c r="G150" s="176">
        <f>'Open Int.'!R150</f>
        <v>434.7589015</v>
      </c>
      <c r="H150" s="176">
        <f>'Open Int.'!Z150</f>
        <v>108.7272615</v>
      </c>
      <c r="I150" s="171">
        <f>'Open Int.'!O150</f>
        <v>0.7608094989171832</v>
      </c>
      <c r="J150" s="185">
        <f>IF(Volume!D150=0,0,Volume!F150/Volume!D150)</f>
        <v>0.04826254826254826</v>
      </c>
      <c r="K150" s="187">
        <f>IF('Open Int.'!E150=0,0,'Open Int.'!H150/'Open Int.'!E150)</f>
        <v>0.07975460122699386</v>
      </c>
    </row>
    <row r="151" spans="1:11" ht="15">
      <c r="A151" s="201" t="s">
        <v>149</v>
      </c>
      <c r="B151" s="287">
        <f>Margins!B151</f>
        <v>550</v>
      </c>
      <c r="C151" s="287">
        <f>Volume!J151</f>
        <v>1091.25</v>
      </c>
      <c r="D151" s="182">
        <f>Volume!M151</f>
        <v>-0.24681201151789803</v>
      </c>
      <c r="E151" s="175">
        <f>Volume!C151*100</f>
        <v>-27</v>
      </c>
      <c r="F151" s="347">
        <f>'Open Int.'!D151*100</f>
        <v>1</v>
      </c>
      <c r="G151" s="176">
        <f>'Open Int.'!R151</f>
        <v>829.0990125</v>
      </c>
      <c r="H151" s="176">
        <f>'Open Int.'!Z151</f>
        <v>5.83053074999998</v>
      </c>
      <c r="I151" s="171">
        <f>'Open Int.'!O151</f>
        <v>0.9010424207325901</v>
      </c>
      <c r="J151" s="185">
        <f>IF(Volume!D151=0,0,Volume!F151/Volume!D151)</f>
        <v>0.2636986301369863</v>
      </c>
      <c r="K151" s="187">
        <f>IF('Open Int.'!E151=0,0,'Open Int.'!H151/'Open Int.'!E151)</f>
        <v>0.36711711711711714</v>
      </c>
    </row>
    <row r="152" spans="1:11" ht="15">
      <c r="A152" s="201" t="s">
        <v>203</v>
      </c>
      <c r="B152" s="287">
        <f>Margins!B152</f>
        <v>150</v>
      </c>
      <c r="C152" s="287">
        <f>Volume!J152</f>
        <v>1705.1</v>
      </c>
      <c r="D152" s="182">
        <f>Volume!M152</f>
        <v>-1.6865107965520223</v>
      </c>
      <c r="E152" s="175">
        <f>Volume!C152*100</f>
        <v>-1</v>
      </c>
      <c r="F152" s="347">
        <f>'Open Int.'!D152*100</f>
        <v>6</v>
      </c>
      <c r="G152" s="176">
        <f>'Open Int.'!R152</f>
        <v>2150.7023085</v>
      </c>
      <c r="H152" s="176">
        <f>'Open Int.'!Z152</f>
        <v>99.26976975000025</v>
      </c>
      <c r="I152" s="171">
        <f>'Open Int.'!O152</f>
        <v>0.9031859101666092</v>
      </c>
      <c r="J152" s="185">
        <f>IF(Volume!D152=0,0,Volume!F152/Volume!D152)</f>
        <v>0.3963620981387479</v>
      </c>
      <c r="K152" s="187">
        <f>IF('Open Int.'!E152=0,0,'Open Int.'!H152/'Open Int.'!E152)</f>
        <v>0.30659737912336193</v>
      </c>
    </row>
    <row r="153" spans="1:11" ht="15">
      <c r="A153" s="201" t="s">
        <v>298</v>
      </c>
      <c r="B153" s="287">
        <f>Margins!B153</f>
        <v>1000</v>
      </c>
      <c r="C153" s="287">
        <f>Volume!J153</f>
        <v>603.75</v>
      </c>
      <c r="D153" s="182">
        <f>Volume!M153</f>
        <v>-2.139557500607836</v>
      </c>
      <c r="E153" s="175">
        <f>Volume!C153*100</f>
        <v>-68</v>
      </c>
      <c r="F153" s="347">
        <f>'Open Int.'!D153*100</f>
        <v>3</v>
      </c>
      <c r="G153" s="176">
        <f>'Open Int.'!R153</f>
        <v>129.987375</v>
      </c>
      <c r="H153" s="176">
        <f>'Open Int.'!Z153</f>
        <v>0.6746549999999729</v>
      </c>
      <c r="I153" s="171">
        <f>'Open Int.'!O153</f>
        <v>0.9136089177891314</v>
      </c>
      <c r="J153" s="185">
        <f>IF(Volume!D153=0,0,Volume!F153/Volume!D153)</f>
        <v>0</v>
      </c>
      <c r="K153" s="187">
        <f>IF('Open Int.'!E153=0,0,'Open Int.'!H153/'Open Int.'!E153)</f>
        <v>0.06451612903225806</v>
      </c>
    </row>
    <row r="154" spans="1:11" ht="15">
      <c r="A154" s="201" t="s">
        <v>424</v>
      </c>
      <c r="B154" s="287">
        <f>Margins!B154</f>
        <v>7150</v>
      </c>
      <c r="C154" s="287">
        <f>Volume!J154</f>
        <v>35.1</v>
      </c>
      <c r="D154" s="182">
        <f>Volume!M154</f>
        <v>3.2352941176470633</v>
      </c>
      <c r="E154" s="175">
        <f>Volume!C154*100</f>
        <v>104</v>
      </c>
      <c r="F154" s="347">
        <f>'Open Int.'!D154*100</f>
        <v>-3</v>
      </c>
      <c r="G154" s="176">
        <f>'Open Int.'!R154</f>
        <v>355.015089</v>
      </c>
      <c r="H154" s="176">
        <f>'Open Int.'!Z154</f>
        <v>4.002998999999988</v>
      </c>
      <c r="I154" s="171">
        <f>'Open Int.'!O154</f>
        <v>0.8396719920825675</v>
      </c>
      <c r="J154" s="185">
        <f>IF(Volume!D154=0,0,Volume!F154/Volume!D154)</f>
        <v>0.14182344428364688</v>
      </c>
      <c r="K154" s="187">
        <f>IF('Open Int.'!E154=0,0,'Open Int.'!H154/'Open Int.'!E154)</f>
        <v>0.17784431137724552</v>
      </c>
    </row>
    <row r="155" spans="1:11" ht="15">
      <c r="A155" s="201" t="s">
        <v>425</v>
      </c>
      <c r="B155" s="287">
        <f>Margins!B155</f>
        <v>450</v>
      </c>
      <c r="C155" s="287">
        <f>Volume!J155</f>
        <v>464.25</v>
      </c>
      <c r="D155" s="182">
        <f>Volume!M155</f>
        <v>-5.563466232709525</v>
      </c>
      <c r="E155" s="175">
        <f>Volume!C155*100</f>
        <v>-20</v>
      </c>
      <c r="F155" s="347">
        <f>'Open Int.'!D155*100</f>
        <v>-16</v>
      </c>
      <c r="G155" s="176">
        <f>'Open Int.'!R155</f>
        <v>102.61782</v>
      </c>
      <c r="H155" s="176">
        <f>'Open Int.'!Z155</f>
        <v>-26.353440000000006</v>
      </c>
      <c r="I155" s="171">
        <f>'Open Int.'!O155</f>
        <v>0.8530130293159609</v>
      </c>
      <c r="J155" s="185">
        <f>IF(Volume!D155=0,0,Volume!F155/Volume!D155)</f>
        <v>0</v>
      </c>
      <c r="K155" s="187">
        <f>IF('Open Int.'!E155=0,0,'Open Int.'!H155/'Open Int.'!E155)</f>
        <v>0</v>
      </c>
    </row>
    <row r="156" spans="1:11" ht="15">
      <c r="A156" s="201" t="s">
        <v>216</v>
      </c>
      <c r="B156" s="287">
        <f>Margins!B156</f>
        <v>3350</v>
      </c>
      <c r="C156" s="287">
        <f>Volume!J156</f>
        <v>96.3</v>
      </c>
      <c r="D156" s="182">
        <f>Volume!M156</f>
        <v>-0.7216494845360854</v>
      </c>
      <c r="E156" s="175">
        <f>Volume!C156*100</f>
        <v>-28.999999999999996</v>
      </c>
      <c r="F156" s="347">
        <f>'Open Int.'!D156*100</f>
        <v>1</v>
      </c>
      <c r="G156" s="176">
        <f>'Open Int.'!R156</f>
        <v>806.4802395</v>
      </c>
      <c r="H156" s="176">
        <f>'Open Int.'!Z156</f>
        <v>-4.270010500000012</v>
      </c>
      <c r="I156" s="171">
        <f>'Open Int.'!O156</f>
        <v>0.8067122684907396</v>
      </c>
      <c r="J156" s="185">
        <f>IF(Volume!D156=0,0,Volume!F156/Volume!D156)</f>
        <v>0.15106382978723404</v>
      </c>
      <c r="K156" s="187">
        <f>IF('Open Int.'!E156=0,0,'Open Int.'!H156/'Open Int.'!E156)</f>
        <v>0.17776979709103968</v>
      </c>
    </row>
    <row r="157" spans="1:11" ht="15">
      <c r="A157" s="201" t="s">
        <v>235</v>
      </c>
      <c r="B157" s="287">
        <f>Margins!B157</f>
        <v>2700</v>
      </c>
      <c r="C157" s="287">
        <f>Volume!J157</f>
        <v>134.2</v>
      </c>
      <c r="D157" s="182">
        <f>Volume!M157</f>
        <v>-1.3960323291697325</v>
      </c>
      <c r="E157" s="175">
        <f>Volume!C157*100</f>
        <v>71</v>
      </c>
      <c r="F157" s="347">
        <f>'Open Int.'!D157*100</f>
        <v>2</v>
      </c>
      <c r="G157" s="176">
        <f>'Open Int.'!R157</f>
        <v>533.219544</v>
      </c>
      <c r="H157" s="176">
        <f>'Open Int.'!Z157</f>
        <v>-3.948101999999949</v>
      </c>
      <c r="I157" s="171">
        <f>'Open Int.'!O157</f>
        <v>0.8068089154661593</v>
      </c>
      <c r="J157" s="185">
        <f>IF(Volume!D157=0,0,Volume!F157/Volume!D157)</f>
        <v>0.37920489296636084</v>
      </c>
      <c r="K157" s="187">
        <f>IF('Open Int.'!E157=0,0,'Open Int.'!H157/'Open Int.'!E157)</f>
        <v>0.372887323943662</v>
      </c>
    </row>
    <row r="158" spans="1:11" ht="15">
      <c r="A158" s="201" t="s">
        <v>204</v>
      </c>
      <c r="B158" s="287">
        <f>Margins!B158</f>
        <v>600</v>
      </c>
      <c r="C158" s="287">
        <f>Volume!J158</f>
        <v>462.05</v>
      </c>
      <c r="D158" s="182">
        <f>Volume!M158</f>
        <v>-1.00696304231387</v>
      </c>
      <c r="E158" s="175">
        <f>Volume!C158*100</f>
        <v>19</v>
      </c>
      <c r="F158" s="347">
        <f>'Open Int.'!D158*100</f>
        <v>3</v>
      </c>
      <c r="G158" s="176">
        <f>'Open Int.'!R158</f>
        <v>615.644661</v>
      </c>
      <c r="H158" s="176">
        <f>'Open Int.'!Z158</f>
        <v>11.996886000000018</v>
      </c>
      <c r="I158" s="171">
        <f>'Open Int.'!O158</f>
        <v>0.6293060746611429</v>
      </c>
      <c r="J158" s="185">
        <f>IF(Volume!D158=0,0,Volume!F158/Volume!D158)</f>
        <v>0.3263157894736842</v>
      </c>
      <c r="K158" s="187">
        <f>IF('Open Int.'!E158=0,0,'Open Int.'!H158/'Open Int.'!E158)</f>
        <v>0.2533759772565743</v>
      </c>
    </row>
    <row r="159" spans="1:11" ht="15">
      <c r="A159" s="201" t="s">
        <v>205</v>
      </c>
      <c r="B159" s="287">
        <f>Margins!B159</f>
        <v>250</v>
      </c>
      <c r="C159" s="287">
        <f>Volume!J159</f>
        <v>1455.2</v>
      </c>
      <c r="D159" s="182">
        <f>Volume!M159</f>
        <v>0.5979744910303889</v>
      </c>
      <c r="E159" s="175">
        <f>Volume!C159*100</f>
        <v>-9</v>
      </c>
      <c r="F159" s="347">
        <f>'Open Int.'!D159*100</f>
        <v>0</v>
      </c>
      <c r="G159" s="176">
        <f>'Open Int.'!R159</f>
        <v>1936.47102</v>
      </c>
      <c r="H159" s="176">
        <f>'Open Int.'!Z159</f>
        <v>53.42455749999999</v>
      </c>
      <c r="I159" s="171">
        <f>'Open Int.'!O159</f>
        <v>0.7790114411317139</v>
      </c>
      <c r="J159" s="185">
        <f>IF(Volume!D159=0,0,Volume!F159/Volume!D159)</f>
        <v>0.4740932642487047</v>
      </c>
      <c r="K159" s="187">
        <f>IF('Open Int.'!E159=0,0,'Open Int.'!H159/'Open Int.'!E159)</f>
        <v>0.6369952236213634</v>
      </c>
    </row>
    <row r="160" spans="1:11" ht="15">
      <c r="A160" s="201" t="s">
        <v>37</v>
      </c>
      <c r="B160" s="287">
        <f>Margins!B160</f>
        <v>1600</v>
      </c>
      <c r="C160" s="287">
        <f>Volume!J160</f>
        <v>192.3</v>
      </c>
      <c r="D160" s="182">
        <f>Volume!M160</f>
        <v>0.1301744337412132</v>
      </c>
      <c r="E160" s="175">
        <f>Volume!C160*100</f>
        <v>14.000000000000002</v>
      </c>
      <c r="F160" s="347">
        <f>'Open Int.'!D160*100</f>
        <v>-1</v>
      </c>
      <c r="G160" s="176">
        <f>'Open Int.'!R160</f>
        <v>54.736272</v>
      </c>
      <c r="H160" s="176">
        <f>'Open Int.'!Z160</f>
        <v>-0.23611999999999966</v>
      </c>
      <c r="I160" s="171">
        <f>'Open Int.'!O160</f>
        <v>0.9145587408656549</v>
      </c>
      <c r="J160" s="185">
        <f>IF(Volume!D160=0,0,Volume!F160/Volume!D160)</f>
        <v>0</v>
      </c>
      <c r="K160" s="187">
        <f>IF('Open Int.'!E160=0,0,'Open Int.'!H160/'Open Int.'!E160)</f>
        <v>0.03389830508474576</v>
      </c>
    </row>
    <row r="161" spans="1:11" ht="15">
      <c r="A161" s="201" t="s">
        <v>299</v>
      </c>
      <c r="B161" s="287">
        <f>Margins!B161</f>
        <v>150</v>
      </c>
      <c r="C161" s="287">
        <f>Volume!J161</f>
        <v>1747.55</v>
      </c>
      <c r="D161" s="182">
        <f>Volume!M161</f>
        <v>-0.3393213572854317</v>
      </c>
      <c r="E161" s="175">
        <f>Volume!C161*100</f>
        <v>39</v>
      </c>
      <c r="F161" s="347">
        <f>'Open Int.'!D161*100</f>
        <v>-1</v>
      </c>
      <c r="G161" s="176">
        <f>'Open Int.'!R161</f>
        <v>299.22424875</v>
      </c>
      <c r="H161" s="176">
        <f>'Open Int.'!Z161</f>
        <v>-2.9651737499999626</v>
      </c>
      <c r="I161" s="171">
        <f>'Open Int.'!O161</f>
        <v>0.5989487516425755</v>
      </c>
      <c r="J161" s="185">
        <f>IF(Volume!D161=0,0,Volume!F161/Volume!D161)</f>
        <v>0</v>
      </c>
      <c r="K161" s="187">
        <f>IF('Open Int.'!E161=0,0,'Open Int.'!H161/'Open Int.'!E161)</f>
        <v>0.011976047904191617</v>
      </c>
    </row>
    <row r="162" spans="1:11" ht="15">
      <c r="A162" s="201" t="s">
        <v>426</v>
      </c>
      <c r="B162" s="287">
        <f>Margins!B162</f>
        <v>200</v>
      </c>
      <c r="C162" s="287">
        <f>Volume!J162</f>
        <v>1193.9</v>
      </c>
      <c r="D162" s="182">
        <f>Volume!M162</f>
        <v>1.040961408260002</v>
      </c>
      <c r="E162" s="175">
        <f>Volume!C162*100</f>
        <v>-53</v>
      </c>
      <c r="F162" s="347">
        <f>'Open Int.'!D162*100</f>
        <v>2</v>
      </c>
      <c r="G162" s="176">
        <f>'Open Int.'!R162</f>
        <v>6.900742</v>
      </c>
      <c r="H162" s="176">
        <f>'Open Int.'!Z162</f>
        <v>0.18925400000000003</v>
      </c>
      <c r="I162" s="171">
        <f>'Open Int.'!O162</f>
        <v>0.9411764705882353</v>
      </c>
      <c r="J162" s="185">
        <f>IF(Volume!D162=0,0,Volume!F162/Volume!D162)</f>
        <v>0</v>
      </c>
      <c r="K162" s="187">
        <f>IF('Open Int.'!E162=0,0,'Open Int.'!H162/'Open Int.'!E162)</f>
        <v>0</v>
      </c>
    </row>
    <row r="163" spans="1:11" ht="15">
      <c r="A163" s="201" t="s">
        <v>228</v>
      </c>
      <c r="B163" s="287">
        <f>Margins!B163</f>
        <v>188</v>
      </c>
      <c r="C163" s="287">
        <f>Volume!J163</f>
        <v>1311.8</v>
      </c>
      <c r="D163" s="182">
        <f>Volume!M163</f>
        <v>-2.1409921671018313</v>
      </c>
      <c r="E163" s="175">
        <f>Volume!C163*100</f>
        <v>-13</v>
      </c>
      <c r="F163" s="347">
        <f>'Open Int.'!D163*100</f>
        <v>-1</v>
      </c>
      <c r="G163" s="176">
        <f>'Open Int.'!R163</f>
        <v>144.19777847999998</v>
      </c>
      <c r="H163" s="176">
        <f>'Open Int.'!Z163</f>
        <v>-4.213266120000014</v>
      </c>
      <c r="I163" s="171">
        <f>'Open Int.'!O163</f>
        <v>0.8987514964939285</v>
      </c>
      <c r="J163" s="185">
        <f>IF(Volume!D163=0,0,Volume!F163/Volume!D163)</f>
        <v>0.2222222222222222</v>
      </c>
      <c r="K163" s="187">
        <f>IF('Open Int.'!E163=0,0,'Open Int.'!H163/'Open Int.'!E163)</f>
        <v>0.09090909090909091</v>
      </c>
    </row>
    <row r="164" spans="1:11" ht="15">
      <c r="A164" s="201" t="s">
        <v>427</v>
      </c>
      <c r="B164" s="287">
        <f>Margins!B164</f>
        <v>2600</v>
      </c>
      <c r="C164" s="287">
        <f>Volume!J164</f>
        <v>90.25</v>
      </c>
      <c r="D164" s="182">
        <f>Volume!M164</f>
        <v>0.7254464285714349</v>
      </c>
      <c r="E164" s="175">
        <f>Volume!C164*100</f>
        <v>28.000000000000004</v>
      </c>
      <c r="F164" s="347">
        <f>'Open Int.'!D164*100</f>
        <v>0</v>
      </c>
      <c r="G164" s="176">
        <f>'Open Int.'!R164</f>
        <v>96.980845</v>
      </c>
      <c r="H164" s="176">
        <f>'Open Int.'!Z164</f>
        <v>0.9547330000000187</v>
      </c>
      <c r="I164" s="171">
        <f>'Open Int.'!O164</f>
        <v>0.35156060972659087</v>
      </c>
      <c r="J164" s="185">
        <f>IF(Volume!D164=0,0,Volume!F164/Volume!D164)</f>
        <v>0</v>
      </c>
      <c r="K164" s="187">
        <f>IF('Open Int.'!E164=0,0,'Open Int.'!H164/'Open Int.'!E164)</f>
        <v>0.06451612903225806</v>
      </c>
    </row>
    <row r="165" spans="1:11" ht="15">
      <c r="A165" s="201" t="s">
        <v>276</v>
      </c>
      <c r="B165" s="287">
        <f>Margins!B165</f>
        <v>350</v>
      </c>
      <c r="C165" s="287">
        <f>Volume!J165</f>
        <v>872.25</v>
      </c>
      <c r="D165" s="182">
        <f>Volume!M165</f>
        <v>-1.0549600136123822</v>
      </c>
      <c r="E165" s="175">
        <f>Volume!C165*100</f>
        <v>-61</v>
      </c>
      <c r="F165" s="347">
        <f>'Open Int.'!D165*100</f>
        <v>-5</v>
      </c>
      <c r="G165" s="176">
        <f>'Open Int.'!R165</f>
        <v>35.07753375</v>
      </c>
      <c r="H165" s="176">
        <f>'Open Int.'!Z165</f>
        <v>-2.2561087500000028</v>
      </c>
      <c r="I165" s="171">
        <f>'Open Int.'!O165</f>
        <v>0.9660574412532638</v>
      </c>
      <c r="J165" s="185">
        <f>IF(Volume!D165=0,0,Volume!F165/Volume!D165)</f>
        <v>0</v>
      </c>
      <c r="K165" s="187">
        <f>IF('Open Int.'!E165=0,0,'Open Int.'!H165/'Open Int.'!E165)</f>
        <v>0</v>
      </c>
    </row>
    <row r="166" spans="1:11" ht="15">
      <c r="A166" s="201" t="s">
        <v>180</v>
      </c>
      <c r="B166" s="287">
        <f>Margins!B166</f>
        <v>1500</v>
      </c>
      <c r="C166" s="287">
        <f>Volume!J166</f>
        <v>162.55</v>
      </c>
      <c r="D166" s="182">
        <f>Volume!M166</f>
        <v>-0.21485573971761468</v>
      </c>
      <c r="E166" s="175">
        <f>Volume!C166*100</f>
        <v>-27</v>
      </c>
      <c r="F166" s="347">
        <f>'Open Int.'!D166*100</f>
        <v>1</v>
      </c>
      <c r="G166" s="176">
        <f>'Open Int.'!R166</f>
        <v>115.231695</v>
      </c>
      <c r="H166" s="176">
        <f>'Open Int.'!Z166</f>
        <v>0.7781549999999982</v>
      </c>
      <c r="I166" s="171">
        <f>'Open Int.'!O166</f>
        <v>0.6741430385103682</v>
      </c>
      <c r="J166" s="185">
        <f>IF(Volume!D166=0,0,Volume!F166/Volume!D166)</f>
        <v>0</v>
      </c>
      <c r="K166" s="187">
        <f>IF('Open Int.'!E166=0,0,'Open Int.'!H166/'Open Int.'!E166)</f>
        <v>0.08560311284046693</v>
      </c>
    </row>
    <row r="167" spans="1:11" ht="15">
      <c r="A167" s="201" t="s">
        <v>181</v>
      </c>
      <c r="B167" s="287">
        <f>Margins!B167</f>
        <v>850</v>
      </c>
      <c r="C167" s="287">
        <f>Volume!J167</f>
        <v>338.35</v>
      </c>
      <c r="D167" s="182">
        <f>Volume!M167</f>
        <v>-0.7771260997067382</v>
      </c>
      <c r="E167" s="175">
        <f>Volume!C167*100</f>
        <v>-70</v>
      </c>
      <c r="F167" s="347">
        <f>'Open Int.'!D167*100</f>
        <v>-1</v>
      </c>
      <c r="G167" s="176">
        <f>'Open Int.'!R167</f>
        <v>23.439196250000002</v>
      </c>
      <c r="H167" s="176">
        <f>'Open Int.'!Z167</f>
        <v>-0.38647374999999684</v>
      </c>
      <c r="I167" s="171">
        <f>'Open Int.'!O167</f>
        <v>0.9828220858895705</v>
      </c>
      <c r="J167" s="185">
        <f>IF(Volume!D167=0,0,Volume!F167/Volume!D167)</f>
        <v>0</v>
      </c>
      <c r="K167" s="187">
        <f>IF('Open Int.'!E167=0,0,'Open Int.'!H167/'Open Int.'!E167)</f>
        <v>0</v>
      </c>
    </row>
    <row r="168" spans="1:11" ht="15">
      <c r="A168" s="201" t="s">
        <v>150</v>
      </c>
      <c r="B168" s="287">
        <f>Margins!B168</f>
        <v>438</v>
      </c>
      <c r="C168" s="287">
        <f>Volume!J168</f>
        <v>584</v>
      </c>
      <c r="D168" s="182">
        <f>Volume!M168</f>
        <v>-2.3329709841960105</v>
      </c>
      <c r="E168" s="175">
        <f>Volume!C168*100</f>
        <v>-56.00000000000001</v>
      </c>
      <c r="F168" s="347">
        <f>'Open Int.'!D168*100</f>
        <v>1</v>
      </c>
      <c r="G168" s="176">
        <f>'Open Int.'!R168</f>
        <v>251.8016448</v>
      </c>
      <c r="H168" s="176">
        <f>'Open Int.'!Z168</f>
        <v>-3.2386201800000265</v>
      </c>
      <c r="I168" s="171">
        <f>'Open Int.'!O168</f>
        <v>0.88165379926859</v>
      </c>
      <c r="J168" s="185">
        <f>IF(Volume!D168=0,0,Volume!F168/Volume!D168)</f>
        <v>0</v>
      </c>
      <c r="K168" s="187">
        <f>IF('Open Int.'!E168=0,0,'Open Int.'!H168/'Open Int.'!E168)</f>
        <v>0.04032258064516129</v>
      </c>
    </row>
    <row r="169" spans="1:11" ht="15">
      <c r="A169" s="201" t="s">
        <v>428</v>
      </c>
      <c r="B169" s="287">
        <f>Margins!B169</f>
        <v>1250</v>
      </c>
      <c r="C169" s="287">
        <f>Volume!J169</f>
        <v>168.45</v>
      </c>
      <c r="D169" s="182">
        <f>Volume!M169</f>
        <v>1.2623985572587884</v>
      </c>
      <c r="E169" s="175">
        <f>Volume!C169*100</f>
        <v>72</v>
      </c>
      <c r="F169" s="347">
        <f>'Open Int.'!D169*100</f>
        <v>-6</v>
      </c>
      <c r="G169" s="176">
        <f>'Open Int.'!R169</f>
        <v>76.0972875</v>
      </c>
      <c r="H169" s="176">
        <f>'Open Int.'!Z169</f>
        <v>-3.7715062500000016</v>
      </c>
      <c r="I169" s="171">
        <f>'Open Int.'!O169</f>
        <v>0.8990038738240177</v>
      </c>
      <c r="J169" s="185">
        <f>IF(Volume!D169=0,0,Volume!F169/Volume!D169)</f>
        <v>0</v>
      </c>
      <c r="K169" s="187">
        <f>IF('Open Int.'!E169=0,0,'Open Int.'!H169/'Open Int.'!E169)</f>
        <v>0</v>
      </c>
    </row>
    <row r="170" spans="1:11" ht="15">
      <c r="A170" s="201" t="s">
        <v>429</v>
      </c>
      <c r="B170" s="287">
        <f>Margins!B170</f>
        <v>1050</v>
      </c>
      <c r="C170" s="287">
        <f>Volume!J170</f>
        <v>237.55</v>
      </c>
      <c r="D170" s="182">
        <f>Volume!M170</f>
        <v>1.1712095400340714</v>
      </c>
      <c r="E170" s="175">
        <f>Volume!C170*100</f>
        <v>165</v>
      </c>
      <c r="F170" s="347">
        <f>'Open Int.'!D170*100</f>
        <v>1</v>
      </c>
      <c r="G170" s="176">
        <f>'Open Int.'!R170</f>
        <v>74.20468125</v>
      </c>
      <c r="H170" s="176">
        <f>'Open Int.'!Z170</f>
        <v>1.697267249999996</v>
      </c>
      <c r="I170" s="171">
        <f>'Open Int.'!O170</f>
        <v>0.9152941176470588</v>
      </c>
      <c r="J170" s="185">
        <f>IF(Volume!D170=0,0,Volume!F170/Volume!D170)</f>
        <v>0</v>
      </c>
      <c r="K170" s="187">
        <f>IF('Open Int.'!E170=0,0,'Open Int.'!H170/'Open Int.'!E170)</f>
        <v>0.10714285714285714</v>
      </c>
    </row>
    <row r="171" spans="1:11" ht="15">
      <c r="A171" s="201" t="s">
        <v>151</v>
      </c>
      <c r="B171" s="287">
        <f>Margins!B171</f>
        <v>225</v>
      </c>
      <c r="C171" s="287">
        <f>Volume!J171</f>
        <v>1065.2</v>
      </c>
      <c r="D171" s="182">
        <f>Volume!M171</f>
        <v>3.172066443895588</v>
      </c>
      <c r="E171" s="175">
        <f>Volume!C171*100</f>
        <v>309</v>
      </c>
      <c r="F171" s="347">
        <f>'Open Int.'!D171*100</f>
        <v>3</v>
      </c>
      <c r="G171" s="176">
        <f>'Open Int.'!R171</f>
        <v>195.115347</v>
      </c>
      <c r="H171" s="176">
        <f>'Open Int.'!Z171</f>
        <v>10.970146125000014</v>
      </c>
      <c r="I171" s="171">
        <f>'Open Int.'!O171</f>
        <v>0.845350694017934</v>
      </c>
      <c r="J171" s="185">
        <f>IF(Volume!D171=0,0,Volume!F171/Volume!D171)</f>
        <v>0</v>
      </c>
      <c r="K171" s="187">
        <f>IF('Open Int.'!E171=0,0,'Open Int.'!H171/'Open Int.'!E171)</f>
        <v>0</v>
      </c>
    </row>
    <row r="172" spans="1:11" ht="15">
      <c r="A172" s="201" t="s">
        <v>214</v>
      </c>
      <c r="B172" s="287">
        <f>Margins!B172</f>
        <v>125</v>
      </c>
      <c r="C172" s="287">
        <f>Volume!J172</f>
        <v>1636.1</v>
      </c>
      <c r="D172" s="182">
        <f>Volume!M172</f>
        <v>4.723804646994813</v>
      </c>
      <c r="E172" s="175">
        <f>Volume!C172*100</f>
        <v>125</v>
      </c>
      <c r="F172" s="347">
        <f>'Open Int.'!D172*100</f>
        <v>4</v>
      </c>
      <c r="G172" s="176">
        <f>'Open Int.'!R172</f>
        <v>45.64719</v>
      </c>
      <c r="H172" s="176">
        <f>'Open Int.'!Z172</f>
        <v>3.8947225000000003</v>
      </c>
      <c r="I172" s="171">
        <f>'Open Int.'!O172</f>
        <v>0.9090501792114696</v>
      </c>
      <c r="J172" s="185">
        <f>IF(Volume!D172=0,0,Volume!F172/Volume!D172)</f>
        <v>0</v>
      </c>
      <c r="K172" s="187">
        <f>IF('Open Int.'!E172=0,0,'Open Int.'!H172/'Open Int.'!E172)</f>
        <v>0</v>
      </c>
    </row>
    <row r="173" spans="1:11" ht="15">
      <c r="A173" s="201" t="s">
        <v>229</v>
      </c>
      <c r="B173" s="287">
        <f>Margins!B173</f>
        <v>200</v>
      </c>
      <c r="C173" s="287">
        <f>Volume!J173</f>
        <v>1378.1</v>
      </c>
      <c r="D173" s="182">
        <f>Volume!M173</f>
        <v>0.14897714472584242</v>
      </c>
      <c r="E173" s="175">
        <f>Volume!C173*100</f>
        <v>-57.99999999999999</v>
      </c>
      <c r="F173" s="347">
        <f>'Open Int.'!D173*100</f>
        <v>-1</v>
      </c>
      <c r="G173" s="176">
        <f>'Open Int.'!R173</f>
        <v>303.981298</v>
      </c>
      <c r="H173" s="176">
        <f>'Open Int.'!Z173</f>
        <v>-3.0704990000000407</v>
      </c>
      <c r="I173" s="171">
        <f>'Open Int.'!O173</f>
        <v>0.8615468310816937</v>
      </c>
      <c r="J173" s="185">
        <f>IF(Volume!D173=0,0,Volume!F173/Volume!D173)</f>
        <v>0.16666666666666666</v>
      </c>
      <c r="K173" s="187">
        <f>IF('Open Int.'!E173=0,0,'Open Int.'!H173/'Open Int.'!E173)</f>
        <v>0.34545454545454546</v>
      </c>
    </row>
    <row r="174" spans="1:11" ht="15">
      <c r="A174" s="201" t="s">
        <v>91</v>
      </c>
      <c r="B174" s="287">
        <f>Margins!B174</f>
        <v>3800</v>
      </c>
      <c r="C174" s="287">
        <f>Volume!J174</f>
        <v>73.95</v>
      </c>
      <c r="D174" s="182">
        <f>Volume!M174</f>
        <v>-0.4710632570659412</v>
      </c>
      <c r="E174" s="175">
        <f>Volume!C174*100</f>
        <v>13</v>
      </c>
      <c r="F174" s="347">
        <f>'Open Int.'!D174*100</f>
        <v>1</v>
      </c>
      <c r="G174" s="176">
        <f>'Open Int.'!R174</f>
        <v>63.873573</v>
      </c>
      <c r="H174" s="176">
        <f>'Open Int.'!Z174</f>
        <v>0.5729449999999972</v>
      </c>
      <c r="I174" s="171">
        <f>'Open Int.'!O174</f>
        <v>0.9014518257809063</v>
      </c>
      <c r="J174" s="185">
        <f>IF(Volume!D174=0,0,Volume!F174/Volume!D174)</f>
        <v>0</v>
      </c>
      <c r="K174" s="187">
        <f>IF('Open Int.'!E174=0,0,'Open Int.'!H174/'Open Int.'!E174)</f>
        <v>0.025906735751295335</v>
      </c>
    </row>
    <row r="175" spans="1:14" ht="15">
      <c r="A175" s="201" t="s">
        <v>152</v>
      </c>
      <c r="B175" s="287">
        <f>Margins!B175</f>
        <v>1350</v>
      </c>
      <c r="C175" s="287">
        <f>Volume!J175</f>
        <v>244.9</v>
      </c>
      <c r="D175" s="182">
        <f>Volume!M175</f>
        <v>1.4288672603023471</v>
      </c>
      <c r="E175" s="175">
        <f>Volume!C175*100</f>
        <v>2</v>
      </c>
      <c r="F175" s="347">
        <f>'Open Int.'!D175*100</f>
        <v>-2</v>
      </c>
      <c r="G175" s="176">
        <f>'Open Int.'!R175</f>
        <v>98.986131</v>
      </c>
      <c r="H175" s="176">
        <f>'Open Int.'!Z175</f>
        <v>-0.36571499999999446</v>
      </c>
      <c r="I175" s="171">
        <f>'Open Int.'!O175</f>
        <v>0.7608550434201736</v>
      </c>
      <c r="J175" s="185">
        <f>IF(Volume!D175=0,0,Volume!F175/Volume!D175)</f>
        <v>0</v>
      </c>
      <c r="K175" s="187">
        <f>IF('Open Int.'!E175=0,0,'Open Int.'!H175/'Open Int.'!E175)</f>
        <v>0.14285714285714285</v>
      </c>
      <c r="N175" s="96"/>
    </row>
    <row r="176" spans="1:14" ht="15">
      <c r="A176" s="201" t="s">
        <v>208</v>
      </c>
      <c r="B176" s="287">
        <f>Margins!B176</f>
        <v>412</v>
      </c>
      <c r="C176" s="287">
        <f>Volume!J176</f>
        <v>684.3</v>
      </c>
      <c r="D176" s="182">
        <f>Volume!M176</f>
        <v>-0.46545454545455206</v>
      </c>
      <c r="E176" s="175">
        <f>Volume!C176*100</f>
        <v>-30</v>
      </c>
      <c r="F176" s="347">
        <f>'Open Int.'!D176*100</f>
        <v>-2</v>
      </c>
      <c r="G176" s="176">
        <f>'Open Int.'!R176</f>
        <v>481.6801386</v>
      </c>
      <c r="H176" s="176">
        <f>'Open Int.'!Z176</f>
        <v>-9.900236399999983</v>
      </c>
      <c r="I176" s="171">
        <f>'Open Int.'!O176</f>
        <v>0.8217734855136084</v>
      </c>
      <c r="J176" s="185">
        <f>IF(Volume!D176=0,0,Volume!F176/Volume!D176)</f>
        <v>0.09359605911330049</v>
      </c>
      <c r="K176" s="187">
        <f>IF('Open Int.'!E176=0,0,'Open Int.'!H176/'Open Int.'!E176)</f>
        <v>0.16482758620689655</v>
      </c>
      <c r="N176" s="96"/>
    </row>
    <row r="177" spans="1:14" ht="15">
      <c r="A177" s="177" t="s">
        <v>230</v>
      </c>
      <c r="B177" s="287">
        <f>Margins!B177</f>
        <v>400</v>
      </c>
      <c r="C177" s="287">
        <f>Volume!J177</f>
        <v>639</v>
      </c>
      <c r="D177" s="182">
        <f>Volume!M177</f>
        <v>0.37700282752120284</v>
      </c>
      <c r="E177" s="175">
        <f>Volume!C177*100</f>
        <v>-34</v>
      </c>
      <c r="F177" s="347">
        <f>'Open Int.'!D177*100</f>
        <v>6</v>
      </c>
      <c r="G177" s="176">
        <f>'Open Int.'!R177</f>
        <v>136.00476</v>
      </c>
      <c r="H177" s="176">
        <f>'Open Int.'!Z177</f>
        <v>7.462488000000008</v>
      </c>
      <c r="I177" s="171">
        <f>'Open Int.'!O177</f>
        <v>0.8317985341101297</v>
      </c>
      <c r="J177" s="185">
        <f>IF(Volume!D177=0,0,Volume!F177/Volume!D177)</f>
        <v>0</v>
      </c>
      <c r="K177" s="187">
        <f>IF('Open Int.'!E177=0,0,'Open Int.'!H177/'Open Int.'!E177)</f>
        <v>0.1111111111111111</v>
      </c>
      <c r="N177" s="96"/>
    </row>
    <row r="178" spans="1:14" ht="15">
      <c r="A178" s="177" t="s">
        <v>185</v>
      </c>
      <c r="B178" s="287">
        <f>Margins!B178</f>
        <v>675</v>
      </c>
      <c r="C178" s="287">
        <f>Volume!J178</f>
        <v>600.15</v>
      </c>
      <c r="D178" s="182">
        <f>Volume!M178</f>
        <v>-1.5824860610036042</v>
      </c>
      <c r="E178" s="175">
        <f>Volume!C178*100</f>
        <v>-16</v>
      </c>
      <c r="F178" s="347">
        <f>'Open Int.'!D178*100</f>
        <v>2</v>
      </c>
      <c r="G178" s="176">
        <f>'Open Int.'!R178</f>
        <v>855.33077925</v>
      </c>
      <c r="H178" s="176">
        <f>'Open Int.'!Z178</f>
        <v>12.219774750000056</v>
      </c>
      <c r="I178" s="171">
        <f>'Open Int.'!O178</f>
        <v>0.9284834706829592</v>
      </c>
      <c r="J178" s="185">
        <f>IF(Volume!D178=0,0,Volume!F178/Volume!D178)</f>
        <v>0.39115929941618016</v>
      </c>
      <c r="K178" s="187">
        <f>IF('Open Int.'!E178=0,0,'Open Int.'!H178/'Open Int.'!E178)</f>
        <v>0.4107875307629204</v>
      </c>
      <c r="N178" s="96"/>
    </row>
    <row r="179" spans="1:14" ht="15">
      <c r="A179" s="177" t="s">
        <v>206</v>
      </c>
      <c r="B179" s="287">
        <f>Margins!B179</f>
        <v>550</v>
      </c>
      <c r="C179" s="287">
        <f>Volume!J179</f>
        <v>831.1</v>
      </c>
      <c r="D179" s="182">
        <f>Volume!M179</f>
        <v>-1.1830450032697142</v>
      </c>
      <c r="E179" s="175">
        <f>Volume!C179*100</f>
        <v>-25</v>
      </c>
      <c r="F179" s="347">
        <f>'Open Int.'!D179*100</f>
        <v>1</v>
      </c>
      <c r="G179" s="176">
        <f>'Open Int.'!R179</f>
        <v>213.1480615</v>
      </c>
      <c r="H179" s="176">
        <f>'Open Int.'!Z179</f>
        <v>-0.9790632499999958</v>
      </c>
      <c r="I179" s="171">
        <f>'Open Int.'!O179</f>
        <v>0.6054042461934377</v>
      </c>
      <c r="J179" s="185">
        <f>IF(Volume!D179=0,0,Volume!F179/Volume!D179)</f>
        <v>0</v>
      </c>
      <c r="K179" s="187">
        <f>IF('Open Int.'!E179=0,0,'Open Int.'!H179/'Open Int.'!E179)</f>
        <v>0.4074074074074074</v>
      </c>
      <c r="N179" s="96"/>
    </row>
    <row r="180" spans="1:14" ht="15">
      <c r="A180" s="177" t="s">
        <v>118</v>
      </c>
      <c r="B180" s="287">
        <f>Margins!B180</f>
        <v>250</v>
      </c>
      <c r="C180" s="287">
        <f>Volume!J180</f>
        <v>1139.95</v>
      </c>
      <c r="D180" s="182">
        <f>Volume!M180</f>
        <v>-0.4931913407821111</v>
      </c>
      <c r="E180" s="175">
        <f>Volume!C180*100</f>
        <v>-12</v>
      </c>
      <c r="F180" s="347">
        <f>'Open Int.'!D180*100</f>
        <v>2</v>
      </c>
      <c r="G180" s="176">
        <f>'Open Int.'!R180</f>
        <v>737.97513125</v>
      </c>
      <c r="H180" s="176">
        <f>'Open Int.'!Z180</f>
        <v>14.185051250000129</v>
      </c>
      <c r="I180" s="171">
        <f>'Open Int.'!O180</f>
        <v>0.8390036686619038</v>
      </c>
      <c r="J180" s="185">
        <f>IF(Volume!D180=0,0,Volume!F180/Volume!D180)</f>
        <v>0.019704433497536946</v>
      </c>
      <c r="K180" s="187">
        <f>IF('Open Int.'!E180=0,0,'Open Int.'!H180/'Open Int.'!E180)</f>
        <v>0.07374476987447699</v>
      </c>
      <c r="N180" s="96"/>
    </row>
    <row r="181" spans="1:14" ht="15">
      <c r="A181" s="177" t="s">
        <v>231</v>
      </c>
      <c r="B181" s="287">
        <f>Margins!B181</f>
        <v>206</v>
      </c>
      <c r="C181" s="287">
        <f>Volume!J181</f>
        <v>1174.35</v>
      </c>
      <c r="D181" s="182">
        <f>Volume!M181</f>
        <v>1.093272500322801</v>
      </c>
      <c r="E181" s="175">
        <f>Volume!C181*100</f>
        <v>-33</v>
      </c>
      <c r="F181" s="347">
        <f>'Open Int.'!D181*100</f>
        <v>0</v>
      </c>
      <c r="G181" s="176">
        <f>'Open Int.'!R181</f>
        <v>146.38343211</v>
      </c>
      <c r="H181" s="176">
        <f>'Open Int.'!Z181</f>
        <v>1.271972749999975</v>
      </c>
      <c r="I181" s="171">
        <f>'Open Int.'!O181</f>
        <v>0.7326061807965626</v>
      </c>
      <c r="J181" s="185">
        <f>IF(Volume!D181=0,0,Volume!F181/Volume!D181)</f>
        <v>0</v>
      </c>
      <c r="K181" s="187">
        <f>IF('Open Int.'!E181=0,0,'Open Int.'!H181/'Open Int.'!E181)</f>
        <v>0</v>
      </c>
      <c r="N181" s="96"/>
    </row>
    <row r="182" spans="1:14" ht="15">
      <c r="A182" s="177" t="s">
        <v>300</v>
      </c>
      <c r="B182" s="287">
        <f>Margins!B182</f>
        <v>7700</v>
      </c>
      <c r="C182" s="287">
        <f>Volume!J182</f>
        <v>50.7</v>
      </c>
      <c r="D182" s="182">
        <f>Volume!M182</f>
        <v>-1.4577259475218658</v>
      </c>
      <c r="E182" s="175">
        <f>Volume!C182*100</f>
        <v>-68</v>
      </c>
      <c r="F182" s="347">
        <f>'Open Int.'!D182*100</f>
        <v>2</v>
      </c>
      <c r="G182" s="176">
        <f>'Open Int.'!R182</f>
        <v>13.897884</v>
      </c>
      <c r="H182" s="176">
        <f>'Open Int.'!Z182</f>
        <v>0.032109000000000165</v>
      </c>
      <c r="I182" s="171">
        <f>'Open Int.'!O182</f>
        <v>0.8651685393258427</v>
      </c>
      <c r="J182" s="185">
        <f>IF(Volume!D182=0,0,Volume!F182/Volume!D182)</f>
        <v>0</v>
      </c>
      <c r="K182" s="187">
        <f>IF('Open Int.'!E182=0,0,'Open Int.'!H182/'Open Int.'!E182)</f>
        <v>0.5</v>
      </c>
      <c r="N182" s="96"/>
    </row>
    <row r="183" spans="1:14" ht="15">
      <c r="A183" s="177" t="s">
        <v>301</v>
      </c>
      <c r="B183" s="287">
        <f>Margins!B183</f>
        <v>10450</v>
      </c>
      <c r="C183" s="287">
        <f>Volume!J183</f>
        <v>26.05</v>
      </c>
      <c r="D183" s="182">
        <f>Volume!M183</f>
        <v>-0.9505703422053232</v>
      </c>
      <c r="E183" s="175">
        <f>Volume!C183*100</f>
        <v>38</v>
      </c>
      <c r="F183" s="347">
        <f>'Open Int.'!D183*100</f>
        <v>0</v>
      </c>
      <c r="G183" s="176">
        <f>'Open Int.'!R183</f>
        <v>255.48081625</v>
      </c>
      <c r="H183" s="176">
        <f>'Open Int.'!Z183</f>
        <v>-1.325007749999969</v>
      </c>
      <c r="I183" s="171">
        <f>'Open Int.'!O183</f>
        <v>0.8232285562067129</v>
      </c>
      <c r="J183" s="185">
        <f>IF(Volume!D183=0,0,Volume!F183/Volume!D183)</f>
        <v>0.3898305084745763</v>
      </c>
      <c r="K183" s="187">
        <f>IF('Open Int.'!E183=0,0,'Open Int.'!H183/'Open Int.'!E183)</f>
        <v>0.14734177215189873</v>
      </c>
      <c r="N183" s="96"/>
    </row>
    <row r="184" spans="1:14" ht="15">
      <c r="A184" s="177" t="s">
        <v>173</v>
      </c>
      <c r="B184" s="287">
        <f>Margins!B184</f>
        <v>2950</v>
      </c>
      <c r="C184" s="287">
        <f>Volume!J184</f>
        <v>64.7</v>
      </c>
      <c r="D184" s="182">
        <f>Volume!M184</f>
        <v>-0.5380476556494916</v>
      </c>
      <c r="E184" s="175">
        <f>Volume!C184*100</f>
        <v>-1</v>
      </c>
      <c r="F184" s="347">
        <f>'Open Int.'!D184*100</f>
        <v>2</v>
      </c>
      <c r="G184" s="176">
        <f>'Open Int.'!R184</f>
        <v>35.920793</v>
      </c>
      <c r="H184" s="176">
        <f>'Open Int.'!Z184</f>
        <v>0.5540837500000038</v>
      </c>
      <c r="I184" s="171">
        <f>'Open Int.'!O184</f>
        <v>0.9017003188097769</v>
      </c>
      <c r="J184" s="185">
        <f>IF(Volume!D184=0,0,Volume!F184/Volume!D184)</f>
        <v>0</v>
      </c>
      <c r="K184" s="187">
        <f>IF('Open Int.'!E184=0,0,'Open Int.'!H184/'Open Int.'!E184)</f>
        <v>0.08108108108108109</v>
      </c>
      <c r="N184" s="96"/>
    </row>
    <row r="185" spans="1:14" ht="15">
      <c r="A185" s="177" t="s">
        <v>302</v>
      </c>
      <c r="B185" s="287">
        <f>Margins!B185</f>
        <v>200</v>
      </c>
      <c r="C185" s="287">
        <f>Volume!J185</f>
        <v>821.9</v>
      </c>
      <c r="D185" s="182">
        <f>Volume!M185</f>
        <v>-1.7864611340144645</v>
      </c>
      <c r="E185" s="175">
        <f>Volume!C185*100</f>
        <v>-77</v>
      </c>
      <c r="F185" s="347">
        <f>'Open Int.'!D185*100</f>
        <v>3</v>
      </c>
      <c r="G185" s="176">
        <f>'Open Int.'!R185</f>
        <v>73.083348</v>
      </c>
      <c r="H185" s="176">
        <f>'Open Int.'!Z185</f>
        <v>0.5786640000000034</v>
      </c>
      <c r="I185" s="171">
        <f>'Open Int.'!O185</f>
        <v>0.672289698605488</v>
      </c>
      <c r="J185" s="185">
        <f>IF(Volume!D185=0,0,Volume!F185/Volume!D185)</f>
        <v>0</v>
      </c>
      <c r="K185" s="187">
        <f>IF('Open Int.'!E185=0,0,'Open Int.'!H185/'Open Int.'!E185)</f>
        <v>0</v>
      </c>
      <c r="N185" s="96"/>
    </row>
    <row r="186" spans="1:14" ht="15">
      <c r="A186" s="177" t="s">
        <v>82</v>
      </c>
      <c r="B186" s="287">
        <f>Margins!B186</f>
        <v>2100</v>
      </c>
      <c r="C186" s="287">
        <f>Volume!J186</f>
        <v>129.3</v>
      </c>
      <c r="D186" s="182">
        <f>Volume!M186</f>
        <v>-0.03865481252414608</v>
      </c>
      <c r="E186" s="175">
        <f>Volume!C186*100</f>
        <v>-38</v>
      </c>
      <c r="F186" s="347">
        <f>'Open Int.'!D186*100</f>
        <v>0</v>
      </c>
      <c r="G186" s="176">
        <f>'Open Int.'!R186</f>
        <v>131.664897</v>
      </c>
      <c r="H186" s="176">
        <f>'Open Int.'!Z186</f>
        <v>0.6010095000000035</v>
      </c>
      <c r="I186" s="171">
        <f>'Open Int.'!O186</f>
        <v>0.5898123324396782</v>
      </c>
      <c r="J186" s="185">
        <f>IF(Volume!D186=0,0,Volume!F186/Volume!D186)</f>
        <v>0.14285714285714285</v>
      </c>
      <c r="K186" s="187">
        <f>IF('Open Int.'!E186=0,0,'Open Int.'!H186/'Open Int.'!E186)</f>
        <v>0.14705882352941177</v>
      </c>
      <c r="N186" s="96"/>
    </row>
    <row r="187" spans="1:14" ht="15">
      <c r="A187" s="177" t="s">
        <v>430</v>
      </c>
      <c r="B187" s="287">
        <f>Margins!B187</f>
        <v>700</v>
      </c>
      <c r="C187" s="287">
        <f>Volume!J187</f>
        <v>303.45</v>
      </c>
      <c r="D187" s="182">
        <f>Volume!M187</f>
        <v>0.6133952254641796</v>
      </c>
      <c r="E187" s="175">
        <f>Volume!C187*100</f>
        <v>2</v>
      </c>
      <c r="F187" s="347">
        <f>'Open Int.'!D187*100</f>
        <v>-3</v>
      </c>
      <c r="G187" s="176">
        <f>'Open Int.'!R187</f>
        <v>13.084764</v>
      </c>
      <c r="H187" s="176">
        <f>'Open Int.'!Z187</f>
        <v>-0.30024400000000107</v>
      </c>
      <c r="I187" s="171">
        <f>'Open Int.'!O187</f>
        <v>0.9772727272727273</v>
      </c>
      <c r="J187" s="185">
        <f>IF(Volume!D187=0,0,Volume!F187/Volume!D187)</f>
        <v>0</v>
      </c>
      <c r="K187" s="187">
        <f>IF('Open Int.'!E187=0,0,'Open Int.'!H187/'Open Int.'!E187)</f>
        <v>0</v>
      </c>
      <c r="N187" s="96"/>
    </row>
    <row r="188" spans="1:14" ht="15">
      <c r="A188" s="177" t="s">
        <v>431</v>
      </c>
      <c r="B188" s="287">
        <f>Margins!B188</f>
        <v>450</v>
      </c>
      <c r="C188" s="287">
        <f>Volume!J188</f>
        <v>524.75</v>
      </c>
      <c r="D188" s="182">
        <f>Volume!M188</f>
        <v>2.091439688715953</v>
      </c>
      <c r="E188" s="175">
        <f>Volume!C188*100</f>
        <v>21</v>
      </c>
      <c r="F188" s="347">
        <f>'Open Int.'!D188*100</f>
        <v>-1</v>
      </c>
      <c r="G188" s="176">
        <f>'Open Int.'!R188</f>
        <v>346.2248025</v>
      </c>
      <c r="H188" s="176">
        <f>'Open Int.'!Z188</f>
        <v>2.628652499999987</v>
      </c>
      <c r="I188" s="171">
        <f>'Open Int.'!O188</f>
        <v>0.9018551357250034</v>
      </c>
      <c r="J188" s="185">
        <f>IF(Volume!D188=0,0,Volume!F188/Volume!D188)</f>
        <v>0.013793103448275862</v>
      </c>
      <c r="K188" s="187">
        <f>IF('Open Int.'!E188=0,0,'Open Int.'!H188/'Open Int.'!E188)</f>
        <v>0.04859335038363171</v>
      </c>
      <c r="N188" s="96"/>
    </row>
    <row r="189" spans="1:14" ht="15">
      <c r="A189" s="177" t="s">
        <v>153</v>
      </c>
      <c r="B189" s="287">
        <f>Margins!B189</f>
        <v>450</v>
      </c>
      <c r="C189" s="287">
        <f>Volume!J189</f>
        <v>614.3</v>
      </c>
      <c r="D189" s="182">
        <f>Volume!M189</f>
        <v>-0.6308637981235993</v>
      </c>
      <c r="E189" s="175">
        <f>Volume!C189*100</f>
        <v>62</v>
      </c>
      <c r="F189" s="347">
        <f>'Open Int.'!D189*100</f>
        <v>12</v>
      </c>
      <c r="G189" s="176">
        <f>'Open Int.'!R189</f>
        <v>65.23866</v>
      </c>
      <c r="H189" s="176">
        <f>'Open Int.'!Z189</f>
        <v>6.763121999999996</v>
      </c>
      <c r="I189" s="171">
        <f>'Open Int.'!O189</f>
        <v>0.8165254237288135</v>
      </c>
      <c r="J189" s="185">
        <f>IF(Volume!D189=0,0,Volume!F189/Volume!D189)</f>
        <v>0</v>
      </c>
      <c r="K189" s="187">
        <f>IF('Open Int.'!E189=0,0,'Open Int.'!H189/'Open Int.'!E189)</f>
        <v>0</v>
      </c>
      <c r="N189" s="96"/>
    </row>
    <row r="190" spans="1:14" ht="15">
      <c r="A190" s="177" t="s">
        <v>154</v>
      </c>
      <c r="B190" s="287">
        <f>Margins!B190</f>
        <v>6900</v>
      </c>
      <c r="C190" s="287">
        <f>Volume!J190</f>
        <v>49.15</v>
      </c>
      <c r="D190" s="182">
        <f>Volume!M190</f>
        <v>-0.2030456852791907</v>
      </c>
      <c r="E190" s="175">
        <f>Volume!C190*100</f>
        <v>104</v>
      </c>
      <c r="F190" s="347">
        <f>'Open Int.'!D190*100</f>
        <v>-2</v>
      </c>
      <c r="G190" s="176">
        <f>'Open Int.'!R190</f>
        <v>28.622994</v>
      </c>
      <c r="H190" s="176">
        <f>'Open Int.'!Z190</f>
        <v>-0.6019560000000013</v>
      </c>
      <c r="I190" s="171">
        <f>'Open Int.'!O190</f>
        <v>0.8720379146919431</v>
      </c>
      <c r="J190" s="185">
        <f>IF(Volume!D190=0,0,Volume!F190/Volume!D190)</f>
        <v>0</v>
      </c>
      <c r="K190" s="187">
        <f>IF('Open Int.'!E190=0,0,'Open Int.'!H190/'Open Int.'!E190)</f>
        <v>0</v>
      </c>
      <c r="N190" s="96"/>
    </row>
    <row r="191" spans="1:14" ht="15">
      <c r="A191" s="177" t="s">
        <v>303</v>
      </c>
      <c r="B191" s="287">
        <f>Margins!B191</f>
        <v>3600</v>
      </c>
      <c r="C191" s="287">
        <f>Volume!J191</f>
        <v>106.4</v>
      </c>
      <c r="D191" s="182">
        <f>Volume!M191</f>
        <v>2.4061597690086622</v>
      </c>
      <c r="E191" s="175">
        <f>Volume!C191*100</f>
        <v>-24</v>
      </c>
      <c r="F191" s="347">
        <f>'Open Int.'!D191*100</f>
        <v>-5</v>
      </c>
      <c r="G191" s="176">
        <f>'Open Int.'!R191</f>
        <v>76.876128</v>
      </c>
      <c r="H191" s="176">
        <f>'Open Int.'!Z191</f>
        <v>-1.9341000000000008</v>
      </c>
      <c r="I191" s="171">
        <f>'Open Int.'!O191</f>
        <v>0.8271051320378675</v>
      </c>
      <c r="J191" s="185">
        <f>IF(Volume!D191=0,0,Volume!F191/Volume!D191)</f>
        <v>0.05555555555555555</v>
      </c>
      <c r="K191" s="187">
        <f>IF('Open Int.'!E191=0,0,'Open Int.'!H191/'Open Int.'!E191)</f>
        <v>0.21333333333333335</v>
      </c>
      <c r="N191" s="96"/>
    </row>
    <row r="192" spans="1:14" ht="15">
      <c r="A192" s="177" t="s">
        <v>155</v>
      </c>
      <c r="B192" s="287">
        <f>Margins!B192</f>
        <v>525</v>
      </c>
      <c r="C192" s="287">
        <f>Volume!J192</f>
        <v>480.45</v>
      </c>
      <c r="D192" s="182">
        <f>Volume!M192</f>
        <v>-0.2594976126219639</v>
      </c>
      <c r="E192" s="175">
        <f>Volume!C192*100</f>
        <v>-70</v>
      </c>
      <c r="F192" s="347">
        <f>'Open Int.'!D192*100</f>
        <v>-1</v>
      </c>
      <c r="G192" s="176">
        <f>'Open Int.'!R192</f>
        <v>96.5560365</v>
      </c>
      <c r="H192" s="176">
        <f>'Open Int.'!Z192</f>
        <v>-1.060468499999999</v>
      </c>
      <c r="I192" s="171">
        <f>'Open Int.'!O192</f>
        <v>0.7933646812957158</v>
      </c>
      <c r="J192" s="185">
        <f>IF(Volume!D192=0,0,Volume!F192/Volume!D192)</f>
        <v>0</v>
      </c>
      <c r="K192" s="187">
        <f>IF('Open Int.'!E192=0,0,'Open Int.'!H192/'Open Int.'!E192)</f>
        <v>0.16666666666666666</v>
      </c>
      <c r="N192" s="96"/>
    </row>
    <row r="193" spans="1:14" ht="15">
      <c r="A193" s="177" t="s">
        <v>38</v>
      </c>
      <c r="B193" s="287">
        <f>Margins!B193</f>
        <v>600</v>
      </c>
      <c r="C193" s="287">
        <f>Volume!J193</f>
        <v>517.3</v>
      </c>
      <c r="D193" s="182">
        <f>Volume!M193</f>
        <v>-1.4291158536585367</v>
      </c>
      <c r="E193" s="175">
        <f>Volume!C193*100</f>
        <v>-11</v>
      </c>
      <c r="F193" s="347">
        <f>'Open Int.'!D193*100</f>
        <v>3</v>
      </c>
      <c r="G193" s="176">
        <f>'Open Int.'!R193</f>
        <v>388.75094999999993</v>
      </c>
      <c r="H193" s="176">
        <f>'Open Int.'!Z193</f>
        <v>7.053413999999975</v>
      </c>
      <c r="I193" s="171">
        <f>'Open Int.'!O193</f>
        <v>0.8173253493013972</v>
      </c>
      <c r="J193" s="185">
        <f>IF(Volume!D193=0,0,Volume!F193/Volume!D193)</f>
        <v>0.058823529411764705</v>
      </c>
      <c r="K193" s="187">
        <f>IF('Open Int.'!E193=0,0,'Open Int.'!H193/'Open Int.'!E193)</f>
        <v>0.08284023668639054</v>
      </c>
      <c r="N193" s="96"/>
    </row>
    <row r="194" spans="1:14" ht="15">
      <c r="A194" s="177" t="s">
        <v>156</v>
      </c>
      <c r="B194" s="287">
        <f>Margins!B194</f>
        <v>600</v>
      </c>
      <c r="C194" s="287">
        <f>Volume!J194</f>
        <v>396.3</v>
      </c>
      <c r="D194" s="182">
        <f>Volume!M194</f>
        <v>0.15163002274450915</v>
      </c>
      <c r="E194" s="175">
        <f>Volume!C194*100</f>
        <v>145</v>
      </c>
      <c r="F194" s="347">
        <f>'Open Int.'!D194*100</f>
        <v>0</v>
      </c>
      <c r="G194" s="176">
        <f>'Open Int.'!R194</f>
        <v>33.098976</v>
      </c>
      <c r="H194" s="176">
        <f>'Open Int.'!Z194</f>
        <v>0.1688219999999987</v>
      </c>
      <c r="I194" s="171">
        <f>'Open Int.'!O194</f>
        <v>0.875</v>
      </c>
      <c r="J194" s="185">
        <f>IF(Volume!D194=0,0,Volume!F194/Volume!D194)</f>
        <v>0</v>
      </c>
      <c r="K194" s="187">
        <f>IF('Open Int.'!E194=0,0,'Open Int.'!H194/'Open Int.'!E194)</f>
        <v>0</v>
      </c>
      <c r="N194" s="96"/>
    </row>
    <row r="195" spans="1:14" ht="15">
      <c r="A195" s="177" t="s">
        <v>394</v>
      </c>
      <c r="B195" s="287">
        <f>Margins!B195</f>
        <v>700</v>
      </c>
      <c r="C195" s="287">
        <f>Volume!J195</f>
        <v>297.4</v>
      </c>
      <c r="D195" s="182">
        <f>Volume!M195</f>
        <v>-0.6348145673237668</v>
      </c>
      <c r="E195" s="175">
        <f>Volume!C195*100</f>
        <v>-36</v>
      </c>
      <c r="F195" s="347">
        <f>'Open Int.'!D195*100</f>
        <v>2</v>
      </c>
      <c r="G195" s="176">
        <f>'Open Int.'!R195</f>
        <v>80.64893199999999</v>
      </c>
      <c r="H195" s="176">
        <f>'Open Int.'!Z195</f>
        <v>0.9722789999999861</v>
      </c>
      <c r="I195" s="171">
        <f>'Open Int.'!O195</f>
        <v>0.8693856479091379</v>
      </c>
      <c r="J195" s="185">
        <f>IF(Volume!D195=0,0,Volume!F195/Volume!D195)</f>
        <v>0</v>
      </c>
      <c r="K195" s="187">
        <f>IF('Open Int.'!E195=0,0,'Open Int.'!H195/'Open Int.'!E195)</f>
        <v>0</v>
      </c>
      <c r="N195" s="96"/>
    </row>
    <row r="196" spans="6:9" ht="15" hidden="1">
      <c r="F196" s="10"/>
      <c r="G196" s="174">
        <f>'Open Int.'!R196</f>
        <v>75991.39738946494</v>
      </c>
      <c r="H196" s="131">
        <f>'Open Int.'!Z196</f>
        <v>1178.6605444749964</v>
      </c>
      <c r="I196" s="100"/>
    </row>
    <row r="197" spans="6:9" ht="15">
      <c r="F197" s="10"/>
      <c r="I197" s="100"/>
    </row>
    <row r="198" spans="6:9" ht="15">
      <c r="F198" s="10"/>
      <c r="I198" s="100"/>
    </row>
    <row r="199" spans="6:9" ht="15">
      <c r="F199" s="10"/>
      <c r="I199" s="100"/>
    </row>
    <row r="200" spans="1:8" ht="15.75">
      <c r="A200" s="13"/>
      <c r="B200" s="13"/>
      <c r="C200" s="13"/>
      <c r="D200" s="14"/>
      <c r="E200" s="15"/>
      <c r="F200" s="8"/>
      <c r="G200" s="73"/>
      <c r="H200" s="73"/>
    </row>
    <row r="201" spans="2:10" ht="15.75" thickBot="1">
      <c r="B201" s="40" t="s">
        <v>53</v>
      </c>
      <c r="C201" s="41"/>
      <c r="D201" s="16"/>
      <c r="E201" s="11"/>
      <c r="F201" s="11"/>
      <c r="G201" s="12"/>
      <c r="H201" s="17"/>
      <c r="I201" s="17"/>
      <c r="J201" s="7"/>
    </row>
    <row r="202" spans="1:11" ht="15.75" thickBot="1">
      <c r="A202" s="29"/>
      <c r="B202" s="130" t="s">
        <v>182</v>
      </c>
      <c r="C202" s="130" t="s">
        <v>74</v>
      </c>
      <c r="D202" s="253" t="s">
        <v>9</v>
      </c>
      <c r="E202" s="130" t="s">
        <v>84</v>
      </c>
      <c r="F202" s="130" t="s">
        <v>49</v>
      </c>
      <c r="G202" s="18"/>
      <c r="I202" s="11"/>
      <c r="K202" s="12"/>
    </row>
    <row r="203" spans="1:11" ht="15">
      <c r="A203" s="192" t="s">
        <v>60</v>
      </c>
      <c r="B203" s="236">
        <f>'Open Int.'!$V$4</f>
        <v>238.88295575</v>
      </c>
      <c r="C203" s="236">
        <f>'Open Int.'!$V$6</f>
        <v>72.960986</v>
      </c>
      <c r="D203" s="236">
        <f>'Open Int.'!$V$8</f>
        <v>18033.34799475</v>
      </c>
      <c r="E203" s="250">
        <f>F203-(D203+C203+B203)</f>
        <v>36352.74380274</v>
      </c>
      <c r="F203" s="250">
        <f>'Open Int.'!$V$196</f>
        <v>54697.93573924</v>
      </c>
      <c r="G203" s="19"/>
      <c r="H203" s="42" t="s">
        <v>59</v>
      </c>
      <c r="I203" s="43"/>
      <c r="J203" s="65">
        <f>F206</f>
        <v>75991.397389465</v>
      </c>
      <c r="K203" s="17"/>
    </row>
    <row r="204" spans="1:11" ht="15">
      <c r="A204" s="202" t="s">
        <v>61</v>
      </c>
      <c r="B204" s="237">
        <f>'Open Int.'!$W$4</f>
        <v>0.03271025</v>
      </c>
      <c r="C204" s="237">
        <f>'Open Int.'!$W$6</f>
        <v>0.05159899999999999</v>
      </c>
      <c r="D204" s="237">
        <f>'Open Int.'!$W$8</f>
        <v>7189.85512575</v>
      </c>
      <c r="E204" s="252">
        <f>F204-(D204+C204+B204)</f>
        <v>3164.7657780500012</v>
      </c>
      <c r="F204" s="237">
        <f>'Open Int.'!$W$196</f>
        <v>10354.705213050001</v>
      </c>
      <c r="G204" s="20"/>
      <c r="H204" s="42" t="s">
        <v>66</v>
      </c>
      <c r="I204" s="43"/>
      <c r="J204" s="65">
        <f>'Open Int.'!$Z$196</f>
        <v>1178.6605444749964</v>
      </c>
      <c r="K204" s="132">
        <f>J204/(J203-J204)</f>
        <v>0.015754811201696174</v>
      </c>
    </row>
    <row r="205" spans="1:11" ht="15.75" thickBot="1">
      <c r="A205" s="204" t="s">
        <v>62</v>
      </c>
      <c r="B205" s="237">
        <f>'Open Int.'!$X$4</f>
        <v>0</v>
      </c>
      <c r="C205" s="237">
        <f>'Open Int.'!$X$6</f>
        <v>0</v>
      </c>
      <c r="D205" s="237">
        <f>'Open Int.'!$X$8</f>
        <v>10130.509125</v>
      </c>
      <c r="E205" s="252">
        <f>F205-(D205+C205+B205)</f>
        <v>808.2473121750008</v>
      </c>
      <c r="F205" s="237">
        <f>'Open Int.'!$X$196</f>
        <v>10938.756437175001</v>
      </c>
      <c r="G205" s="19"/>
      <c r="H205" s="348"/>
      <c r="I205" s="348"/>
      <c r="J205" s="349"/>
      <c r="K205" s="350"/>
    </row>
    <row r="206" spans="1:10" ht="15.75" thickBot="1">
      <c r="A206" s="201" t="s">
        <v>11</v>
      </c>
      <c r="B206" s="30">
        <f>SUM(B203:B205)</f>
        <v>238.91566600000002</v>
      </c>
      <c r="C206" s="30">
        <f>SUM(C203:C205)</f>
        <v>73.012585</v>
      </c>
      <c r="D206" s="254">
        <f>SUM(D203:D205)</f>
        <v>35353.712245500006</v>
      </c>
      <c r="E206" s="254">
        <f>SUM(E203:E205)</f>
        <v>40325.756892965</v>
      </c>
      <c r="F206" s="30">
        <f>SUM(F203:F205)</f>
        <v>75991.397389465</v>
      </c>
      <c r="G206" s="22"/>
      <c r="H206" s="44" t="s">
        <v>67</v>
      </c>
      <c r="I206" s="45"/>
      <c r="J206" s="21">
        <f>Volume!P197</f>
        <v>0.23891861369938547</v>
      </c>
    </row>
    <row r="207" spans="1:11" ht="15">
      <c r="A207" s="192" t="s">
        <v>54</v>
      </c>
      <c r="B207" s="237">
        <f>'Open Int.'!$S$4</f>
        <v>206.17270575</v>
      </c>
      <c r="C207" s="237">
        <f>'Open Int.'!$S$6</f>
        <v>65.582329</v>
      </c>
      <c r="D207" s="237">
        <f>'Open Int.'!$S$8</f>
        <v>26558.41060125</v>
      </c>
      <c r="E207" s="252">
        <f>F207-(D207+C207+B207)</f>
        <v>32675.898948244965</v>
      </c>
      <c r="F207" s="237">
        <f>'Open Int.'!$S$196</f>
        <v>59506.06458424497</v>
      </c>
      <c r="G207" s="20"/>
      <c r="H207" s="44" t="s">
        <v>68</v>
      </c>
      <c r="I207" s="45"/>
      <c r="J207" s="23">
        <f>'Open Int.'!E197</f>
        <v>0.2782210023681687</v>
      </c>
      <c r="K207" s="12"/>
    </row>
    <row r="208" spans="1:10" ht="15.75" thickBot="1">
      <c r="A208" s="204" t="s">
        <v>65</v>
      </c>
      <c r="B208" s="251">
        <f>B206-B207</f>
        <v>32.74296025000001</v>
      </c>
      <c r="C208" s="251">
        <f>C206-C207</f>
        <v>7.430256</v>
      </c>
      <c r="D208" s="255">
        <f>D206-D207</f>
        <v>8795.301644250005</v>
      </c>
      <c r="E208" s="251">
        <f>E206-E207</f>
        <v>7649.857944720035</v>
      </c>
      <c r="F208" s="251">
        <f>F206-F207</f>
        <v>16485.33280522003</v>
      </c>
      <c r="G208" s="20"/>
      <c r="J208" s="66"/>
    </row>
    <row r="209" ht="15">
      <c r="G209" s="90"/>
    </row>
    <row r="210" spans="4:9" ht="15">
      <c r="D210" s="50"/>
      <c r="E210" s="26"/>
      <c r="I210" s="24"/>
    </row>
    <row r="211" spans="3:8" ht="15">
      <c r="C211" s="50"/>
      <c r="D211" s="50"/>
      <c r="E211" s="98"/>
      <c r="F211" s="266"/>
      <c r="H211" s="26"/>
    </row>
    <row r="212" spans="4:7" ht="15">
      <c r="D212" s="50"/>
      <c r="E212" s="26"/>
      <c r="F212" s="26"/>
      <c r="G212" s="26"/>
    </row>
    <row r="213" spans="4:5" ht="15">
      <c r="D213" s="50"/>
      <c r="E213" s="26"/>
    </row>
    <row r="216" ht="15">
      <c r="A216" s="7" t="s">
        <v>120</v>
      </c>
    </row>
    <row r="217" ht="15">
      <c r="A217" s="7" t="s">
        <v>115</v>
      </c>
    </row>
    <row r="231" ht="15">
      <c r="G231"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35"/>
  <sheetViews>
    <sheetView workbookViewId="0" topLeftCell="A1">
      <selection activeCell="C89" sqref="C89"/>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1" t="s">
        <v>127</v>
      </c>
      <c r="B1" s="441"/>
      <c r="C1" s="441"/>
      <c r="D1" s="92">
        <f ca="1">NOW()</f>
        <v>39255.80323240741</v>
      </c>
    </row>
    <row r="2" spans="1:3" ht="13.5">
      <c r="A2" s="94" t="s">
        <v>128</v>
      </c>
      <c r="B2" s="94" t="s">
        <v>129</v>
      </c>
      <c r="C2" s="95" t="s">
        <v>130</v>
      </c>
    </row>
    <row r="3" spans="1:3" ht="13.5">
      <c r="A3" s="25" t="s">
        <v>398</v>
      </c>
      <c r="B3" s="92">
        <v>39261</v>
      </c>
      <c r="C3" s="93">
        <f>B3-D1</f>
        <v>5.196767592591641</v>
      </c>
    </row>
    <row r="4" spans="1:3" ht="13.5">
      <c r="A4" s="25" t="s">
        <v>400</v>
      </c>
      <c r="B4" s="92">
        <v>39289</v>
      </c>
      <c r="C4" s="93">
        <f>B4-D1</f>
        <v>33.19676759259164</v>
      </c>
    </row>
    <row r="5" spans="1:3" ht="13.5">
      <c r="A5" s="25" t="s">
        <v>496</v>
      </c>
      <c r="B5" s="92">
        <v>39324</v>
      </c>
      <c r="C5" s="93">
        <f>B5-D1</f>
        <v>68.19676759259164</v>
      </c>
    </row>
    <row r="6" spans="1:3" ht="13.5">
      <c r="A6" s="51"/>
      <c r="B6" s="97"/>
      <c r="C6" s="93"/>
    </row>
    <row r="7" spans="1:3" ht="13.5">
      <c r="A7" s="440" t="s">
        <v>131</v>
      </c>
      <c r="B7" s="440"/>
      <c r="C7" s="440"/>
    </row>
    <row r="8" spans="1:3" ht="13.5">
      <c r="A8" s="91" t="s">
        <v>114</v>
      </c>
      <c r="B8" s="91" t="s">
        <v>116</v>
      </c>
      <c r="C8" s="91" t="s">
        <v>125</v>
      </c>
    </row>
    <row r="9" spans="1:8" ht="14.25">
      <c r="A9" s="379" t="s">
        <v>76</v>
      </c>
      <c r="B9" s="380">
        <v>39254</v>
      </c>
      <c r="C9" s="379" t="s">
        <v>463</v>
      </c>
      <c r="D9"/>
      <c r="E9"/>
      <c r="G9"/>
      <c r="H9"/>
    </row>
    <row r="10" spans="1:8" ht="14.25">
      <c r="A10" s="379" t="s">
        <v>178</v>
      </c>
      <c r="B10" s="380">
        <v>39255</v>
      </c>
      <c r="C10" s="379" t="s">
        <v>466</v>
      </c>
      <c r="D10"/>
      <c r="E10"/>
      <c r="G10"/>
      <c r="H10"/>
    </row>
    <row r="11" spans="1:8" ht="14.25">
      <c r="A11" s="379" t="s">
        <v>293</v>
      </c>
      <c r="B11" s="380">
        <v>39255</v>
      </c>
      <c r="C11" s="379" t="s">
        <v>472</v>
      </c>
      <c r="D11"/>
      <c r="E11"/>
      <c r="F11"/>
      <c r="G11"/>
      <c r="H11"/>
    </row>
    <row r="12" spans="1:8" ht="14.25">
      <c r="A12" s="379" t="s">
        <v>78</v>
      </c>
      <c r="B12" s="380">
        <v>39259</v>
      </c>
      <c r="C12" s="379" t="s">
        <v>489</v>
      </c>
      <c r="D12"/>
      <c r="E12"/>
      <c r="G12"/>
      <c r="H12"/>
    </row>
    <row r="13" spans="1:8" ht="14.25">
      <c r="A13" s="379" t="s">
        <v>193</v>
      </c>
      <c r="B13" s="380">
        <v>39261</v>
      </c>
      <c r="C13" s="379" t="s">
        <v>462</v>
      </c>
      <c r="D13"/>
      <c r="E13"/>
      <c r="G13"/>
      <c r="H13"/>
    </row>
    <row r="14" spans="1:8" ht="14.25">
      <c r="A14" s="379" t="s">
        <v>98</v>
      </c>
      <c r="B14" s="380">
        <v>39261</v>
      </c>
      <c r="C14" s="379" t="s">
        <v>464</v>
      </c>
      <c r="D14"/>
      <c r="E14"/>
      <c r="G14"/>
      <c r="H14"/>
    </row>
    <row r="15" spans="1:8" ht="14.25">
      <c r="A15" s="379" t="s">
        <v>38</v>
      </c>
      <c r="B15" s="380">
        <v>39261</v>
      </c>
      <c r="C15" s="379" t="s">
        <v>465</v>
      </c>
      <c r="D15"/>
      <c r="E15" s="376"/>
      <c r="F15"/>
      <c r="G15"/>
      <c r="H15"/>
    </row>
    <row r="16" spans="1:8" ht="14.25">
      <c r="A16" s="379" t="s">
        <v>145</v>
      </c>
      <c r="B16" s="380">
        <v>39262</v>
      </c>
      <c r="C16" s="379" t="s">
        <v>463</v>
      </c>
      <c r="D16"/>
      <c r="E16"/>
      <c r="F16"/>
      <c r="G16"/>
      <c r="H16"/>
    </row>
    <row r="17" spans="1:8" ht="14.25">
      <c r="A17" s="379" t="s">
        <v>134</v>
      </c>
      <c r="B17" s="380">
        <v>39262</v>
      </c>
      <c r="C17" s="379" t="s">
        <v>469</v>
      </c>
      <c r="D17"/>
      <c r="E17" s="376"/>
      <c r="F17"/>
      <c r="G17"/>
      <c r="H17"/>
    </row>
    <row r="18" spans="1:8" ht="14.25">
      <c r="A18" s="379" t="s">
        <v>180</v>
      </c>
      <c r="B18" s="380">
        <v>39265</v>
      </c>
      <c r="C18" s="379" t="s">
        <v>470</v>
      </c>
      <c r="D18" s="376"/>
      <c r="E18"/>
      <c r="F18" s="376"/>
      <c r="G18"/>
      <c r="H18"/>
    </row>
    <row r="19" spans="1:8" ht="14.25">
      <c r="A19" s="379" t="s">
        <v>77</v>
      </c>
      <c r="B19" s="380">
        <v>39265</v>
      </c>
      <c r="C19" s="379" t="s">
        <v>481</v>
      </c>
      <c r="D19" s="376"/>
      <c r="E19"/>
      <c r="F19" s="376"/>
      <c r="G19"/>
      <c r="H19"/>
    </row>
    <row r="20" spans="1:8" ht="14.25">
      <c r="A20" s="379" t="s">
        <v>285</v>
      </c>
      <c r="B20" s="380">
        <v>39266</v>
      </c>
      <c r="C20" s="379" t="s">
        <v>471</v>
      </c>
      <c r="D20" s="376"/>
      <c r="E20" s="376"/>
      <c r="F20" s="376"/>
      <c r="G20"/>
      <c r="H20"/>
    </row>
    <row r="21" spans="1:8" ht="14.25">
      <c r="A21" s="379" t="s">
        <v>7</v>
      </c>
      <c r="B21" s="380">
        <v>39268</v>
      </c>
      <c r="C21" s="379" t="s">
        <v>473</v>
      </c>
      <c r="D21"/>
      <c r="E21"/>
      <c r="G21"/>
      <c r="H21"/>
    </row>
    <row r="22" spans="1:8" ht="14.25">
      <c r="A22" s="379" t="s">
        <v>234</v>
      </c>
      <c r="B22" s="380">
        <v>39268</v>
      </c>
      <c r="C22" s="379" t="s">
        <v>474</v>
      </c>
      <c r="D22"/>
      <c r="E22"/>
      <c r="G22"/>
      <c r="H22"/>
    </row>
    <row r="23" spans="1:4" ht="14.25">
      <c r="A23" s="379" t="s">
        <v>303</v>
      </c>
      <c r="B23" s="380">
        <v>39269</v>
      </c>
      <c r="C23" s="379" t="s">
        <v>475</v>
      </c>
      <c r="D23" t="s">
        <v>477</v>
      </c>
    </row>
    <row r="24" spans="1:4" ht="14.25">
      <c r="A24" s="379" t="s">
        <v>429</v>
      </c>
      <c r="B24" s="380">
        <v>39269</v>
      </c>
      <c r="C24" s="379" t="s">
        <v>481</v>
      </c>
      <c r="D24" t="s">
        <v>479</v>
      </c>
    </row>
    <row r="25" spans="1:4" ht="14.25">
      <c r="A25" s="379" t="s">
        <v>152</v>
      </c>
      <c r="B25" s="380">
        <v>39269</v>
      </c>
      <c r="C25" s="379" t="s">
        <v>482</v>
      </c>
      <c r="D25" t="s">
        <v>480</v>
      </c>
    </row>
    <row r="26" spans="1:8" ht="14.25">
      <c r="A26" s="379" t="s">
        <v>194</v>
      </c>
      <c r="B26" s="380">
        <v>39269</v>
      </c>
      <c r="C26" s="379" t="s">
        <v>498</v>
      </c>
      <c r="D26" s="376"/>
      <c r="E26"/>
      <c r="G26"/>
      <c r="H26"/>
    </row>
    <row r="27" spans="1:8" ht="14.25">
      <c r="A27" s="379" t="s">
        <v>196</v>
      </c>
      <c r="B27" s="380">
        <v>39273</v>
      </c>
      <c r="C27" s="379" t="s">
        <v>478</v>
      </c>
      <c r="D27" s="376"/>
      <c r="E27"/>
      <c r="G27"/>
      <c r="H27"/>
    </row>
    <row r="28" spans="1:8" ht="14.25">
      <c r="A28" s="379" t="s">
        <v>271</v>
      </c>
      <c r="B28" s="380">
        <v>39273</v>
      </c>
      <c r="C28" s="379" t="s">
        <v>492</v>
      </c>
      <c r="D28" s="376"/>
      <c r="E28" s="376"/>
      <c r="G28"/>
      <c r="H28"/>
    </row>
    <row r="29" spans="1:8" ht="14.25">
      <c r="A29" s="379" t="s">
        <v>231</v>
      </c>
      <c r="B29" s="380">
        <v>39274</v>
      </c>
      <c r="C29" s="379" t="s">
        <v>477</v>
      </c>
      <c r="D29"/>
      <c r="E29" s="376"/>
      <c r="G29"/>
      <c r="H29"/>
    </row>
    <row r="30" spans="1:8" ht="14.25">
      <c r="A30" s="379" t="s">
        <v>172</v>
      </c>
      <c r="B30" s="380">
        <v>39275</v>
      </c>
      <c r="C30" s="379" t="s">
        <v>463</v>
      </c>
      <c r="D30"/>
      <c r="E30"/>
      <c r="G30"/>
      <c r="H30"/>
    </row>
    <row r="31" spans="1:8" ht="14.25">
      <c r="A31" s="379" t="s">
        <v>406</v>
      </c>
      <c r="B31" s="380">
        <v>39276</v>
      </c>
      <c r="C31" s="379" t="s">
        <v>475</v>
      </c>
      <c r="D31" s="376"/>
      <c r="E31"/>
      <c r="G31"/>
      <c r="H31"/>
    </row>
    <row r="32" spans="1:8" ht="14.25">
      <c r="A32" s="379" t="s">
        <v>6</v>
      </c>
      <c r="B32" s="380">
        <v>39279</v>
      </c>
      <c r="C32" s="379" t="s">
        <v>479</v>
      </c>
      <c r="D32"/>
      <c r="E32"/>
      <c r="G32"/>
      <c r="H32"/>
    </row>
    <row r="33" spans="1:8" ht="14.25">
      <c r="A33" s="379" t="s">
        <v>230</v>
      </c>
      <c r="B33" s="380">
        <v>39280</v>
      </c>
      <c r="C33" s="379" t="s">
        <v>480</v>
      </c>
      <c r="D33"/>
      <c r="E33"/>
      <c r="G33"/>
      <c r="H33"/>
    </row>
    <row r="34" spans="1:8" ht="14.25">
      <c r="A34" s="379" t="s">
        <v>418</v>
      </c>
      <c r="B34" s="380">
        <v>39280</v>
      </c>
      <c r="C34" s="379" t="s">
        <v>493</v>
      </c>
      <c r="D34"/>
      <c r="E34"/>
      <c r="G34"/>
      <c r="H34"/>
    </row>
    <row r="35" spans="1:8" ht="14.25">
      <c r="A35" s="379" t="s">
        <v>218</v>
      </c>
      <c r="B35" s="380">
        <v>39281</v>
      </c>
      <c r="C35" s="379" t="s">
        <v>476</v>
      </c>
      <c r="D35" s="376"/>
      <c r="E35"/>
      <c r="G35"/>
      <c r="H35"/>
    </row>
    <row r="36" spans="1:8" ht="14.25">
      <c r="A36" s="379" t="s">
        <v>297</v>
      </c>
      <c r="B36" s="380">
        <v>39281</v>
      </c>
      <c r="C36" s="379" t="s">
        <v>491</v>
      </c>
      <c r="D36"/>
      <c r="E36"/>
      <c r="G36" t="s">
        <v>497</v>
      </c>
      <c r="H36" t="s">
        <v>497</v>
      </c>
    </row>
    <row r="37" spans="1:8" ht="14.25">
      <c r="A37" s="379" t="s">
        <v>183</v>
      </c>
      <c r="B37" s="380">
        <v>39282</v>
      </c>
      <c r="C37" s="379" t="s">
        <v>490</v>
      </c>
      <c r="D37" s="376"/>
      <c r="E37"/>
      <c r="G37" t="s">
        <v>497</v>
      </c>
      <c r="H37" t="s">
        <v>497</v>
      </c>
    </row>
    <row r="135" ht="13.5">
      <c r="M135"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8"/>
  <sheetViews>
    <sheetView workbookViewId="0" topLeftCell="A1">
      <selection activeCell="A239" sqref="A239"/>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7" t="s">
        <v>237</v>
      </c>
      <c r="B1" s="398"/>
      <c r="C1" s="398"/>
      <c r="D1" s="398"/>
    </row>
    <row r="2" spans="1:4" ht="17.25" customHeight="1">
      <c r="A2" s="358" t="s">
        <v>238</v>
      </c>
      <c r="B2" s="358" t="s">
        <v>59</v>
      </c>
      <c r="C2" s="359" t="s">
        <v>70</v>
      </c>
      <c r="D2" s="363" t="s">
        <v>239</v>
      </c>
    </row>
    <row r="3" spans="1:4" ht="15">
      <c r="A3" s="358" t="s">
        <v>270</v>
      </c>
      <c r="B3" s="358">
        <f>SUM(B4:B8)</f>
        <v>43320100</v>
      </c>
      <c r="C3" s="358">
        <f>SUM(C4:C8)</f>
        <v>113725</v>
      </c>
      <c r="D3" s="363">
        <f aca="true" t="shared" si="0" ref="D3:D8">C3/(B3-C3)</f>
        <v>0.0026321347254890048</v>
      </c>
    </row>
    <row r="4" spans="1:4" ht="14.25">
      <c r="A4" s="360" t="s">
        <v>182</v>
      </c>
      <c r="B4" s="361">
        <f>VLOOKUP(A4,'Open Int.'!$A$4:$O$195,2,FALSE)</f>
        <v>365150</v>
      </c>
      <c r="C4" s="361">
        <f>VLOOKUP(A4,'Open Int.'!$A$4:$O$195,3,FALSE)</f>
        <v>21600</v>
      </c>
      <c r="D4" s="362">
        <f t="shared" si="0"/>
        <v>0.06287294425847766</v>
      </c>
    </row>
    <row r="5" spans="1:4" ht="14.25">
      <c r="A5" s="360" t="s">
        <v>467</v>
      </c>
      <c r="B5" s="361">
        <f>VLOOKUP(A5,'Open Int.'!$A$4:$O$195,2,FALSE)</f>
        <v>189400</v>
      </c>
      <c r="C5" s="361">
        <f>VLOOKUP(A5,'Open Int.'!$A$4:$O$195,3,FALSE)</f>
        <v>2800</v>
      </c>
      <c r="D5" s="362">
        <f t="shared" si="0"/>
        <v>0.015005359056806002</v>
      </c>
    </row>
    <row r="6" spans="1:4" ht="14.25">
      <c r="A6" s="360" t="s">
        <v>74</v>
      </c>
      <c r="B6" s="361">
        <f>VLOOKUP(A6,'Open Int.'!$A$4:$O$195,2,FALSE)</f>
        <v>141400</v>
      </c>
      <c r="C6" s="361">
        <f>VLOOKUP(A6,'Open Int.'!$A$4:$O$195,3,FALSE)</f>
        <v>6000</v>
      </c>
      <c r="D6" s="362">
        <f t="shared" si="0"/>
        <v>0.04431314623338257</v>
      </c>
    </row>
    <row r="7" spans="1:4" ht="14.25">
      <c r="A7" s="360" t="s">
        <v>468</v>
      </c>
      <c r="B7" s="361">
        <f>VLOOKUP(A7,'Open Int.'!$A$4:$O$195,2,FALSE)</f>
        <v>213200</v>
      </c>
      <c r="C7" s="361">
        <f>VLOOKUP(A7,'Open Int.'!$A$4:$O$195,3,FALSE)</f>
        <v>5725</v>
      </c>
      <c r="D7" s="362">
        <f t="shared" si="0"/>
        <v>0.027593685986263404</v>
      </c>
    </row>
    <row r="8" spans="1:4" ht="14.25">
      <c r="A8" s="360" t="s">
        <v>9</v>
      </c>
      <c r="B8" s="361">
        <f>VLOOKUP(A8,'Open Int.'!$A$4:$O$195,2,FALSE)</f>
        <v>42410950</v>
      </c>
      <c r="C8" s="361">
        <f>VLOOKUP(A8,'Open Int.'!$A$4:$O$195,3,FALSE)</f>
        <v>77600</v>
      </c>
      <c r="D8" s="362">
        <f t="shared" si="0"/>
        <v>0.001833070144460573</v>
      </c>
    </row>
    <row r="9" spans="1:4" ht="14.25">
      <c r="A9" s="360"/>
      <c r="B9" s="361"/>
      <c r="C9" s="361"/>
      <c r="D9" s="362"/>
    </row>
    <row r="10" spans="1:4" ht="15">
      <c r="A10" s="358" t="s">
        <v>242</v>
      </c>
      <c r="B10" s="358">
        <f>B15+B11</f>
        <v>49338823</v>
      </c>
      <c r="C10" s="358">
        <f>C15+C11</f>
        <v>-1511443</v>
      </c>
      <c r="D10" s="363">
        <f>C10/(B10-C10)</f>
        <v>-0.02972340400343235</v>
      </c>
    </row>
    <row r="11" spans="1:4" ht="15" outlineLevel="1">
      <c r="A11" s="358" t="s">
        <v>240</v>
      </c>
      <c r="B11" s="358">
        <f>SUM(B12:B14)</f>
        <v>9602500</v>
      </c>
      <c r="C11" s="358">
        <f>SUM(C12:C14)</f>
        <v>130550</v>
      </c>
      <c r="D11" s="363">
        <f aca="true" t="shared" si="1" ref="D11:D20">C11/(B11-C11)</f>
        <v>0.013782800796034608</v>
      </c>
    </row>
    <row r="12" spans="1:4" ht="14.25" outlineLevel="2">
      <c r="A12" s="360" t="s">
        <v>329</v>
      </c>
      <c r="B12" s="361">
        <f>VLOOKUP(A12,'Open Int.'!$A$4:$O$195,2,FALSE)</f>
        <v>2087000</v>
      </c>
      <c r="C12" s="361">
        <f>VLOOKUP(A12,'Open Int.'!$A$4:$O$195,3,FALSE)</f>
        <v>-2000</v>
      </c>
      <c r="D12" s="362">
        <f t="shared" si="1"/>
        <v>-0.0009573958831977022</v>
      </c>
    </row>
    <row r="13" spans="1:4" ht="14.25" outlineLevel="2">
      <c r="A13" s="360" t="s">
        <v>330</v>
      </c>
      <c r="B13" s="361">
        <f>VLOOKUP(A13,'Open Int.'!$A$4:$O$195,2,FALSE)</f>
        <v>2435600</v>
      </c>
      <c r="C13" s="361">
        <f>VLOOKUP(A13,'Open Int.'!$A$4:$O$195,3,FALSE)</f>
        <v>35200</v>
      </c>
      <c r="D13" s="362">
        <f t="shared" si="1"/>
        <v>0.014664222629561739</v>
      </c>
    </row>
    <row r="14" spans="1:4" ht="14.25" outlineLevel="2">
      <c r="A14" s="360" t="s">
        <v>331</v>
      </c>
      <c r="B14" s="361">
        <f>VLOOKUP(A14,'Open Int.'!$A$4:$O$195,2,FALSE)</f>
        <v>5079900</v>
      </c>
      <c r="C14" s="361">
        <f>VLOOKUP(A14,'Open Int.'!$A$4:$O$195,3,FALSE)</f>
        <v>97350</v>
      </c>
      <c r="D14" s="362">
        <f t="shared" si="1"/>
        <v>0.019538188277087035</v>
      </c>
    </row>
    <row r="15" spans="1:4" ht="15">
      <c r="A15" s="358" t="s">
        <v>241</v>
      </c>
      <c r="B15" s="358">
        <f>SUM(B16:B20)</f>
        <v>39736323</v>
      </c>
      <c r="C15" s="358">
        <f>SUM(C16:C20)</f>
        <v>-1641993</v>
      </c>
      <c r="D15" s="363">
        <f t="shared" si="1"/>
        <v>-0.03968245106929919</v>
      </c>
    </row>
    <row r="16" spans="1:4" ht="14.25" outlineLevel="2">
      <c r="A16" s="360" t="s">
        <v>332</v>
      </c>
      <c r="B16" s="361">
        <f>VLOOKUP(A16,'Open Int.'!$A$4:$O$195,2,FALSE)</f>
        <v>22027075</v>
      </c>
      <c r="C16" s="361">
        <f>VLOOKUP(A16,'Open Int.'!$A$4:$O$195,3,FALSE)</f>
        <v>-1733325</v>
      </c>
      <c r="D16" s="362">
        <f t="shared" si="1"/>
        <v>-0.07295016077170419</v>
      </c>
    </row>
    <row r="17" spans="1:4" ht="14.25" outlineLevel="2">
      <c r="A17" s="360" t="s">
        <v>333</v>
      </c>
      <c r="B17" s="361">
        <f>VLOOKUP(A17,'Open Int.'!$A$4:$O$195,2,FALSE)</f>
        <v>6105600</v>
      </c>
      <c r="C17" s="361">
        <f>VLOOKUP(A17,'Open Int.'!$A$4:$O$195,3,FALSE)</f>
        <v>21600</v>
      </c>
      <c r="D17" s="362">
        <f t="shared" si="1"/>
        <v>0.0035502958579881655</v>
      </c>
    </row>
    <row r="18" spans="1:4" ht="14.25" outlineLevel="2">
      <c r="A18" s="360" t="s">
        <v>7</v>
      </c>
      <c r="B18" s="361">
        <f>VLOOKUP(A18,'Open Int.'!$A$4:$O$195,2,FALSE)</f>
        <v>2748096</v>
      </c>
      <c r="C18" s="361">
        <f>VLOOKUP(A18,'Open Int.'!$A$4:$O$195,3,FALSE)</f>
        <v>63024</v>
      </c>
      <c r="D18" s="362">
        <f t="shared" si="1"/>
        <v>0.023471996281663954</v>
      </c>
    </row>
    <row r="19" spans="1:4" ht="14.25" outlineLevel="2">
      <c r="A19" s="360" t="s">
        <v>44</v>
      </c>
      <c r="B19" s="361">
        <f>VLOOKUP(A19,'Open Int.'!$A$4:$O$195,2,FALSE)</f>
        <v>2512400</v>
      </c>
      <c r="C19" s="361">
        <f>VLOOKUP(A19,'Open Int.'!$A$4:$O$195,3,FALSE)</f>
        <v>147200</v>
      </c>
      <c r="D19" s="362">
        <f t="shared" si="1"/>
        <v>0.062235751733468625</v>
      </c>
    </row>
    <row r="20" spans="1:4" ht="14.25" outlineLevel="2">
      <c r="A20" s="360" t="s">
        <v>306</v>
      </c>
      <c r="B20" s="361">
        <f>VLOOKUP(A20,'Open Int.'!$A$4:$O$195,2,FALSE)</f>
        <v>6343152</v>
      </c>
      <c r="C20" s="361">
        <f>VLOOKUP(A20,'Open Int.'!$A$4:$O$195,3,FALSE)</f>
        <v>-140492</v>
      </c>
      <c r="D20" s="362">
        <f t="shared" si="1"/>
        <v>-0.021668678909576158</v>
      </c>
    </row>
    <row r="21" spans="1:4" ht="15" outlineLevel="1">
      <c r="A21" s="358" t="s">
        <v>243</v>
      </c>
      <c r="B21" s="358">
        <f>SUM(B22:B25)</f>
        <v>19299950</v>
      </c>
      <c r="C21" s="358">
        <f>SUM(C22:C25)</f>
        <v>304950</v>
      </c>
      <c r="D21" s="363">
        <f aca="true" t="shared" si="2" ref="D21:D28">C21/(B21-C21)</f>
        <v>0.016054224795998946</v>
      </c>
    </row>
    <row r="22" spans="1:4" ht="14.25" outlineLevel="1">
      <c r="A22" s="360" t="s">
        <v>180</v>
      </c>
      <c r="B22" s="361">
        <f>VLOOKUP(A22,'Open Int.'!$A$4:$O$195,2,FALSE)</f>
        <v>6670500</v>
      </c>
      <c r="C22" s="361">
        <f>VLOOKUP(A22,'Open Int.'!$A$4:$O$195,3,FALSE)</f>
        <v>57000</v>
      </c>
      <c r="D22" s="362">
        <f t="shared" si="2"/>
        <v>0.008618734406894988</v>
      </c>
    </row>
    <row r="23" spans="1:4" ht="14.25" outlineLevel="1">
      <c r="A23" s="360" t="s">
        <v>308</v>
      </c>
      <c r="B23" s="361">
        <f>VLOOKUP(A23,'Open Int.'!$A$4:$O$195,2,FALSE)</f>
        <v>1651200</v>
      </c>
      <c r="C23" s="361">
        <f>VLOOKUP(A23,'Open Int.'!$A$4:$O$195,3,FALSE)</f>
        <v>37200</v>
      </c>
      <c r="D23" s="362">
        <f t="shared" si="2"/>
        <v>0.023048327137546468</v>
      </c>
    </row>
    <row r="24" spans="1:4" ht="14.25" outlineLevel="1">
      <c r="A24" s="360" t="s">
        <v>334</v>
      </c>
      <c r="B24" s="361">
        <f>VLOOKUP(A24,'Open Int.'!$A$4:$O$195,2,FALSE)</f>
        <v>9900000</v>
      </c>
      <c r="C24" s="361">
        <f>VLOOKUP(A24,'Open Int.'!$A$4:$O$195,3,FALSE)</f>
        <v>244000</v>
      </c>
      <c r="D24" s="362">
        <f t="shared" si="2"/>
        <v>0.025269262634631317</v>
      </c>
    </row>
    <row r="25" spans="1:4" ht="14.25" outlineLevel="1">
      <c r="A25" s="360" t="s">
        <v>335</v>
      </c>
      <c r="B25" s="361">
        <f>VLOOKUP(A25,'Open Int.'!$A$4:$O$195,2,FALSE)</f>
        <v>1078250</v>
      </c>
      <c r="C25" s="361">
        <f>VLOOKUP(A25,'Open Int.'!$A$4:$O$195,3,FALSE)</f>
        <v>-33250</v>
      </c>
      <c r="D25" s="362">
        <f t="shared" si="2"/>
        <v>-0.029914529914529916</v>
      </c>
    </row>
    <row r="26" spans="1:4" ht="14.25" outlineLevel="1">
      <c r="A26" s="360"/>
      <c r="B26" s="361"/>
      <c r="C26" s="361"/>
      <c r="D26" s="362"/>
    </row>
    <row r="27" spans="1:4" ht="15">
      <c r="A27" s="358" t="s">
        <v>246</v>
      </c>
      <c r="B27" s="358">
        <f>B44+B28</f>
        <v>162828700</v>
      </c>
      <c r="C27" s="358">
        <f>C44+C28</f>
        <v>2808350</v>
      </c>
      <c r="D27" s="363">
        <f>C27/(B27-C27)</f>
        <v>0.01754995536505201</v>
      </c>
    </row>
    <row r="28" spans="1:4" ht="15" outlineLevel="1">
      <c r="A28" s="358" t="s">
        <v>244</v>
      </c>
      <c r="B28" s="358">
        <f>SUM(B29:B43)</f>
        <v>80739800</v>
      </c>
      <c r="C28" s="358">
        <f>SUM(C29:C43)</f>
        <v>1322200</v>
      </c>
      <c r="D28" s="363">
        <f t="shared" si="2"/>
        <v>0.01664870255459747</v>
      </c>
    </row>
    <row r="29" spans="1:4" ht="14.25" outlineLevel="2">
      <c r="A29" s="360" t="s">
        <v>135</v>
      </c>
      <c r="B29" s="361">
        <f>VLOOKUP(A29,'Open Int.'!$A$4:$O$195,2,FALSE)</f>
        <v>2707250</v>
      </c>
      <c r="C29" s="361">
        <f>VLOOKUP(A29,'Open Int.'!$A$4:$O$195,3,FALSE)</f>
        <v>41650</v>
      </c>
      <c r="D29" s="362">
        <f aca="true" t="shared" si="3" ref="D29:D44">C29/(B29-C29)</f>
        <v>0.015625</v>
      </c>
    </row>
    <row r="30" spans="1:4" ht="14.25" outlineLevel="2">
      <c r="A30" s="360" t="s">
        <v>336</v>
      </c>
      <c r="B30" s="361">
        <f>VLOOKUP(A30,'Open Int.'!$A$4:$O$195,2,FALSE)</f>
        <v>3390200</v>
      </c>
      <c r="C30" s="361">
        <f>VLOOKUP(A30,'Open Int.'!$A$4:$O$195,3,FALSE)</f>
        <v>46000</v>
      </c>
      <c r="D30" s="362">
        <f t="shared" si="3"/>
        <v>0.013755158184319119</v>
      </c>
    </row>
    <row r="31" spans="1:4" ht="14.25" outlineLevel="2">
      <c r="A31" s="360" t="s">
        <v>337</v>
      </c>
      <c r="B31" s="361">
        <f>VLOOKUP(A31,'Open Int.'!$A$4:$O$195,2,FALSE)</f>
        <v>7487200</v>
      </c>
      <c r="C31" s="361">
        <f>VLOOKUP(A31,'Open Int.'!$A$4:$O$195,3,FALSE)</f>
        <v>32200</v>
      </c>
      <c r="D31" s="362">
        <f t="shared" si="3"/>
        <v>0.00431924882629108</v>
      </c>
    </row>
    <row r="32" spans="1:4" ht="14.25" outlineLevel="2">
      <c r="A32" s="360" t="s">
        <v>338</v>
      </c>
      <c r="B32" s="361">
        <f>VLOOKUP(A32,'Open Int.'!$A$4:$O$195,2,FALSE)</f>
        <v>4841200</v>
      </c>
      <c r="C32" s="361">
        <f>VLOOKUP(A32,'Open Int.'!$A$4:$O$195,3,FALSE)</f>
        <v>807500</v>
      </c>
      <c r="D32" s="362">
        <f t="shared" si="3"/>
        <v>0.20018841262364578</v>
      </c>
    </row>
    <row r="33" spans="1:4" ht="14.25" outlineLevel="2">
      <c r="A33" s="360" t="s">
        <v>339</v>
      </c>
      <c r="B33" s="361">
        <f>VLOOKUP(A33,'Open Int.'!$A$4:$O$195,2,FALSE)</f>
        <v>2358400</v>
      </c>
      <c r="C33" s="361">
        <f>VLOOKUP(A33,'Open Int.'!$A$4:$O$195,3,FALSE)</f>
        <v>-16000</v>
      </c>
      <c r="D33" s="362">
        <f t="shared" si="3"/>
        <v>-0.006738544474393531</v>
      </c>
    </row>
    <row r="34" spans="1:4" ht="14.25" outlineLevel="2">
      <c r="A34" s="360" t="s">
        <v>340</v>
      </c>
      <c r="B34" s="361">
        <f>VLOOKUP(A34,'Open Int.'!$A$4:$O$195,2,FALSE)</f>
        <v>535200</v>
      </c>
      <c r="C34" s="361">
        <f>VLOOKUP(A34,'Open Int.'!$A$4:$O$195,3,FALSE)</f>
        <v>6000</v>
      </c>
      <c r="D34" s="362">
        <f t="shared" si="3"/>
        <v>0.011337868480725623</v>
      </c>
    </row>
    <row r="35" spans="1:4" ht="14.25" outlineLevel="2">
      <c r="A35" s="360" t="s">
        <v>453</v>
      </c>
      <c r="B35" s="361">
        <f>VLOOKUP(A35,'Open Int.'!$A$4:$O$195,2,FALSE)</f>
        <v>11266500</v>
      </c>
      <c r="C35" s="361">
        <f>VLOOKUP(A35,'Open Int.'!$A$4:$O$195,3,FALSE)</f>
        <v>210000</v>
      </c>
      <c r="D35" s="362">
        <f t="shared" si="3"/>
        <v>0.01899335232668566</v>
      </c>
    </row>
    <row r="36" spans="1:4" ht="14.25" outlineLevel="2">
      <c r="A36" s="360" t="s">
        <v>395</v>
      </c>
      <c r="B36" s="361">
        <f>VLOOKUP(A36,'Open Int.'!$A$4:$O$195,2,FALSE)</f>
        <v>2008600</v>
      </c>
      <c r="C36" s="361">
        <f>VLOOKUP(A36,'Open Int.'!$A$4:$O$195,3,FALSE)</f>
        <v>-77000</v>
      </c>
      <c r="D36" s="362">
        <f t="shared" si="3"/>
        <v>-0.03691983122362869</v>
      </c>
    </row>
    <row r="37" spans="1:4" ht="14.25" outlineLevel="2">
      <c r="A37" s="360" t="s">
        <v>143</v>
      </c>
      <c r="B37" s="361">
        <f>VLOOKUP(A37,'Open Int.'!$A$4:$O$195,2,FALSE)</f>
        <v>2548800</v>
      </c>
      <c r="C37" s="361">
        <f>VLOOKUP(A37,'Open Int.'!$A$4:$O$195,3,FALSE)</f>
        <v>29500</v>
      </c>
      <c r="D37" s="362">
        <f t="shared" si="3"/>
        <v>0.0117096018735363</v>
      </c>
    </row>
    <row r="38" spans="1:4" ht="14.25" outlineLevel="2">
      <c r="A38" s="360" t="s">
        <v>341</v>
      </c>
      <c r="B38" s="361">
        <f>VLOOKUP(A38,'Open Int.'!$A$4:$O$195,2,FALSE)</f>
        <v>2558400</v>
      </c>
      <c r="C38" s="361">
        <f>VLOOKUP(A38,'Open Int.'!$A$4:$O$195,3,FALSE)</f>
        <v>128400</v>
      </c>
      <c r="D38" s="362">
        <f t="shared" si="3"/>
        <v>0.05283950617283951</v>
      </c>
    </row>
    <row r="39" spans="1:4" ht="14.25" outlineLevel="2">
      <c r="A39" s="360" t="s">
        <v>81</v>
      </c>
      <c r="B39" s="361">
        <f>VLOOKUP(A39,'Open Int.'!$A$4:$O$195,2,FALSE)</f>
        <v>6322800</v>
      </c>
      <c r="C39" s="361">
        <f>VLOOKUP(A39,'Open Int.'!$A$4:$O$195,3,FALSE)</f>
        <v>54000</v>
      </c>
      <c r="D39" s="362">
        <f t="shared" si="3"/>
        <v>0.008614088820826952</v>
      </c>
    </row>
    <row r="40" spans="1:4" ht="14.25" outlineLevel="2">
      <c r="A40" s="360" t="s">
        <v>205</v>
      </c>
      <c r="B40" s="361">
        <f>VLOOKUP(A40,'Open Int.'!$A$4:$O$195,2,FALSE)</f>
        <v>11422250</v>
      </c>
      <c r="C40" s="361">
        <f>VLOOKUP(A40,'Open Int.'!$A$4:$O$195,3,FALSE)</f>
        <v>3250</v>
      </c>
      <c r="D40" s="362">
        <f t="shared" si="3"/>
        <v>0.00028461336369209214</v>
      </c>
    </row>
    <row r="41" spans="1:4" ht="14.25" outlineLevel="2">
      <c r="A41" s="360" t="s">
        <v>342</v>
      </c>
      <c r="B41" s="361">
        <f>VLOOKUP(A41,'Open Int.'!$A$4:$O$195,2,FALSE)</f>
        <v>7885000</v>
      </c>
      <c r="C41" s="361">
        <f>VLOOKUP(A41,'Open Int.'!$A$4:$O$195,3,FALSE)</f>
        <v>114000</v>
      </c>
      <c r="D41" s="362">
        <f t="shared" si="3"/>
        <v>0.014669926650366748</v>
      </c>
    </row>
    <row r="42" spans="1:4" ht="14.25" outlineLevel="2">
      <c r="A42" s="360" t="s">
        <v>343</v>
      </c>
      <c r="B42" s="361">
        <f>VLOOKUP(A42,'Open Int.'!$A$4:$O$195,2,FALSE)</f>
        <v>10019100</v>
      </c>
      <c r="C42" s="361">
        <f>VLOOKUP(A42,'Open Int.'!$A$4:$O$195,3,FALSE)</f>
        <v>46200</v>
      </c>
      <c r="D42" s="362">
        <f t="shared" si="3"/>
        <v>0.004632554221941461</v>
      </c>
    </row>
    <row r="43" spans="1:4" ht="14.25" outlineLevel="2">
      <c r="A43" s="360" t="s">
        <v>344</v>
      </c>
      <c r="B43" s="361">
        <f>VLOOKUP(A43,'Open Int.'!$A$4:$O$195,2,FALSE)</f>
        <v>5388900</v>
      </c>
      <c r="C43" s="361">
        <f>VLOOKUP(A43,'Open Int.'!$A$4:$O$195,3,FALSE)</f>
        <v>-103500</v>
      </c>
      <c r="D43" s="362">
        <f t="shared" si="3"/>
        <v>-0.018844221105527637</v>
      </c>
    </row>
    <row r="44" spans="1:4" ht="15">
      <c r="A44" s="358" t="s">
        <v>245</v>
      </c>
      <c r="B44" s="358">
        <f>SUM(B45:B53)</f>
        <v>82088900</v>
      </c>
      <c r="C44" s="358">
        <f>SUM(C45:C53)</f>
        <v>1486150</v>
      </c>
      <c r="D44" s="363">
        <f t="shared" si="3"/>
        <v>0.01843795652133457</v>
      </c>
    </row>
    <row r="45" spans="1:4" ht="14.25" outlineLevel="2">
      <c r="A45" s="360" t="s">
        <v>345</v>
      </c>
      <c r="B45" s="361">
        <f>VLOOKUP(A45,'Open Int.'!$A$4:$O$195,2,FALSE)</f>
        <v>495300</v>
      </c>
      <c r="C45" s="361">
        <f>VLOOKUP(A45,'Open Int.'!$A$4:$O$195,3,FALSE)</f>
        <v>-11700</v>
      </c>
      <c r="D45" s="362">
        <f aca="true" t="shared" si="4" ref="D45:D53">C45/(B45-C45)</f>
        <v>-0.023076923076923078</v>
      </c>
    </row>
    <row r="46" spans="1:4" ht="14.25" outlineLevel="2">
      <c r="A46" s="360" t="s">
        <v>319</v>
      </c>
      <c r="B46" s="361">
        <f>VLOOKUP(A46,'Open Int.'!$A$4:$O$195,2,FALSE)</f>
        <v>2502500</v>
      </c>
      <c r="C46" s="361">
        <f>VLOOKUP(A46,'Open Int.'!$A$4:$O$195,3,FALSE)</f>
        <v>382250</v>
      </c>
      <c r="D46" s="362">
        <f t="shared" si="4"/>
        <v>0.18028534370946822</v>
      </c>
    </row>
    <row r="47" spans="1:4" ht="14.25" outlineLevel="2">
      <c r="A47" s="360" t="s">
        <v>346</v>
      </c>
      <c r="B47" s="361">
        <f>VLOOKUP(A47,'Open Int.'!$A$4:$O$195,2,FALSE)</f>
        <v>1805200</v>
      </c>
      <c r="C47" s="361">
        <f>VLOOKUP(A47,'Open Int.'!$A$4:$O$195,3,FALSE)</f>
        <v>58800</v>
      </c>
      <c r="D47" s="362">
        <f t="shared" si="4"/>
        <v>0.0336692624828218</v>
      </c>
    </row>
    <row r="48" spans="1:4" ht="14.25" outlineLevel="2">
      <c r="A48" s="360" t="s">
        <v>305</v>
      </c>
      <c r="B48" s="361">
        <f>VLOOKUP(A48,'Open Int.'!$A$4:$O$195,2,FALSE)</f>
        <v>12590900</v>
      </c>
      <c r="C48" s="361">
        <f>VLOOKUP(A48,'Open Int.'!$A$4:$O$195,3,FALSE)</f>
        <v>1335600</v>
      </c>
      <c r="D48" s="362">
        <f t="shared" si="4"/>
        <v>0.11866409602587226</v>
      </c>
    </row>
    <row r="49" spans="1:4" ht="14.25" outlineLevel="2">
      <c r="A49" s="360" t="s">
        <v>141</v>
      </c>
      <c r="B49" s="361">
        <f>VLOOKUP(A49,'Open Int.'!$A$4:$O$195,2,FALSE)</f>
        <v>49627200</v>
      </c>
      <c r="C49" s="361">
        <f>VLOOKUP(A49,'Open Int.'!$A$4:$O$195,3,FALSE)</f>
        <v>-391200</v>
      </c>
      <c r="D49" s="362">
        <f t="shared" si="4"/>
        <v>-0.007821121827167602</v>
      </c>
    </row>
    <row r="50" spans="1:4" ht="14.25" outlineLevel="2">
      <c r="A50" s="360" t="s">
        <v>348</v>
      </c>
      <c r="B50" s="361">
        <f>VLOOKUP(A50,'Open Int.'!$A$4:$O$195,2,FALSE)</f>
        <v>11218900</v>
      </c>
      <c r="C50" s="361">
        <f>VLOOKUP(A50,'Open Int.'!$A$4:$O$195,3,FALSE)</f>
        <v>84700</v>
      </c>
      <c r="D50" s="362">
        <f t="shared" si="4"/>
        <v>0.007607192254495159</v>
      </c>
    </row>
    <row r="51" spans="1:4" ht="14.25" outlineLevel="2">
      <c r="A51" s="360" t="s">
        <v>347</v>
      </c>
      <c r="B51" s="361">
        <f>VLOOKUP(A51,'Open Int.'!$A$4:$O$195,2,FALSE)</f>
        <v>168600</v>
      </c>
      <c r="C51" s="361">
        <f>VLOOKUP(A51,'Open Int.'!$A$4:$O$195,3,FALSE)</f>
        <v>-900</v>
      </c>
      <c r="D51" s="362">
        <f t="shared" si="4"/>
        <v>-0.005309734513274336</v>
      </c>
    </row>
    <row r="52" spans="1:4" ht="14.25" outlineLevel="2">
      <c r="A52" s="360" t="s">
        <v>349</v>
      </c>
      <c r="B52" s="361">
        <f>VLOOKUP(A52,'Open Int.'!$A$4:$O$195,2,FALSE)</f>
        <v>2618750</v>
      </c>
      <c r="C52" s="361">
        <f>VLOOKUP(A52,'Open Int.'!$A$4:$O$195,3,FALSE)</f>
        <v>-87500</v>
      </c>
      <c r="D52" s="362">
        <f t="shared" si="4"/>
        <v>-0.03233256351039261</v>
      </c>
    </row>
    <row r="53" spans="1:4" ht="14.25" outlineLevel="2">
      <c r="A53" s="360" t="s">
        <v>350</v>
      </c>
      <c r="B53" s="361">
        <f>VLOOKUP(A53,'Open Int.'!$A$4:$O$195,2,FALSE)</f>
        <v>1061550</v>
      </c>
      <c r="C53" s="361">
        <f>VLOOKUP(A53,'Open Int.'!$A$4:$O$195,3,FALSE)</f>
        <v>116100</v>
      </c>
      <c r="D53" s="362">
        <f t="shared" si="4"/>
        <v>0.12279866730128511</v>
      </c>
    </row>
    <row r="54" spans="1:4" ht="15" outlineLevel="1">
      <c r="A54" s="358" t="s">
        <v>247</v>
      </c>
      <c r="B54" s="358">
        <f>SUM(B55:B63)</f>
        <v>26254912</v>
      </c>
      <c r="C54" s="358">
        <f>SUM(C55:C63)</f>
        <v>1278016</v>
      </c>
      <c r="D54" s="363">
        <f aca="true" t="shared" si="5" ref="D54:D85">C54/(B54-C54)</f>
        <v>0.05116792735174139</v>
      </c>
    </row>
    <row r="55" spans="1:4" ht="14.25" outlineLevel="1">
      <c r="A55" s="360" t="s">
        <v>134</v>
      </c>
      <c r="B55" s="361">
        <f>VLOOKUP(A55,'Open Int.'!$A$4:$O$195,2,FALSE)</f>
        <v>340400</v>
      </c>
      <c r="C55" s="361">
        <f>VLOOKUP(A55,'Open Int.'!$A$4:$O$195,3,FALSE)</f>
        <v>7100</v>
      </c>
      <c r="D55" s="362">
        <f t="shared" si="5"/>
        <v>0.0213021302130213</v>
      </c>
    </row>
    <row r="56" spans="1:4" ht="14.25" outlineLevel="1">
      <c r="A56" s="360" t="s">
        <v>279</v>
      </c>
      <c r="B56" s="361">
        <f>VLOOKUP(A56,'Open Int.'!$A$4:$O$195,2,FALSE)</f>
        <v>1041200</v>
      </c>
      <c r="C56" s="361">
        <f>VLOOKUP(A56,'Open Int.'!$A$4:$O$195,3,FALSE)</f>
        <v>-34000</v>
      </c>
      <c r="D56" s="362">
        <f t="shared" si="5"/>
        <v>-0.03162202380952381</v>
      </c>
    </row>
    <row r="57" spans="1:4" ht="14.25" outlineLevel="1">
      <c r="A57" s="360" t="s">
        <v>445</v>
      </c>
      <c r="B57" s="361">
        <f>VLOOKUP(A57,'Open Int.'!$A$4:$O$195,2,FALSE)</f>
        <v>607800</v>
      </c>
      <c r="C57" s="361">
        <f>VLOOKUP(A57,'Open Int.'!$A$4:$O$195,3,FALSE)</f>
        <v>35600</v>
      </c>
      <c r="D57" s="362">
        <f t="shared" si="5"/>
        <v>0.06221600838867529</v>
      </c>
    </row>
    <row r="58" spans="1:4" ht="14.25" outlineLevel="1">
      <c r="A58" s="360" t="s">
        <v>406</v>
      </c>
      <c r="B58" s="361">
        <f>VLOOKUP(A58,'Open Int.'!$A$4:$O$195,2,FALSE)</f>
        <v>922000</v>
      </c>
      <c r="C58" s="361">
        <f>VLOOKUP(A58,'Open Int.'!$A$4:$O$195,3,FALSE)</f>
        <v>40800</v>
      </c>
      <c r="D58" s="362">
        <f t="shared" si="5"/>
        <v>0.0463004993191103</v>
      </c>
    </row>
    <row r="59" spans="1:4" ht="14.25">
      <c r="A59" s="360" t="s">
        <v>210</v>
      </c>
      <c r="B59" s="361">
        <f>VLOOKUP(A59,'Open Int.'!$A$4:$O$195,2,FALSE)</f>
        <v>2640200</v>
      </c>
      <c r="C59" s="361">
        <f>VLOOKUP(A59,'Open Int.'!$A$4:$O$195,3,FALSE)</f>
        <v>11400</v>
      </c>
      <c r="D59" s="362">
        <f t="shared" si="5"/>
        <v>0.0043365794278758365</v>
      </c>
    </row>
    <row r="60" spans="1:4" ht="14.25" outlineLevel="1">
      <c r="A60" s="360" t="s">
        <v>446</v>
      </c>
      <c r="B60" s="361">
        <f>VLOOKUP(A60,'Open Int.'!$A$4:$O$195,2,FALSE)</f>
        <v>569000</v>
      </c>
      <c r="C60" s="361">
        <f>VLOOKUP(A60,'Open Int.'!$A$4:$O$195,3,FALSE)</f>
        <v>31500</v>
      </c>
      <c r="D60" s="362">
        <f t="shared" si="5"/>
        <v>0.0586046511627907</v>
      </c>
    </row>
    <row r="61" spans="1:4" ht="14.25">
      <c r="A61" s="360" t="s">
        <v>323</v>
      </c>
      <c r="B61" s="361">
        <f>VLOOKUP(A61,'Open Int.'!$A$4:$O$195,2,FALSE)</f>
        <v>8905600</v>
      </c>
      <c r="C61" s="361">
        <f>VLOOKUP(A61,'Open Int.'!$A$4:$O$195,3,FALSE)</f>
        <v>1234200</v>
      </c>
      <c r="D61" s="362">
        <f t="shared" si="5"/>
        <v>0.1608832807570978</v>
      </c>
    </row>
    <row r="62" spans="1:4" ht="14.25">
      <c r="A62" s="360" t="s">
        <v>351</v>
      </c>
      <c r="B62" s="361">
        <f>VLOOKUP(A62,'Open Int.'!$A$4:$O$195,2,FALSE)</f>
        <v>10138500</v>
      </c>
      <c r="C62" s="361">
        <f>VLOOKUP(A62,'Open Int.'!$A$4:$O$195,3,FALSE)</f>
        <v>-40500</v>
      </c>
      <c r="D62" s="362">
        <f t="shared" si="5"/>
        <v>-0.003978779840848806</v>
      </c>
    </row>
    <row r="63" spans="1:4" ht="14.25" outlineLevel="1">
      <c r="A63" s="360" t="s">
        <v>248</v>
      </c>
      <c r="B63" s="361">
        <f>VLOOKUP(A63,'Open Int.'!$A$4:$O$195,2,FALSE)</f>
        <v>1090212</v>
      </c>
      <c r="C63" s="361">
        <f>VLOOKUP(A63,'Open Int.'!$A$4:$O$195,3,FALSE)</f>
        <v>-8084</v>
      </c>
      <c r="D63" s="362">
        <f t="shared" si="5"/>
        <v>-0.007360492981855529</v>
      </c>
    </row>
    <row r="64" spans="1:4" ht="15" outlineLevel="1">
      <c r="A64" s="358" t="s">
        <v>249</v>
      </c>
      <c r="B64" s="358">
        <f>SUM(B65:B72)</f>
        <v>37538192</v>
      </c>
      <c r="C64" s="358">
        <f>SUM(C65:C72)</f>
        <v>113145</v>
      </c>
      <c r="D64" s="363">
        <f t="shared" si="5"/>
        <v>0.0030232426962616774</v>
      </c>
    </row>
    <row r="65" spans="1:4" ht="14.25">
      <c r="A65" s="360" t="s">
        <v>0</v>
      </c>
      <c r="B65" s="361">
        <f>VLOOKUP(A65,'Open Int.'!$A$4:$O$195,2,FALSE)</f>
        <v>2173500</v>
      </c>
      <c r="C65" s="361">
        <f>VLOOKUP(A65,'Open Int.'!$A$4:$O$195,3,FALSE)</f>
        <v>35625</v>
      </c>
      <c r="D65" s="362">
        <f t="shared" si="5"/>
        <v>0.016663743202946852</v>
      </c>
    </row>
    <row r="66" spans="1:4" ht="14.25">
      <c r="A66" s="360" t="s">
        <v>449</v>
      </c>
      <c r="B66" s="361">
        <f>VLOOKUP(A66,'Open Int.'!$A$4:$O$195,2,FALSE)</f>
        <v>886550</v>
      </c>
      <c r="C66" s="361">
        <f>VLOOKUP(A66,'Open Int.'!$A$4:$O$195,3,FALSE)</f>
        <v>10200</v>
      </c>
      <c r="D66" s="362">
        <f t="shared" si="5"/>
        <v>0.011639185257032008</v>
      </c>
    </row>
    <row r="67" spans="1:4" ht="14.25">
      <c r="A67" s="360" t="s">
        <v>222</v>
      </c>
      <c r="B67" s="361">
        <f>VLOOKUP(A67,'Open Int.'!$A$4:$O$195,2,FALSE)</f>
        <v>743864</v>
      </c>
      <c r="C67" s="361">
        <f>VLOOKUP(A67,'Open Int.'!$A$4:$O$195,3,FALSE)</f>
        <v>23320</v>
      </c>
      <c r="D67" s="362">
        <f t="shared" si="5"/>
        <v>0.032364435759648265</v>
      </c>
    </row>
    <row r="68" spans="1:4" ht="14.25">
      <c r="A68" s="360" t="s">
        <v>352</v>
      </c>
      <c r="B68" s="361">
        <f>VLOOKUP(A68,'Open Int.'!$A$4:$O$195,2,FALSE)</f>
        <v>23906828</v>
      </c>
      <c r="C68" s="361">
        <f>VLOOKUP(A68,'Open Int.'!$A$4:$O$195,3,FALSE)</f>
        <v>-51550</v>
      </c>
      <c r="D68" s="362">
        <f t="shared" si="5"/>
        <v>-0.002151648162492469</v>
      </c>
    </row>
    <row r="69" spans="1:4" ht="14.25" outlineLevel="1">
      <c r="A69" s="360" t="s">
        <v>353</v>
      </c>
      <c r="B69" s="361">
        <f>VLOOKUP(A69,'Open Int.'!$A$4:$O$195,2,FALSE)</f>
        <v>7611050</v>
      </c>
      <c r="C69" s="361">
        <f>VLOOKUP(A69,'Open Int.'!$A$4:$O$195,3,FALSE)</f>
        <v>24650</v>
      </c>
      <c r="D69" s="362">
        <f t="shared" si="5"/>
        <v>0.003249235474006116</v>
      </c>
    </row>
    <row r="70" spans="1:4" ht="14.25" outlineLevel="1">
      <c r="A70" s="360" t="s">
        <v>317</v>
      </c>
      <c r="B70" s="361">
        <f>VLOOKUP(A70,'Open Int.'!$A$4:$O$195,2,FALSE)</f>
        <v>1269600</v>
      </c>
      <c r="C70" s="361">
        <f>VLOOKUP(A70,'Open Int.'!$A$4:$O$195,3,FALSE)</f>
        <v>47100</v>
      </c>
      <c r="D70" s="362">
        <f t="shared" si="5"/>
        <v>0.03852760736196319</v>
      </c>
    </row>
    <row r="71" spans="1:4" ht="14.25">
      <c r="A71" s="360" t="s">
        <v>450</v>
      </c>
      <c r="B71" s="361">
        <f>VLOOKUP(A71,'Open Int.'!$A$4:$O$195,2,FALSE)</f>
        <v>57800</v>
      </c>
      <c r="C71" s="361">
        <f>VLOOKUP(A71,'Open Int.'!$A$4:$O$195,3,FALSE)</f>
        <v>1000</v>
      </c>
      <c r="D71" s="362">
        <f t="shared" si="5"/>
        <v>0.017605633802816902</v>
      </c>
    </row>
    <row r="72" spans="1:4" ht="14.25" outlineLevel="1">
      <c r="A72" s="360" t="s">
        <v>327</v>
      </c>
      <c r="B72" s="361">
        <f>VLOOKUP(A72,'Open Int.'!$A$4:$O$195,2,FALSE)</f>
        <v>889000</v>
      </c>
      <c r="C72" s="361">
        <f>VLOOKUP(A72,'Open Int.'!$A$4:$O$195,3,FALSE)</f>
        <v>22800</v>
      </c>
      <c r="D72" s="362">
        <f t="shared" si="5"/>
        <v>0.026321865619949203</v>
      </c>
    </row>
    <row r="73" spans="1:4" ht="15" outlineLevel="1">
      <c r="A73" s="358" t="s">
        <v>267</v>
      </c>
      <c r="B73" s="358">
        <f>SUM(B74:B80)</f>
        <v>74819250</v>
      </c>
      <c r="C73" s="358">
        <f>SUM(C74:C80)</f>
        <v>-696500</v>
      </c>
      <c r="D73" s="363">
        <f t="shared" si="5"/>
        <v>-0.009223241509221587</v>
      </c>
    </row>
    <row r="74" spans="1:4" ht="14.25">
      <c r="A74" s="360" t="s">
        <v>447</v>
      </c>
      <c r="B74" s="361">
        <f>VLOOKUP(A74,'Open Int.'!$A$4:$O$195,2,FALSE)</f>
        <v>17849700</v>
      </c>
      <c r="C74" s="361">
        <f>VLOOKUP(A74,'Open Int.'!$A$4:$O$195,3,FALSE)</f>
        <v>-158400</v>
      </c>
      <c r="D74" s="362">
        <f t="shared" si="5"/>
        <v>-0.008796041781198461</v>
      </c>
    </row>
    <row r="75" spans="1:4" ht="14.25">
      <c r="A75" s="360" t="s">
        <v>382</v>
      </c>
      <c r="B75" s="361">
        <f>VLOOKUP(A75,'Open Int.'!$A$4:$O$195,2,FALSE)</f>
        <v>6865500</v>
      </c>
      <c r="C75" s="361">
        <f>VLOOKUP(A75,'Open Int.'!$A$4:$O$195,3,FALSE)</f>
        <v>55200</v>
      </c>
      <c r="D75" s="362">
        <f t="shared" si="5"/>
        <v>0.008105369807497468</v>
      </c>
    </row>
    <row r="76" spans="1:4" ht="14.25">
      <c r="A76" s="360" t="s">
        <v>166</v>
      </c>
      <c r="B76" s="361">
        <f>VLOOKUP(A76,'Open Int.'!$A$4:$O$195,2,FALSE)</f>
        <v>4280450</v>
      </c>
      <c r="C76" s="361">
        <f>VLOOKUP(A76,'Open Int.'!$A$4:$O$195,3,FALSE)</f>
        <v>-20650</v>
      </c>
      <c r="D76" s="362">
        <f t="shared" si="5"/>
        <v>-0.004801097393689987</v>
      </c>
    </row>
    <row r="77" spans="1:4" ht="14.25">
      <c r="A77" s="360" t="s">
        <v>316</v>
      </c>
      <c r="B77" s="361">
        <f>VLOOKUP(A77,'Open Int.'!$A$4:$O$195,2,FALSE)</f>
        <v>3498600</v>
      </c>
      <c r="C77" s="361">
        <f>VLOOKUP(A77,'Open Int.'!$A$4:$O$195,3,FALSE)</f>
        <v>46200</v>
      </c>
      <c r="D77" s="362">
        <f t="shared" si="5"/>
        <v>0.01338199513381995</v>
      </c>
    </row>
    <row r="78" spans="1:4" ht="14.25" outlineLevel="1">
      <c r="A78" s="360" t="s">
        <v>383</v>
      </c>
      <c r="B78" s="361">
        <f>VLOOKUP(A78,'Open Int.'!$A$4:$O$195,2,FALSE)</f>
        <v>37954000</v>
      </c>
      <c r="C78" s="361">
        <f>VLOOKUP(A78,'Open Int.'!$A$4:$O$195,3,FALSE)</f>
        <v>-532000</v>
      </c>
      <c r="D78" s="362">
        <f t="shared" si="5"/>
        <v>-0.013823208439432522</v>
      </c>
    </row>
    <row r="79" spans="1:4" ht="14.25" outlineLevel="1">
      <c r="A79" s="360" t="s">
        <v>384</v>
      </c>
      <c r="B79" s="361">
        <f>VLOOKUP(A79,'Open Int.'!$A$4:$O$195,2,FALSE)</f>
        <v>3944700</v>
      </c>
      <c r="C79" s="361">
        <f>VLOOKUP(A79,'Open Int.'!$A$4:$O$195,3,FALSE)</f>
        <v>-74250</v>
      </c>
      <c r="D79" s="362">
        <f t="shared" si="5"/>
        <v>-0.018474974806852538</v>
      </c>
    </row>
    <row r="80" spans="1:4" ht="14.25" outlineLevel="1">
      <c r="A80" s="360" t="s">
        <v>448</v>
      </c>
      <c r="B80" s="361">
        <f>VLOOKUP(A80,'Open Int.'!$A$4:$O$195,2,FALSE)</f>
        <v>426300</v>
      </c>
      <c r="C80" s="361">
        <f>VLOOKUP(A80,'Open Int.'!$A$4:$O$195,3,FALSE)</f>
        <v>-12600</v>
      </c>
      <c r="D80" s="362">
        <f t="shared" si="5"/>
        <v>-0.028708133971291867</v>
      </c>
    </row>
    <row r="81" spans="1:4" ht="15" outlineLevel="1">
      <c r="A81" s="358" t="s">
        <v>250</v>
      </c>
      <c r="B81" s="358">
        <f>SUM(B82:B87)</f>
        <v>45574016</v>
      </c>
      <c r="C81" s="358">
        <f>SUM(C82:C87)</f>
        <v>1601422</v>
      </c>
      <c r="D81" s="363">
        <f t="shared" si="5"/>
        <v>0.03641863839099417</v>
      </c>
    </row>
    <row r="82" spans="1:4" ht="14.25">
      <c r="A82" s="360" t="s">
        <v>251</v>
      </c>
      <c r="B82" s="361">
        <f>VLOOKUP(A82,'Open Int.'!$A$4:$O$195,2,FALSE)</f>
        <v>1018500</v>
      </c>
      <c r="C82" s="361">
        <f>VLOOKUP(A82,'Open Int.'!$A$4:$O$195,3,FALSE)</f>
        <v>102900</v>
      </c>
      <c r="D82" s="362">
        <f t="shared" si="5"/>
        <v>0.11238532110091744</v>
      </c>
    </row>
    <row r="83" spans="1:4" ht="14.25" outlineLevel="1">
      <c r="A83" s="360" t="s">
        <v>139</v>
      </c>
      <c r="B83" s="361">
        <f>VLOOKUP(A83,'Open Int.'!$A$4:$O$195,2,FALSE)</f>
        <v>7465500</v>
      </c>
      <c r="C83" s="361">
        <f>VLOOKUP(A83,'Open Int.'!$A$4:$O$195,3,FALSE)</f>
        <v>118800</v>
      </c>
      <c r="D83" s="362">
        <f t="shared" si="5"/>
        <v>0.01617052554208012</v>
      </c>
    </row>
    <row r="84" spans="1:4" ht="14.25" outlineLevel="1">
      <c r="A84" s="360" t="s">
        <v>354</v>
      </c>
      <c r="B84" s="361">
        <f>VLOOKUP(A84,'Open Int.'!$A$4:$O$195,2,FALSE)</f>
        <v>11906000</v>
      </c>
      <c r="C84" s="361">
        <f>VLOOKUP(A84,'Open Int.'!$A$4:$O$195,3,FALSE)</f>
        <v>345000</v>
      </c>
      <c r="D84" s="362">
        <f t="shared" si="5"/>
        <v>0.02984170919470634</v>
      </c>
    </row>
    <row r="85" spans="1:4" ht="14.25" outlineLevel="1">
      <c r="A85" s="360" t="s">
        <v>6</v>
      </c>
      <c r="B85" s="361">
        <f>VLOOKUP(A85,'Open Int.'!$A$4:$O$195,2,FALSE)</f>
        <v>21417750</v>
      </c>
      <c r="C85" s="361">
        <f>VLOOKUP(A85,'Open Int.'!$A$4:$O$195,3,FALSE)</f>
        <v>1019250</v>
      </c>
      <c r="D85" s="362">
        <f t="shared" si="5"/>
        <v>0.0499669093315685</v>
      </c>
    </row>
    <row r="86" spans="1:4" ht="14.25" outlineLevel="1">
      <c r="A86" s="360" t="s">
        <v>355</v>
      </c>
      <c r="B86" s="361">
        <f>VLOOKUP(A86,'Open Int.'!$A$4:$O$195,2,FALSE)</f>
        <v>2522850</v>
      </c>
      <c r="C86" s="361">
        <f>VLOOKUP(A86,'Open Int.'!$A$4:$O$195,3,FALSE)</f>
        <v>18150</v>
      </c>
      <c r="D86" s="362">
        <f aca="true" t="shared" si="6" ref="D86:D115">C86/(B86-C86)</f>
        <v>0.007246376811594203</v>
      </c>
    </row>
    <row r="87" spans="1:4" ht="14.25" outlineLevel="1">
      <c r="A87" s="360" t="s">
        <v>252</v>
      </c>
      <c r="B87" s="361">
        <f>VLOOKUP(A87,'Open Int.'!$A$4:$O$195,2,FALSE)</f>
        <v>1243416</v>
      </c>
      <c r="C87" s="361">
        <f>VLOOKUP(A87,'Open Int.'!$A$4:$O$195,3,FALSE)</f>
        <v>-2678</v>
      </c>
      <c r="D87" s="362">
        <f t="shared" si="6"/>
        <v>-0.002149115556290296</v>
      </c>
    </row>
    <row r="88" spans="1:4" ht="15" outlineLevel="1">
      <c r="A88" s="358" t="s">
        <v>253</v>
      </c>
      <c r="B88" s="358">
        <f>SUM(B89:B102)</f>
        <v>57763150</v>
      </c>
      <c r="C88" s="358">
        <f>SUM(C89:C102)</f>
        <v>642550</v>
      </c>
      <c r="D88" s="363">
        <f t="shared" si="6"/>
        <v>0.011249006488027086</v>
      </c>
    </row>
    <row r="89" spans="1:4" ht="14.25" outlineLevel="1">
      <c r="A89" s="360" t="s">
        <v>454</v>
      </c>
      <c r="B89" s="361">
        <f>VLOOKUP(A89,'Open Int.'!$A$4:$O$195,2,FALSE)</f>
        <v>435000</v>
      </c>
      <c r="C89" s="361">
        <f>VLOOKUP(A89,'Open Int.'!$A$4:$O$195,3,FALSE)</f>
        <v>119250</v>
      </c>
      <c r="D89" s="362">
        <f t="shared" si="6"/>
        <v>0.37767220902612825</v>
      </c>
    </row>
    <row r="90" spans="1:4" ht="14.25" outlineLevel="1">
      <c r="A90" s="360" t="s">
        <v>455</v>
      </c>
      <c r="B90" s="361">
        <f>VLOOKUP(A90,'Open Int.'!$A$4:$O$195,2,FALSE)</f>
        <v>642150</v>
      </c>
      <c r="C90" s="361">
        <f>VLOOKUP(A90,'Open Int.'!$A$4:$O$195,3,FALSE)</f>
        <v>1050</v>
      </c>
      <c r="D90" s="362">
        <f t="shared" si="6"/>
        <v>0.0016378100140383716</v>
      </c>
    </row>
    <row r="91" spans="1:4" ht="14.25">
      <c r="A91" s="360" t="s">
        <v>356</v>
      </c>
      <c r="B91" s="361">
        <f>VLOOKUP(A91,'Open Int.'!$A$4:$O$195,2,FALSE)</f>
        <v>3783000</v>
      </c>
      <c r="C91" s="361">
        <f>VLOOKUP(A91,'Open Int.'!$A$4:$O$195,3,FALSE)</f>
        <v>144300</v>
      </c>
      <c r="D91" s="362">
        <f t="shared" si="6"/>
        <v>0.03965702036441586</v>
      </c>
    </row>
    <row r="92" spans="1:4" ht="14.25">
      <c r="A92" s="360" t="s">
        <v>432</v>
      </c>
      <c r="B92" s="361">
        <f>VLOOKUP(A92,'Open Int.'!$A$4:$O$195,2,FALSE)</f>
        <v>359000</v>
      </c>
      <c r="C92" s="361">
        <f>VLOOKUP(A92,'Open Int.'!$A$4:$O$195,3,FALSE)</f>
        <v>2500</v>
      </c>
      <c r="D92" s="362">
        <f t="shared" si="6"/>
        <v>0.0070126227208976155</v>
      </c>
    </row>
    <row r="93" spans="1:4" ht="14.25" outlineLevel="1">
      <c r="A93" s="360" t="s">
        <v>357</v>
      </c>
      <c r="B93" s="361">
        <f>VLOOKUP(A93,'Open Int.'!$A$4:$O$195,2,FALSE)</f>
        <v>5548800</v>
      </c>
      <c r="C93" s="361">
        <f>VLOOKUP(A93,'Open Int.'!$A$4:$O$195,3,FALSE)</f>
        <v>-36800</v>
      </c>
      <c r="D93" s="362">
        <f t="shared" si="6"/>
        <v>-0.006588370094528788</v>
      </c>
    </row>
    <row r="94" spans="1:4" ht="14.25" outlineLevel="1">
      <c r="A94" s="360" t="s">
        <v>456</v>
      </c>
      <c r="B94" s="361">
        <f>VLOOKUP(A94,'Open Int.'!$A$4:$O$195,2,FALSE)</f>
        <v>1991000</v>
      </c>
      <c r="C94" s="361">
        <f>VLOOKUP(A94,'Open Int.'!$A$4:$O$195,3,FALSE)</f>
        <v>77550</v>
      </c>
      <c r="D94" s="362">
        <f t="shared" si="6"/>
        <v>0.04052888761138258</v>
      </c>
    </row>
    <row r="95" spans="1:4" ht="14.25" outlineLevel="1">
      <c r="A95" s="360" t="s">
        <v>278</v>
      </c>
      <c r="B95" s="361">
        <f>VLOOKUP(A95,'Open Int.'!$A$4:$O$195,2,FALSE)</f>
        <v>4222400</v>
      </c>
      <c r="C95" s="361">
        <f>VLOOKUP(A95,'Open Int.'!$A$4:$O$195,3,FALSE)</f>
        <v>4800</v>
      </c>
      <c r="D95" s="362">
        <f t="shared" si="6"/>
        <v>0.0011380880121396055</v>
      </c>
    </row>
    <row r="96" spans="1:4" ht="14.25" outlineLevel="1">
      <c r="A96" s="360" t="s">
        <v>254</v>
      </c>
      <c r="B96" s="361">
        <f>VLOOKUP(A96,'Open Int.'!$A$4:$O$195,2,FALSE)</f>
        <v>3812250</v>
      </c>
      <c r="C96" s="361">
        <f>VLOOKUP(A96,'Open Int.'!$A$4:$O$195,3,FALSE)</f>
        <v>65000</v>
      </c>
      <c r="D96" s="362">
        <f t="shared" si="6"/>
        <v>0.017346053772766695</v>
      </c>
    </row>
    <row r="97" spans="1:4" ht="14.25" outlineLevel="1">
      <c r="A97" s="360" t="s">
        <v>255</v>
      </c>
      <c r="B97" s="361">
        <f>VLOOKUP(A97,'Open Int.'!$A$4:$O$195,2,FALSE)</f>
        <v>7106400</v>
      </c>
      <c r="C97" s="361">
        <f>VLOOKUP(A97,'Open Int.'!$A$4:$O$195,3,FALSE)</f>
        <v>-28000</v>
      </c>
      <c r="D97" s="362">
        <f t="shared" si="6"/>
        <v>-0.003924646781789639</v>
      </c>
    </row>
    <row r="98" spans="1:4" ht="14.25" outlineLevel="1">
      <c r="A98" s="360" t="s">
        <v>457</v>
      </c>
      <c r="B98" s="361">
        <f>VLOOKUP(A98,'Open Int.'!$A$4:$O$195,2,FALSE)</f>
        <v>2198250</v>
      </c>
      <c r="C98" s="361">
        <f>VLOOKUP(A98,'Open Int.'!$A$4:$O$195,3,FALSE)</f>
        <v>-415800</v>
      </c>
      <c r="D98" s="362">
        <f t="shared" si="6"/>
        <v>-0.15906352212084696</v>
      </c>
    </row>
    <row r="99" spans="1:4" ht="14.25" outlineLevel="1">
      <c r="A99" s="360" t="s">
        <v>358</v>
      </c>
      <c r="B99" s="361">
        <f>VLOOKUP(A99,'Open Int.'!$A$4:$O$195,2,FALSE)</f>
        <v>11208000</v>
      </c>
      <c r="C99" s="361">
        <f>VLOOKUP(A99,'Open Int.'!$A$4:$O$195,3,FALSE)</f>
        <v>296400</v>
      </c>
      <c r="D99" s="362">
        <f t="shared" si="6"/>
        <v>0.0271637523369625</v>
      </c>
    </row>
    <row r="100" spans="1:4" ht="14.25" outlineLevel="1">
      <c r="A100" s="360" t="s">
        <v>458</v>
      </c>
      <c r="B100" s="361">
        <f>VLOOKUP(A100,'Open Int.'!$A$4:$O$195,2,FALSE)</f>
        <v>3091200</v>
      </c>
      <c r="C100" s="361">
        <f>VLOOKUP(A100,'Open Int.'!$A$4:$O$195,3,FALSE)</f>
        <v>35700</v>
      </c>
      <c r="D100" s="362">
        <f t="shared" si="6"/>
        <v>0.01168384879725086</v>
      </c>
    </row>
    <row r="101" spans="1:4" ht="14.25" outlineLevel="1">
      <c r="A101" s="360" t="s">
        <v>118</v>
      </c>
      <c r="B101" s="361">
        <f>VLOOKUP(A101,'Open Int.'!$A$4:$O$195,2,FALSE)</f>
        <v>5960500</v>
      </c>
      <c r="C101" s="361">
        <f>VLOOKUP(A101,'Open Int.'!$A$4:$O$195,3,FALSE)</f>
        <v>136000</v>
      </c>
      <c r="D101" s="362">
        <f t="shared" si="6"/>
        <v>0.023349643746244313</v>
      </c>
    </row>
    <row r="102" spans="1:4" ht="14.25" outlineLevel="1">
      <c r="A102" s="360" t="s">
        <v>256</v>
      </c>
      <c r="B102" s="361">
        <f>VLOOKUP(A102,'Open Int.'!$A$4:$O$195,2,FALSE)</f>
        <v>7405200</v>
      </c>
      <c r="C102" s="361">
        <f>VLOOKUP(A102,'Open Int.'!$A$4:$O$195,3,FALSE)</f>
        <v>240600</v>
      </c>
      <c r="D102" s="362">
        <f t="shared" si="6"/>
        <v>0.033581777070597105</v>
      </c>
    </row>
    <row r="103" spans="1:4" ht="15">
      <c r="A103" s="358" t="s">
        <v>273</v>
      </c>
      <c r="B103" s="358">
        <f>SUM(B104:B114)</f>
        <v>37416000</v>
      </c>
      <c r="C103" s="358">
        <f>SUM(C104:C114)</f>
        <v>-1570150</v>
      </c>
      <c r="D103" s="363">
        <f t="shared" si="6"/>
        <v>-0.04027455904212137</v>
      </c>
    </row>
    <row r="104" spans="1:4" ht="14.25">
      <c r="A104" s="360" t="s">
        <v>440</v>
      </c>
      <c r="B104" s="361">
        <f>VLOOKUP(A104,'Open Int.'!$A$4:$O$195,2,FALSE)</f>
        <v>1843400</v>
      </c>
      <c r="C104" s="361">
        <f>VLOOKUP(A104,'Open Int.'!$A$4:$O$195,3,FALSE)</f>
        <v>42250</v>
      </c>
      <c r="D104" s="362">
        <f t="shared" si="6"/>
        <v>0.023457235654998194</v>
      </c>
    </row>
    <row r="105" spans="1:4" ht="14.25">
      <c r="A105" s="360" t="s">
        <v>441</v>
      </c>
      <c r="B105" s="361">
        <f>VLOOKUP(A105,'Open Int.'!$A$4:$O$195,2,FALSE)</f>
        <v>1081500</v>
      </c>
      <c r="C105" s="361">
        <f>VLOOKUP(A105,'Open Int.'!$A$4:$O$195,3,FALSE)</f>
        <v>-3850</v>
      </c>
      <c r="D105" s="362">
        <f t="shared" si="6"/>
        <v>-0.003547242824895195</v>
      </c>
    </row>
    <row r="106" spans="1:4" ht="14.25">
      <c r="A106" s="360" t="s">
        <v>390</v>
      </c>
      <c r="B106" s="361">
        <f>VLOOKUP(A106,'Open Int.'!$A$4:$O$195,2,FALSE)</f>
        <v>3700000</v>
      </c>
      <c r="C106" s="361">
        <f>VLOOKUP(A106,'Open Int.'!$A$4:$O$195,3,FALSE)</f>
        <v>-205000</v>
      </c>
      <c r="D106" s="362">
        <f t="shared" si="6"/>
        <v>-0.052496798975672214</v>
      </c>
    </row>
    <row r="107" spans="1:4" ht="14.25">
      <c r="A107" s="360" t="s">
        <v>290</v>
      </c>
      <c r="B107" s="361">
        <f>VLOOKUP(A107,'Open Int.'!$A$4:$O$195,2,FALSE)</f>
        <v>4345600</v>
      </c>
      <c r="C107" s="361">
        <f>VLOOKUP(A107,'Open Int.'!$A$4:$O$195,3,FALSE)</f>
        <v>-1260000</v>
      </c>
      <c r="D107" s="362">
        <f t="shared" si="6"/>
        <v>-0.22477522477522477</v>
      </c>
    </row>
    <row r="108" spans="1:4" ht="14.25">
      <c r="A108" s="360" t="s">
        <v>389</v>
      </c>
      <c r="B108" s="361">
        <f>VLOOKUP(A108,'Open Int.'!$A$4:$O$195,2,FALSE)</f>
        <v>5759000</v>
      </c>
      <c r="C108" s="361">
        <f>VLOOKUP(A108,'Open Int.'!$A$4:$O$195,3,FALSE)</f>
        <v>258000</v>
      </c>
      <c r="D108" s="362">
        <f t="shared" si="6"/>
        <v>0.04690056353390293</v>
      </c>
    </row>
    <row r="109" spans="1:4" ht="14.25">
      <c r="A109" s="360" t="s">
        <v>272</v>
      </c>
      <c r="B109" s="361">
        <f>VLOOKUP(A109,'Open Int.'!$A$4:$O$195,2,FALSE)</f>
        <v>2790550</v>
      </c>
      <c r="C109" s="361">
        <f>VLOOKUP(A109,'Open Int.'!$A$4:$O$195,3,FALSE)</f>
        <v>49300</v>
      </c>
      <c r="D109" s="362">
        <f t="shared" si="6"/>
        <v>0.017984496124031007</v>
      </c>
    </row>
    <row r="110" spans="1:4" ht="14.25">
      <c r="A110" s="360" t="s">
        <v>322</v>
      </c>
      <c r="B110" s="361">
        <f>VLOOKUP(A110,'Open Int.'!$A$4:$O$195,2,FALSE)</f>
        <v>3641000</v>
      </c>
      <c r="C110" s="361">
        <f>VLOOKUP(A110,'Open Int.'!$A$4:$O$195,3,FALSE)</f>
        <v>-284000</v>
      </c>
      <c r="D110" s="362">
        <f t="shared" si="6"/>
        <v>-0.07235668789808918</v>
      </c>
    </row>
    <row r="111" spans="1:4" ht="14.25">
      <c r="A111" s="360" t="s">
        <v>274</v>
      </c>
      <c r="B111" s="361">
        <f>VLOOKUP(A111,'Open Int.'!$A$4:$O$195,2,FALSE)</f>
        <v>6538000</v>
      </c>
      <c r="C111" s="361">
        <f>VLOOKUP(A111,'Open Int.'!$A$4:$O$195,3,FALSE)</f>
        <v>-71400</v>
      </c>
      <c r="D111" s="362">
        <f t="shared" si="6"/>
        <v>-0.01080279601779284</v>
      </c>
    </row>
    <row r="112" spans="1:4" ht="14.25">
      <c r="A112" s="360" t="s">
        <v>442</v>
      </c>
      <c r="B112" s="361">
        <f>VLOOKUP(A112,'Open Int.'!$A$4:$O$195,2,FALSE)</f>
        <v>1086250</v>
      </c>
      <c r="C112" s="361">
        <f>VLOOKUP(A112,'Open Int.'!$A$4:$O$195,3,FALSE)</f>
        <v>18150</v>
      </c>
      <c r="D112" s="362">
        <f t="shared" si="6"/>
        <v>0.016992790937178166</v>
      </c>
    </row>
    <row r="113" spans="1:4" ht="14.25">
      <c r="A113" s="360" t="s">
        <v>276</v>
      </c>
      <c r="B113" s="361">
        <f>VLOOKUP(A113,'Open Int.'!$A$4:$O$195,2,FALSE)</f>
        <v>401800</v>
      </c>
      <c r="C113" s="361">
        <f>VLOOKUP(A113,'Open Int.'!$A$4:$O$195,3,FALSE)</f>
        <v>-21350</v>
      </c>
      <c r="D113" s="362">
        <f t="shared" si="6"/>
        <v>-0.050454921422663356</v>
      </c>
    </row>
    <row r="114" spans="1:4" ht="14.25">
      <c r="A114" s="360" t="s">
        <v>443</v>
      </c>
      <c r="B114" s="361">
        <f>VLOOKUP(A114,'Open Int.'!$A$4:$O$195,2,FALSE)</f>
        <v>6228900</v>
      </c>
      <c r="C114" s="361">
        <f>VLOOKUP(A114,'Open Int.'!$A$4:$O$195,3,FALSE)</f>
        <v>-92250</v>
      </c>
      <c r="D114" s="362">
        <f t="shared" si="6"/>
        <v>-0.014593863458389691</v>
      </c>
    </row>
    <row r="115" spans="1:4" ht="15" outlineLevel="1">
      <c r="A115" s="358" t="s">
        <v>263</v>
      </c>
      <c r="B115" s="358">
        <f>SUM(B117:B119)</f>
        <v>7810500</v>
      </c>
      <c r="C115" s="358">
        <f>SUM(C117:C119)</f>
        <v>159350</v>
      </c>
      <c r="D115" s="363">
        <f t="shared" si="6"/>
        <v>0.02082693451311241</v>
      </c>
    </row>
    <row r="116" spans="1:4" ht="14.25" outlineLevel="1">
      <c r="A116" s="360" t="s">
        <v>444</v>
      </c>
      <c r="B116" s="361"/>
      <c r="C116" s="361"/>
      <c r="D116" s="362"/>
    </row>
    <row r="117" spans="1:4" ht="14.25">
      <c r="A117" s="360" t="s">
        <v>171</v>
      </c>
      <c r="B117" s="361">
        <f>VLOOKUP(A117,'Open Int.'!$A$4:$O$195,2,FALSE)</f>
        <v>4832300</v>
      </c>
      <c r="C117" s="361">
        <f>VLOOKUP(A117,'Open Int.'!$A$4:$O$195,3,FALSE)</f>
        <v>97900</v>
      </c>
      <c r="D117" s="362">
        <f aca="true" t="shared" si="7" ref="D117:D148">C117/(B117-C117)</f>
        <v>0.020678438661710038</v>
      </c>
    </row>
    <row r="118" spans="1:4" ht="14.25" outlineLevel="1">
      <c r="A118" s="360" t="s">
        <v>379</v>
      </c>
      <c r="B118" s="361">
        <f>VLOOKUP(A118,'Open Int.'!$A$4:$O$195,2,FALSE)</f>
        <v>279000</v>
      </c>
      <c r="C118" s="361">
        <f>VLOOKUP(A118,'Open Int.'!$A$4:$O$195,3,FALSE)</f>
        <v>11750</v>
      </c>
      <c r="D118" s="362">
        <f t="shared" si="7"/>
        <v>0.04396632366697849</v>
      </c>
    </row>
    <row r="119" spans="1:4" ht="14.25" outlineLevel="1">
      <c r="A119" s="360" t="s">
        <v>394</v>
      </c>
      <c r="B119" s="361">
        <f>VLOOKUP(A119,'Open Int.'!$A$4:$O$195,2,FALSE)</f>
        <v>2699200</v>
      </c>
      <c r="C119" s="361">
        <f>VLOOKUP(A119,'Open Int.'!$A$4:$O$195,3,FALSE)</f>
        <v>49700</v>
      </c>
      <c r="D119" s="362">
        <f t="shared" si="7"/>
        <v>0.018758256274768823</v>
      </c>
    </row>
    <row r="120" spans="1:4" ht="15" outlineLevel="1">
      <c r="A120" s="358" t="s">
        <v>262</v>
      </c>
      <c r="B120" s="358">
        <f>SUM(B121:B130)</f>
        <v>96004465</v>
      </c>
      <c r="C120" s="358">
        <f>SUM(C121:C130)</f>
        <v>619976</v>
      </c>
      <c r="D120" s="363">
        <f t="shared" si="7"/>
        <v>0.006499756999274798</v>
      </c>
    </row>
    <row r="121" spans="1:4" ht="14.25">
      <c r="A121" s="360" t="s">
        <v>484</v>
      </c>
      <c r="B121" s="361">
        <f>VLOOKUP(A121,'Open Int.'!$A$4:$O$195,2,FALSE)</f>
        <v>32834670</v>
      </c>
      <c r="C121" s="361">
        <f>VLOOKUP(A121,'Open Int.'!$A$4:$O$195,3,FALSE)</f>
        <v>15950</v>
      </c>
      <c r="D121" s="362">
        <f t="shared" si="7"/>
        <v>0.0004860031104199067</v>
      </c>
    </row>
    <row r="122" spans="1:4" ht="14.25" outlineLevel="1">
      <c r="A122" s="360" t="s">
        <v>372</v>
      </c>
      <c r="B122" s="361">
        <f>VLOOKUP(A122,'Open Int.'!$A$4:$O$195,2,FALSE)</f>
        <v>10348000</v>
      </c>
      <c r="C122" s="361">
        <f>VLOOKUP(A122,'Open Int.'!$A$4:$O$195,3,FALSE)</f>
        <v>-200000</v>
      </c>
      <c r="D122" s="362">
        <f t="shared" si="7"/>
        <v>-0.018960940462646948</v>
      </c>
    </row>
    <row r="123" spans="1:4" ht="14.25" outlineLevel="1">
      <c r="A123" s="360" t="s">
        <v>325</v>
      </c>
      <c r="B123" s="361">
        <f>VLOOKUP(A123,'Open Int.'!$A$4:$O$195,2,FALSE)</f>
        <v>1610850</v>
      </c>
      <c r="C123" s="361">
        <f>VLOOKUP(A123,'Open Int.'!$A$4:$O$195,3,FALSE)</f>
        <v>-11250</v>
      </c>
      <c r="D123" s="362">
        <f t="shared" si="7"/>
        <v>-0.006935454041057888</v>
      </c>
    </row>
    <row r="124" spans="1:4" ht="14.25" outlineLevel="1">
      <c r="A124" s="360" t="s">
        <v>318</v>
      </c>
      <c r="B124" s="361">
        <f>VLOOKUP(A124,'Open Int.'!$A$4:$O$195,2,FALSE)</f>
        <v>2555300</v>
      </c>
      <c r="C124" s="361">
        <f>VLOOKUP(A124,'Open Int.'!$A$4:$O$195,3,FALSE)</f>
        <v>112750</v>
      </c>
      <c r="D124" s="362">
        <f t="shared" si="7"/>
        <v>0.046160774600315244</v>
      </c>
    </row>
    <row r="125" spans="1:4" ht="14.25" outlineLevel="1">
      <c r="A125" s="360" t="s">
        <v>373</v>
      </c>
      <c r="B125" s="361">
        <f>VLOOKUP(A125,'Open Int.'!$A$4:$O$195,2,FALSE)</f>
        <v>260750</v>
      </c>
      <c r="C125" s="361">
        <f>VLOOKUP(A125,'Open Int.'!$A$4:$O$195,3,FALSE)</f>
        <v>-12375</v>
      </c>
      <c r="D125" s="362">
        <f t="shared" si="7"/>
        <v>-0.04530892448512586</v>
      </c>
    </row>
    <row r="126" spans="1:4" ht="14.25" outlineLevel="1">
      <c r="A126" s="360" t="s">
        <v>374</v>
      </c>
      <c r="B126" s="361">
        <f>VLOOKUP(A126,'Open Int.'!$A$4:$O$195,2,FALSE)</f>
        <v>1590000</v>
      </c>
      <c r="C126" s="361">
        <f>VLOOKUP(A126,'Open Int.'!$A$4:$O$195,3,FALSE)</f>
        <v>-36600</v>
      </c>
      <c r="D126" s="362">
        <f t="shared" si="7"/>
        <v>-0.02250092216894135</v>
      </c>
    </row>
    <row r="127" spans="1:4" ht="14.25" outlineLevel="1">
      <c r="A127" s="360" t="s">
        <v>375</v>
      </c>
      <c r="B127" s="361">
        <f>VLOOKUP(A127,'Open Int.'!$A$4:$O$195,2,FALSE)</f>
        <v>3735200</v>
      </c>
      <c r="C127" s="361">
        <f>VLOOKUP(A127,'Open Int.'!$A$4:$O$195,3,FALSE)</f>
        <v>77050</v>
      </c>
      <c r="D127" s="362">
        <f t="shared" si="7"/>
        <v>0.021062558943728386</v>
      </c>
    </row>
    <row r="128" spans="1:4" ht="14.25" outlineLevel="1">
      <c r="A128" s="360" t="s">
        <v>235</v>
      </c>
      <c r="B128" s="361">
        <f>VLOOKUP(A128,'Open Int.'!$A$4:$O$195,2,FALSE)</f>
        <v>29205900</v>
      </c>
      <c r="C128" s="361">
        <f>VLOOKUP(A128,'Open Int.'!$A$4:$O$195,3,FALSE)</f>
        <v>437400</v>
      </c>
      <c r="D128" s="362">
        <f t="shared" si="7"/>
        <v>0.015204129516658846</v>
      </c>
    </row>
    <row r="129" spans="1:4" ht="14.25" outlineLevel="1">
      <c r="A129" s="360" t="s">
        <v>377</v>
      </c>
      <c r="B129" s="361">
        <f>VLOOKUP(A129,'Open Int.'!$A$4:$O$195,2,FALSE)</f>
        <v>4255170</v>
      </c>
      <c r="C129" s="361">
        <f>VLOOKUP(A129,'Open Int.'!$A$4:$O$195,3,FALSE)</f>
        <v>44676</v>
      </c>
      <c r="D129" s="362">
        <f t="shared" si="7"/>
        <v>0.010610631436596275</v>
      </c>
    </row>
    <row r="130" spans="1:4" ht="14.25" outlineLevel="1">
      <c r="A130" s="360" t="s">
        <v>378</v>
      </c>
      <c r="B130" s="361">
        <f>VLOOKUP(A130,'Open Int.'!$A$4:$O$195,2,FALSE)</f>
        <v>9608625</v>
      </c>
      <c r="C130" s="361">
        <f>VLOOKUP(A130,'Open Int.'!$A$4:$O$195,3,FALSE)</f>
        <v>192375</v>
      </c>
      <c r="D130" s="362">
        <f t="shared" si="7"/>
        <v>0.02043010752688172</v>
      </c>
    </row>
    <row r="131" spans="1:4" ht="15" outlineLevel="1">
      <c r="A131" s="358" t="s">
        <v>268</v>
      </c>
      <c r="B131" s="358">
        <f>SUM(B132:B137)</f>
        <v>126978800</v>
      </c>
      <c r="C131" s="358">
        <f>SUM(C132:C137)</f>
        <v>-1742675</v>
      </c>
      <c r="D131" s="363">
        <f t="shared" si="7"/>
        <v>-0.013538339270894775</v>
      </c>
    </row>
    <row r="132" spans="1:4" ht="14.25">
      <c r="A132" s="360" t="s">
        <v>4</v>
      </c>
      <c r="B132" s="361">
        <f>VLOOKUP(A132,'Open Int.'!$A$4:$O$195,2,FALSE)</f>
        <v>1308900</v>
      </c>
      <c r="C132" s="361">
        <f>VLOOKUP(A132,'Open Int.'!$A$4:$O$195,3,FALSE)</f>
        <v>33900</v>
      </c>
      <c r="D132" s="362">
        <f t="shared" si="7"/>
        <v>0.02658823529411765</v>
      </c>
    </row>
    <row r="133" spans="1:4" ht="14.25" outlineLevel="1">
      <c r="A133" s="360" t="s">
        <v>184</v>
      </c>
      <c r="B133" s="361">
        <f>VLOOKUP(A133,'Open Int.'!$A$4:$O$195,2,FALSE)</f>
        <v>11915050</v>
      </c>
      <c r="C133" s="361">
        <f>VLOOKUP(A133,'Open Int.'!$A$4:$O$195,3,FALSE)</f>
        <v>327450</v>
      </c>
      <c r="D133" s="362">
        <f t="shared" si="7"/>
        <v>0.028258655804480653</v>
      </c>
    </row>
    <row r="134" spans="1:4" ht="14.25" outlineLevel="1">
      <c r="A134" s="360" t="s">
        <v>175</v>
      </c>
      <c r="B134" s="361">
        <f>VLOOKUP(A134,'Open Int.'!$A$4:$O$195,2,FALSE)</f>
        <v>91176750</v>
      </c>
      <c r="C134" s="361">
        <f>VLOOKUP(A134,'Open Int.'!$A$4:$O$195,3,FALSE)</f>
        <v>-1882125</v>
      </c>
      <c r="D134" s="362">
        <f t="shared" si="7"/>
        <v>-0.020225099433020224</v>
      </c>
    </row>
    <row r="135" spans="1:4" ht="14.25" outlineLevel="1">
      <c r="A135" s="360" t="s">
        <v>385</v>
      </c>
      <c r="B135" s="361">
        <f>VLOOKUP(A135,'Open Int.'!$A$4:$O$195,2,FALSE)</f>
        <v>2621400</v>
      </c>
      <c r="C135" s="361">
        <f>VLOOKUP(A135,'Open Int.'!$A$4:$O$195,3,FALSE)</f>
        <v>-78200</v>
      </c>
      <c r="D135" s="362">
        <f t="shared" si="7"/>
        <v>-0.028967254408060455</v>
      </c>
    </row>
    <row r="136" spans="1:4" ht="14.25" outlineLevel="1">
      <c r="A136" s="360" t="s">
        <v>393</v>
      </c>
      <c r="B136" s="361">
        <f>VLOOKUP(A136,'Open Int.'!$A$4:$O$195,2,FALSE)</f>
        <v>13694400</v>
      </c>
      <c r="C136" s="361">
        <f>VLOOKUP(A136,'Open Int.'!$A$4:$O$195,3,FALSE)</f>
        <v>-180000</v>
      </c>
      <c r="D136" s="362">
        <f t="shared" si="7"/>
        <v>-0.012973533990659055</v>
      </c>
    </row>
    <row r="137" spans="1:4" ht="14.25" outlineLevel="1">
      <c r="A137" s="360" t="s">
        <v>386</v>
      </c>
      <c r="B137" s="361">
        <f>VLOOKUP(A137,'Open Int.'!$A$4:$O$195,2,FALSE)</f>
        <v>6262300</v>
      </c>
      <c r="C137" s="361">
        <f>VLOOKUP(A137,'Open Int.'!$A$4:$O$195,3,FALSE)</f>
        <v>36300</v>
      </c>
      <c r="D137" s="362">
        <f t="shared" si="7"/>
        <v>0.005830388692579506</v>
      </c>
    </row>
    <row r="138" spans="1:4" ht="15" outlineLevel="1">
      <c r="A138" s="358" t="s">
        <v>260</v>
      </c>
      <c r="B138" s="358">
        <f>SUM(B139:B154)</f>
        <v>243592300</v>
      </c>
      <c r="C138" s="358">
        <f>SUM(C139:C154)</f>
        <v>-1265150</v>
      </c>
      <c r="D138" s="363">
        <f t="shared" si="7"/>
        <v>-0.005166883833838832</v>
      </c>
    </row>
    <row r="139" spans="1:4" ht="14.25">
      <c r="A139" s="360" t="s">
        <v>369</v>
      </c>
      <c r="B139" s="361">
        <f>VLOOKUP(A139,'Open Int.'!$A$4:$O$195,2,FALSE)</f>
        <v>2592000</v>
      </c>
      <c r="C139" s="361">
        <f>VLOOKUP(A139,'Open Int.'!$A$4:$O$195,3,FALSE)</f>
        <v>-94500</v>
      </c>
      <c r="D139" s="362">
        <f t="shared" si="7"/>
        <v>-0.035175879396984924</v>
      </c>
    </row>
    <row r="140" spans="1:4" ht="14.25" outlineLevel="1">
      <c r="A140" s="360" t="s">
        <v>2</v>
      </c>
      <c r="B140" s="361">
        <f>VLOOKUP(A140,'Open Int.'!$A$4:$O$195,2,FALSE)</f>
        <v>2321000</v>
      </c>
      <c r="C140" s="361">
        <f>VLOOKUP(A140,'Open Int.'!$A$4:$O$195,3,FALSE)</f>
        <v>-281600</v>
      </c>
      <c r="D140" s="362">
        <f t="shared" si="7"/>
        <v>-0.10819949281487742</v>
      </c>
    </row>
    <row r="141" spans="1:4" ht="14.25" outlineLevel="1">
      <c r="A141" s="360" t="s">
        <v>435</v>
      </c>
      <c r="B141" s="361">
        <f>VLOOKUP(A141,'Open Int.'!$A$4:$O$195,2,FALSE)</f>
        <v>12330000</v>
      </c>
      <c r="C141" s="361">
        <f>VLOOKUP(A141,'Open Int.'!$A$4:$O$195,3,FALSE)</f>
        <v>-207500</v>
      </c>
      <c r="D141" s="362">
        <f t="shared" si="7"/>
        <v>-0.01655034895314058</v>
      </c>
    </row>
    <row r="142" spans="1:4" ht="14.25" outlineLevel="1">
      <c r="A142" s="360" t="s">
        <v>433</v>
      </c>
      <c r="B142" s="361">
        <f>VLOOKUP(A142,'Open Int.'!$A$4:$O$195,2,FALSE)</f>
        <v>928800</v>
      </c>
      <c r="C142" s="361">
        <f>VLOOKUP(A142,'Open Int.'!$A$4:$O$195,3,FALSE)</f>
        <v>32400</v>
      </c>
      <c r="D142" s="362">
        <f t="shared" si="7"/>
        <v>0.03614457831325301</v>
      </c>
    </row>
    <row r="143" spans="1:4" ht="14.25" outlineLevel="1">
      <c r="A143" s="360" t="s">
        <v>370</v>
      </c>
      <c r="B143" s="361">
        <f>VLOOKUP(A143,'Open Int.'!$A$4:$O$195,2,FALSE)</f>
        <v>23153700</v>
      </c>
      <c r="C143" s="361">
        <f>VLOOKUP(A143,'Open Int.'!$A$4:$O$195,3,FALSE)</f>
        <v>271200</v>
      </c>
      <c r="D143" s="362">
        <f t="shared" si="7"/>
        <v>0.011851851851851851</v>
      </c>
    </row>
    <row r="144" spans="1:4" ht="14.25" outlineLevel="1">
      <c r="A144" s="360" t="s">
        <v>89</v>
      </c>
      <c r="B144" s="361">
        <f>VLOOKUP(A144,'Open Int.'!$A$4:$O$195,2,FALSE)</f>
        <v>5091750</v>
      </c>
      <c r="C144" s="361">
        <f>VLOOKUP(A144,'Open Int.'!$A$4:$O$195,3,FALSE)</f>
        <v>54000</v>
      </c>
      <c r="D144" s="362">
        <f t="shared" si="7"/>
        <v>0.010719071013845467</v>
      </c>
    </row>
    <row r="145" spans="1:4" ht="14.25" outlineLevel="1">
      <c r="A145" s="360" t="s">
        <v>371</v>
      </c>
      <c r="B145" s="361">
        <f>VLOOKUP(A145,'Open Int.'!$A$4:$O$195,2,FALSE)</f>
        <v>4427800</v>
      </c>
      <c r="C145" s="361">
        <f>VLOOKUP(A145,'Open Int.'!$A$4:$O$195,3,FALSE)</f>
        <v>-15600</v>
      </c>
      <c r="D145" s="362">
        <f t="shared" si="7"/>
        <v>-0.003510825043885313</v>
      </c>
    </row>
    <row r="146" spans="1:4" ht="14.25" outlineLevel="1">
      <c r="A146" s="360" t="s">
        <v>90</v>
      </c>
      <c r="B146" s="361">
        <f>VLOOKUP(A146,'Open Int.'!$A$4:$O$195,2,FALSE)</f>
        <v>1569600</v>
      </c>
      <c r="C146" s="361">
        <f>VLOOKUP(A146,'Open Int.'!$A$4:$O$195,3,FALSE)</f>
        <v>-7200</v>
      </c>
      <c r="D146" s="362">
        <f t="shared" si="7"/>
        <v>-0.0045662100456621</v>
      </c>
    </row>
    <row r="147" spans="1:4" ht="14.25" outlineLevel="1">
      <c r="A147" s="360" t="s">
        <v>35</v>
      </c>
      <c r="B147" s="361">
        <f>VLOOKUP(A147,'Open Int.'!$A$4:$O$195,2,FALSE)</f>
        <v>2327600</v>
      </c>
      <c r="C147" s="361">
        <f>VLOOKUP(A147,'Open Int.'!$A$4:$O$195,3,FALSE)</f>
        <v>95700</v>
      </c>
      <c r="D147" s="362">
        <f t="shared" si="7"/>
        <v>0.04287826515524889</v>
      </c>
    </row>
    <row r="148" spans="1:4" ht="14.25" outlineLevel="1">
      <c r="A148" s="360" t="s">
        <v>459</v>
      </c>
      <c r="B148" s="361">
        <f>VLOOKUP(A148,'Open Int.'!$A$4:$O$195,2,FALSE)</f>
        <v>935500</v>
      </c>
      <c r="C148" s="361">
        <f>VLOOKUP(A148,'Open Int.'!$A$4:$O$195,3,FALSE)</f>
        <v>41500</v>
      </c>
      <c r="D148" s="362">
        <f t="shared" si="7"/>
        <v>0.046420581655480984</v>
      </c>
    </row>
    <row r="149" spans="1:4" ht="14.25" outlineLevel="1">
      <c r="A149" s="360" t="s">
        <v>146</v>
      </c>
      <c r="B149" s="361">
        <f>VLOOKUP(A149,'Open Int.'!$A$4:$O$195,2,FALSE)</f>
        <v>11044900</v>
      </c>
      <c r="C149" s="361">
        <f>VLOOKUP(A149,'Open Int.'!$A$4:$O$195,3,FALSE)</f>
        <v>-133500</v>
      </c>
      <c r="D149" s="362">
        <f aca="true" t="shared" si="8" ref="D149:D170">C149/(B149-C149)</f>
        <v>-0.01194267515923567</v>
      </c>
    </row>
    <row r="150" spans="1:4" ht="14.25" outlineLevel="1">
      <c r="A150" s="360" t="s">
        <v>36</v>
      </c>
      <c r="B150" s="361">
        <f>VLOOKUP(A150,'Open Int.'!$A$4:$O$195,2,FALSE)</f>
        <v>9567900</v>
      </c>
      <c r="C150" s="361">
        <f>VLOOKUP(A150,'Open Int.'!$A$4:$O$195,3,FALSE)</f>
        <v>249750</v>
      </c>
      <c r="D150" s="362">
        <f t="shared" si="8"/>
        <v>0.02680253054522625</v>
      </c>
    </row>
    <row r="151" spans="1:4" ht="14.25" outlineLevel="1">
      <c r="A151" s="360" t="s">
        <v>460</v>
      </c>
      <c r="B151" s="361">
        <f>VLOOKUP(A151,'Open Int.'!$A$4:$O$195,2,FALSE)</f>
        <v>23368400</v>
      </c>
      <c r="C151" s="361">
        <f>VLOOKUP(A151,'Open Int.'!$A$4:$O$195,3,FALSE)</f>
        <v>198000</v>
      </c>
      <c r="D151" s="362">
        <f t="shared" si="8"/>
        <v>0.008545385491834409</v>
      </c>
    </row>
    <row r="152" spans="1:4" ht="14.25" outlineLevel="1">
      <c r="A152" s="360" t="s">
        <v>261</v>
      </c>
      <c r="B152" s="361">
        <f>VLOOKUP(A152,'Open Int.'!$A$4:$O$195,2,FALSE)</f>
        <v>9143550</v>
      </c>
      <c r="C152" s="361">
        <f>VLOOKUP(A152,'Open Int.'!$A$4:$O$195,3,FALSE)</f>
        <v>525000</v>
      </c>
      <c r="D152" s="362">
        <f t="shared" si="8"/>
        <v>0.0609151191325687</v>
      </c>
    </row>
    <row r="153" spans="1:4" ht="14.25" outlineLevel="1">
      <c r="A153" s="360" t="s">
        <v>424</v>
      </c>
      <c r="B153" s="361">
        <f>VLOOKUP(A153,'Open Int.'!$A$4:$O$195,2,FALSE)</f>
        <v>73015800</v>
      </c>
      <c r="C153" s="361">
        <f>VLOOKUP(A153,'Open Int.'!$A$4:$O$195,3,FALSE)</f>
        <v>-2388100</v>
      </c>
      <c r="D153" s="362">
        <f t="shared" si="8"/>
        <v>-0.03167077564953537</v>
      </c>
    </row>
    <row r="154" spans="1:4" ht="14.25" outlineLevel="1">
      <c r="A154" s="360" t="s">
        <v>216</v>
      </c>
      <c r="B154" s="361">
        <f>VLOOKUP(A154,'Open Int.'!$A$4:$O$195,2,FALSE)</f>
        <v>61774000</v>
      </c>
      <c r="C154" s="361">
        <f>VLOOKUP(A154,'Open Int.'!$A$4:$O$195,3,FALSE)</f>
        <v>395300</v>
      </c>
      <c r="D154" s="362">
        <f t="shared" si="8"/>
        <v>0.0064403449405086785</v>
      </c>
    </row>
    <row r="155" spans="1:4" ht="15" outlineLevel="1">
      <c r="A155" s="358" t="s">
        <v>257</v>
      </c>
      <c r="B155" s="358">
        <f>SUM(B156:B169)</f>
        <v>45578393</v>
      </c>
      <c r="C155" s="358">
        <f>SUM(C156:C169)</f>
        <v>122098</v>
      </c>
      <c r="D155" s="363">
        <f t="shared" si="8"/>
        <v>0.0026860526138348935</v>
      </c>
    </row>
    <row r="156" spans="1:4" ht="14.25">
      <c r="A156" s="360" t="s">
        <v>359</v>
      </c>
      <c r="B156" s="361">
        <f>VLOOKUP(A156,'Open Int.'!$A$4:$O$195,2,FALSE)</f>
        <v>1386000</v>
      </c>
      <c r="C156" s="361">
        <f>VLOOKUP(A156,'Open Int.'!$A$4:$O$195,3,FALSE)</f>
        <v>-40950</v>
      </c>
      <c r="D156" s="362">
        <f t="shared" si="8"/>
        <v>-0.02869757174392936</v>
      </c>
    </row>
    <row r="157" spans="1:4" ht="14.25" outlineLevel="1">
      <c r="A157" s="360" t="s">
        <v>258</v>
      </c>
      <c r="B157" s="361">
        <f>VLOOKUP(A157,'Open Int.'!$A$4:$O$195,2,FALSE)</f>
        <v>10408750</v>
      </c>
      <c r="C157" s="361">
        <f>VLOOKUP(A157,'Open Int.'!$A$4:$O$195,3,FALSE)</f>
        <v>40000</v>
      </c>
      <c r="D157" s="362">
        <f t="shared" si="8"/>
        <v>0.0038577456298975288</v>
      </c>
    </row>
    <row r="158" spans="1:4" ht="14.25" outlineLevel="1">
      <c r="A158" s="360" t="s">
        <v>360</v>
      </c>
      <c r="B158" s="361">
        <f>VLOOKUP(A158,'Open Int.'!$A$4:$O$195,2,FALSE)</f>
        <v>500588</v>
      </c>
      <c r="C158" s="361">
        <f>VLOOKUP(A158,'Open Int.'!$A$4:$O$195,3,FALSE)</f>
        <v>15438</v>
      </c>
      <c r="D158" s="362">
        <f t="shared" si="8"/>
        <v>0.03182108626198083</v>
      </c>
    </row>
    <row r="159" spans="1:4" ht="14.25" outlineLevel="1">
      <c r="A159" s="360" t="s">
        <v>304</v>
      </c>
      <c r="B159" s="361">
        <f>VLOOKUP(A159,'Open Int.'!$A$4:$O$195,2,FALSE)</f>
        <v>4470800</v>
      </c>
      <c r="C159" s="361">
        <f>VLOOKUP(A159,'Open Int.'!$A$4:$O$195,3,FALSE)</f>
        <v>-132000</v>
      </c>
      <c r="D159" s="362">
        <f t="shared" si="8"/>
        <v>-0.02867819588076823</v>
      </c>
    </row>
    <row r="160" spans="1:4" ht="14.25" outlineLevel="1">
      <c r="A160" s="360" t="s">
        <v>140</v>
      </c>
      <c r="B160" s="361">
        <f>VLOOKUP(A160,'Open Int.'!$A$4:$O$195,2,FALSE)</f>
        <v>743700</v>
      </c>
      <c r="C160" s="361">
        <f>VLOOKUP(A160,'Open Int.'!$A$4:$O$195,3,FALSE)</f>
        <v>10200</v>
      </c>
      <c r="D160" s="362">
        <f t="shared" si="8"/>
        <v>0.013905930470347648</v>
      </c>
    </row>
    <row r="161" spans="1:4" ht="14.25" outlineLevel="1">
      <c r="A161" s="360" t="s">
        <v>320</v>
      </c>
      <c r="B161" s="361">
        <f>VLOOKUP(A161,'Open Int.'!$A$4:$O$195,2,FALSE)</f>
        <v>3965850</v>
      </c>
      <c r="C161" s="361">
        <f>VLOOKUP(A161,'Open Int.'!$A$4:$O$195,3,FALSE)</f>
        <v>-37800</v>
      </c>
      <c r="D161" s="362">
        <f t="shared" si="8"/>
        <v>-0.00944138473642801</v>
      </c>
    </row>
    <row r="162" spans="1:4" ht="14.25" outlineLevel="1">
      <c r="A162" s="360" t="s">
        <v>361</v>
      </c>
      <c r="B162" s="361">
        <f>VLOOKUP(A162,'Open Int.'!$A$4:$O$195,2,FALSE)</f>
        <v>2128750</v>
      </c>
      <c r="C162" s="361">
        <f>VLOOKUP(A162,'Open Int.'!$A$4:$O$195,3,FALSE)</f>
        <v>665000</v>
      </c>
      <c r="D162" s="362">
        <f t="shared" si="8"/>
        <v>0.4543125533731853</v>
      </c>
    </row>
    <row r="163" spans="1:4" ht="14.25" outlineLevel="1">
      <c r="A163" s="360" t="s">
        <v>363</v>
      </c>
      <c r="B163" s="361">
        <f>VLOOKUP(A163,'Open Int.'!$A$4:$O$195,2,FALSE)</f>
        <v>976030</v>
      </c>
      <c r="C163" s="361">
        <f>VLOOKUP(A163,'Open Int.'!$A$4:$O$195,3,FALSE)</f>
        <v>-54340</v>
      </c>
      <c r="D163" s="362">
        <f t="shared" si="8"/>
        <v>-0.05273833671399594</v>
      </c>
    </row>
    <row r="164" spans="1:4" ht="14.25" outlineLevel="1">
      <c r="A164" s="360" t="s">
        <v>362</v>
      </c>
      <c r="B164" s="361">
        <f>VLOOKUP(A164,'Open Int.'!$A$4:$O$195,2,FALSE)</f>
        <v>7522200</v>
      </c>
      <c r="C164" s="361">
        <f>VLOOKUP(A164,'Open Int.'!$A$4:$O$195,3,FALSE)</f>
        <v>-191100</v>
      </c>
      <c r="D164" s="362">
        <f t="shared" si="8"/>
        <v>-0.02477538796624013</v>
      </c>
    </row>
    <row r="165" spans="1:4" ht="14.25" outlineLevel="1">
      <c r="A165" s="360" t="s">
        <v>23</v>
      </c>
      <c r="B165" s="361">
        <f>VLOOKUP(A165,'Open Int.'!$A$4:$O$195,2,FALSE)</f>
        <v>5744800</v>
      </c>
      <c r="C165" s="361">
        <f>VLOOKUP(A165,'Open Int.'!$A$4:$O$195,3,FALSE)</f>
        <v>71200</v>
      </c>
      <c r="D165" s="362">
        <f t="shared" si="8"/>
        <v>0.012549351381838691</v>
      </c>
    </row>
    <row r="166" spans="1:4" ht="14.25" outlineLevel="1">
      <c r="A166" s="360" t="s">
        <v>181</v>
      </c>
      <c r="B166" s="361">
        <f>VLOOKUP(A166,'Open Int.'!$A$4:$O$195,2,FALSE)</f>
        <v>692750</v>
      </c>
      <c r="C166" s="361">
        <f>VLOOKUP(A166,'Open Int.'!$A$4:$O$195,3,FALSE)</f>
        <v>-5950</v>
      </c>
      <c r="D166" s="362">
        <f t="shared" si="8"/>
        <v>-0.00851581508515815</v>
      </c>
    </row>
    <row r="167" spans="1:4" ht="14.25" outlineLevel="1">
      <c r="A167" s="360" t="s">
        <v>461</v>
      </c>
      <c r="B167" s="361">
        <f>VLOOKUP(A167,'Open Int.'!$A$4:$O$195,2,FALSE)</f>
        <v>4371250</v>
      </c>
      <c r="C167" s="361">
        <f>VLOOKUP(A167,'Open Int.'!$A$4:$O$195,3,FALSE)</f>
        <v>-268750</v>
      </c>
      <c r="D167" s="362">
        <f t="shared" si="8"/>
        <v>-0.057920258620689655</v>
      </c>
    </row>
    <row r="168" spans="1:4" ht="14.25" outlineLevel="1">
      <c r="A168" s="360" t="s">
        <v>364</v>
      </c>
      <c r="B168" s="361">
        <f>VLOOKUP(A168,'Open Int.'!$A$4:$O$195,2,FALSE)</f>
        <v>1831725</v>
      </c>
      <c r="C168" s="361">
        <f>VLOOKUP(A168,'Open Int.'!$A$4:$O$195,3,FALSE)</f>
        <v>48150</v>
      </c>
      <c r="D168" s="362">
        <f t="shared" si="8"/>
        <v>0.026996341617257474</v>
      </c>
    </row>
    <row r="169" spans="1:4" ht="14.25" outlineLevel="1">
      <c r="A169" s="360" t="s">
        <v>365</v>
      </c>
      <c r="B169" s="361">
        <f>VLOOKUP(A169,'Open Int.'!$A$4:$O$195,2,FALSE)</f>
        <v>835200</v>
      </c>
      <c r="C169" s="361">
        <f>VLOOKUP(A169,'Open Int.'!$A$4:$O$195,3,FALSE)</f>
        <v>3000</v>
      </c>
      <c r="D169" s="362">
        <f t="shared" si="8"/>
        <v>0.003604902667627974</v>
      </c>
    </row>
    <row r="170" spans="1:4" ht="15" outlineLevel="1">
      <c r="A170" s="358" t="s">
        <v>264</v>
      </c>
      <c r="B170" s="358">
        <f>SUM(B171:B178)</f>
        <v>49097925</v>
      </c>
      <c r="C170" s="358">
        <f>SUM(C171:C178)</f>
        <v>1239100</v>
      </c>
      <c r="D170" s="363">
        <f t="shared" si="8"/>
        <v>0.025890731751145164</v>
      </c>
    </row>
    <row r="171" spans="1:4" ht="14.25">
      <c r="A171" s="360" t="s">
        <v>34</v>
      </c>
      <c r="B171" s="361">
        <f>VLOOKUP(A171,'Open Int.'!$A$4:$O$195,2,FALSE)</f>
        <v>911075</v>
      </c>
      <c r="C171" s="361">
        <f>VLOOKUP(A171,'Open Int.'!$A$4:$O$195,3,FALSE)</f>
        <v>-14850</v>
      </c>
      <c r="D171" s="362">
        <f aca="true" t="shared" si="9" ref="D171:D178">C171/(B171-C171)</f>
        <v>-0.016038016038016037</v>
      </c>
    </row>
    <row r="172" spans="1:4" ht="14.25" outlineLevel="1">
      <c r="A172" s="360" t="s">
        <v>1</v>
      </c>
      <c r="B172" s="361">
        <f>VLOOKUP(A172,'Open Int.'!$A$4:$O$195,2,FALSE)</f>
        <v>2846100</v>
      </c>
      <c r="C172" s="361">
        <f>VLOOKUP(A172,'Open Int.'!$A$4:$O$195,3,FALSE)</f>
        <v>17400</v>
      </c>
      <c r="D172" s="362">
        <f t="shared" si="9"/>
        <v>0.006151235549899247</v>
      </c>
    </row>
    <row r="173" spans="1:4" ht="14.25" outlineLevel="1">
      <c r="A173" s="360" t="s">
        <v>160</v>
      </c>
      <c r="B173" s="361">
        <f>VLOOKUP(A173,'Open Int.'!$A$4:$O$195,2,FALSE)</f>
        <v>1939300</v>
      </c>
      <c r="C173" s="361">
        <f>VLOOKUP(A173,'Open Int.'!$A$4:$O$195,3,FALSE)</f>
        <v>-1100</v>
      </c>
      <c r="D173" s="362">
        <f t="shared" si="9"/>
        <v>-0.0005668934240362812</v>
      </c>
    </row>
    <row r="174" spans="1:4" ht="14.25" outlineLevel="1">
      <c r="A174" s="360" t="s">
        <v>98</v>
      </c>
      <c r="B174" s="361">
        <f>VLOOKUP(A174,'Open Int.'!$A$4:$O$195,2,FALSE)</f>
        <v>7171450</v>
      </c>
      <c r="C174" s="361">
        <f>VLOOKUP(A174,'Open Int.'!$A$4:$O$195,3,FALSE)</f>
        <v>1503700</v>
      </c>
      <c r="D174" s="362">
        <f t="shared" si="9"/>
        <v>0.265308102862688</v>
      </c>
    </row>
    <row r="175" spans="1:4" ht="14.25" outlineLevel="1">
      <c r="A175" s="360" t="s">
        <v>380</v>
      </c>
      <c r="B175" s="361">
        <f>VLOOKUP(A175,'Open Int.'!$A$4:$O$195,2,FALSE)</f>
        <v>26125000</v>
      </c>
      <c r="C175" s="361">
        <f>VLOOKUP(A175,'Open Int.'!$A$4:$O$195,3,FALSE)</f>
        <v>-343750</v>
      </c>
      <c r="D175" s="362">
        <f t="shared" si="9"/>
        <v>-0.012987012987012988</v>
      </c>
    </row>
    <row r="176" spans="1:4" ht="14.25" outlineLevel="1">
      <c r="A176" s="360" t="s">
        <v>265</v>
      </c>
      <c r="B176" s="361">
        <f>VLOOKUP(A176,'Open Int.'!$A$4:$O$195,2,FALSE)</f>
        <v>2191000</v>
      </c>
      <c r="C176" s="361">
        <f>VLOOKUP(A176,'Open Int.'!$A$4:$O$195,3,FALSE)</f>
        <v>-26400</v>
      </c>
      <c r="D176" s="362">
        <f t="shared" si="9"/>
        <v>-0.011905835663389555</v>
      </c>
    </row>
    <row r="177" spans="1:4" ht="14.25" outlineLevel="1">
      <c r="A177" s="360" t="s">
        <v>376</v>
      </c>
      <c r="B177" s="361">
        <f>VLOOKUP(A177,'Open Int.'!$A$4:$O$195,2,FALSE)</f>
        <v>5805600</v>
      </c>
      <c r="C177" s="361">
        <f>VLOOKUP(A177,'Open Int.'!$A$4:$O$195,3,FALSE)</f>
        <v>-5900</v>
      </c>
      <c r="D177" s="362">
        <f>C177/(B177-C177)</f>
        <v>-0.0010152284263959391</v>
      </c>
    </row>
    <row r="178" spans="1:4" ht="14.25" outlineLevel="1">
      <c r="A178" s="360" t="s">
        <v>307</v>
      </c>
      <c r="B178" s="361">
        <f>VLOOKUP(A178,'Open Int.'!$A$4:$O$195,2,FALSE)</f>
        <v>2108400</v>
      </c>
      <c r="C178" s="361">
        <f>VLOOKUP(A178,'Open Int.'!$A$4:$O$195,3,FALSE)</f>
        <v>110000</v>
      </c>
      <c r="D178" s="362">
        <f t="shared" si="9"/>
        <v>0.05504403522818255</v>
      </c>
    </row>
    <row r="179" spans="1:4" ht="15" outlineLevel="1">
      <c r="A179" s="358" t="s">
        <v>312</v>
      </c>
      <c r="B179" s="358">
        <f>SUM(B180:B181)</f>
        <v>5439200</v>
      </c>
      <c r="C179" s="358">
        <f>SUM(C180:C181)</f>
        <v>208400</v>
      </c>
      <c r="D179" s="363">
        <f aca="true" t="shared" si="10" ref="D179:D196">C179/(B179-C179)</f>
        <v>0.039840942112105225</v>
      </c>
    </row>
    <row r="180" spans="1:4" ht="14.25">
      <c r="A180" s="360" t="s">
        <v>37</v>
      </c>
      <c r="B180" s="361">
        <f>VLOOKUP(A180,'Open Int.'!$A$4:$O$195,2,FALSE)</f>
        <v>2748800</v>
      </c>
      <c r="C180" s="361">
        <f>VLOOKUP(A180,'Open Int.'!$A$4:$O$195,3,FALSE)</f>
        <v>-16000</v>
      </c>
      <c r="D180" s="362">
        <f t="shared" si="10"/>
        <v>-0.005787037037037037</v>
      </c>
    </row>
    <row r="181" spans="1:4" ht="14.25">
      <c r="A181" s="360" t="s">
        <v>271</v>
      </c>
      <c r="B181" s="361">
        <f>VLOOKUP(A181,'Open Int.'!$A$4:$O$195,2,FALSE)</f>
        <v>2690400</v>
      </c>
      <c r="C181" s="361">
        <f>VLOOKUP(A181,'Open Int.'!$A$4:$O$195,3,FALSE)</f>
        <v>224400</v>
      </c>
      <c r="D181" s="362">
        <f t="shared" si="10"/>
        <v>0.09099756690997567</v>
      </c>
    </row>
    <row r="182" spans="1:4" ht="15">
      <c r="A182" s="358" t="s">
        <v>309</v>
      </c>
      <c r="B182" s="358">
        <f>SUM(B183:B186)</f>
        <v>27433400</v>
      </c>
      <c r="C182" s="358">
        <f>SUM(C183:C186)</f>
        <v>1110100</v>
      </c>
      <c r="D182" s="363">
        <f t="shared" si="10"/>
        <v>0.042171764178503456</v>
      </c>
    </row>
    <row r="183" spans="1:4" ht="14.25">
      <c r="A183" s="360" t="s">
        <v>310</v>
      </c>
      <c r="B183" s="361">
        <f>VLOOKUP(A183,'Open Int.'!$A$4:$O$195,2,FALSE)</f>
        <v>9049700</v>
      </c>
      <c r="C183" s="361">
        <f>VLOOKUP(A183,'Open Int.'!$A$4:$O$195,3,FALSE)</f>
        <v>644100</v>
      </c>
      <c r="D183" s="362">
        <f t="shared" si="10"/>
        <v>0.07662748643761302</v>
      </c>
    </row>
    <row r="184" spans="1:4" ht="14.25">
      <c r="A184" s="360" t="s">
        <v>324</v>
      </c>
      <c r="B184" s="361">
        <f>VLOOKUP(A184,'Open Int.'!$A$4:$O$195,2,FALSE)</f>
        <v>2120000</v>
      </c>
      <c r="C184" s="361">
        <f>VLOOKUP(A184,'Open Int.'!$A$4:$O$195,3,FALSE)</f>
        <v>55000</v>
      </c>
      <c r="D184" s="362">
        <f t="shared" si="10"/>
        <v>0.026634382566585957</v>
      </c>
    </row>
    <row r="185" spans="1:4" ht="14.25">
      <c r="A185" s="360" t="s">
        <v>326</v>
      </c>
      <c r="B185" s="361">
        <f>VLOOKUP(A185,'Open Int.'!$A$4:$O$195,2,FALSE)</f>
        <v>2718100</v>
      </c>
      <c r="C185" s="361">
        <f>VLOOKUP(A185,'Open Int.'!$A$4:$O$195,3,FALSE)</f>
        <v>46200</v>
      </c>
      <c r="D185" s="362">
        <f t="shared" si="10"/>
        <v>0.01729106628242075</v>
      </c>
    </row>
    <row r="186" spans="1:4" ht="14.25">
      <c r="A186" s="360" t="s">
        <v>311</v>
      </c>
      <c r="B186" s="361">
        <f>VLOOKUP(A186,'Open Int.'!$A$4:$O$195,2,FALSE)</f>
        <v>13545600</v>
      </c>
      <c r="C186" s="361">
        <f>VLOOKUP(A186,'Open Int.'!$A$4:$O$195,3,FALSE)</f>
        <v>364800</v>
      </c>
      <c r="D186" s="362">
        <f t="shared" si="10"/>
        <v>0.027676620538965767</v>
      </c>
    </row>
    <row r="187" spans="1:4" ht="15" outlineLevel="1">
      <c r="A187" s="358" t="s">
        <v>259</v>
      </c>
      <c r="B187" s="358">
        <f>SUM(B188:B194)</f>
        <v>53570600</v>
      </c>
      <c r="C187" s="358">
        <f>SUM(C188:C194)</f>
        <v>19800</v>
      </c>
      <c r="D187" s="363">
        <f t="shared" si="10"/>
        <v>0.0003697423754640454</v>
      </c>
    </row>
    <row r="188" spans="1:4" ht="14.25">
      <c r="A188" s="360" t="s">
        <v>366</v>
      </c>
      <c r="B188" s="361">
        <f>VLOOKUP(A188,'Open Int.'!$A$4:$O$195,2,FALSE)</f>
        <v>7852400</v>
      </c>
      <c r="C188" s="361">
        <f>VLOOKUP(A188,'Open Int.'!$A$4:$O$195,3,FALSE)</f>
        <v>120600</v>
      </c>
      <c r="D188" s="362">
        <f t="shared" si="10"/>
        <v>0.01559792027729636</v>
      </c>
    </row>
    <row r="189" spans="1:4" ht="14.25">
      <c r="A189" s="360" t="s">
        <v>367</v>
      </c>
      <c r="B189" s="361">
        <f>VLOOKUP(A189,'Open Int.'!$A$4:$O$195,2,FALSE)</f>
        <v>20609900</v>
      </c>
      <c r="C189" s="361">
        <f>VLOOKUP(A189,'Open Int.'!$A$4:$O$195,3,FALSE)</f>
        <v>365500</v>
      </c>
      <c r="D189" s="362">
        <f t="shared" si="10"/>
        <v>0.018054375531011045</v>
      </c>
    </row>
    <row r="190" spans="1:4" ht="14.25">
      <c r="A190" s="360" t="s">
        <v>314</v>
      </c>
      <c r="B190" s="361">
        <f>VLOOKUP(A190,'Open Int.'!$A$4:$O$195,2,FALSE)</f>
        <v>935100</v>
      </c>
      <c r="C190" s="361">
        <f>VLOOKUP(A190,'Open Int.'!$A$4:$O$195,3,FALSE)</f>
        <v>11700</v>
      </c>
      <c r="D190" s="362">
        <f t="shared" si="10"/>
        <v>0.012670565302144249</v>
      </c>
    </row>
    <row r="191" spans="1:4" ht="14.25">
      <c r="A191" s="360" t="s">
        <v>409</v>
      </c>
      <c r="B191" s="361">
        <f>VLOOKUP(A191,'Open Int.'!$A$4:$O$195,2,FALSE)</f>
        <v>6045550</v>
      </c>
      <c r="C191" s="361">
        <f>VLOOKUP(A191,'Open Int.'!$A$4:$O$195,3,FALSE)</f>
        <v>67850</v>
      </c>
      <c r="D191" s="362">
        <f t="shared" si="10"/>
        <v>0.011350519430550212</v>
      </c>
    </row>
    <row r="192" spans="1:4" ht="14.25">
      <c r="A192" s="360" t="s">
        <v>368</v>
      </c>
      <c r="B192" s="361">
        <f>VLOOKUP(A192,'Open Int.'!$A$4:$O$195,2,FALSE)</f>
        <v>6833150</v>
      </c>
      <c r="C192" s="361">
        <f>VLOOKUP(A192,'Open Int.'!$A$4:$O$195,3,FALSE)</f>
        <v>-728450</v>
      </c>
      <c r="D192" s="362">
        <f t="shared" si="10"/>
        <v>-0.09633543165467626</v>
      </c>
    </row>
    <row r="193" spans="1:4" ht="14.25" outlineLevel="1">
      <c r="A193" s="360" t="s">
        <v>451</v>
      </c>
      <c r="B193" s="361">
        <f>VLOOKUP(A193,'Open Int.'!$A$4:$O$195,2,FALSE)</f>
        <v>634500</v>
      </c>
      <c r="C193" s="361">
        <f>VLOOKUP(A193,'Open Int.'!$A$4:$O$195,3,FALSE)</f>
        <v>154000</v>
      </c>
      <c r="D193" s="362">
        <f t="shared" si="10"/>
        <v>0.32049947970863685</v>
      </c>
    </row>
    <row r="194" spans="1:4" ht="14.25" outlineLevel="1">
      <c r="A194" s="360" t="s">
        <v>452</v>
      </c>
      <c r="B194" s="361">
        <f>VLOOKUP(A194,'Open Int.'!$A$4:$O$195,2,FALSE)</f>
        <v>10660000</v>
      </c>
      <c r="C194" s="361">
        <f>VLOOKUP(A194,'Open Int.'!$A$4:$O$195,3,FALSE)</f>
        <v>28600</v>
      </c>
      <c r="D194" s="362">
        <f t="shared" si="10"/>
        <v>0.002690144289557349</v>
      </c>
    </row>
    <row r="195" spans="1:4" ht="15" outlineLevel="1">
      <c r="A195" s="358" t="s">
        <v>266</v>
      </c>
      <c r="B195" s="358">
        <f>SUM(B196:B202)</f>
        <v>173954975</v>
      </c>
      <c r="C195" s="358">
        <f>SUM(C196:C202)</f>
        <v>930050</v>
      </c>
      <c r="D195" s="363">
        <f t="shared" si="10"/>
        <v>0.005375237122628431</v>
      </c>
    </row>
    <row r="196" spans="1:4" ht="14.25">
      <c r="A196" s="360" t="s">
        <v>381</v>
      </c>
      <c r="B196" s="361">
        <f>VLOOKUP(A196,'Open Int.'!$A$4:$O$195,2,FALSE)</f>
        <v>10810500</v>
      </c>
      <c r="C196" s="361">
        <f>VLOOKUP(A196,'Open Int.'!$A$4:$O$195,3,FALSE)</f>
        <v>244500</v>
      </c>
      <c r="D196" s="362">
        <f t="shared" si="10"/>
        <v>0.023140261215218626</v>
      </c>
    </row>
    <row r="197" spans="1:4" ht="14.25" outlineLevel="1">
      <c r="A197" s="360" t="s">
        <v>8</v>
      </c>
      <c r="B197" s="361">
        <f>VLOOKUP(A197,'Open Int.'!$A$4:$O$195,2,FALSE)</f>
        <v>22225600</v>
      </c>
      <c r="C197" s="361">
        <f>VLOOKUP(A197,'Open Int.'!$A$4:$O$195,3,FALSE)</f>
        <v>-92800</v>
      </c>
      <c r="D197" s="362">
        <f aca="true" t="shared" si="11" ref="D197:D202">C197/(B197-C197)</f>
        <v>-0.004158004158004158</v>
      </c>
    </row>
    <row r="198" spans="1:4" ht="14.25" outlineLevel="1">
      <c r="A198" s="375" t="s">
        <v>288</v>
      </c>
      <c r="B198" s="361">
        <f>VLOOKUP(A198,'Open Int.'!$A$4:$O$195,2,FALSE)</f>
        <v>7038000</v>
      </c>
      <c r="C198" s="361">
        <f>VLOOKUP(A198,'Open Int.'!$A$4:$O$195,3,FALSE)</f>
        <v>-196500</v>
      </c>
      <c r="D198" s="362">
        <f t="shared" si="11"/>
        <v>-0.027161517727555463</v>
      </c>
    </row>
    <row r="199" spans="1:4" ht="14.25" outlineLevel="1">
      <c r="A199" s="375" t="s">
        <v>301</v>
      </c>
      <c r="B199" s="361">
        <f>VLOOKUP(A199,'Open Int.'!$A$4:$O$195,2,FALSE)</f>
        <v>74393550</v>
      </c>
      <c r="C199" s="361">
        <f>VLOOKUP(A199,'Open Int.'!$A$4:$O$195,3,FALSE)</f>
        <v>-125400</v>
      </c>
      <c r="D199" s="362">
        <f t="shared" si="11"/>
        <v>-0.0016827934371055953</v>
      </c>
    </row>
    <row r="200" spans="1:4" ht="14.25" outlineLevel="1">
      <c r="A200" s="360" t="s">
        <v>234</v>
      </c>
      <c r="B200" s="361">
        <f>VLOOKUP(A200,'Open Int.'!$A$4:$O$195,2,FALSE)</f>
        <v>21891100</v>
      </c>
      <c r="C200" s="361">
        <f>VLOOKUP(A200,'Open Int.'!$A$4:$O$195,3,FALSE)</f>
        <v>594300</v>
      </c>
      <c r="D200" s="362">
        <f t="shared" si="11"/>
        <v>0.027905600841440968</v>
      </c>
    </row>
    <row r="201" spans="1:4" ht="14.25" outlineLevel="1">
      <c r="A201" s="360" t="s">
        <v>397</v>
      </c>
      <c r="B201" s="361">
        <f>VLOOKUP(A201,'Open Int.'!$A$4:$O$195,2,FALSE)</f>
        <v>35604900</v>
      </c>
      <c r="C201" s="361">
        <f>VLOOKUP(A201,'Open Int.'!$A$4:$O$195,3,FALSE)</f>
        <v>523800</v>
      </c>
      <c r="D201" s="362">
        <f t="shared" si="11"/>
        <v>0.014931116755175864</v>
      </c>
    </row>
    <row r="202" spans="1:4" ht="14.25" outlineLevel="1">
      <c r="A202" s="360" t="s">
        <v>155</v>
      </c>
      <c r="B202" s="361">
        <f>VLOOKUP(A202,'Open Int.'!$A$4:$O$195,2,FALSE)</f>
        <v>1991325</v>
      </c>
      <c r="C202" s="361">
        <f>VLOOKUP(A202,'Open Int.'!$A$4:$O$195,3,FALSE)</f>
        <v>-17850</v>
      </c>
      <c r="D202" s="362">
        <f t="shared" si="11"/>
        <v>-0.008884243532793311</v>
      </c>
    </row>
    <row r="203" spans="1:4" ht="15">
      <c r="A203" s="358" t="s">
        <v>269</v>
      </c>
      <c r="B203" s="358">
        <f>SUM(B204:B218)</f>
        <v>53575450</v>
      </c>
      <c r="C203" s="358">
        <f>SUM(C204:C218)</f>
        <v>1099600</v>
      </c>
      <c r="D203" s="363">
        <f aca="true" t="shared" si="12" ref="D203:D218">C203/(B203-C203)</f>
        <v>0.02095440092918933</v>
      </c>
    </row>
    <row r="204" spans="1:4" ht="14.25">
      <c r="A204" s="360" t="s">
        <v>436</v>
      </c>
      <c r="B204" s="361">
        <f>VLOOKUP(A204,'Open Int.'!$A$4:$O$195,2,FALSE)</f>
        <v>566000</v>
      </c>
      <c r="C204" s="361">
        <f>VLOOKUP(A204,'Open Int.'!$A$4:$O$195,3,FALSE)</f>
        <v>21800</v>
      </c>
      <c r="D204" s="362">
        <f t="shared" si="12"/>
        <v>0.04005880191106211</v>
      </c>
    </row>
    <row r="205" spans="1:4" ht="14.25">
      <c r="A205" s="360" t="s">
        <v>437</v>
      </c>
      <c r="B205" s="361">
        <f>VLOOKUP(A205,'Open Int.'!$A$4:$O$195,2,FALSE)</f>
        <v>4765100</v>
      </c>
      <c r="C205" s="361">
        <f>VLOOKUP(A205,'Open Int.'!$A$4:$O$195,3,FALSE)</f>
        <v>-30600</v>
      </c>
      <c r="D205" s="362">
        <f t="shared" si="12"/>
        <v>-0.006380716058135413</v>
      </c>
    </row>
    <row r="206" spans="1:4" ht="14.25">
      <c r="A206" s="360" t="s">
        <v>313</v>
      </c>
      <c r="B206" s="361">
        <f>VLOOKUP(A206,'Open Int.'!$A$4:$O$195,2,FALSE)</f>
        <v>2198700</v>
      </c>
      <c r="C206" s="361">
        <f>VLOOKUP(A206,'Open Int.'!$A$4:$O$195,3,FALSE)</f>
        <v>60900</v>
      </c>
      <c r="D206" s="362">
        <f t="shared" si="12"/>
        <v>0.02848722986247544</v>
      </c>
    </row>
    <row r="207" spans="1:4" ht="14.25">
      <c r="A207" s="360" t="s">
        <v>315</v>
      </c>
      <c r="B207" s="361">
        <f>VLOOKUP(A207,'Open Int.'!$A$4:$O$195,2,FALSE)</f>
        <v>743000</v>
      </c>
      <c r="C207" s="361">
        <f>VLOOKUP(A207,'Open Int.'!$A$4:$O$195,3,FALSE)</f>
        <v>-1000</v>
      </c>
      <c r="D207" s="362">
        <f t="shared" si="12"/>
        <v>-0.0013440860215053765</v>
      </c>
    </row>
    <row r="208" spans="1:4" ht="14.25">
      <c r="A208" s="360" t="s">
        <v>412</v>
      </c>
      <c r="B208" s="361">
        <f>VLOOKUP(A208,'Open Int.'!$A$4:$O$195,2,FALSE)</f>
        <v>570600</v>
      </c>
      <c r="C208" s="361">
        <f>VLOOKUP(A208,'Open Int.'!$A$4:$O$195,3,FALSE)</f>
        <v>69800</v>
      </c>
      <c r="D208" s="362">
        <f t="shared" si="12"/>
        <v>0.1393769968051118</v>
      </c>
    </row>
    <row r="209" spans="1:4" ht="14.25">
      <c r="A209" s="360" t="s">
        <v>287</v>
      </c>
      <c r="B209" s="361">
        <f>VLOOKUP(A209,'Open Int.'!$A$4:$O$195,2,FALSE)</f>
        <v>2870000</v>
      </c>
      <c r="C209" s="361">
        <f>VLOOKUP(A209,'Open Int.'!$A$4:$O$195,3,FALSE)</f>
        <v>-8000</v>
      </c>
      <c r="D209" s="362">
        <f t="shared" si="12"/>
        <v>-0.002779708130646282</v>
      </c>
    </row>
    <row r="210" spans="1:4" ht="14.25">
      <c r="A210" s="360" t="s">
        <v>438</v>
      </c>
      <c r="B210" s="361">
        <f>VLOOKUP(A210,'Open Int.'!$A$4:$O$195,2,FALSE)</f>
        <v>12892500</v>
      </c>
      <c r="C210" s="361">
        <f>VLOOKUP(A210,'Open Int.'!$A$4:$O$195,3,FALSE)</f>
        <v>1080000</v>
      </c>
      <c r="D210" s="362">
        <f t="shared" si="12"/>
        <v>0.09142857142857143</v>
      </c>
    </row>
    <row r="211" spans="1:4" ht="14.25">
      <c r="A211" s="360" t="s">
        <v>495</v>
      </c>
      <c r="B211" s="361">
        <f>VLOOKUP(A211,'Open Int.'!$A$4:$O$195,2,FALSE)</f>
        <v>576250</v>
      </c>
      <c r="C211" s="361">
        <f>VLOOKUP(A211,'Open Int.'!$A$4:$O$195,3,FALSE)</f>
        <v>76000</v>
      </c>
      <c r="D211" s="362">
        <f>C211/(B211-C211)</f>
        <v>0.1519240379810095</v>
      </c>
    </row>
    <row r="212" spans="1:4" ht="14.25">
      <c r="A212" s="360" t="s">
        <v>387</v>
      </c>
      <c r="B212" s="361">
        <f>VLOOKUP(A212,'Open Int.'!$A$4:$O$195,2,FALSE)</f>
        <v>13207250</v>
      </c>
      <c r="C212" s="361">
        <f>VLOOKUP(A212,'Open Int.'!$A$4:$O$195,3,FALSE)</f>
        <v>196000</v>
      </c>
      <c r="D212" s="362">
        <f t="shared" si="12"/>
        <v>0.015063887020847344</v>
      </c>
    </row>
    <row r="213" spans="1:4" ht="14.25">
      <c r="A213" s="360" t="s">
        <v>434</v>
      </c>
      <c r="B213" s="361">
        <f>VLOOKUP(A213,'Open Int.'!$A$4:$O$195,2,FALSE)</f>
        <v>1955500</v>
      </c>
      <c r="C213" s="361">
        <f>VLOOKUP(A213,'Open Int.'!$A$4:$O$195,3,FALSE)</f>
        <v>32000</v>
      </c>
      <c r="D213" s="362">
        <f t="shared" si="12"/>
        <v>0.016636340005198855</v>
      </c>
    </row>
    <row r="214" spans="1:4" ht="14.25">
      <c r="A214" s="360" t="s">
        <v>434</v>
      </c>
      <c r="B214" s="361">
        <f>VLOOKUP(A214,'Open Int.'!$A$4:$O$195,2,FALSE)</f>
        <v>1955500</v>
      </c>
      <c r="C214" s="361">
        <f>VLOOKUP(A214,'Open Int.'!$A$4:$O$195,3,FALSE)</f>
        <v>32000</v>
      </c>
      <c r="D214" s="362">
        <f t="shared" si="12"/>
        <v>0.016636340005198855</v>
      </c>
    </row>
    <row r="215" spans="1:4" ht="14.25">
      <c r="A215" s="360" t="s">
        <v>388</v>
      </c>
      <c r="B215" s="361">
        <f>VLOOKUP(A215,'Open Int.'!$A$4:$O$195,2,FALSE)</f>
        <v>1793600</v>
      </c>
      <c r="C215" s="361">
        <f>VLOOKUP(A215,'Open Int.'!$A$4:$O$195,3,FALSE)</f>
        <v>16800</v>
      </c>
      <c r="D215" s="362">
        <f t="shared" si="12"/>
        <v>0.00945520036019811</v>
      </c>
    </row>
    <row r="216" spans="1:4" ht="14.25">
      <c r="A216" s="360" t="s">
        <v>321</v>
      </c>
      <c r="B216" s="361">
        <f>VLOOKUP(A216,'Open Int.'!$A$4:$O$195,2,FALSE)</f>
        <v>1353500</v>
      </c>
      <c r="C216" s="361">
        <f>VLOOKUP(A216,'Open Int.'!$A$4:$O$195,3,FALSE)</f>
        <v>-18250</v>
      </c>
      <c r="D216" s="362">
        <f t="shared" si="12"/>
        <v>-0.013304173501002369</v>
      </c>
    </row>
    <row r="217" spans="1:4" ht="14.25">
      <c r="A217" s="360" t="s">
        <v>439</v>
      </c>
      <c r="B217" s="361">
        <f>VLOOKUP(A217,'Open Int.'!$A$4:$O$195,2,FALSE)</f>
        <v>1230350</v>
      </c>
      <c r="C217" s="361">
        <f>VLOOKUP(A217,'Open Int.'!$A$4:$O$195,3,FALSE)</f>
        <v>-78650</v>
      </c>
      <c r="D217" s="362">
        <f t="shared" si="12"/>
        <v>-0.06008403361344538</v>
      </c>
    </row>
    <row r="218" spans="1:4" ht="14.25">
      <c r="A218" s="360" t="s">
        <v>328</v>
      </c>
      <c r="B218" s="361">
        <f>VLOOKUP(A218,'Open Int.'!$A$4:$O$195,2,FALSE)</f>
        <v>6897600</v>
      </c>
      <c r="C218" s="361">
        <f>VLOOKUP(A218,'Open Int.'!$A$4:$O$195,3,FALSE)</f>
        <v>-349200</v>
      </c>
      <c r="D218" s="362">
        <f t="shared" si="12"/>
        <v>-0.04818678589170392</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7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O748" sqref="O748"/>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1" t="s">
        <v>53</v>
      </c>
      <c r="B1" s="401"/>
      <c r="C1" s="401"/>
      <c r="D1" s="402"/>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6" t="s">
        <v>10</v>
      </c>
      <c r="C2" s="387"/>
      <c r="D2" s="388"/>
      <c r="E2" s="404" t="s">
        <v>47</v>
      </c>
      <c r="F2" s="407"/>
      <c r="G2" s="408"/>
      <c r="H2" s="404" t="s">
        <v>48</v>
      </c>
      <c r="I2" s="407"/>
      <c r="J2" s="408"/>
      <c r="K2" s="404" t="s">
        <v>49</v>
      </c>
      <c r="L2" s="409"/>
      <c r="M2" s="410"/>
      <c r="N2" s="404" t="s">
        <v>51</v>
      </c>
      <c r="O2" s="405"/>
      <c r="P2" s="83"/>
      <c r="Q2" s="54"/>
      <c r="R2" s="403"/>
      <c r="S2" s="403"/>
      <c r="T2" s="55"/>
      <c r="U2" s="56"/>
      <c r="V2" s="56"/>
      <c r="W2" s="56"/>
      <c r="X2" s="56"/>
      <c r="Y2" s="85"/>
      <c r="Z2" s="399"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400"/>
      <c r="AA3" s="75"/>
    </row>
    <row r="4" spans="1:28" s="58" customFormat="1" ht="15">
      <c r="A4" s="101" t="s">
        <v>182</v>
      </c>
      <c r="B4" s="280">
        <v>365150</v>
      </c>
      <c r="C4" s="281">
        <v>21600</v>
      </c>
      <c r="D4" s="262">
        <v>0.06</v>
      </c>
      <c r="E4" s="280">
        <v>50</v>
      </c>
      <c r="F4" s="282">
        <v>0</v>
      </c>
      <c r="G4" s="262">
        <v>0</v>
      </c>
      <c r="H4" s="280">
        <v>0</v>
      </c>
      <c r="I4" s="282">
        <v>0</v>
      </c>
      <c r="J4" s="262">
        <v>0</v>
      </c>
      <c r="K4" s="280">
        <v>365200</v>
      </c>
      <c r="L4" s="282">
        <v>21600</v>
      </c>
      <c r="M4" s="351">
        <v>0.06</v>
      </c>
      <c r="N4" s="112">
        <v>315150</v>
      </c>
      <c r="O4" s="173">
        <f>N4/K4</f>
        <v>0.8629518072289156</v>
      </c>
      <c r="P4" s="108">
        <f>Volume!K4</f>
        <v>6536.25</v>
      </c>
      <c r="Q4" s="69">
        <f>Volume!J4</f>
        <v>6542.05</v>
      </c>
      <c r="R4" s="236">
        <f>Q4*K4/10000000</f>
        <v>238.915666</v>
      </c>
      <c r="S4" s="103">
        <f>Q4*N4/10000000</f>
        <v>206.17270575</v>
      </c>
      <c r="T4" s="109">
        <f>K4-L4</f>
        <v>343600</v>
      </c>
      <c r="U4" s="103">
        <f>L4/T4*100</f>
        <v>6.286379511059372</v>
      </c>
      <c r="V4" s="103">
        <f>Q4*B4/10000000</f>
        <v>238.88295575</v>
      </c>
      <c r="W4" s="103">
        <f>Q4*E4/10000000</f>
        <v>0.03271025</v>
      </c>
      <c r="X4" s="103">
        <f>Q4*H4/10000000</f>
        <v>0</v>
      </c>
      <c r="Y4" s="103">
        <f>(T4*P4)/10000000</f>
        <v>224.58555</v>
      </c>
      <c r="Z4" s="236">
        <f>R4-Y4</f>
        <v>14.330115999999975</v>
      </c>
      <c r="AA4" s="78"/>
      <c r="AB4" s="77"/>
    </row>
    <row r="5" spans="1:28" s="58" customFormat="1" ht="15">
      <c r="A5" s="193" t="s">
        <v>467</v>
      </c>
      <c r="B5" s="164">
        <v>189400</v>
      </c>
      <c r="C5" s="162">
        <v>2800</v>
      </c>
      <c r="D5" s="170">
        <v>0.02</v>
      </c>
      <c r="E5" s="164">
        <v>0</v>
      </c>
      <c r="F5" s="112">
        <v>0</v>
      </c>
      <c r="G5" s="170">
        <v>0</v>
      </c>
      <c r="H5" s="164">
        <v>100</v>
      </c>
      <c r="I5" s="112">
        <v>0</v>
      </c>
      <c r="J5" s="170">
        <v>0</v>
      </c>
      <c r="K5" s="164">
        <v>189500</v>
      </c>
      <c r="L5" s="112">
        <v>2800</v>
      </c>
      <c r="M5" s="127">
        <v>0.02</v>
      </c>
      <c r="N5" s="112">
        <v>189450</v>
      </c>
      <c r="O5" s="173">
        <f>N5/K5</f>
        <v>0.9997361477572559</v>
      </c>
      <c r="P5" s="108">
        <f>Volume!K5</f>
        <v>4185.1</v>
      </c>
      <c r="Q5" s="69">
        <f>Volume!J5</f>
        <v>4173.6</v>
      </c>
      <c r="R5" s="237">
        <f>Q5*K5/10000000</f>
        <v>79.08972000000001</v>
      </c>
      <c r="S5" s="103">
        <f>Q5*N5/10000000</f>
        <v>79.068852</v>
      </c>
      <c r="T5" s="109">
        <f>K5-L5</f>
        <v>186700</v>
      </c>
      <c r="U5" s="103">
        <f>L5/T5*100</f>
        <v>1.4997321906802357</v>
      </c>
      <c r="V5" s="103">
        <f>Q5*B5/10000000</f>
        <v>79.04798400000001</v>
      </c>
      <c r="W5" s="103">
        <f>Q5*E5/10000000</f>
        <v>0</v>
      </c>
      <c r="X5" s="103">
        <f>Q5*H5/10000000</f>
        <v>0.04173600000000001</v>
      </c>
      <c r="Y5" s="103">
        <f>(T5*P5)/10000000</f>
        <v>78.13581700000002</v>
      </c>
      <c r="Z5" s="237">
        <f>R5-Y5</f>
        <v>0.9539029999999968</v>
      </c>
      <c r="AA5" s="78"/>
      <c r="AB5" s="77"/>
    </row>
    <row r="6" spans="1:28" s="58" customFormat="1" ht="15">
      <c r="A6" s="193" t="s">
        <v>74</v>
      </c>
      <c r="B6" s="164">
        <v>141400</v>
      </c>
      <c r="C6" s="162">
        <v>6000</v>
      </c>
      <c r="D6" s="170">
        <v>0.04</v>
      </c>
      <c r="E6" s="164">
        <v>100</v>
      </c>
      <c r="F6" s="112">
        <v>0</v>
      </c>
      <c r="G6" s="170">
        <v>0</v>
      </c>
      <c r="H6" s="164">
        <v>0</v>
      </c>
      <c r="I6" s="112">
        <v>0</v>
      </c>
      <c r="J6" s="170">
        <v>0</v>
      </c>
      <c r="K6" s="164">
        <v>141500</v>
      </c>
      <c r="L6" s="112">
        <v>6000</v>
      </c>
      <c r="M6" s="127">
        <v>0.04</v>
      </c>
      <c r="N6" s="112">
        <v>127100</v>
      </c>
      <c r="O6" s="173">
        <f>N6/K6</f>
        <v>0.8982332155477032</v>
      </c>
      <c r="P6" s="108">
        <f>Volume!K6</f>
        <v>5203.25</v>
      </c>
      <c r="Q6" s="69">
        <f>Volume!J6</f>
        <v>5159.9</v>
      </c>
      <c r="R6" s="237">
        <f>Q6*K6/10000000</f>
        <v>73.012585</v>
      </c>
      <c r="S6" s="103">
        <f>Q6*N6/10000000</f>
        <v>65.582329</v>
      </c>
      <c r="T6" s="109">
        <f>K6-L6</f>
        <v>135500</v>
      </c>
      <c r="U6" s="103">
        <f>L6/T6*100</f>
        <v>4.428044280442804</v>
      </c>
      <c r="V6" s="103">
        <f>Q6*B6/10000000</f>
        <v>72.960986</v>
      </c>
      <c r="W6" s="103">
        <f>Q6*E6/10000000</f>
        <v>0.05159899999999999</v>
      </c>
      <c r="X6" s="103">
        <f>Q6*H6/10000000</f>
        <v>0</v>
      </c>
      <c r="Y6" s="103">
        <f>(T6*P6)/10000000</f>
        <v>70.5040375</v>
      </c>
      <c r="Z6" s="237">
        <f>R6-Y6</f>
        <v>2.508547500000006</v>
      </c>
      <c r="AA6" s="78"/>
      <c r="AB6" s="77"/>
    </row>
    <row r="7" spans="1:28" s="58" customFormat="1" ht="15">
      <c r="A7" s="193" t="s">
        <v>468</v>
      </c>
      <c r="B7" s="164">
        <v>213200</v>
      </c>
      <c r="C7" s="162">
        <v>5725</v>
      </c>
      <c r="D7" s="170">
        <v>0.03</v>
      </c>
      <c r="E7" s="164">
        <v>5650</v>
      </c>
      <c r="F7" s="112">
        <v>-1950</v>
      </c>
      <c r="G7" s="170">
        <v>-0.26</v>
      </c>
      <c r="H7" s="164">
        <v>250</v>
      </c>
      <c r="I7" s="112">
        <v>0</v>
      </c>
      <c r="J7" s="170">
        <v>0</v>
      </c>
      <c r="K7" s="164">
        <v>219100</v>
      </c>
      <c r="L7" s="112">
        <v>3775</v>
      </c>
      <c r="M7" s="127">
        <v>0.02</v>
      </c>
      <c r="N7" s="112">
        <v>217700</v>
      </c>
      <c r="O7" s="173">
        <f>N7/K7</f>
        <v>0.9936102236421726</v>
      </c>
      <c r="P7" s="108">
        <f>Volume!K7</f>
        <v>8410.7</v>
      </c>
      <c r="Q7" s="69">
        <f>Volume!J7</f>
        <v>8428.75</v>
      </c>
      <c r="R7" s="237">
        <f>Q7*K7/10000000</f>
        <v>184.6739125</v>
      </c>
      <c r="S7" s="103">
        <f>Q7*N7/10000000</f>
        <v>183.4938875</v>
      </c>
      <c r="T7" s="109">
        <f>K7-L7</f>
        <v>215325</v>
      </c>
      <c r="U7" s="103">
        <f>L7/T7*100</f>
        <v>1.7531638221293393</v>
      </c>
      <c r="V7" s="103">
        <f>Q7*B7/10000000</f>
        <v>179.70095</v>
      </c>
      <c r="W7" s="103">
        <f>Q7*E7/10000000</f>
        <v>4.76224375</v>
      </c>
      <c r="X7" s="103">
        <f>Q7*H7/10000000</f>
        <v>0.21071875</v>
      </c>
      <c r="Y7" s="103">
        <f>(T7*P7)/10000000</f>
        <v>181.10339775000003</v>
      </c>
      <c r="Z7" s="237">
        <f>R7-Y7</f>
        <v>3.5705147499999725</v>
      </c>
      <c r="AA7" s="78"/>
      <c r="AB7" s="77"/>
    </row>
    <row r="8" spans="1:28" s="58" customFormat="1" ht="15">
      <c r="A8" s="193" t="s">
        <v>9</v>
      </c>
      <c r="B8" s="164">
        <v>42410950</v>
      </c>
      <c r="C8" s="162">
        <v>77600</v>
      </c>
      <c r="D8" s="170">
        <v>0</v>
      </c>
      <c r="E8" s="164">
        <v>16909150</v>
      </c>
      <c r="F8" s="112">
        <v>583600</v>
      </c>
      <c r="G8" s="170">
        <v>0.04</v>
      </c>
      <c r="H8" s="164">
        <v>23825000</v>
      </c>
      <c r="I8" s="112">
        <v>506400</v>
      </c>
      <c r="J8" s="170">
        <v>0.02</v>
      </c>
      <c r="K8" s="164">
        <v>83145100</v>
      </c>
      <c r="L8" s="112">
        <v>1167600</v>
      </c>
      <c r="M8" s="127">
        <v>0.01</v>
      </c>
      <c r="N8" s="112">
        <v>62460250</v>
      </c>
      <c r="O8" s="173">
        <f aca="true" t="shared" si="0" ref="O8:O70">N8/K8</f>
        <v>0.7512198554093987</v>
      </c>
      <c r="P8" s="108">
        <f>Volume!K8</f>
        <v>4267.4</v>
      </c>
      <c r="Q8" s="69">
        <f>Volume!J8</f>
        <v>4252.05</v>
      </c>
      <c r="R8" s="237">
        <f aca="true" t="shared" si="1" ref="R8:R70">Q8*K8/10000000</f>
        <v>35353.7122455</v>
      </c>
      <c r="S8" s="103">
        <f aca="true" t="shared" si="2" ref="S8:S70">Q8*N8/10000000</f>
        <v>26558.41060125</v>
      </c>
      <c r="T8" s="109">
        <f aca="true" t="shared" si="3" ref="T8:T70">K8-L8</f>
        <v>81977500</v>
      </c>
      <c r="U8" s="103">
        <f aca="true" t="shared" si="4" ref="U8:U70">L8/T8*100</f>
        <v>1.4242932511969748</v>
      </c>
      <c r="V8" s="103">
        <f aca="true" t="shared" si="5" ref="V8:V70">Q8*B8/10000000</f>
        <v>18033.34799475</v>
      </c>
      <c r="W8" s="103">
        <f aca="true" t="shared" si="6" ref="W8:W70">Q8*E8/10000000</f>
        <v>7189.85512575</v>
      </c>
      <c r="X8" s="103">
        <f aca="true" t="shared" si="7" ref="X8:X70">Q8*H8/10000000</f>
        <v>10130.509125</v>
      </c>
      <c r="Y8" s="103">
        <f aca="true" t="shared" si="8" ref="Y8:Y70">(T8*P8)/10000000</f>
        <v>34983.07835</v>
      </c>
      <c r="Z8" s="237">
        <f aca="true" t="shared" si="9" ref="Z8:Z70">R8-Y8</f>
        <v>370.63389549999556</v>
      </c>
      <c r="AA8" s="78"/>
      <c r="AB8" s="77"/>
    </row>
    <row r="9" spans="1:28" s="7" customFormat="1" ht="15">
      <c r="A9" s="193" t="s">
        <v>279</v>
      </c>
      <c r="B9" s="164">
        <v>1041200</v>
      </c>
      <c r="C9" s="162">
        <v>-34000</v>
      </c>
      <c r="D9" s="170">
        <v>-0.03</v>
      </c>
      <c r="E9" s="164">
        <v>3200</v>
      </c>
      <c r="F9" s="112">
        <v>-200</v>
      </c>
      <c r="G9" s="170">
        <v>-0.06</v>
      </c>
      <c r="H9" s="164">
        <v>200</v>
      </c>
      <c r="I9" s="112">
        <v>0</v>
      </c>
      <c r="J9" s="170">
        <v>0</v>
      </c>
      <c r="K9" s="164">
        <v>1044600</v>
      </c>
      <c r="L9" s="112">
        <v>-34200</v>
      </c>
      <c r="M9" s="127">
        <v>-0.03</v>
      </c>
      <c r="N9" s="112">
        <v>583600</v>
      </c>
      <c r="O9" s="173">
        <f t="shared" si="0"/>
        <v>0.5586827493777522</v>
      </c>
      <c r="P9" s="108">
        <f>Volume!K9</f>
        <v>2980.7</v>
      </c>
      <c r="Q9" s="69">
        <f>Volume!J9</f>
        <v>2991.7</v>
      </c>
      <c r="R9" s="237">
        <f t="shared" si="1"/>
        <v>312.512982</v>
      </c>
      <c r="S9" s="103">
        <f t="shared" si="2"/>
        <v>174.595612</v>
      </c>
      <c r="T9" s="109">
        <f t="shared" si="3"/>
        <v>1078800</v>
      </c>
      <c r="U9" s="103">
        <f t="shared" si="4"/>
        <v>-3.170189098998888</v>
      </c>
      <c r="V9" s="103">
        <f t="shared" si="5"/>
        <v>311.495804</v>
      </c>
      <c r="W9" s="103">
        <f t="shared" si="6"/>
        <v>0.957344</v>
      </c>
      <c r="X9" s="103">
        <f t="shared" si="7"/>
        <v>0.059834</v>
      </c>
      <c r="Y9" s="103">
        <f t="shared" si="8"/>
        <v>321.557916</v>
      </c>
      <c r="Z9" s="237">
        <f t="shared" si="9"/>
        <v>-9.044933999999955</v>
      </c>
      <c r="AB9" s="77"/>
    </row>
    <row r="10" spans="1:28" s="58" customFormat="1" ht="15">
      <c r="A10" s="193" t="s">
        <v>134</v>
      </c>
      <c r="B10" s="164">
        <v>340400</v>
      </c>
      <c r="C10" s="162">
        <v>7100</v>
      </c>
      <c r="D10" s="170">
        <v>0.02</v>
      </c>
      <c r="E10" s="164">
        <v>4700</v>
      </c>
      <c r="F10" s="112">
        <v>-200</v>
      </c>
      <c r="G10" s="170">
        <v>-0.04</v>
      </c>
      <c r="H10" s="164">
        <v>1600</v>
      </c>
      <c r="I10" s="112">
        <v>0</v>
      </c>
      <c r="J10" s="170">
        <v>0</v>
      </c>
      <c r="K10" s="164">
        <v>346700</v>
      </c>
      <c r="L10" s="112">
        <v>6900</v>
      </c>
      <c r="M10" s="127">
        <v>0.02</v>
      </c>
      <c r="N10" s="112">
        <v>309800</v>
      </c>
      <c r="O10" s="173">
        <f t="shared" si="0"/>
        <v>0.893567926160946</v>
      </c>
      <c r="P10" s="108">
        <f>Volume!K10</f>
        <v>4723.5</v>
      </c>
      <c r="Q10" s="69">
        <f>Volume!J10</f>
        <v>4726.45</v>
      </c>
      <c r="R10" s="237">
        <f t="shared" si="1"/>
        <v>163.8660215</v>
      </c>
      <c r="S10" s="103">
        <f t="shared" si="2"/>
        <v>146.425421</v>
      </c>
      <c r="T10" s="109">
        <f t="shared" si="3"/>
        <v>339800</v>
      </c>
      <c r="U10" s="103">
        <f t="shared" si="4"/>
        <v>2.0306062389640966</v>
      </c>
      <c r="V10" s="103">
        <f t="shared" si="5"/>
        <v>160.888358</v>
      </c>
      <c r="W10" s="103">
        <f t="shared" si="6"/>
        <v>2.2214315</v>
      </c>
      <c r="X10" s="103">
        <f t="shared" si="7"/>
        <v>0.756232</v>
      </c>
      <c r="Y10" s="103">
        <f t="shared" si="8"/>
        <v>160.50453</v>
      </c>
      <c r="Z10" s="237">
        <f t="shared" si="9"/>
        <v>3.3614914999999996</v>
      </c>
      <c r="AA10" s="78"/>
      <c r="AB10" s="77"/>
    </row>
    <row r="11" spans="1:28" s="58" customFormat="1" ht="15">
      <c r="A11" s="193" t="s">
        <v>401</v>
      </c>
      <c r="B11" s="164">
        <v>566000</v>
      </c>
      <c r="C11" s="162">
        <v>21800</v>
      </c>
      <c r="D11" s="170">
        <v>0.04</v>
      </c>
      <c r="E11" s="164">
        <v>2400</v>
      </c>
      <c r="F11" s="112">
        <v>0</v>
      </c>
      <c r="G11" s="170">
        <v>0</v>
      </c>
      <c r="H11" s="164">
        <v>0</v>
      </c>
      <c r="I11" s="112">
        <v>0</v>
      </c>
      <c r="J11" s="170">
        <v>0</v>
      </c>
      <c r="K11" s="164">
        <v>568400</v>
      </c>
      <c r="L11" s="112">
        <v>21800</v>
      </c>
      <c r="M11" s="127">
        <v>0.04</v>
      </c>
      <c r="N11" s="112">
        <v>543000</v>
      </c>
      <c r="O11" s="173">
        <f t="shared" si="0"/>
        <v>0.9553131597466573</v>
      </c>
      <c r="P11" s="108">
        <f>Volume!K11</f>
        <v>1352.8</v>
      </c>
      <c r="Q11" s="69">
        <f>Volume!J11</f>
        <v>1322.2</v>
      </c>
      <c r="R11" s="237">
        <f t="shared" si="1"/>
        <v>75.153848</v>
      </c>
      <c r="S11" s="103">
        <f t="shared" si="2"/>
        <v>71.79546</v>
      </c>
      <c r="T11" s="109">
        <f t="shared" si="3"/>
        <v>546600</v>
      </c>
      <c r="U11" s="103">
        <f t="shared" si="4"/>
        <v>3.9882912550311014</v>
      </c>
      <c r="V11" s="103">
        <f t="shared" si="5"/>
        <v>74.83652</v>
      </c>
      <c r="W11" s="103">
        <f t="shared" si="6"/>
        <v>0.317328</v>
      </c>
      <c r="X11" s="103">
        <f t="shared" si="7"/>
        <v>0</v>
      </c>
      <c r="Y11" s="103">
        <f t="shared" si="8"/>
        <v>73.944048</v>
      </c>
      <c r="Z11" s="237">
        <f t="shared" si="9"/>
        <v>1.2098000000000013</v>
      </c>
      <c r="AA11" s="78"/>
      <c r="AB11" s="77"/>
    </row>
    <row r="12" spans="1:28" s="7" customFormat="1" ht="15">
      <c r="A12" s="193" t="s">
        <v>0</v>
      </c>
      <c r="B12" s="164">
        <v>2173500</v>
      </c>
      <c r="C12" s="163">
        <v>35625</v>
      </c>
      <c r="D12" s="170">
        <v>0.02</v>
      </c>
      <c r="E12" s="164">
        <v>56250</v>
      </c>
      <c r="F12" s="112">
        <v>-750</v>
      </c>
      <c r="G12" s="170">
        <v>-0.01</v>
      </c>
      <c r="H12" s="164">
        <v>11625</v>
      </c>
      <c r="I12" s="112">
        <v>0</v>
      </c>
      <c r="J12" s="170">
        <v>0</v>
      </c>
      <c r="K12" s="164">
        <v>2241375</v>
      </c>
      <c r="L12" s="112">
        <v>34875</v>
      </c>
      <c r="M12" s="127">
        <v>0.02</v>
      </c>
      <c r="N12" s="112">
        <v>1990125</v>
      </c>
      <c r="O12" s="173">
        <f t="shared" si="0"/>
        <v>0.887903630583905</v>
      </c>
      <c r="P12" s="108">
        <f>Volume!K12</f>
        <v>854.65</v>
      </c>
      <c r="Q12" s="69">
        <f>Volume!J12</f>
        <v>852.25</v>
      </c>
      <c r="R12" s="237">
        <f t="shared" si="1"/>
        <v>191.021184375</v>
      </c>
      <c r="S12" s="103">
        <f t="shared" si="2"/>
        <v>169.608403125</v>
      </c>
      <c r="T12" s="109">
        <f t="shared" si="3"/>
        <v>2206500</v>
      </c>
      <c r="U12" s="103">
        <f t="shared" si="4"/>
        <v>1.5805574439157037</v>
      </c>
      <c r="V12" s="103">
        <f t="shared" si="5"/>
        <v>185.2365375</v>
      </c>
      <c r="W12" s="103">
        <f t="shared" si="6"/>
        <v>4.79390625</v>
      </c>
      <c r="X12" s="103">
        <f t="shared" si="7"/>
        <v>0.990740625</v>
      </c>
      <c r="Y12" s="103">
        <f t="shared" si="8"/>
        <v>188.5785225</v>
      </c>
      <c r="Z12" s="237">
        <f t="shared" si="9"/>
        <v>2.442661874999999</v>
      </c>
      <c r="AB12" s="77"/>
    </row>
    <row r="13" spans="1:28" s="7" customFormat="1" ht="15">
      <c r="A13" s="193" t="s">
        <v>402</v>
      </c>
      <c r="B13" s="164">
        <v>1334700</v>
      </c>
      <c r="C13" s="163">
        <v>206550</v>
      </c>
      <c r="D13" s="170">
        <v>0.18</v>
      </c>
      <c r="E13" s="164">
        <v>3600</v>
      </c>
      <c r="F13" s="112">
        <v>0</v>
      </c>
      <c r="G13" s="170">
        <v>0</v>
      </c>
      <c r="H13" s="164">
        <v>0</v>
      </c>
      <c r="I13" s="112">
        <v>0</v>
      </c>
      <c r="J13" s="170">
        <v>0</v>
      </c>
      <c r="K13" s="164">
        <v>1338300</v>
      </c>
      <c r="L13" s="112">
        <v>206550</v>
      </c>
      <c r="M13" s="127">
        <v>0.18</v>
      </c>
      <c r="N13" s="112">
        <v>1016100</v>
      </c>
      <c r="O13" s="173">
        <f t="shared" si="0"/>
        <v>0.7592468056489576</v>
      </c>
      <c r="P13" s="108">
        <f>Volume!K13</f>
        <v>552</v>
      </c>
      <c r="Q13" s="69">
        <f>Volume!J13</f>
        <v>575</v>
      </c>
      <c r="R13" s="237">
        <f t="shared" si="1"/>
        <v>76.95225</v>
      </c>
      <c r="S13" s="103">
        <f t="shared" si="2"/>
        <v>58.42575</v>
      </c>
      <c r="T13" s="109">
        <f t="shared" si="3"/>
        <v>1131750</v>
      </c>
      <c r="U13" s="103">
        <f t="shared" si="4"/>
        <v>18.250497017892645</v>
      </c>
      <c r="V13" s="103">
        <f t="shared" si="5"/>
        <v>76.74525</v>
      </c>
      <c r="W13" s="103">
        <f t="shared" si="6"/>
        <v>0.207</v>
      </c>
      <c r="X13" s="103">
        <f t="shared" si="7"/>
        <v>0</v>
      </c>
      <c r="Y13" s="103">
        <f t="shared" si="8"/>
        <v>62.4726</v>
      </c>
      <c r="Z13" s="237">
        <f t="shared" si="9"/>
        <v>14.479650000000007</v>
      </c>
      <c r="AB13" s="77"/>
    </row>
    <row r="14" spans="1:28" s="7" customFormat="1" ht="15">
      <c r="A14" s="193" t="s">
        <v>403</v>
      </c>
      <c r="B14" s="164">
        <v>607800</v>
      </c>
      <c r="C14" s="163">
        <v>35600</v>
      </c>
      <c r="D14" s="170">
        <v>0.06</v>
      </c>
      <c r="E14" s="164">
        <v>0</v>
      </c>
      <c r="F14" s="112">
        <v>0</v>
      </c>
      <c r="G14" s="170">
        <v>0</v>
      </c>
      <c r="H14" s="164">
        <v>0</v>
      </c>
      <c r="I14" s="112">
        <v>0</v>
      </c>
      <c r="J14" s="170">
        <v>0</v>
      </c>
      <c r="K14" s="164">
        <v>607800</v>
      </c>
      <c r="L14" s="112">
        <v>35600</v>
      </c>
      <c r="M14" s="127">
        <v>0.06</v>
      </c>
      <c r="N14" s="112">
        <v>535400</v>
      </c>
      <c r="O14" s="173">
        <f t="shared" si="0"/>
        <v>0.8808818690358671</v>
      </c>
      <c r="P14" s="108">
        <f>Volume!K14</f>
        <v>1627.85</v>
      </c>
      <c r="Q14" s="69">
        <f>Volume!J14</f>
        <v>1587.75</v>
      </c>
      <c r="R14" s="237">
        <f t="shared" si="1"/>
        <v>96.503445</v>
      </c>
      <c r="S14" s="103">
        <f t="shared" si="2"/>
        <v>85.008135</v>
      </c>
      <c r="T14" s="109">
        <f t="shared" si="3"/>
        <v>572200</v>
      </c>
      <c r="U14" s="103">
        <f t="shared" si="4"/>
        <v>6.221600838867529</v>
      </c>
      <c r="V14" s="103">
        <f t="shared" si="5"/>
        <v>96.503445</v>
      </c>
      <c r="W14" s="103">
        <f t="shared" si="6"/>
        <v>0</v>
      </c>
      <c r="X14" s="103">
        <f t="shared" si="7"/>
        <v>0</v>
      </c>
      <c r="Y14" s="103">
        <f t="shared" si="8"/>
        <v>93.145577</v>
      </c>
      <c r="Z14" s="237">
        <f t="shared" si="9"/>
        <v>3.3578679999999963</v>
      </c>
      <c r="AB14" s="77"/>
    </row>
    <row r="15" spans="1:28" s="7" customFormat="1" ht="15">
      <c r="A15" s="193" t="s">
        <v>404</v>
      </c>
      <c r="B15" s="164">
        <v>4765100</v>
      </c>
      <c r="C15" s="163">
        <v>-30600</v>
      </c>
      <c r="D15" s="170">
        <v>-0.01</v>
      </c>
      <c r="E15" s="164">
        <v>450500</v>
      </c>
      <c r="F15" s="112">
        <v>-6800</v>
      </c>
      <c r="G15" s="170">
        <v>-0.01</v>
      </c>
      <c r="H15" s="164">
        <v>56100</v>
      </c>
      <c r="I15" s="112">
        <v>0</v>
      </c>
      <c r="J15" s="170">
        <v>0</v>
      </c>
      <c r="K15" s="164">
        <v>5271700</v>
      </c>
      <c r="L15" s="112">
        <v>-37400</v>
      </c>
      <c r="M15" s="127">
        <v>-0.01</v>
      </c>
      <c r="N15" s="112">
        <v>4530500</v>
      </c>
      <c r="O15" s="173">
        <f t="shared" si="0"/>
        <v>0.8594001934859723</v>
      </c>
      <c r="P15" s="108">
        <f>Volume!K15</f>
        <v>136</v>
      </c>
      <c r="Q15" s="69">
        <f>Volume!J15</f>
        <v>135.95</v>
      </c>
      <c r="R15" s="237">
        <f t="shared" si="1"/>
        <v>71.66876149999999</v>
      </c>
      <c r="S15" s="103">
        <f t="shared" si="2"/>
        <v>61.5921475</v>
      </c>
      <c r="T15" s="109">
        <f t="shared" si="3"/>
        <v>5309100</v>
      </c>
      <c r="U15" s="103">
        <f t="shared" si="4"/>
        <v>-0.7044508485430675</v>
      </c>
      <c r="V15" s="103">
        <f t="shared" si="5"/>
        <v>64.7815345</v>
      </c>
      <c r="W15" s="103">
        <f t="shared" si="6"/>
        <v>6.124547499999999</v>
      </c>
      <c r="X15" s="103">
        <f t="shared" si="7"/>
        <v>0.7626795</v>
      </c>
      <c r="Y15" s="103">
        <f t="shared" si="8"/>
        <v>72.20376</v>
      </c>
      <c r="Z15" s="237">
        <f t="shared" si="9"/>
        <v>-0.5349985000000146</v>
      </c>
      <c r="AB15" s="77"/>
    </row>
    <row r="16" spans="1:28" s="7" customFormat="1" ht="15">
      <c r="A16" s="193" t="s">
        <v>135</v>
      </c>
      <c r="B16" s="283">
        <v>2707250</v>
      </c>
      <c r="C16" s="163">
        <v>41650</v>
      </c>
      <c r="D16" s="171">
        <v>0.02</v>
      </c>
      <c r="E16" s="172">
        <v>521850</v>
      </c>
      <c r="F16" s="167">
        <v>0</v>
      </c>
      <c r="G16" s="171">
        <v>0</v>
      </c>
      <c r="H16" s="165">
        <v>0</v>
      </c>
      <c r="I16" s="168">
        <v>0</v>
      </c>
      <c r="J16" s="171">
        <v>0</v>
      </c>
      <c r="K16" s="164">
        <v>3229100</v>
      </c>
      <c r="L16" s="112">
        <v>41650</v>
      </c>
      <c r="M16" s="352">
        <v>0.01</v>
      </c>
      <c r="N16" s="112">
        <v>2927750</v>
      </c>
      <c r="O16" s="173">
        <f t="shared" si="0"/>
        <v>0.9066767830045523</v>
      </c>
      <c r="P16" s="108">
        <f>Volume!K16</f>
        <v>81.05</v>
      </c>
      <c r="Q16" s="69">
        <f>Volume!J16</f>
        <v>81.1</v>
      </c>
      <c r="R16" s="237">
        <f t="shared" si="1"/>
        <v>26.188000999999996</v>
      </c>
      <c r="S16" s="103">
        <f t="shared" si="2"/>
        <v>23.7440525</v>
      </c>
      <c r="T16" s="109">
        <f t="shared" si="3"/>
        <v>3187450</v>
      </c>
      <c r="U16" s="103">
        <f t="shared" si="4"/>
        <v>1.3066871637202153</v>
      </c>
      <c r="V16" s="103">
        <f t="shared" si="5"/>
        <v>21.955797499999996</v>
      </c>
      <c r="W16" s="103">
        <f t="shared" si="6"/>
        <v>4.2322035</v>
      </c>
      <c r="X16" s="103">
        <f t="shared" si="7"/>
        <v>0</v>
      </c>
      <c r="Y16" s="103">
        <f t="shared" si="8"/>
        <v>25.83428225</v>
      </c>
      <c r="Z16" s="237">
        <f t="shared" si="9"/>
        <v>0.3537187499999952</v>
      </c>
      <c r="AB16" s="77"/>
    </row>
    <row r="17" spans="1:28" s="58" customFormat="1" ht="15">
      <c r="A17" s="193" t="s">
        <v>174</v>
      </c>
      <c r="B17" s="164">
        <v>7852400</v>
      </c>
      <c r="C17" s="162">
        <v>120600</v>
      </c>
      <c r="D17" s="170">
        <v>0.02</v>
      </c>
      <c r="E17" s="164">
        <v>422100</v>
      </c>
      <c r="F17" s="112">
        <v>-6700</v>
      </c>
      <c r="G17" s="170">
        <v>-0.02</v>
      </c>
      <c r="H17" s="164">
        <v>13400</v>
      </c>
      <c r="I17" s="112">
        <v>0</v>
      </c>
      <c r="J17" s="170">
        <v>0</v>
      </c>
      <c r="K17" s="164">
        <v>8287900</v>
      </c>
      <c r="L17" s="112">
        <v>113900</v>
      </c>
      <c r="M17" s="127">
        <v>0.01</v>
      </c>
      <c r="N17" s="112">
        <v>6927800</v>
      </c>
      <c r="O17" s="173">
        <f t="shared" si="0"/>
        <v>0.83589329021827</v>
      </c>
      <c r="P17" s="108">
        <f>Volume!K17</f>
        <v>56</v>
      </c>
      <c r="Q17" s="69">
        <f>Volume!J17</f>
        <v>55.05</v>
      </c>
      <c r="R17" s="237">
        <f t="shared" si="1"/>
        <v>45.6248895</v>
      </c>
      <c r="S17" s="103">
        <f t="shared" si="2"/>
        <v>38.137539</v>
      </c>
      <c r="T17" s="109">
        <f t="shared" si="3"/>
        <v>8174000</v>
      </c>
      <c r="U17" s="103">
        <f t="shared" si="4"/>
        <v>1.3934426229508197</v>
      </c>
      <c r="V17" s="103">
        <f t="shared" si="5"/>
        <v>43.227462</v>
      </c>
      <c r="W17" s="103">
        <f t="shared" si="6"/>
        <v>2.3236605</v>
      </c>
      <c r="X17" s="103">
        <f t="shared" si="7"/>
        <v>0.073767</v>
      </c>
      <c r="Y17" s="103">
        <f t="shared" si="8"/>
        <v>45.7744</v>
      </c>
      <c r="Z17" s="237">
        <f t="shared" si="9"/>
        <v>-0.1495104999999981</v>
      </c>
      <c r="AA17" s="78"/>
      <c r="AB17" s="77"/>
    </row>
    <row r="18" spans="1:28" s="58" customFormat="1" ht="15">
      <c r="A18" s="193" t="s">
        <v>280</v>
      </c>
      <c r="B18" s="164">
        <v>1651200</v>
      </c>
      <c r="C18" s="162">
        <v>37200</v>
      </c>
      <c r="D18" s="170">
        <v>0.02</v>
      </c>
      <c r="E18" s="164">
        <v>0</v>
      </c>
      <c r="F18" s="112">
        <v>0</v>
      </c>
      <c r="G18" s="170">
        <v>0</v>
      </c>
      <c r="H18" s="164">
        <v>0</v>
      </c>
      <c r="I18" s="112">
        <v>0</v>
      </c>
      <c r="J18" s="170">
        <v>0</v>
      </c>
      <c r="K18" s="164">
        <v>1651200</v>
      </c>
      <c r="L18" s="112">
        <v>37200</v>
      </c>
      <c r="M18" s="127">
        <v>0.02</v>
      </c>
      <c r="N18" s="112">
        <v>1111200</v>
      </c>
      <c r="O18" s="173">
        <f t="shared" si="0"/>
        <v>0.6729651162790697</v>
      </c>
      <c r="P18" s="108">
        <f>Volume!K18</f>
        <v>421.25</v>
      </c>
      <c r="Q18" s="69">
        <f>Volume!J18</f>
        <v>412.6</v>
      </c>
      <c r="R18" s="237">
        <f t="shared" si="1"/>
        <v>68.128512</v>
      </c>
      <c r="S18" s="103">
        <f t="shared" si="2"/>
        <v>45.848112</v>
      </c>
      <c r="T18" s="109">
        <f t="shared" si="3"/>
        <v>1614000</v>
      </c>
      <c r="U18" s="103">
        <f t="shared" si="4"/>
        <v>2.3048327137546467</v>
      </c>
      <c r="V18" s="103">
        <f t="shared" si="5"/>
        <v>68.128512</v>
      </c>
      <c r="W18" s="103">
        <f t="shared" si="6"/>
        <v>0</v>
      </c>
      <c r="X18" s="103">
        <f t="shared" si="7"/>
        <v>0</v>
      </c>
      <c r="Y18" s="103">
        <f t="shared" si="8"/>
        <v>67.98975</v>
      </c>
      <c r="Z18" s="237">
        <f t="shared" si="9"/>
        <v>0.13876199999999983</v>
      </c>
      <c r="AA18" s="78"/>
      <c r="AB18" s="77"/>
    </row>
    <row r="19" spans="1:28" s="7" customFormat="1" ht="15">
      <c r="A19" s="193" t="s">
        <v>75</v>
      </c>
      <c r="B19" s="164">
        <v>3390200</v>
      </c>
      <c r="C19" s="162">
        <v>46000</v>
      </c>
      <c r="D19" s="170">
        <v>0.01</v>
      </c>
      <c r="E19" s="164">
        <v>117300</v>
      </c>
      <c r="F19" s="112">
        <v>4600</v>
      </c>
      <c r="G19" s="170">
        <v>0.04</v>
      </c>
      <c r="H19" s="164">
        <v>4600</v>
      </c>
      <c r="I19" s="112">
        <v>0</v>
      </c>
      <c r="J19" s="170">
        <v>0</v>
      </c>
      <c r="K19" s="164">
        <v>3512100</v>
      </c>
      <c r="L19" s="112">
        <v>50600</v>
      </c>
      <c r="M19" s="127">
        <v>0.01</v>
      </c>
      <c r="N19" s="112">
        <v>3429300</v>
      </c>
      <c r="O19" s="173">
        <f t="shared" si="0"/>
        <v>0.9764243614931237</v>
      </c>
      <c r="P19" s="108">
        <f>Volume!K19</f>
        <v>85.45</v>
      </c>
      <c r="Q19" s="69">
        <f>Volume!J19</f>
        <v>85.2</v>
      </c>
      <c r="R19" s="237">
        <f t="shared" si="1"/>
        <v>29.923092</v>
      </c>
      <c r="S19" s="103">
        <f t="shared" si="2"/>
        <v>29.217636</v>
      </c>
      <c r="T19" s="109">
        <f t="shared" si="3"/>
        <v>3461500</v>
      </c>
      <c r="U19" s="103">
        <f t="shared" si="4"/>
        <v>1.4617940199335548</v>
      </c>
      <c r="V19" s="103">
        <f t="shared" si="5"/>
        <v>28.884504</v>
      </c>
      <c r="W19" s="103">
        <f t="shared" si="6"/>
        <v>0.999396</v>
      </c>
      <c r="X19" s="103">
        <f t="shared" si="7"/>
        <v>0.039192</v>
      </c>
      <c r="Y19" s="103">
        <f t="shared" si="8"/>
        <v>29.5785175</v>
      </c>
      <c r="Z19" s="237">
        <f t="shared" si="9"/>
        <v>0.34457450000000023</v>
      </c>
      <c r="AB19" s="77"/>
    </row>
    <row r="20" spans="1:28" s="7" customFormat="1" ht="15">
      <c r="A20" s="193" t="s">
        <v>405</v>
      </c>
      <c r="B20" s="164">
        <v>1843400</v>
      </c>
      <c r="C20" s="162">
        <v>42250</v>
      </c>
      <c r="D20" s="170">
        <v>0.02</v>
      </c>
      <c r="E20" s="164">
        <v>650</v>
      </c>
      <c r="F20" s="112">
        <v>0</v>
      </c>
      <c r="G20" s="170">
        <v>0</v>
      </c>
      <c r="H20" s="164">
        <v>0</v>
      </c>
      <c r="I20" s="112">
        <v>0</v>
      </c>
      <c r="J20" s="170">
        <v>0</v>
      </c>
      <c r="K20" s="164">
        <v>1844050</v>
      </c>
      <c r="L20" s="112">
        <v>42250</v>
      </c>
      <c r="M20" s="127">
        <v>0.02</v>
      </c>
      <c r="N20" s="112">
        <v>1636700</v>
      </c>
      <c r="O20" s="173">
        <f t="shared" si="0"/>
        <v>0.8875572788156504</v>
      </c>
      <c r="P20" s="108">
        <f>Volume!K20</f>
        <v>263.9</v>
      </c>
      <c r="Q20" s="69">
        <f>Volume!J20</f>
        <v>273.45</v>
      </c>
      <c r="R20" s="237">
        <f t="shared" si="1"/>
        <v>50.42554725</v>
      </c>
      <c r="S20" s="103">
        <f t="shared" si="2"/>
        <v>44.7555615</v>
      </c>
      <c r="T20" s="109">
        <f t="shared" si="3"/>
        <v>1801800</v>
      </c>
      <c r="U20" s="103">
        <f t="shared" si="4"/>
        <v>2.344877344877345</v>
      </c>
      <c r="V20" s="103">
        <f t="shared" si="5"/>
        <v>50.407773</v>
      </c>
      <c r="W20" s="103">
        <f t="shared" si="6"/>
        <v>0.01777425</v>
      </c>
      <c r="X20" s="103">
        <f t="shared" si="7"/>
        <v>0</v>
      </c>
      <c r="Y20" s="103">
        <f t="shared" si="8"/>
        <v>47.549502</v>
      </c>
      <c r="Z20" s="237">
        <f t="shared" si="9"/>
        <v>2.876045250000004</v>
      </c>
      <c r="AB20" s="77"/>
    </row>
    <row r="21" spans="1:28" s="7" customFormat="1" ht="15">
      <c r="A21" s="193" t="s">
        <v>406</v>
      </c>
      <c r="B21" s="164">
        <v>922000</v>
      </c>
      <c r="C21" s="162">
        <v>40800</v>
      </c>
      <c r="D21" s="170">
        <v>0.05</v>
      </c>
      <c r="E21" s="164">
        <v>1200</v>
      </c>
      <c r="F21" s="112">
        <v>0</v>
      </c>
      <c r="G21" s="170">
        <v>0</v>
      </c>
      <c r="H21" s="164">
        <v>1600</v>
      </c>
      <c r="I21" s="112">
        <v>400</v>
      </c>
      <c r="J21" s="170">
        <v>0.33</v>
      </c>
      <c r="K21" s="164">
        <v>924800</v>
      </c>
      <c r="L21" s="112">
        <v>41200</v>
      </c>
      <c r="M21" s="127">
        <v>0.05</v>
      </c>
      <c r="N21" s="112">
        <v>852800</v>
      </c>
      <c r="O21" s="173">
        <f t="shared" si="0"/>
        <v>0.9221453287197232</v>
      </c>
      <c r="P21" s="108">
        <f>Volume!K21</f>
        <v>702.7</v>
      </c>
      <c r="Q21" s="69">
        <f>Volume!J21</f>
        <v>723.25</v>
      </c>
      <c r="R21" s="237">
        <f t="shared" si="1"/>
        <v>66.88616</v>
      </c>
      <c r="S21" s="103">
        <f t="shared" si="2"/>
        <v>61.67876</v>
      </c>
      <c r="T21" s="109">
        <f t="shared" si="3"/>
        <v>883600</v>
      </c>
      <c r="U21" s="103">
        <f t="shared" si="4"/>
        <v>4.662743322770484</v>
      </c>
      <c r="V21" s="103">
        <f t="shared" si="5"/>
        <v>66.68365</v>
      </c>
      <c r="W21" s="103">
        <f t="shared" si="6"/>
        <v>0.08679</v>
      </c>
      <c r="X21" s="103">
        <f t="shared" si="7"/>
        <v>0.11572</v>
      </c>
      <c r="Y21" s="103">
        <f t="shared" si="8"/>
        <v>62.090572</v>
      </c>
      <c r="Z21" s="237">
        <f t="shared" si="9"/>
        <v>4.795588000000002</v>
      </c>
      <c r="AB21" s="77"/>
    </row>
    <row r="22" spans="1:28" s="7" customFormat="1" ht="15">
      <c r="A22" s="193" t="s">
        <v>88</v>
      </c>
      <c r="B22" s="283">
        <v>20609900</v>
      </c>
      <c r="C22" s="163">
        <v>365500</v>
      </c>
      <c r="D22" s="171">
        <v>0.02</v>
      </c>
      <c r="E22" s="172">
        <v>2489700</v>
      </c>
      <c r="F22" s="167">
        <v>68800</v>
      </c>
      <c r="G22" s="171">
        <v>0.03</v>
      </c>
      <c r="H22" s="165">
        <v>202100</v>
      </c>
      <c r="I22" s="168">
        <v>17200</v>
      </c>
      <c r="J22" s="171">
        <v>0.09</v>
      </c>
      <c r="K22" s="164">
        <v>23301700</v>
      </c>
      <c r="L22" s="112">
        <v>451500</v>
      </c>
      <c r="M22" s="352">
        <v>0.02</v>
      </c>
      <c r="N22" s="112">
        <v>18528700</v>
      </c>
      <c r="O22" s="173">
        <f t="shared" si="0"/>
        <v>0.7951651596235467</v>
      </c>
      <c r="P22" s="108">
        <f>Volume!K22</f>
        <v>43.8</v>
      </c>
      <c r="Q22" s="69">
        <f>Volume!J22</f>
        <v>43.95</v>
      </c>
      <c r="R22" s="237">
        <f t="shared" si="1"/>
        <v>102.41097150000002</v>
      </c>
      <c r="S22" s="103">
        <f t="shared" si="2"/>
        <v>81.4336365</v>
      </c>
      <c r="T22" s="109">
        <f t="shared" si="3"/>
        <v>22850200</v>
      </c>
      <c r="U22" s="103">
        <f t="shared" si="4"/>
        <v>1.9759126834776062</v>
      </c>
      <c r="V22" s="103">
        <f t="shared" si="5"/>
        <v>90.5805105</v>
      </c>
      <c r="W22" s="103">
        <f t="shared" si="6"/>
        <v>10.9422315</v>
      </c>
      <c r="X22" s="103">
        <f t="shared" si="7"/>
        <v>0.8882295</v>
      </c>
      <c r="Y22" s="103">
        <f t="shared" si="8"/>
        <v>100.08387599999999</v>
      </c>
      <c r="Z22" s="237">
        <f t="shared" si="9"/>
        <v>2.327095500000027</v>
      </c>
      <c r="AB22" s="77"/>
    </row>
    <row r="23" spans="1:28" s="58" customFormat="1" ht="15">
      <c r="A23" s="193" t="s">
        <v>136</v>
      </c>
      <c r="B23" s="164">
        <v>22027075</v>
      </c>
      <c r="C23" s="162">
        <v>-1733325</v>
      </c>
      <c r="D23" s="170">
        <v>-0.07</v>
      </c>
      <c r="E23" s="164">
        <v>7014475</v>
      </c>
      <c r="F23" s="112">
        <v>-19100</v>
      </c>
      <c r="G23" s="170">
        <v>0</v>
      </c>
      <c r="H23" s="164">
        <v>1327450</v>
      </c>
      <c r="I23" s="112">
        <v>100275</v>
      </c>
      <c r="J23" s="170">
        <v>0.08</v>
      </c>
      <c r="K23" s="164">
        <v>30369000</v>
      </c>
      <c r="L23" s="112">
        <v>-1652150</v>
      </c>
      <c r="M23" s="127">
        <v>-0.05</v>
      </c>
      <c r="N23" s="112">
        <v>25441200</v>
      </c>
      <c r="O23" s="173">
        <f t="shared" si="0"/>
        <v>0.8377358490566038</v>
      </c>
      <c r="P23" s="108">
        <f>Volume!K23</f>
        <v>37.5</v>
      </c>
      <c r="Q23" s="69">
        <f>Volume!J23</f>
        <v>38.35</v>
      </c>
      <c r="R23" s="237">
        <f t="shared" si="1"/>
        <v>116.465115</v>
      </c>
      <c r="S23" s="103">
        <f t="shared" si="2"/>
        <v>97.567002</v>
      </c>
      <c r="T23" s="109">
        <f t="shared" si="3"/>
        <v>32021150</v>
      </c>
      <c r="U23" s="103">
        <f t="shared" si="4"/>
        <v>-5.159558604235014</v>
      </c>
      <c r="V23" s="103">
        <f t="shared" si="5"/>
        <v>84.473832625</v>
      </c>
      <c r="W23" s="103">
        <f t="shared" si="6"/>
        <v>26.900511625</v>
      </c>
      <c r="X23" s="103">
        <f t="shared" si="7"/>
        <v>5.09077075</v>
      </c>
      <c r="Y23" s="103">
        <f t="shared" si="8"/>
        <v>120.0793125</v>
      </c>
      <c r="Z23" s="237">
        <f t="shared" si="9"/>
        <v>-3.614197500000003</v>
      </c>
      <c r="AA23" s="78"/>
      <c r="AB23" s="77"/>
    </row>
    <row r="24" spans="1:28" s="58" customFormat="1" ht="15">
      <c r="A24" s="193" t="s">
        <v>157</v>
      </c>
      <c r="B24" s="164">
        <v>1386000</v>
      </c>
      <c r="C24" s="162">
        <v>-40950</v>
      </c>
      <c r="D24" s="170">
        <v>-0.03</v>
      </c>
      <c r="E24" s="164">
        <v>8050</v>
      </c>
      <c r="F24" s="112">
        <v>0</v>
      </c>
      <c r="G24" s="170">
        <v>0</v>
      </c>
      <c r="H24" s="164">
        <v>700</v>
      </c>
      <c r="I24" s="112">
        <v>0</v>
      </c>
      <c r="J24" s="170">
        <v>0</v>
      </c>
      <c r="K24" s="164">
        <v>1394750</v>
      </c>
      <c r="L24" s="112">
        <v>-40950</v>
      </c>
      <c r="M24" s="127">
        <v>-0.03</v>
      </c>
      <c r="N24" s="112">
        <v>1200850</v>
      </c>
      <c r="O24" s="173">
        <f t="shared" si="0"/>
        <v>0.860978670012547</v>
      </c>
      <c r="P24" s="108">
        <f>Volume!K24</f>
        <v>786.2</v>
      </c>
      <c r="Q24" s="69">
        <f>Volume!J24</f>
        <v>787.65</v>
      </c>
      <c r="R24" s="237">
        <f t="shared" si="1"/>
        <v>109.85748375</v>
      </c>
      <c r="S24" s="103">
        <f t="shared" si="2"/>
        <v>94.58495025</v>
      </c>
      <c r="T24" s="109">
        <f t="shared" si="3"/>
        <v>1435700</v>
      </c>
      <c r="U24" s="103">
        <f t="shared" si="4"/>
        <v>-2.852267186738177</v>
      </c>
      <c r="V24" s="103">
        <f t="shared" si="5"/>
        <v>109.16829</v>
      </c>
      <c r="W24" s="103">
        <f t="shared" si="6"/>
        <v>0.63405825</v>
      </c>
      <c r="X24" s="103">
        <f t="shared" si="7"/>
        <v>0.0551355</v>
      </c>
      <c r="Y24" s="103">
        <f t="shared" si="8"/>
        <v>112.874734</v>
      </c>
      <c r="Z24" s="237">
        <f t="shared" si="9"/>
        <v>-3.0172502500000036</v>
      </c>
      <c r="AA24" s="78"/>
      <c r="AB24" s="77"/>
    </row>
    <row r="25" spans="1:28" s="58" customFormat="1" ht="15">
      <c r="A25" s="193" t="s">
        <v>193</v>
      </c>
      <c r="B25" s="164">
        <v>2087000</v>
      </c>
      <c r="C25" s="162">
        <v>-2000</v>
      </c>
      <c r="D25" s="170">
        <v>0</v>
      </c>
      <c r="E25" s="164">
        <v>91200</v>
      </c>
      <c r="F25" s="112">
        <v>-3100</v>
      </c>
      <c r="G25" s="170">
        <v>-0.03</v>
      </c>
      <c r="H25" s="164">
        <v>13900</v>
      </c>
      <c r="I25" s="112">
        <v>0</v>
      </c>
      <c r="J25" s="170">
        <v>0</v>
      </c>
      <c r="K25" s="164">
        <v>2192100</v>
      </c>
      <c r="L25" s="112">
        <v>-5100</v>
      </c>
      <c r="M25" s="127">
        <v>0</v>
      </c>
      <c r="N25" s="112">
        <v>1945500</v>
      </c>
      <c r="O25" s="173">
        <f t="shared" si="0"/>
        <v>0.887505132065143</v>
      </c>
      <c r="P25" s="108">
        <f>Volume!K25</f>
        <v>2180.65</v>
      </c>
      <c r="Q25" s="69">
        <f>Volume!J25</f>
        <v>2177.55</v>
      </c>
      <c r="R25" s="237">
        <f t="shared" si="1"/>
        <v>477.3407355</v>
      </c>
      <c r="S25" s="103">
        <f t="shared" si="2"/>
        <v>423.6423525000001</v>
      </c>
      <c r="T25" s="109">
        <f t="shared" si="3"/>
        <v>2197200</v>
      </c>
      <c r="U25" s="103">
        <f t="shared" si="4"/>
        <v>-0.23211359912616056</v>
      </c>
      <c r="V25" s="103">
        <f t="shared" si="5"/>
        <v>454.454685</v>
      </c>
      <c r="W25" s="103">
        <f t="shared" si="6"/>
        <v>19.859256000000002</v>
      </c>
      <c r="X25" s="103">
        <f t="shared" si="7"/>
        <v>3.0267945000000003</v>
      </c>
      <c r="Y25" s="103">
        <f t="shared" si="8"/>
        <v>479.132418</v>
      </c>
      <c r="Z25" s="237">
        <f t="shared" si="9"/>
        <v>-1.791682499999979</v>
      </c>
      <c r="AA25" s="78"/>
      <c r="AB25" s="77"/>
    </row>
    <row r="26" spans="1:28" s="58" customFormat="1" ht="15">
      <c r="A26" s="193" t="s">
        <v>281</v>
      </c>
      <c r="B26" s="164">
        <v>9049700</v>
      </c>
      <c r="C26" s="162">
        <v>644100</v>
      </c>
      <c r="D26" s="170">
        <v>0.08</v>
      </c>
      <c r="E26" s="164">
        <v>661200</v>
      </c>
      <c r="F26" s="112">
        <v>0</v>
      </c>
      <c r="G26" s="170">
        <v>0</v>
      </c>
      <c r="H26" s="164">
        <v>57000</v>
      </c>
      <c r="I26" s="112">
        <v>1900</v>
      </c>
      <c r="J26" s="170">
        <v>0.03</v>
      </c>
      <c r="K26" s="164">
        <v>9767900</v>
      </c>
      <c r="L26" s="112">
        <v>646000</v>
      </c>
      <c r="M26" s="127">
        <v>0.07</v>
      </c>
      <c r="N26" s="112">
        <v>8548100</v>
      </c>
      <c r="O26" s="173">
        <f t="shared" si="0"/>
        <v>0.8751215716786618</v>
      </c>
      <c r="P26" s="108">
        <f>Volume!K26</f>
        <v>165.05</v>
      </c>
      <c r="Q26" s="69">
        <f>Volume!J26</f>
        <v>161.85</v>
      </c>
      <c r="R26" s="237">
        <f t="shared" si="1"/>
        <v>158.0934615</v>
      </c>
      <c r="S26" s="103">
        <f t="shared" si="2"/>
        <v>138.3509985</v>
      </c>
      <c r="T26" s="109">
        <f t="shared" si="3"/>
        <v>9121900</v>
      </c>
      <c r="U26" s="103">
        <f t="shared" si="4"/>
        <v>7.081857946261196</v>
      </c>
      <c r="V26" s="103">
        <f t="shared" si="5"/>
        <v>146.4693945</v>
      </c>
      <c r="W26" s="103">
        <f t="shared" si="6"/>
        <v>10.701522</v>
      </c>
      <c r="X26" s="103">
        <f t="shared" si="7"/>
        <v>0.922545</v>
      </c>
      <c r="Y26" s="103">
        <f t="shared" si="8"/>
        <v>150.5569595</v>
      </c>
      <c r="Z26" s="237">
        <f t="shared" si="9"/>
        <v>7.5365019999999845</v>
      </c>
      <c r="AA26" s="78"/>
      <c r="AB26" s="77"/>
    </row>
    <row r="27" spans="1:28" s="8" customFormat="1" ht="15">
      <c r="A27" s="193" t="s">
        <v>282</v>
      </c>
      <c r="B27" s="164">
        <v>13545600</v>
      </c>
      <c r="C27" s="162">
        <v>364800</v>
      </c>
      <c r="D27" s="170">
        <v>0.03</v>
      </c>
      <c r="E27" s="164">
        <v>2208000</v>
      </c>
      <c r="F27" s="112">
        <v>120000</v>
      </c>
      <c r="G27" s="170">
        <v>0.06</v>
      </c>
      <c r="H27" s="164">
        <v>201600</v>
      </c>
      <c r="I27" s="112">
        <v>9600</v>
      </c>
      <c r="J27" s="170">
        <v>0.05</v>
      </c>
      <c r="K27" s="164">
        <v>15955200</v>
      </c>
      <c r="L27" s="112">
        <v>494400</v>
      </c>
      <c r="M27" s="127">
        <v>0.03</v>
      </c>
      <c r="N27" s="112">
        <v>13684800</v>
      </c>
      <c r="O27" s="173">
        <f t="shared" si="0"/>
        <v>0.8577015643802648</v>
      </c>
      <c r="P27" s="108">
        <f>Volume!K27</f>
        <v>69.65</v>
      </c>
      <c r="Q27" s="69">
        <f>Volume!J27</f>
        <v>67.65</v>
      </c>
      <c r="R27" s="237">
        <f t="shared" si="1"/>
        <v>107.936928</v>
      </c>
      <c r="S27" s="103">
        <f t="shared" si="2"/>
        <v>92.577672</v>
      </c>
      <c r="T27" s="109">
        <f t="shared" si="3"/>
        <v>15460800</v>
      </c>
      <c r="U27" s="103">
        <f t="shared" si="4"/>
        <v>3.1977646693573427</v>
      </c>
      <c r="V27" s="103">
        <f t="shared" si="5"/>
        <v>91.63598400000001</v>
      </c>
      <c r="W27" s="103">
        <f t="shared" si="6"/>
        <v>14.93712</v>
      </c>
      <c r="X27" s="103">
        <f t="shared" si="7"/>
        <v>1.3638240000000001</v>
      </c>
      <c r="Y27" s="103">
        <f t="shared" si="8"/>
        <v>107.684472</v>
      </c>
      <c r="Z27" s="237">
        <f t="shared" si="9"/>
        <v>0.25245599999999513</v>
      </c>
      <c r="AA27"/>
      <c r="AB27" s="77"/>
    </row>
    <row r="28" spans="1:28" s="8" customFormat="1" ht="15">
      <c r="A28" s="193" t="s">
        <v>76</v>
      </c>
      <c r="B28" s="164">
        <v>7487200</v>
      </c>
      <c r="C28" s="162">
        <v>32200</v>
      </c>
      <c r="D28" s="170">
        <v>0</v>
      </c>
      <c r="E28" s="164">
        <v>25200</v>
      </c>
      <c r="F28" s="112">
        <v>1400</v>
      </c>
      <c r="G28" s="170">
        <v>0.06</v>
      </c>
      <c r="H28" s="164">
        <v>7000</v>
      </c>
      <c r="I28" s="112">
        <v>0</v>
      </c>
      <c r="J28" s="170">
        <v>0</v>
      </c>
      <c r="K28" s="164">
        <v>7519400</v>
      </c>
      <c r="L28" s="112">
        <v>33600</v>
      </c>
      <c r="M28" s="127">
        <v>0</v>
      </c>
      <c r="N28" s="112">
        <v>5962600</v>
      </c>
      <c r="O28" s="173">
        <f t="shared" si="0"/>
        <v>0.7929622044312046</v>
      </c>
      <c r="P28" s="108">
        <f>Volume!K28</f>
        <v>264.5</v>
      </c>
      <c r="Q28" s="69">
        <f>Volume!J28</f>
        <v>265.9</v>
      </c>
      <c r="R28" s="237">
        <f t="shared" si="1"/>
        <v>199.94084599999996</v>
      </c>
      <c r="S28" s="103">
        <f t="shared" si="2"/>
        <v>158.54553399999998</v>
      </c>
      <c r="T28" s="109">
        <f t="shared" si="3"/>
        <v>7485800</v>
      </c>
      <c r="U28" s="103">
        <f t="shared" si="4"/>
        <v>0.44884982233027865</v>
      </c>
      <c r="V28" s="103">
        <f t="shared" si="5"/>
        <v>199.084648</v>
      </c>
      <c r="W28" s="103">
        <f t="shared" si="6"/>
        <v>0.6700679999999999</v>
      </c>
      <c r="X28" s="103">
        <f t="shared" si="7"/>
        <v>0.18613</v>
      </c>
      <c r="Y28" s="103">
        <f t="shared" si="8"/>
        <v>197.99941</v>
      </c>
      <c r="Z28" s="237">
        <f t="shared" si="9"/>
        <v>1.9414359999999533</v>
      </c>
      <c r="AA28"/>
      <c r="AB28" s="77"/>
    </row>
    <row r="29" spans="1:28" s="58" customFormat="1" ht="15">
      <c r="A29" s="193" t="s">
        <v>77</v>
      </c>
      <c r="B29" s="164">
        <v>4841200</v>
      </c>
      <c r="C29" s="162">
        <v>807500</v>
      </c>
      <c r="D29" s="170">
        <v>0.2</v>
      </c>
      <c r="E29" s="164">
        <v>285000</v>
      </c>
      <c r="F29" s="112">
        <v>41800</v>
      </c>
      <c r="G29" s="170">
        <v>0.17</v>
      </c>
      <c r="H29" s="164">
        <v>108300</v>
      </c>
      <c r="I29" s="112">
        <v>20900</v>
      </c>
      <c r="J29" s="170">
        <v>0.24</v>
      </c>
      <c r="K29" s="164">
        <v>5234500</v>
      </c>
      <c r="L29" s="112">
        <v>870200</v>
      </c>
      <c r="M29" s="127">
        <v>0.2</v>
      </c>
      <c r="N29" s="112">
        <v>4174300</v>
      </c>
      <c r="O29" s="173">
        <f t="shared" si="0"/>
        <v>0.797459165154265</v>
      </c>
      <c r="P29" s="108">
        <f>Volume!K29</f>
        <v>215.9</v>
      </c>
      <c r="Q29" s="69">
        <f>Volume!J29</f>
        <v>223.6</v>
      </c>
      <c r="R29" s="237">
        <f t="shared" si="1"/>
        <v>117.04342</v>
      </c>
      <c r="S29" s="103">
        <f t="shared" si="2"/>
        <v>93.337348</v>
      </c>
      <c r="T29" s="109">
        <f t="shared" si="3"/>
        <v>4364300</v>
      </c>
      <c r="U29" s="103">
        <f t="shared" si="4"/>
        <v>19.939050936003483</v>
      </c>
      <c r="V29" s="103">
        <f t="shared" si="5"/>
        <v>108.249232</v>
      </c>
      <c r="W29" s="103">
        <f t="shared" si="6"/>
        <v>6.3726</v>
      </c>
      <c r="X29" s="103">
        <f t="shared" si="7"/>
        <v>2.421588</v>
      </c>
      <c r="Y29" s="103">
        <f t="shared" si="8"/>
        <v>94.225237</v>
      </c>
      <c r="Z29" s="237">
        <f t="shared" si="9"/>
        <v>22.81818299999999</v>
      </c>
      <c r="AA29"/>
      <c r="AB29" s="77"/>
    </row>
    <row r="30" spans="1:28" s="7" customFormat="1" ht="15">
      <c r="A30" s="193" t="s">
        <v>283</v>
      </c>
      <c r="B30" s="283">
        <v>2198700</v>
      </c>
      <c r="C30" s="163">
        <v>60900</v>
      </c>
      <c r="D30" s="171">
        <v>0.03</v>
      </c>
      <c r="E30" s="172">
        <v>13650</v>
      </c>
      <c r="F30" s="167">
        <v>0</v>
      </c>
      <c r="G30" s="171">
        <v>0</v>
      </c>
      <c r="H30" s="165">
        <v>1050</v>
      </c>
      <c r="I30" s="168">
        <v>0</v>
      </c>
      <c r="J30" s="171">
        <v>0</v>
      </c>
      <c r="K30" s="164">
        <v>2213400</v>
      </c>
      <c r="L30" s="112">
        <v>60900</v>
      </c>
      <c r="M30" s="352">
        <v>0.03</v>
      </c>
      <c r="N30" s="112">
        <v>1917300</v>
      </c>
      <c r="O30" s="173">
        <f t="shared" si="0"/>
        <v>0.8662239089184061</v>
      </c>
      <c r="P30" s="108">
        <f>Volume!K30</f>
        <v>172.05</v>
      </c>
      <c r="Q30" s="69">
        <f>Volume!J30</f>
        <v>167.8</v>
      </c>
      <c r="R30" s="237">
        <f t="shared" si="1"/>
        <v>37.140852</v>
      </c>
      <c r="S30" s="103">
        <f t="shared" si="2"/>
        <v>32.172294</v>
      </c>
      <c r="T30" s="109">
        <f t="shared" si="3"/>
        <v>2152500</v>
      </c>
      <c r="U30" s="103">
        <f t="shared" si="4"/>
        <v>2.829268292682927</v>
      </c>
      <c r="V30" s="103">
        <f t="shared" si="5"/>
        <v>36.894186</v>
      </c>
      <c r="W30" s="103">
        <f t="shared" si="6"/>
        <v>0.229047</v>
      </c>
      <c r="X30" s="103">
        <f t="shared" si="7"/>
        <v>0.017619</v>
      </c>
      <c r="Y30" s="103">
        <f t="shared" si="8"/>
        <v>37.0337625</v>
      </c>
      <c r="Z30" s="237">
        <f t="shared" si="9"/>
        <v>0.10708950000000073</v>
      </c>
      <c r="AB30" s="77"/>
    </row>
    <row r="31" spans="1:28" s="7" customFormat="1" ht="15">
      <c r="A31" s="193" t="s">
        <v>34</v>
      </c>
      <c r="B31" s="283">
        <v>911075</v>
      </c>
      <c r="C31" s="163">
        <v>-14850</v>
      </c>
      <c r="D31" s="171">
        <v>-0.02</v>
      </c>
      <c r="E31" s="172">
        <v>3850</v>
      </c>
      <c r="F31" s="167">
        <v>-275</v>
      </c>
      <c r="G31" s="171">
        <v>-0.07</v>
      </c>
      <c r="H31" s="165">
        <v>275</v>
      </c>
      <c r="I31" s="168">
        <v>0</v>
      </c>
      <c r="J31" s="171">
        <v>0</v>
      </c>
      <c r="K31" s="164">
        <v>915200</v>
      </c>
      <c r="L31" s="112">
        <v>-15125</v>
      </c>
      <c r="M31" s="352">
        <v>-0.02</v>
      </c>
      <c r="N31" s="112">
        <v>851400</v>
      </c>
      <c r="O31" s="173">
        <f t="shared" si="0"/>
        <v>0.9302884615384616</v>
      </c>
      <c r="P31" s="108">
        <f>Volume!K31</f>
        <v>1870.8</v>
      </c>
      <c r="Q31" s="69">
        <f>Volume!J31</f>
        <v>1883.1</v>
      </c>
      <c r="R31" s="237">
        <f t="shared" si="1"/>
        <v>172.341312</v>
      </c>
      <c r="S31" s="103">
        <f t="shared" si="2"/>
        <v>160.327134</v>
      </c>
      <c r="T31" s="109">
        <f t="shared" si="3"/>
        <v>930325</v>
      </c>
      <c r="U31" s="103">
        <f t="shared" si="4"/>
        <v>-1.6257759385161101</v>
      </c>
      <c r="V31" s="103">
        <f t="shared" si="5"/>
        <v>171.56453325</v>
      </c>
      <c r="W31" s="103">
        <f t="shared" si="6"/>
        <v>0.7249935</v>
      </c>
      <c r="X31" s="103">
        <f t="shared" si="7"/>
        <v>0.05178525</v>
      </c>
      <c r="Y31" s="103">
        <f t="shared" si="8"/>
        <v>174.045201</v>
      </c>
      <c r="Z31" s="237">
        <f t="shared" si="9"/>
        <v>-1.7038890000000038</v>
      </c>
      <c r="AB31" s="77"/>
    </row>
    <row r="32" spans="1:28" s="58" customFormat="1" ht="15">
      <c r="A32" s="193" t="s">
        <v>284</v>
      </c>
      <c r="B32" s="164">
        <v>880000</v>
      </c>
      <c r="C32" s="162">
        <v>154000</v>
      </c>
      <c r="D32" s="170">
        <v>0.21</v>
      </c>
      <c r="E32" s="164">
        <v>1250</v>
      </c>
      <c r="F32" s="112">
        <v>0</v>
      </c>
      <c r="G32" s="170">
        <v>0</v>
      </c>
      <c r="H32" s="164">
        <v>0</v>
      </c>
      <c r="I32" s="112">
        <v>0</v>
      </c>
      <c r="J32" s="170">
        <v>0</v>
      </c>
      <c r="K32" s="164">
        <v>881250</v>
      </c>
      <c r="L32" s="112">
        <v>154000</v>
      </c>
      <c r="M32" s="127">
        <v>0.21</v>
      </c>
      <c r="N32" s="112">
        <v>686000</v>
      </c>
      <c r="O32" s="173">
        <f t="shared" si="0"/>
        <v>0.7784397163120568</v>
      </c>
      <c r="P32" s="108">
        <f>Volume!K32</f>
        <v>1149</v>
      </c>
      <c r="Q32" s="69">
        <f>Volume!J32</f>
        <v>1192.05</v>
      </c>
      <c r="R32" s="237">
        <f t="shared" si="1"/>
        <v>105.04940625</v>
      </c>
      <c r="S32" s="103">
        <f t="shared" si="2"/>
        <v>81.77463</v>
      </c>
      <c r="T32" s="109">
        <f t="shared" si="3"/>
        <v>727250</v>
      </c>
      <c r="U32" s="103">
        <f t="shared" si="4"/>
        <v>21.17566173942936</v>
      </c>
      <c r="V32" s="103">
        <f t="shared" si="5"/>
        <v>104.9004</v>
      </c>
      <c r="W32" s="103">
        <f t="shared" si="6"/>
        <v>0.14900625</v>
      </c>
      <c r="X32" s="103">
        <f t="shared" si="7"/>
        <v>0</v>
      </c>
      <c r="Y32" s="103">
        <f t="shared" si="8"/>
        <v>83.561025</v>
      </c>
      <c r="Z32" s="237">
        <f t="shared" si="9"/>
        <v>21.488381250000003</v>
      </c>
      <c r="AA32" s="78"/>
      <c r="AB32" s="77"/>
    </row>
    <row r="33" spans="1:28" s="58" customFormat="1" ht="15">
      <c r="A33" s="193" t="s">
        <v>137</v>
      </c>
      <c r="B33" s="164">
        <v>9900000</v>
      </c>
      <c r="C33" s="162">
        <v>244000</v>
      </c>
      <c r="D33" s="170">
        <v>0.03</v>
      </c>
      <c r="E33" s="164">
        <v>113000</v>
      </c>
      <c r="F33" s="112">
        <v>0</v>
      </c>
      <c r="G33" s="170">
        <v>0</v>
      </c>
      <c r="H33" s="164">
        <v>4000</v>
      </c>
      <c r="I33" s="112">
        <v>0</v>
      </c>
      <c r="J33" s="170">
        <v>0</v>
      </c>
      <c r="K33" s="164">
        <v>10017000</v>
      </c>
      <c r="L33" s="112">
        <v>244000</v>
      </c>
      <c r="M33" s="127">
        <v>0.02</v>
      </c>
      <c r="N33" s="112">
        <v>5040000</v>
      </c>
      <c r="O33" s="173">
        <f t="shared" si="0"/>
        <v>0.5031446540880503</v>
      </c>
      <c r="P33" s="108">
        <f>Volume!K33</f>
        <v>306.35</v>
      </c>
      <c r="Q33" s="69">
        <f>Volume!J33</f>
        <v>305.9</v>
      </c>
      <c r="R33" s="237">
        <f t="shared" si="1"/>
        <v>306.42003</v>
      </c>
      <c r="S33" s="103">
        <f t="shared" si="2"/>
        <v>154.1736</v>
      </c>
      <c r="T33" s="109">
        <f t="shared" si="3"/>
        <v>9773000</v>
      </c>
      <c r="U33" s="103">
        <f t="shared" si="4"/>
        <v>2.496674511408984</v>
      </c>
      <c r="V33" s="103">
        <f t="shared" si="5"/>
        <v>302.841</v>
      </c>
      <c r="W33" s="103">
        <f t="shared" si="6"/>
        <v>3.45667</v>
      </c>
      <c r="X33" s="103">
        <f t="shared" si="7"/>
        <v>0.12236</v>
      </c>
      <c r="Y33" s="103">
        <f t="shared" si="8"/>
        <v>299.395855</v>
      </c>
      <c r="Z33" s="237">
        <f t="shared" si="9"/>
        <v>7.024175000000014</v>
      </c>
      <c r="AA33" s="78"/>
      <c r="AB33" s="77"/>
    </row>
    <row r="34" spans="1:28" s="7" customFormat="1" ht="15">
      <c r="A34" s="193" t="s">
        <v>232</v>
      </c>
      <c r="B34" s="164">
        <v>10810500</v>
      </c>
      <c r="C34" s="162">
        <v>244500</v>
      </c>
      <c r="D34" s="170">
        <v>0.02</v>
      </c>
      <c r="E34" s="164">
        <v>203500</v>
      </c>
      <c r="F34" s="112">
        <v>1000</v>
      </c>
      <c r="G34" s="170">
        <v>0</v>
      </c>
      <c r="H34" s="164">
        <v>36500</v>
      </c>
      <c r="I34" s="112">
        <v>0</v>
      </c>
      <c r="J34" s="170">
        <v>0</v>
      </c>
      <c r="K34" s="164">
        <v>11050500</v>
      </c>
      <c r="L34" s="112">
        <v>245500</v>
      </c>
      <c r="M34" s="127">
        <v>0.02</v>
      </c>
      <c r="N34" s="112">
        <v>8822500</v>
      </c>
      <c r="O34" s="173">
        <f t="shared" si="0"/>
        <v>0.7983801637934935</v>
      </c>
      <c r="P34" s="108">
        <f>Volume!K34</f>
        <v>816.3</v>
      </c>
      <c r="Q34" s="69">
        <f>Volume!J34</f>
        <v>825.5</v>
      </c>
      <c r="R34" s="237">
        <f t="shared" si="1"/>
        <v>912.218775</v>
      </c>
      <c r="S34" s="103">
        <f t="shared" si="2"/>
        <v>728.297375</v>
      </c>
      <c r="T34" s="109">
        <f t="shared" si="3"/>
        <v>10805000</v>
      </c>
      <c r="U34" s="103">
        <f t="shared" si="4"/>
        <v>2.2720962517353076</v>
      </c>
      <c r="V34" s="103">
        <f t="shared" si="5"/>
        <v>892.406775</v>
      </c>
      <c r="W34" s="103">
        <f t="shared" si="6"/>
        <v>16.798925</v>
      </c>
      <c r="X34" s="103">
        <f t="shared" si="7"/>
        <v>3.013075</v>
      </c>
      <c r="Y34" s="103">
        <f t="shared" si="8"/>
        <v>882.01215</v>
      </c>
      <c r="Z34" s="237">
        <f t="shared" si="9"/>
        <v>30.20662500000003</v>
      </c>
      <c r="AB34" s="77"/>
    </row>
    <row r="35" spans="1:28" s="7" customFormat="1" ht="15">
      <c r="A35" s="193" t="s">
        <v>1</v>
      </c>
      <c r="B35" s="283">
        <v>2846100</v>
      </c>
      <c r="C35" s="163">
        <v>17400</v>
      </c>
      <c r="D35" s="171">
        <v>0.01</v>
      </c>
      <c r="E35" s="172">
        <v>21000</v>
      </c>
      <c r="F35" s="167">
        <v>300</v>
      </c>
      <c r="G35" s="171">
        <v>0.01</v>
      </c>
      <c r="H35" s="165">
        <v>3900</v>
      </c>
      <c r="I35" s="168">
        <v>0</v>
      </c>
      <c r="J35" s="171">
        <v>0</v>
      </c>
      <c r="K35" s="164">
        <v>2871000</v>
      </c>
      <c r="L35" s="112">
        <v>17700</v>
      </c>
      <c r="M35" s="352">
        <v>0.01</v>
      </c>
      <c r="N35" s="112">
        <v>2307000</v>
      </c>
      <c r="O35" s="173">
        <f t="shared" si="0"/>
        <v>0.8035527690700105</v>
      </c>
      <c r="P35" s="108">
        <f>Volume!K35</f>
        <v>1483.05</v>
      </c>
      <c r="Q35" s="69">
        <f>Volume!J35</f>
        <v>1438.65</v>
      </c>
      <c r="R35" s="237">
        <f t="shared" si="1"/>
        <v>413.03641500000003</v>
      </c>
      <c r="S35" s="103">
        <f t="shared" si="2"/>
        <v>331.896555</v>
      </c>
      <c r="T35" s="109">
        <f t="shared" si="3"/>
        <v>2853300</v>
      </c>
      <c r="U35" s="103">
        <f t="shared" si="4"/>
        <v>0.620334349700347</v>
      </c>
      <c r="V35" s="103">
        <f t="shared" si="5"/>
        <v>409.4541765000001</v>
      </c>
      <c r="W35" s="103">
        <f t="shared" si="6"/>
        <v>3.0211650000000003</v>
      </c>
      <c r="X35" s="103">
        <f t="shared" si="7"/>
        <v>0.5610735</v>
      </c>
      <c r="Y35" s="103">
        <f t="shared" si="8"/>
        <v>423.1586565</v>
      </c>
      <c r="Z35" s="237">
        <f t="shared" si="9"/>
        <v>-10.122241499999973</v>
      </c>
      <c r="AB35" s="77"/>
    </row>
    <row r="36" spans="1:28" s="7" customFormat="1" ht="15">
      <c r="A36" s="193" t="s">
        <v>158</v>
      </c>
      <c r="B36" s="283">
        <v>2447200</v>
      </c>
      <c r="C36" s="163">
        <v>9500</v>
      </c>
      <c r="D36" s="171">
        <v>0</v>
      </c>
      <c r="E36" s="172">
        <v>108300</v>
      </c>
      <c r="F36" s="167">
        <v>-5700</v>
      </c>
      <c r="G36" s="171">
        <v>-0.05</v>
      </c>
      <c r="H36" s="165">
        <v>0</v>
      </c>
      <c r="I36" s="168">
        <v>0</v>
      </c>
      <c r="J36" s="171">
        <v>0</v>
      </c>
      <c r="K36" s="164">
        <v>2555500</v>
      </c>
      <c r="L36" s="112">
        <v>3800</v>
      </c>
      <c r="M36" s="352">
        <v>0</v>
      </c>
      <c r="N36" s="112">
        <v>2337000</v>
      </c>
      <c r="O36" s="173">
        <f t="shared" si="0"/>
        <v>0.9144981412639405</v>
      </c>
      <c r="P36" s="108">
        <f>Volume!K36</f>
        <v>116.1</v>
      </c>
      <c r="Q36" s="69">
        <f>Volume!J36</f>
        <v>116.2</v>
      </c>
      <c r="R36" s="237">
        <f t="shared" si="1"/>
        <v>29.69491</v>
      </c>
      <c r="S36" s="103">
        <f t="shared" si="2"/>
        <v>27.15594</v>
      </c>
      <c r="T36" s="109">
        <f t="shared" si="3"/>
        <v>2551700</v>
      </c>
      <c r="U36" s="103">
        <f t="shared" si="4"/>
        <v>0.14892032762472077</v>
      </c>
      <c r="V36" s="103">
        <f t="shared" si="5"/>
        <v>28.436464</v>
      </c>
      <c r="W36" s="103">
        <f t="shared" si="6"/>
        <v>1.258446</v>
      </c>
      <c r="X36" s="103">
        <f t="shared" si="7"/>
        <v>0</v>
      </c>
      <c r="Y36" s="103">
        <f t="shared" si="8"/>
        <v>29.625237</v>
      </c>
      <c r="Z36" s="237">
        <f t="shared" si="9"/>
        <v>0.06967300000000165</v>
      </c>
      <c r="AB36" s="77"/>
    </row>
    <row r="37" spans="1:28" s="7" customFormat="1" ht="15">
      <c r="A37" s="193" t="s">
        <v>407</v>
      </c>
      <c r="B37" s="283">
        <v>17849700</v>
      </c>
      <c r="C37" s="163">
        <v>-158400</v>
      </c>
      <c r="D37" s="171">
        <v>-0.01</v>
      </c>
      <c r="E37" s="172">
        <v>1282050</v>
      </c>
      <c r="F37" s="167">
        <v>59400</v>
      </c>
      <c r="G37" s="171">
        <v>0.05</v>
      </c>
      <c r="H37" s="165">
        <v>0</v>
      </c>
      <c r="I37" s="168">
        <v>0</v>
      </c>
      <c r="J37" s="171">
        <v>0</v>
      </c>
      <c r="K37" s="164">
        <v>19131750</v>
      </c>
      <c r="L37" s="112">
        <v>-99000</v>
      </c>
      <c r="M37" s="352">
        <v>-0.01</v>
      </c>
      <c r="N37" s="112">
        <v>17186400</v>
      </c>
      <c r="O37" s="173">
        <f t="shared" si="0"/>
        <v>0.8983182406209573</v>
      </c>
      <c r="P37" s="108">
        <f>Volume!K37</f>
        <v>37.55</v>
      </c>
      <c r="Q37" s="69">
        <f>Volume!J37</f>
        <v>37.8</v>
      </c>
      <c r="R37" s="237">
        <f t="shared" si="1"/>
        <v>72.318015</v>
      </c>
      <c r="S37" s="103">
        <f t="shared" si="2"/>
        <v>64.964592</v>
      </c>
      <c r="T37" s="109">
        <f t="shared" si="3"/>
        <v>19230750</v>
      </c>
      <c r="U37" s="103">
        <f t="shared" si="4"/>
        <v>-0.5148005148005148</v>
      </c>
      <c r="V37" s="103">
        <f t="shared" si="5"/>
        <v>67.471866</v>
      </c>
      <c r="W37" s="103">
        <f t="shared" si="6"/>
        <v>4.846149</v>
      </c>
      <c r="X37" s="103">
        <f t="shared" si="7"/>
        <v>0</v>
      </c>
      <c r="Y37" s="103">
        <f t="shared" si="8"/>
        <v>72.21146625</v>
      </c>
      <c r="Z37" s="237">
        <f t="shared" si="9"/>
        <v>0.10654875000000175</v>
      </c>
      <c r="AB37" s="77"/>
    </row>
    <row r="38" spans="1:28" s="7" customFormat="1" ht="15">
      <c r="A38" s="193" t="s">
        <v>408</v>
      </c>
      <c r="B38" s="283">
        <v>886550</v>
      </c>
      <c r="C38" s="163">
        <v>10200</v>
      </c>
      <c r="D38" s="171">
        <v>0.01</v>
      </c>
      <c r="E38" s="172">
        <v>850</v>
      </c>
      <c r="F38" s="167">
        <v>0</v>
      </c>
      <c r="G38" s="171">
        <v>0</v>
      </c>
      <c r="H38" s="165">
        <v>850</v>
      </c>
      <c r="I38" s="168">
        <v>0</v>
      </c>
      <c r="J38" s="171">
        <v>0</v>
      </c>
      <c r="K38" s="164">
        <v>888250</v>
      </c>
      <c r="L38" s="112">
        <v>10200</v>
      </c>
      <c r="M38" s="352">
        <v>0.01</v>
      </c>
      <c r="N38" s="112">
        <v>623050</v>
      </c>
      <c r="O38" s="173">
        <f t="shared" si="0"/>
        <v>0.7014354066985646</v>
      </c>
      <c r="P38" s="108">
        <f>Volume!K38</f>
        <v>255.9</v>
      </c>
      <c r="Q38" s="69">
        <f>Volume!J38</f>
        <v>243.9</v>
      </c>
      <c r="R38" s="237">
        <f t="shared" si="1"/>
        <v>21.6644175</v>
      </c>
      <c r="S38" s="103">
        <f t="shared" si="2"/>
        <v>15.1961895</v>
      </c>
      <c r="T38" s="109">
        <f t="shared" si="3"/>
        <v>878050</v>
      </c>
      <c r="U38" s="103">
        <f t="shared" si="4"/>
        <v>1.1616650532429817</v>
      </c>
      <c r="V38" s="103">
        <f t="shared" si="5"/>
        <v>21.6229545</v>
      </c>
      <c r="W38" s="103">
        <f t="shared" si="6"/>
        <v>0.0207315</v>
      </c>
      <c r="X38" s="103">
        <f t="shared" si="7"/>
        <v>0.0207315</v>
      </c>
      <c r="Y38" s="103">
        <f t="shared" si="8"/>
        <v>22.4692995</v>
      </c>
      <c r="Z38" s="237">
        <f t="shared" si="9"/>
        <v>-0.8048820000000028</v>
      </c>
      <c r="AB38" s="77"/>
    </row>
    <row r="39" spans="1:28" s="58" customFormat="1" ht="15">
      <c r="A39" s="193" t="s">
        <v>285</v>
      </c>
      <c r="B39" s="164">
        <v>935100</v>
      </c>
      <c r="C39" s="162">
        <v>11700</v>
      </c>
      <c r="D39" s="170">
        <v>0.01</v>
      </c>
      <c r="E39" s="164">
        <v>300</v>
      </c>
      <c r="F39" s="112">
        <v>0</v>
      </c>
      <c r="G39" s="170">
        <v>0</v>
      </c>
      <c r="H39" s="164">
        <v>0</v>
      </c>
      <c r="I39" s="112">
        <v>0</v>
      </c>
      <c r="J39" s="170">
        <v>0</v>
      </c>
      <c r="K39" s="164">
        <v>935400</v>
      </c>
      <c r="L39" s="112">
        <v>11700</v>
      </c>
      <c r="M39" s="127">
        <v>0.01</v>
      </c>
      <c r="N39" s="112">
        <v>704700</v>
      </c>
      <c r="O39" s="173">
        <f t="shared" si="0"/>
        <v>0.7533675432969853</v>
      </c>
      <c r="P39" s="108">
        <f>Volume!K39</f>
        <v>546.45</v>
      </c>
      <c r="Q39" s="69">
        <f>Volume!J39</f>
        <v>554</v>
      </c>
      <c r="R39" s="237">
        <f t="shared" si="1"/>
        <v>51.82116</v>
      </c>
      <c r="S39" s="103">
        <f t="shared" si="2"/>
        <v>39.04038</v>
      </c>
      <c r="T39" s="109">
        <f t="shared" si="3"/>
        <v>923700</v>
      </c>
      <c r="U39" s="103">
        <f t="shared" si="4"/>
        <v>1.2666450146151347</v>
      </c>
      <c r="V39" s="103">
        <f t="shared" si="5"/>
        <v>51.80454</v>
      </c>
      <c r="W39" s="103">
        <f t="shared" si="6"/>
        <v>0.01662</v>
      </c>
      <c r="X39" s="103">
        <f t="shared" si="7"/>
        <v>0</v>
      </c>
      <c r="Y39" s="103">
        <f t="shared" si="8"/>
        <v>50.475586500000006</v>
      </c>
      <c r="Z39" s="237">
        <f t="shared" si="9"/>
        <v>1.3455734999999933</v>
      </c>
      <c r="AA39" s="78"/>
      <c r="AB39" s="77"/>
    </row>
    <row r="40" spans="1:28" s="7" customFormat="1" ht="15">
      <c r="A40" s="193" t="s">
        <v>159</v>
      </c>
      <c r="B40" s="164">
        <v>2592000</v>
      </c>
      <c r="C40" s="162">
        <v>-94500</v>
      </c>
      <c r="D40" s="170">
        <v>-0.04</v>
      </c>
      <c r="E40" s="164">
        <v>171000</v>
      </c>
      <c r="F40" s="112">
        <v>36000</v>
      </c>
      <c r="G40" s="170">
        <v>0.27</v>
      </c>
      <c r="H40" s="164">
        <v>22500</v>
      </c>
      <c r="I40" s="112">
        <v>0</v>
      </c>
      <c r="J40" s="170">
        <v>0</v>
      </c>
      <c r="K40" s="164">
        <v>2785500</v>
      </c>
      <c r="L40" s="112">
        <v>-58500</v>
      </c>
      <c r="M40" s="127">
        <v>-0.02</v>
      </c>
      <c r="N40" s="112">
        <v>2556000</v>
      </c>
      <c r="O40" s="173">
        <f t="shared" si="0"/>
        <v>0.9176090468497576</v>
      </c>
      <c r="P40" s="108">
        <f>Volume!K40</f>
        <v>49.95</v>
      </c>
      <c r="Q40" s="69">
        <f>Volume!J40</f>
        <v>48.95</v>
      </c>
      <c r="R40" s="237">
        <f t="shared" si="1"/>
        <v>13.6350225</v>
      </c>
      <c r="S40" s="103">
        <f t="shared" si="2"/>
        <v>12.51162</v>
      </c>
      <c r="T40" s="109">
        <f t="shared" si="3"/>
        <v>2844000</v>
      </c>
      <c r="U40" s="103">
        <f t="shared" si="4"/>
        <v>-2.0569620253164556</v>
      </c>
      <c r="V40" s="103">
        <f t="shared" si="5"/>
        <v>12.68784</v>
      </c>
      <c r="W40" s="103">
        <f t="shared" si="6"/>
        <v>0.837045</v>
      </c>
      <c r="X40" s="103">
        <f t="shared" si="7"/>
        <v>0.1101375</v>
      </c>
      <c r="Y40" s="103">
        <f t="shared" si="8"/>
        <v>14.20578</v>
      </c>
      <c r="Z40" s="237">
        <f t="shared" si="9"/>
        <v>-0.5707575000000009</v>
      </c>
      <c r="AB40" s="77"/>
    </row>
    <row r="41" spans="1:28" s="7" customFormat="1" ht="15">
      <c r="A41" s="193" t="s">
        <v>2</v>
      </c>
      <c r="B41" s="283">
        <v>2321000</v>
      </c>
      <c r="C41" s="163">
        <v>-281600</v>
      </c>
      <c r="D41" s="171">
        <v>-0.11</v>
      </c>
      <c r="E41" s="172">
        <v>42900</v>
      </c>
      <c r="F41" s="167">
        <v>1100</v>
      </c>
      <c r="G41" s="171">
        <v>0.03</v>
      </c>
      <c r="H41" s="165">
        <v>2200</v>
      </c>
      <c r="I41" s="168">
        <v>0</v>
      </c>
      <c r="J41" s="171">
        <v>0</v>
      </c>
      <c r="K41" s="164">
        <v>2366100</v>
      </c>
      <c r="L41" s="112">
        <v>-280500</v>
      </c>
      <c r="M41" s="352">
        <v>-0.11</v>
      </c>
      <c r="N41" s="112">
        <v>2062500</v>
      </c>
      <c r="O41" s="173">
        <f t="shared" si="0"/>
        <v>0.8716875871687587</v>
      </c>
      <c r="P41" s="108">
        <f>Volume!K41</f>
        <v>347.4</v>
      </c>
      <c r="Q41" s="69">
        <f>Volume!J41</f>
        <v>352.1</v>
      </c>
      <c r="R41" s="237">
        <f t="shared" si="1"/>
        <v>83.310381</v>
      </c>
      <c r="S41" s="103">
        <f t="shared" si="2"/>
        <v>72.620625</v>
      </c>
      <c r="T41" s="109">
        <f t="shared" si="3"/>
        <v>2646600</v>
      </c>
      <c r="U41" s="103">
        <f t="shared" si="4"/>
        <v>-10.598503740648379</v>
      </c>
      <c r="V41" s="103">
        <f t="shared" si="5"/>
        <v>81.72241</v>
      </c>
      <c r="W41" s="103">
        <f t="shared" si="6"/>
        <v>1.510509</v>
      </c>
      <c r="X41" s="103">
        <f t="shared" si="7"/>
        <v>0.077462</v>
      </c>
      <c r="Y41" s="103">
        <f t="shared" si="8"/>
        <v>91.94288399999999</v>
      </c>
      <c r="Z41" s="237">
        <f t="shared" si="9"/>
        <v>-8.632502999999986</v>
      </c>
      <c r="AB41" s="77"/>
    </row>
    <row r="42" spans="1:28" s="7" customFormat="1" ht="15">
      <c r="A42" s="193" t="s">
        <v>409</v>
      </c>
      <c r="B42" s="283">
        <v>6045550</v>
      </c>
      <c r="C42" s="163">
        <v>67850</v>
      </c>
      <c r="D42" s="171">
        <v>0.01</v>
      </c>
      <c r="E42" s="172">
        <v>6900</v>
      </c>
      <c r="F42" s="167">
        <v>0</v>
      </c>
      <c r="G42" s="171">
        <v>0</v>
      </c>
      <c r="H42" s="165">
        <v>0</v>
      </c>
      <c r="I42" s="168">
        <v>0</v>
      </c>
      <c r="J42" s="171">
        <v>0</v>
      </c>
      <c r="K42" s="164">
        <v>6052450</v>
      </c>
      <c r="L42" s="112">
        <v>67850</v>
      </c>
      <c r="M42" s="352">
        <v>0.01</v>
      </c>
      <c r="N42" s="112">
        <v>5768400</v>
      </c>
      <c r="O42" s="173">
        <f t="shared" si="0"/>
        <v>0.9530685920577617</v>
      </c>
      <c r="P42" s="108">
        <f>Volume!K42</f>
        <v>242.6</v>
      </c>
      <c r="Q42" s="69">
        <f>Volume!J42</f>
        <v>243.85</v>
      </c>
      <c r="R42" s="237">
        <f t="shared" si="1"/>
        <v>147.58899325</v>
      </c>
      <c r="S42" s="103">
        <f t="shared" si="2"/>
        <v>140.662434</v>
      </c>
      <c r="T42" s="109">
        <f t="shared" si="3"/>
        <v>5984600</v>
      </c>
      <c r="U42" s="103">
        <f t="shared" si="4"/>
        <v>1.1337432744043043</v>
      </c>
      <c r="V42" s="103">
        <f t="shared" si="5"/>
        <v>147.42073675</v>
      </c>
      <c r="W42" s="103">
        <f t="shared" si="6"/>
        <v>0.1682565</v>
      </c>
      <c r="X42" s="103">
        <f t="shared" si="7"/>
        <v>0</v>
      </c>
      <c r="Y42" s="103">
        <f t="shared" si="8"/>
        <v>145.186396</v>
      </c>
      <c r="Z42" s="237">
        <f t="shared" si="9"/>
        <v>2.4025972499999853</v>
      </c>
      <c r="AB42" s="77"/>
    </row>
    <row r="43" spans="1:28" s="7" customFormat="1" ht="15">
      <c r="A43" s="193" t="s">
        <v>391</v>
      </c>
      <c r="B43" s="283">
        <v>12330000</v>
      </c>
      <c r="C43" s="163">
        <v>-207500</v>
      </c>
      <c r="D43" s="171">
        <v>-0.02</v>
      </c>
      <c r="E43" s="172">
        <v>1137500</v>
      </c>
      <c r="F43" s="167">
        <v>-12500</v>
      </c>
      <c r="G43" s="171">
        <v>-0.01</v>
      </c>
      <c r="H43" s="165">
        <v>205000</v>
      </c>
      <c r="I43" s="168">
        <v>-2500</v>
      </c>
      <c r="J43" s="171">
        <v>-0.01</v>
      </c>
      <c r="K43" s="164">
        <v>13672500</v>
      </c>
      <c r="L43" s="112">
        <v>-222500</v>
      </c>
      <c r="M43" s="352">
        <v>-0.02</v>
      </c>
      <c r="N43" s="112">
        <v>12650000</v>
      </c>
      <c r="O43" s="173">
        <f t="shared" si="0"/>
        <v>0.9252148473212654</v>
      </c>
      <c r="P43" s="108">
        <f>Volume!K43</f>
        <v>139.9</v>
      </c>
      <c r="Q43" s="69">
        <f>Volume!J43</f>
        <v>139.2</v>
      </c>
      <c r="R43" s="237">
        <f t="shared" si="1"/>
        <v>190.32119999999998</v>
      </c>
      <c r="S43" s="103">
        <f t="shared" si="2"/>
        <v>176.08799999999997</v>
      </c>
      <c r="T43" s="109">
        <f t="shared" si="3"/>
        <v>13895000</v>
      </c>
      <c r="U43" s="103">
        <f t="shared" si="4"/>
        <v>-1.601295430010795</v>
      </c>
      <c r="V43" s="103">
        <f t="shared" si="5"/>
        <v>171.63359999999997</v>
      </c>
      <c r="W43" s="103">
        <f t="shared" si="6"/>
        <v>15.834</v>
      </c>
      <c r="X43" s="103">
        <f t="shared" si="7"/>
        <v>2.8535999999999997</v>
      </c>
      <c r="Y43" s="103">
        <f t="shared" si="8"/>
        <v>194.39105</v>
      </c>
      <c r="Z43" s="237">
        <f t="shared" si="9"/>
        <v>-4.069850000000031</v>
      </c>
      <c r="AB43" s="77"/>
    </row>
    <row r="44" spans="1:28" s="7" customFormat="1" ht="15">
      <c r="A44" s="193" t="s">
        <v>78</v>
      </c>
      <c r="B44" s="164">
        <v>2358400</v>
      </c>
      <c r="C44" s="162">
        <v>-16000</v>
      </c>
      <c r="D44" s="170">
        <v>-0.01</v>
      </c>
      <c r="E44" s="164">
        <v>17600</v>
      </c>
      <c r="F44" s="112">
        <v>-6400</v>
      </c>
      <c r="G44" s="170">
        <v>-0.27</v>
      </c>
      <c r="H44" s="164">
        <v>11200</v>
      </c>
      <c r="I44" s="112">
        <v>0</v>
      </c>
      <c r="J44" s="170">
        <v>0</v>
      </c>
      <c r="K44" s="164">
        <v>2387200</v>
      </c>
      <c r="L44" s="112">
        <v>-22400</v>
      </c>
      <c r="M44" s="127">
        <v>-0.01</v>
      </c>
      <c r="N44" s="112">
        <v>1792000</v>
      </c>
      <c r="O44" s="173">
        <f t="shared" si="0"/>
        <v>0.7506702412868632</v>
      </c>
      <c r="P44" s="108">
        <f>Volume!K44</f>
        <v>263.45</v>
      </c>
      <c r="Q44" s="69">
        <f>Volume!J44</f>
        <v>263</v>
      </c>
      <c r="R44" s="237">
        <f t="shared" si="1"/>
        <v>62.78336</v>
      </c>
      <c r="S44" s="103">
        <f t="shared" si="2"/>
        <v>47.1296</v>
      </c>
      <c r="T44" s="109">
        <f t="shared" si="3"/>
        <v>2409600</v>
      </c>
      <c r="U44" s="103">
        <f t="shared" si="4"/>
        <v>-0.9296148738379815</v>
      </c>
      <c r="V44" s="103">
        <f t="shared" si="5"/>
        <v>62.02592</v>
      </c>
      <c r="W44" s="103">
        <f t="shared" si="6"/>
        <v>0.46288</v>
      </c>
      <c r="X44" s="103">
        <f t="shared" si="7"/>
        <v>0.29456</v>
      </c>
      <c r="Y44" s="103">
        <f t="shared" si="8"/>
        <v>63.480912</v>
      </c>
      <c r="Z44" s="237">
        <f t="shared" si="9"/>
        <v>-0.6975519999999946</v>
      </c>
      <c r="AB44" s="77"/>
    </row>
    <row r="45" spans="1:28" s="7" customFormat="1" ht="15">
      <c r="A45" s="193" t="s">
        <v>138</v>
      </c>
      <c r="B45" s="164">
        <v>6833150</v>
      </c>
      <c r="C45" s="162">
        <v>-728450</v>
      </c>
      <c r="D45" s="170">
        <v>-0.1</v>
      </c>
      <c r="E45" s="164">
        <v>70125</v>
      </c>
      <c r="F45" s="112">
        <v>850</v>
      </c>
      <c r="G45" s="170">
        <v>0.01</v>
      </c>
      <c r="H45" s="164">
        <v>25500</v>
      </c>
      <c r="I45" s="112">
        <v>-425</v>
      </c>
      <c r="J45" s="170">
        <v>-0.02</v>
      </c>
      <c r="K45" s="164">
        <v>6928775</v>
      </c>
      <c r="L45" s="112">
        <v>-728025</v>
      </c>
      <c r="M45" s="127">
        <v>-0.1</v>
      </c>
      <c r="N45" s="112">
        <v>4262325</v>
      </c>
      <c r="O45" s="173">
        <f t="shared" si="0"/>
        <v>0.615162853462553</v>
      </c>
      <c r="P45" s="108">
        <f>Volume!K45</f>
        <v>660.8</v>
      </c>
      <c r="Q45" s="69">
        <f>Volume!J45</f>
        <v>652.3</v>
      </c>
      <c r="R45" s="237">
        <f t="shared" si="1"/>
        <v>451.96399325</v>
      </c>
      <c r="S45" s="103">
        <f t="shared" si="2"/>
        <v>278.03145975</v>
      </c>
      <c r="T45" s="109">
        <f t="shared" si="3"/>
        <v>7656800</v>
      </c>
      <c r="U45" s="103">
        <f t="shared" si="4"/>
        <v>-9.508214920071048</v>
      </c>
      <c r="V45" s="103">
        <f t="shared" si="5"/>
        <v>445.7263745</v>
      </c>
      <c r="W45" s="103">
        <f t="shared" si="6"/>
        <v>4.57425375</v>
      </c>
      <c r="X45" s="103">
        <f t="shared" si="7"/>
        <v>1.6633649999999998</v>
      </c>
      <c r="Y45" s="103">
        <f t="shared" si="8"/>
        <v>505.961344</v>
      </c>
      <c r="Z45" s="237">
        <f t="shared" si="9"/>
        <v>-53.99735075000001</v>
      </c>
      <c r="AB45" s="77"/>
    </row>
    <row r="46" spans="1:28" s="7" customFormat="1" ht="15">
      <c r="A46" s="193" t="s">
        <v>160</v>
      </c>
      <c r="B46" s="283">
        <v>1939300</v>
      </c>
      <c r="C46" s="163">
        <v>-1100</v>
      </c>
      <c r="D46" s="171">
        <v>0</v>
      </c>
      <c r="E46" s="172">
        <v>7700</v>
      </c>
      <c r="F46" s="167">
        <v>0</v>
      </c>
      <c r="G46" s="171">
        <v>0</v>
      </c>
      <c r="H46" s="165">
        <v>0</v>
      </c>
      <c r="I46" s="168">
        <v>0</v>
      </c>
      <c r="J46" s="171">
        <v>0</v>
      </c>
      <c r="K46" s="164">
        <v>1947000</v>
      </c>
      <c r="L46" s="112">
        <v>-1100</v>
      </c>
      <c r="M46" s="352">
        <v>0</v>
      </c>
      <c r="N46" s="112">
        <v>1857900</v>
      </c>
      <c r="O46" s="173">
        <f t="shared" si="0"/>
        <v>0.9542372881355933</v>
      </c>
      <c r="P46" s="108">
        <f>Volume!K46</f>
        <v>353.25</v>
      </c>
      <c r="Q46" s="69">
        <f>Volume!J46</f>
        <v>350.1</v>
      </c>
      <c r="R46" s="237">
        <f t="shared" si="1"/>
        <v>68.16447</v>
      </c>
      <c r="S46" s="103">
        <f t="shared" si="2"/>
        <v>65.045079</v>
      </c>
      <c r="T46" s="109">
        <f t="shared" si="3"/>
        <v>1948100</v>
      </c>
      <c r="U46" s="103">
        <f t="shared" si="4"/>
        <v>-0.0564652738565782</v>
      </c>
      <c r="V46" s="103">
        <f t="shared" si="5"/>
        <v>67.894893</v>
      </c>
      <c r="W46" s="103">
        <f t="shared" si="6"/>
        <v>0.269577</v>
      </c>
      <c r="X46" s="103">
        <f t="shared" si="7"/>
        <v>0</v>
      </c>
      <c r="Y46" s="103">
        <f t="shared" si="8"/>
        <v>68.8166325</v>
      </c>
      <c r="Z46" s="237">
        <f t="shared" si="9"/>
        <v>-0.6521625000000029</v>
      </c>
      <c r="AB46" s="77"/>
    </row>
    <row r="47" spans="1:28" s="58" customFormat="1" ht="15">
      <c r="A47" s="193" t="s">
        <v>161</v>
      </c>
      <c r="B47" s="164">
        <v>6865500</v>
      </c>
      <c r="C47" s="162">
        <v>55200</v>
      </c>
      <c r="D47" s="170">
        <v>0.01</v>
      </c>
      <c r="E47" s="164">
        <v>1821600</v>
      </c>
      <c r="F47" s="112">
        <v>20700</v>
      </c>
      <c r="G47" s="170">
        <v>0.01</v>
      </c>
      <c r="H47" s="164">
        <v>27600</v>
      </c>
      <c r="I47" s="112">
        <v>0</v>
      </c>
      <c r="J47" s="170">
        <v>0</v>
      </c>
      <c r="K47" s="164">
        <v>8714700</v>
      </c>
      <c r="L47" s="112">
        <v>75900</v>
      </c>
      <c r="M47" s="127">
        <v>0.01</v>
      </c>
      <c r="N47" s="112">
        <v>5602800</v>
      </c>
      <c r="O47" s="173">
        <f t="shared" si="0"/>
        <v>0.6429136975455265</v>
      </c>
      <c r="P47" s="108">
        <f>Volume!K47</f>
        <v>34.15</v>
      </c>
      <c r="Q47" s="69">
        <f>Volume!J47</f>
        <v>34.2</v>
      </c>
      <c r="R47" s="237">
        <f t="shared" si="1"/>
        <v>29.804274</v>
      </c>
      <c r="S47" s="103">
        <f t="shared" si="2"/>
        <v>19.161576000000004</v>
      </c>
      <c r="T47" s="109">
        <f t="shared" si="3"/>
        <v>8638800</v>
      </c>
      <c r="U47" s="103">
        <f t="shared" si="4"/>
        <v>0.8785942492012779</v>
      </c>
      <c r="V47" s="103">
        <f t="shared" si="5"/>
        <v>23.480010000000004</v>
      </c>
      <c r="W47" s="103">
        <f t="shared" si="6"/>
        <v>6.229872000000001</v>
      </c>
      <c r="X47" s="103">
        <f t="shared" si="7"/>
        <v>0.09439200000000002</v>
      </c>
      <c r="Y47" s="103">
        <f t="shared" si="8"/>
        <v>29.501502</v>
      </c>
      <c r="Z47" s="237">
        <f t="shared" si="9"/>
        <v>0.30277200000000093</v>
      </c>
      <c r="AA47" s="78"/>
      <c r="AB47" s="77"/>
    </row>
    <row r="48" spans="1:28" s="58" customFormat="1" ht="15">
      <c r="A48" s="193" t="s">
        <v>392</v>
      </c>
      <c r="B48" s="164">
        <v>928800</v>
      </c>
      <c r="C48" s="162">
        <v>32400</v>
      </c>
      <c r="D48" s="170">
        <v>0.04</v>
      </c>
      <c r="E48" s="164">
        <v>12600</v>
      </c>
      <c r="F48" s="112">
        <v>3600</v>
      </c>
      <c r="G48" s="170">
        <v>0.4</v>
      </c>
      <c r="H48" s="164">
        <v>0</v>
      </c>
      <c r="I48" s="112">
        <v>0</v>
      </c>
      <c r="J48" s="170">
        <v>0</v>
      </c>
      <c r="K48" s="164">
        <v>941400</v>
      </c>
      <c r="L48" s="112">
        <v>36000</v>
      </c>
      <c r="M48" s="127">
        <v>0.04</v>
      </c>
      <c r="N48" s="112">
        <v>838800</v>
      </c>
      <c r="O48" s="173">
        <f t="shared" si="0"/>
        <v>0.8910133843212237</v>
      </c>
      <c r="P48" s="108">
        <f>Volume!K48</f>
        <v>284.3</v>
      </c>
      <c r="Q48" s="69">
        <f>Volume!J48</f>
        <v>263.7</v>
      </c>
      <c r="R48" s="237">
        <f t="shared" si="1"/>
        <v>24.824718</v>
      </c>
      <c r="S48" s="103">
        <f t="shared" si="2"/>
        <v>22.119156</v>
      </c>
      <c r="T48" s="109">
        <f t="shared" si="3"/>
        <v>905400</v>
      </c>
      <c r="U48" s="103">
        <f t="shared" si="4"/>
        <v>3.9761431411530817</v>
      </c>
      <c r="V48" s="103">
        <f t="shared" si="5"/>
        <v>24.492456</v>
      </c>
      <c r="W48" s="103">
        <f t="shared" si="6"/>
        <v>0.332262</v>
      </c>
      <c r="X48" s="103">
        <f t="shared" si="7"/>
        <v>0</v>
      </c>
      <c r="Y48" s="103">
        <f t="shared" si="8"/>
        <v>25.740522</v>
      </c>
      <c r="Z48" s="237">
        <f t="shared" si="9"/>
        <v>-0.9158039999999978</v>
      </c>
      <c r="AA48" s="78"/>
      <c r="AB48" s="77"/>
    </row>
    <row r="49" spans="1:28" s="7" customFormat="1" ht="15">
      <c r="A49" s="193" t="s">
        <v>3</v>
      </c>
      <c r="B49" s="283">
        <v>10408750</v>
      </c>
      <c r="C49" s="163">
        <v>40000</v>
      </c>
      <c r="D49" s="171">
        <v>0</v>
      </c>
      <c r="E49" s="172">
        <v>887500</v>
      </c>
      <c r="F49" s="167">
        <v>30000</v>
      </c>
      <c r="G49" s="171">
        <v>0.03</v>
      </c>
      <c r="H49" s="165">
        <v>90000</v>
      </c>
      <c r="I49" s="168">
        <v>3750</v>
      </c>
      <c r="J49" s="171">
        <v>0.04</v>
      </c>
      <c r="K49" s="164">
        <v>11386250</v>
      </c>
      <c r="L49" s="112">
        <v>73750</v>
      </c>
      <c r="M49" s="352">
        <v>0.01</v>
      </c>
      <c r="N49" s="112">
        <v>10112500</v>
      </c>
      <c r="O49" s="173">
        <f t="shared" si="0"/>
        <v>0.888132616093973</v>
      </c>
      <c r="P49" s="108">
        <f>Volume!K49</f>
        <v>210</v>
      </c>
      <c r="Q49" s="69">
        <f>Volume!J49</f>
        <v>209.85</v>
      </c>
      <c r="R49" s="237">
        <f t="shared" si="1"/>
        <v>238.94045625</v>
      </c>
      <c r="S49" s="103">
        <f t="shared" si="2"/>
        <v>212.2108125</v>
      </c>
      <c r="T49" s="109">
        <f t="shared" si="3"/>
        <v>11312500</v>
      </c>
      <c r="U49" s="103">
        <f t="shared" si="4"/>
        <v>0.6519337016574586</v>
      </c>
      <c r="V49" s="103">
        <f t="shared" si="5"/>
        <v>218.42761875</v>
      </c>
      <c r="W49" s="103">
        <f t="shared" si="6"/>
        <v>18.6241875</v>
      </c>
      <c r="X49" s="103">
        <f t="shared" si="7"/>
        <v>1.88865</v>
      </c>
      <c r="Y49" s="103">
        <f t="shared" si="8"/>
        <v>237.5625</v>
      </c>
      <c r="Z49" s="237">
        <f t="shared" si="9"/>
        <v>1.377956250000011</v>
      </c>
      <c r="AB49" s="77"/>
    </row>
    <row r="50" spans="1:28" s="7" customFormat="1" ht="15">
      <c r="A50" s="193" t="s">
        <v>218</v>
      </c>
      <c r="B50" s="283">
        <v>1018500</v>
      </c>
      <c r="C50" s="163">
        <v>102900</v>
      </c>
      <c r="D50" s="171">
        <v>0.11</v>
      </c>
      <c r="E50" s="172">
        <v>7350</v>
      </c>
      <c r="F50" s="167">
        <v>1050</v>
      </c>
      <c r="G50" s="171">
        <v>0.17</v>
      </c>
      <c r="H50" s="165">
        <v>2100</v>
      </c>
      <c r="I50" s="168">
        <v>0</v>
      </c>
      <c r="J50" s="171">
        <v>0</v>
      </c>
      <c r="K50" s="164">
        <v>1027950</v>
      </c>
      <c r="L50" s="112">
        <v>103950</v>
      </c>
      <c r="M50" s="352">
        <v>0.11</v>
      </c>
      <c r="N50" s="112">
        <v>886200</v>
      </c>
      <c r="O50" s="173">
        <f t="shared" si="0"/>
        <v>0.8621041879468846</v>
      </c>
      <c r="P50" s="108">
        <f>Volume!K50</f>
        <v>370.1</v>
      </c>
      <c r="Q50" s="69">
        <f>Volume!J50</f>
        <v>370.1</v>
      </c>
      <c r="R50" s="237">
        <f t="shared" si="1"/>
        <v>38.0444295</v>
      </c>
      <c r="S50" s="103">
        <f t="shared" si="2"/>
        <v>32.798262</v>
      </c>
      <c r="T50" s="109">
        <f t="shared" si="3"/>
        <v>924000</v>
      </c>
      <c r="U50" s="103">
        <f t="shared" si="4"/>
        <v>11.25</v>
      </c>
      <c r="V50" s="103">
        <f t="shared" si="5"/>
        <v>37.694685</v>
      </c>
      <c r="W50" s="103">
        <f t="shared" si="6"/>
        <v>0.2720235</v>
      </c>
      <c r="X50" s="103">
        <f t="shared" si="7"/>
        <v>0.077721</v>
      </c>
      <c r="Y50" s="103">
        <f t="shared" si="8"/>
        <v>34.19724</v>
      </c>
      <c r="Z50" s="237">
        <f t="shared" si="9"/>
        <v>3.847189499999999</v>
      </c>
      <c r="AB50" s="77"/>
    </row>
    <row r="51" spans="1:28" s="7" customFormat="1" ht="15">
      <c r="A51" s="193" t="s">
        <v>162</v>
      </c>
      <c r="B51" s="283">
        <v>535200</v>
      </c>
      <c r="C51" s="163">
        <v>6000</v>
      </c>
      <c r="D51" s="171">
        <v>0.01</v>
      </c>
      <c r="E51" s="172">
        <v>0</v>
      </c>
      <c r="F51" s="167">
        <v>0</v>
      </c>
      <c r="G51" s="171">
        <v>0</v>
      </c>
      <c r="H51" s="165">
        <v>0</v>
      </c>
      <c r="I51" s="168">
        <v>0</v>
      </c>
      <c r="J51" s="171">
        <v>0</v>
      </c>
      <c r="K51" s="164">
        <v>535200</v>
      </c>
      <c r="L51" s="112">
        <v>6000</v>
      </c>
      <c r="M51" s="352">
        <v>0.01</v>
      </c>
      <c r="N51" s="112">
        <v>511200</v>
      </c>
      <c r="O51" s="173">
        <f t="shared" si="0"/>
        <v>0.9551569506726457</v>
      </c>
      <c r="P51" s="108">
        <f>Volume!K51</f>
        <v>319.15</v>
      </c>
      <c r="Q51" s="69">
        <f>Volume!J51</f>
        <v>313.7</v>
      </c>
      <c r="R51" s="237">
        <f t="shared" si="1"/>
        <v>16.789224</v>
      </c>
      <c r="S51" s="103">
        <f t="shared" si="2"/>
        <v>16.036344</v>
      </c>
      <c r="T51" s="109">
        <f t="shared" si="3"/>
        <v>529200</v>
      </c>
      <c r="U51" s="103">
        <f t="shared" si="4"/>
        <v>1.1337868480725624</v>
      </c>
      <c r="V51" s="103">
        <f t="shared" si="5"/>
        <v>16.789224</v>
      </c>
      <c r="W51" s="103">
        <f t="shared" si="6"/>
        <v>0</v>
      </c>
      <c r="X51" s="103">
        <f t="shared" si="7"/>
        <v>0</v>
      </c>
      <c r="Y51" s="103">
        <f t="shared" si="8"/>
        <v>16.889418</v>
      </c>
      <c r="Z51" s="237">
        <f t="shared" si="9"/>
        <v>-0.10019399999999834</v>
      </c>
      <c r="AB51" s="77"/>
    </row>
    <row r="52" spans="1:28" s="58" customFormat="1" ht="15">
      <c r="A52" s="193" t="s">
        <v>286</v>
      </c>
      <c r="B52" s="164">
        <v>743000</v>
      </c>
      <c r="C52" s="162">
        <v>-1000</v>
      </c>
      <c r="D52" s="170">
        <v>0</v>
      </c>
      <c r="E52" s="164">
        <v>2000</v>
      </c>
      <c r="F52" s="112">
        <v>0</v>
      </c>
      <c r="G52" s="170">
        <v>0</v>
      </c>
      <c r="H52" s="164">
        <v>0</v>
      </c>
      <c r="I52" s="112">
        <v>0</v>
      </c>
      <c r="J52" s="170">
        <v>0</v>
      </c>
      <c r="K52" s="164">
        <v>745000</v>
      </c>
      <c r="L52" s="112">
        <v>-1000</v>
      </c>
      <c r="M52" s="127">
        <v>0</v>
      </c>
      <c r="N52" s="112">
        <v>688000</v>
      </c>
      <c r="O52" s="173">
        <f t="shared" si="0"/>
        <v>0.9234899328859061</v>
      </c>
      <c r="P52" s="108">
        <f>Volume!K52</f>
        <v>245.65</v>
      </c>
      <c r="Q52" s="69">
        <f>Volume!J52</f>
        <v>242.85</v>
      </c>
      <c r="R52" s="237">
        <f t="shared" si="1"/>
        <v>18.092325</v>
      </c>
      <c r="S52" s="103">
        <f t="shared" si="2"/>
        <v>16.70808</v>
      </c>
      <c r="T52" s="109">
        <f t="shared" si="3"/>
        <v>746000</v>
      </c>
      <c r="U52" s="103">
        <f t="shared" si="4"/>
        <v>-0.13404825737265416</v>
      </c>
      <c r="V52" s="103">
        <f t="shared" si="5"/>
        <v>18.043755</v>
      </c>
      <c r="W52" s="103">
        <f t="shared" si="6"/>
        <v>0.04857</v>
      </c>
      <c r="X52" s="103">
        <f t="shared" si="7"/>
        <v>0</v>
      </c>
      <c r="Y52" s="103">
        <f t="shared" si="8"/>
        <v>18.32549</v>
      </c>
      <c r="Z52" s="237">
        <f t="shared" si="9"/>
        <v>-0.23316499999999962</v>
      </c>
      <c r="AA52" s="78"/>
      <c r="AB52" s="77"/>
    </row>
    <row r="53" spans="1:28" s="58" customFormat="1" ht="15">
      <c r="A53" s="193" t="s">
        <v>183</v>
      </c>
      <c r="B53" s="164">
        <v>1078250</v>
      </c>
      <c r="C53" s="162">
        <v>-33250</v>
      </c>
      <c r="D53" s="170">
        <v>-0.03</v>
      </c>
      <c r="E53" s="164">
        <v>0</v>
      </c>
      <c r="F53" s="112">
        <v>0</v>
      </c>
      <c r="G53" s="170">
        <v>0</v>
      </c>
      <c r="H53" s="164">
        <v>0</v>
      </c>
      <c r="I53" s="112">
        <v>0</v>
      </c>
      <c r="J53" s="170">
        <v>0</v>
      </c>
      <c r="K53" s="164">
        <v>1078250</v>
      </c>
      <c r="L53" s="112">
        <v>-33250</v>
      </c>
      <c r="M53" s="127">
        <v>-0.03</v>
      </c>
      <c r="N53" s="112">
        <v>948100</v>
      </c>
      <c r="O53" s="173">
        <f t="shared" si="0"/>
        <v>0.879295154185022</v>
      </c>
      <c r="P53" s="108">
        <f>Volume!K53</f>
        <v>337.45</v>
      </c>
      <c r="Q53" s="69">
        <f>Volume!J53</f>
        <v>328.1</v>
      </c>
      <c r="R53" s="237">
        <f t="shared" si="1"/>
        <v>35.3773825</v>
      </c>
      <c r="S53" s="103">
        <f t="shared" si="2"/>
        <v>31.107161</v>
      </c>
      <c r="T53" s="109">
        <f t="shared" si="3"/>
        <v>1111500</v>
      </c>
      <c r="U53" s="103">
        <f t="shared" si="4"/>
        <v>-2.9914529914529915</v>
      </c>
      <c r="V53" s="103">
        <f t="shared" si="5"/>
        <v>35.3773825</v>
      </c>
      <c r="W53" s="103">
        <f t="shared" si="6"/>
        <v>0</v>
      </c>
      <c r="X53" s="103">
        <f t="shared" si="7"/>
        <v>0</v>
      </c>
      <c r="Y53" s="103">
        <f t="shared" si="8"/>
        <v>37.5075675</v>
      </c>
      <c r="Z53" s="237">
        <f t="shared" si="9"/>
        <v>-2.1301849999999973</v>
      </c>
      <c r="AA53" s="78"/>
      <c r="AB53" s="77"/>
    </row>
    <row r="54" spans="1:28" s="7" customFormat="1" ht="15">
      <c r="A54" s="193" t="s">
        <v>219</v>
      </c>
      <c r="B54" s="164">
        <v>7465500</v>
      </c>
      <c r="C54" s="162">
        <v>118800</v>
      </c>
      <c r="D54" s="170">
        <v>0.02</v>
      </c>
      <c r="E54" s="164">
        <v>270000</v>
      </c>
      <c r="F54" s="112">
        <v>8100</v>
      </c>
      <c r="G54" s="170">
        <v>0.03</v>
      </c>
      <c r="H54" s="164">
        <v>13500</v>
      </c>
      <c r="I54" s="112">
        <v>0</v>
      </c>
      <c r="J54" s="170">
        <v>0</v>
      </c>
      <c r="K54" s="164">
        <v>7749000</v>
      </c>
      <c r="L54" s="112">
        <v>126900</v>
      </c>
      <c r="M54" s="127">
        <v>0.02</v>
      </c>
      <c r="N54" s="112">
        <v>6677100</v>
      </c>
      <c r="O54" s="173">
        <f t="shared" si="0"/>
        <v>0.8616724738675958</v>
      </c>
      <c r="P54" s="108">
        <f>Volume!K54</f>
        <v>99.5</v>
      </c>
      <c r="Q54" s="69">
        <f>Volume!J54</f>
        <v>102.7</v>
      </c>
      <c r="R54" s="237">
        <f t="shared" si="1"/>
        <v>79.58223</v>
      </c>
      <c r="S54" s="103">
        <f t="shared" si="2"/>
        <v>68.573817</v>
      </c>
      <c r="T54" s="109">
        <f t="shared" si="3"/>
        <v>7622100</v>
      </c>
      <c r="U54" s="103">
        <f t="shared" si="4"/>
        <v>1.664895501239816</v>
      </c>
      <c r="V54" s="103">
        <f t="shared" si="5"/>
        <v>76.670685</v>
      </c>
      <c r="W54" s="103">
        <f t="shared" si="6"/>
        <v>2.7729</v>
      </c>
      <c r="X54" s="103">
        <f t="shared" si="7"/>
        <v>0.138645</v>
      </c>
      <c r="Y54" s="103">
        <f t="shared" si="8"/>
        <v>75.839895</v>
      </c>
      <c r="Z54" s="237">
        <f t="shared" si="9"/>
        <v>3.742334999999997</v>
      </c>
      <c r="AB54" s="77"/>
    </row>
    <row r="55" spans="1:28" s="7" customFormat="1" ht="15">
      <c r="A55" s="193" t="s">
        <v>410</v>
      </c>
      <c r="B55" s="164">
        <v>11266500</v>
      </c>
      <c r="C55" s="162">
        <v>210000</v>
      </c>
      <c r="D55" s="170">
        <v>0.02</v>
      </c>
      <c r="E55" s="164">
        <v>2131500</v>
      </c>
      <c r="F55" s="112">
        <v>31500</v>
      </c>
      <c r="G55" s="170">
        <v>0.02</v>
      </c>
      <c r="H55" s="164">
        <v>409500</v>
      </c>
      <c r="I55" s="112">
        <v>5250</v>
      </c>
      <c r="J55" s="170">
        <v>0.01</v>
      </c>
      <c r="K55" s="164">
        <v>13807500</v>
      </c>
      <c r="L55" s="112">
        <v>246750</v>
      </c>
      <c r="M55" s="127">
        <v>0.02</v>
      </c>
      <c r="N55" s="112">
        <v>12726000</v>
      </c>
      <c r="O55" s="173">
        <f t="shared" si="0"/>
        <v>0.9216730038022813</v>
      </c>
      <c r="P55" s="108">
        <f>Volume!K55</f>
        <v>47</v>
      </c>
      <c r="Q55" s="69">
        <f>Volume!J55</f>
        <v>46.8</v>
      </c>
      <c r="R55" s="237">
        <f t="shared" si="1"/>
        <v>64.6191</v>
      </c>
      <c r="S55" s="103">
        <f t="shared" si="2"/>
        <v>59.55768</v>
      </c>
      <c r="T55" s="109">
        <f t="shared" si="3"/>
        <v>13560750</v>
      </c>
      <c r="U55" s="103">
        <f t="shared" si="4"/>
        <v>1.8195896244676733</v>
      </c>
      <c r="V55" s="103">
        <f t="shared" si="5"/>
        <v>52.727219999999996</v>
      </c>
      <c r="W55" s="103">
        <f t="shared" si="6"/>
        <v>9.97542</v>
      </c>
      <c r="X55" s="103">
        <f t="shared" si="7"/>
        <v>1.91646</v>
      </c>
      <c r="Y55" s="103">
        <f t="shared" si="8"/>
        <v>63.735525</v>
      </c>
      <c r="Z55" s="237">
        <f t="shared" si="9"/>
        <v>0.8835750000000004</v>
      </c>
      <c r="AB55" s="77"/>
    </row>
    <row r="56" spans="1:28" s="7" customFormat="1" ht="15">
      <c r="A56" s="193" t="s">
        <v>163</v>
      </c>
      <c r="B56" s="164">
        <v>500588</v>
      </c>
      <c r="C56" s="162">
        <v>15438</v>
      </c>
      <c r="D56" s="170">
        <v>0.03</v>
      </c>
      <c r="E56" s="164">
        <v>15810</v>
      </c>
      <c r="F56" s="112">
        <v>8308</v>
      </c>
      <c r="G56" s="170">
        <v>1.11</v>
      </c>
      <c r="H56" s="164">
        <v>1860</v>
      </c>
      <c r="I56" s="112">
        <v>62</v>
      </c>
      <c r="J56" s="170">
        <v>0.03</v>
      </c>
      <c r="K56" s="164">
        <v>518258</v>
      </c>
      <c r="L56" s="112">
        <v>23808</v>
      </c>
      <c r="M56" s="127">
        <v>0.05</v>
      </c>
      <c r="N56" s="112">
        <v>427738</v>
      </c>
      <c r="O56" s="173">
        <f t="shared" si="0"/>
        <v>0.825337959086015</v>
      </c>
      <c r="P56" s="108">
        <f>Volume!K56</f>
        <v>6072.8</v>
      </c>
      <c r="Q56" s="69">
        <f>Volume!J56</f>
        <v>6068.65</v>
      </c>
      <c r="R56" s="237">
        <f t="shared" si="1"/>
        <v>314.51264117</v>
      </c>
      <c r="S56" s="103">
        <f t="shared" si="2"/>
        <v>259.57922136999997</v>
      </c>
      <c r="T56" s="109">
        <f t="shared" si="3"/>
        <v>494450</v>
      </c>
      <c r="U56" s="103">
        <f t="shared" si="4"/>
        <v>4.815047021943573</v>
      </c>
      <c r="V56" s="103">
        <f t="shared" si="5"/>
        <v>303.78933662</v>
      </c>
      <c r="W56" s="103">
        <f t="shared" si="6"/>
        <v>9.59453565</v>
      </c>
      <c r="X56" s="103">
        <f t="shared" si="7"/>
        <v>1.1287689</v>
      </c>
      <c r="Y56" s="103">
        <f t="shared" si="8"/>
        <v>300.269596</v>
      </c>
      <c r="Z56" s="237">
        <f t="shared" si="9"/>
        <v>14.243045170000016</v>
      </c>
      <c r="AB56" s="77"/>
    </row>
    <row r="57" spans="1:28" s="7" customFormat="1" ht="15">
      <c r="A57" s="193" t="s">
        <v>194</v>
      </c>
      <c r="B57" s="164">
        <v>4470800</v>
      </c>
      <c r="C57" s="162">
        <v>-132000</v>
      </c>
      <c r="D57" s="170">
        <v>-0.03</v>
      </c>
      <c r="E57" s="164">
        <v>183200</v>
      </c>
      <c r="F57" s="112">
        <v>3200</v>
      </c>
      <c r="G57" s="170">
        <v>0.02</v>
      </c>
      <c r="H57" s="164">
        <v>22000</v>
      </c>
      <c r="I57" s="112">
        <v>-400</v>
      </c>
      <c r="J57" s="170">
        <v>-0.02</v>
      </c>
      <c r="K57" s="164">
        <v>4676000</v>
      </c>
      <c r="L57" s="112">
        <v>-129200</v>
      </c>
      <c r="M57" s="127">
        <v>-0.03</v>
      </c>
      <c r="N57" s="112">
        <v>3540400</v>
      </c>
      <c r="O57" s="173">
        <f t="shared" si="0"/>
        <v>0.7571428571428571</v>
      </c>
      <c r="P57" s="108">
        <f>Volume!K57</f>
        <v>646.9</v>
      </c>
      <c r="Q57" s="69">
        <f>Volume!J57</f>
        <v>651.4</v>
      </c>
      <c r="R57" s="237">
        <f t="shared" si="1"/>
        <v>304.59464</v>
      </c>
      <c r="S57" s="103">
        <f t="shared" si="2"/>
        <v>230.621656</v>
      </c>
      <c r="T57" s="109">
        <f t="shared" si="3"/>
        <v>4805200</v>
      </c>
      <c r="U57" s="103">
        <f t="shared" si="4"/>
        <v>-2.688753849995838</v>
      </c>
      <c r="V57" s="103">
        <f t="shared" si="5"/>
        <v>291.227912</v>
      </c>
      <c r="W57" s="103">
        <f t="shared" si="6"/>
        <v>11.933648</v>
      </c>
      <c r="X57" s="103">
        <f t="shared" si="7"/>
        <v>1.43308</v>
      </c>
      <c r="Y57" s="103">
        <f t="shared" si="8"/>
        <v>310.848388</v>
      </c>
      <c r="Z57" s="237">
        <f t="shared" si="9"/>
        <v>-6.253747999999973</v>
      </c>
      <c r="AB57" s="77"/>
    </row>
    <row r="58" spans="1:28" s="7" customFormat="1" ht="15">
      <c r="A58" s="193" t="s">
        <v>411</v>
      </c>
      <c r="B58" s="164">
        <v>435000</v>
      </c>
      <c r="C58" s="162">
        <v>119250</v>
      </c>
      <c r="D58" s="170">
        <v>0.38</v>
      </c>
      <c r="E58" s="164">
        <v>0</v>
      </c>
      <c r="F58" s="112">
        <v>0</v>
      </c>
      <c r="G58" s="170">
        <v>0</v>
      </c>
      <c r="H58" s="164">
        <v>0</v>
      </c>
      <c r="I58" s="112">
        <v>0</v>
      </c>
      <c r="J58" s="170">
        <v>0</v>
      </c>
      <c r="K58" s="164">
        <v>435000</v>
      </c>
      <c r="L58" s="112">
        <v>119250</v>
      </c>
      <c r="M58" s="127">
        <v>0.38</v>
      </c>
      <c r="N58" s="112">
        <v>355650</v>
      </c>
      <c r="O58" s="173">
        <f t="shared" si="0"/>
        <v>0.8175862068965517</v>
      </c>
      <c r="P58" s="108">
        <f>Volume!K58</f>
        <v>2149.95</v>
      </c>
      <c r="Q58" s="69">
        <f>Volume!J58</f>
        <v>2310.65</v>
      </c>
      <c r="R58" s="237">
        <f t="shared" si="1"/>
        <v>100.513275</v>
      </c>
      <c r="S58" s="103">
        <f t="shared" si="2"/>
        <v>82.17826725</v>
      </c>
      <c r="T58" s="109">
        <f t="shared" si="3"/>
        <v>315750</v>
      </c>
      <c r="U58" s="103">
        <f t="shared" si="4"/>
        <v>37.76722090261283</v>
      </c>
      <c r="V58" s="103">
        <f t="shared" si="5"/>
        <v>100.513275</v>
      </c>
      <c r="W58" s="103">
        <f t="shared" si="6"/>
        <v>0</v>
      </c>
      <c r="X58" s="103">
        <f t="shared" si="7"/>
        <v>0</v>
      </c>
      <c r="Y58" s="103">
        <f t="shared" si="8"/>
        <v>67.88467125</v>
      </c>
      <c r="Z58" s="237">
        <f t="shared" si="9"/>
        <v>32.628603749999996</v>
      </c>
      <c r="AB58" s="77"/>
    </row>
    <row r="59" spans="1:28" s="7" customFormat="1" ht="15">
      <c r="A59" s="193" t="s">
        <v>412</v>
      </c>
      <c r="B59" s="164">
        <v>570600</v>
      </c>
      <c r="C59" s="162">
        <v>69800</v>
      </c>
      <c r="D59" s="170">
        <v>0.14</v>
      </c>
      <c r="E59" s="164">
        <v>1600</v>
      </c>
      <c r="F59" s="112">
        <v>200</v>
      </c>
      <c r="G59" s="170">
        <v>0.14</v>
      </c>
      <c r="H59" s="164">
        <v>0</v>
      </c>
      <c r="I59" s="112">
        <v>0</v>
      </c>
      <c r="J59" s="170">
        <v>0</v>
      </c>
      <c r="K59" s="164">
        <v>572200</v>
      </c>
      <c r="L59" s="112">
        <v>70000</v>
      </c>
      <c r="M59" s="127">
        <v>0.14</v>
      </c>
      <c r="N59" s="112">
        <v>543400</v>
      </c>
      <c r="O59" s="173">
        <f t="shared" si="0"/>
        <v>0.9496679482698357</v>
      </c>
      <c r="P59" s="108">
        <f>Volume!K59</f>
        <v>1097.2</v>
      </c>
      <c r="Q59" s="69">
        <f>Volume!J59</f>
        <v>1093.45</v>
      </c>
      <c r="R59" s="237">
        <f t="shared" si="1"/>
        <v>62.567209</v>
      </c>
      <c r="S59" s="103">
        <f t="shared" si="2"/>
        <v>59.418073</v>
      </c>
      <c r="T59" s="109">
        <f t="shared" si="3"/>
        <v>502200</v>
      </c>
      <c r="U59" s="103">
        <f t="shared" si="4"/>
        <v>13.938669852648347</v>
      </c>
      <c r="V59" s="103">
        <f t="shared" si="5"/>
        <v>62.392257</v>
      </c>
      <c r="W59" s="103">
        <f t="shared" si="6"/>
        <v>0.174952</v>
      </c>
      <c r="X59" s="103">
        <f t="shared" si="7"/>
        <v>0</v>
      </c>
      <c r="Y59" s="103">
        <f t="shared" si="8"/>
        <v>55.101384</v>
      </c>
      <c r="Z59" s="237">
        <f t="shared" si="9"/>
        <v>7.465824999999995</v>
      </c>
      <c r="AB59" s="77"/>
    </row>
    <row r="60" spans="1:28" s="58" customFormat="1" ht="15">
      <c r="A60" s="193" t="s">
        <v>220</v>
      </c>
      <c r="B60" s="164">
        <v>6105600</v>
      </c>
      <c r="C60" s="162">
        <v>21600</v>
      </c>
      <c r="D60" s="170">
        <v>0</v>
      </c>
      <c r="E60" s="164">
        <v>264000</v>
      </c>
      <c r="F60" s="112">
        <v>2400</v>
      </c>
      <c r="G60" s="170">
        <v>0.01</v>
      </c>
      <c r="H60" s="164">
        <v>16800</v>
      </c>
      <c r="I60" s="112">
        <v>0</v>
      </c>
      <c r="J60" s="170">
        <v>0</v>
      </c>
      <c r="K60" s="164">
        <v>6386400</v>
      </c>
      <c r="L60" s="112">
        <v>24000</v>
      </c>
      <c r="M60" s="127">
        <v>0</v>
      </c>
      <c r="N60" s="112">
        <v>5652000</v>
      </c>
      <c r="O60" s="173">
        <f t="shared" si="0"/>
        <v>0.8850056369785795</v>
      </c>
      <c r="P60" s="108">
        <f>Volume!K60</f>
        <v>113.3</v>
      </c>
      <c r="Q60" s="69">
        <f>Volume!J60</f>
        <v>112.2</v>
      </c>
      <c r="R60" s="237">
        <f t="shared" si="1"/>
        <v>71.655408</v>
      </c>
      <c r="S60" s="103">
        <f t="shared" si="2"/>
        <v>63.41544</v>
      </c>
      <c r="T60" s="109">
        <f t="shared" si="3"/>
        <v>6362400</v>
      </c>
      <c r="U60" s="103">
        <f t="shared" si="4"/>
        <v>0.37721614485099964</v>
      </c>
      <c r="V60" s="103">
        <f t="shared" si="5"/>
        <v>68.504832</v>
      </c>
      <c r="W60" s="103">
        <f t="shared" si="6"/>
        <v>2.96208</v>
      </c>
      <c r="X60" s="103">
        <f t="shared" si="7"/>
        <v>0.188496</v>
      </c>
      <c r="Y60" s="103">
        <f t="shared" si="8"/>
        <v>72.085992</v>
      </c>
      <c r="Z60" s="237">
        <f t="shared" si="9"/>
        <v>-0.4305840000000103</v>
      </c>
      <c r="AA60" s="78"/>
      <c r="AB60" s="77"/>
    </row>
    <row r="61" spans="1:28" s="58" customFormat="1" ht="15">
      <c r="A61" s="193" t="s">
        <v>164</v>
      </c>
      <c r="B61" s="164">
        <v>23153700</v>
      </c>
      <c r="C61" s="162">
        <v>271200</v>
      </c>
      <c r="D61" s="170">
        <v>0.01</v>
      </c>
      <c r="E61" s="164">
        <v>960500</v>
      </c>
      <c r="F61" s="112">
        <v>11300</v>
      </c>
      <c r="G61" s="170">
        <v>0.01</v>
      </c>
      <c r="H61" s="164">
        <v>152550</v>
      </c>
      <c r="I61" s="112">
        <v>0</v>
      </c>
      <c r="J61" s="170">
        <v>0</v>
      </c>
      <c r="K61" s="164">
        <v>24266750</v>
      </c>
      <c r="L61" s="112">
        <v>282500</v>
      </c>
      <c r="M61" s="127">
        <v>0.01</v>
      </c>
      <c r="N61" s="112">
        <v>19006600</v>
      </c>
      <c r="O61" s="173">
        <f t="shared" si="0"/>
        <v>0.7832363213038417</v>
      </c>
      <c r="P61" s="108">
        <f>Volume!K61</f>
        <v>53.8</v>
      </c>
      <c r="Q61" s="69">
        <f>Volume!J61</f>
        <v>53.6</v>
      </c>
      <c r="R61" s="237">
        <f t="shared" si="1"/>
        <v>130.06978</v>
      </c>
      <c r="S61" s="103">
        <f t="shared" si="2"/>
        <v>101.875376</v>
      </c>
      <c r="T61" s="109">
        <f t="shared" si="3"/>
        <v>23984250</v>
      </c>
      <c r="U61" s="103">
        <f t="shared" si="4"/>
        <v>1.1778563015312131</v>
      </c>
      <c r="V61" s="103">
        <f t="shared" si="5"/>
        <v>124.103832</v>
      </c>
      <c r="W61" s="103">
        <f t="shared" si="6"/>
        <v>5.14828</v>
      </c>
      <c r="X61" s="103">
        <f t="shared" si="7"/>
        <v>0.817668</v>
      </c>
      <c r="Y61" s="103">
        <f t="shared" si="8"/>
        <v>129.035265</v>
      </c>
      <c r="Z61" s="237">
        <f t="shared" si="9"/>
        <v>1.034514999999999</v>
      </c>
      <c r="AA61" s="78"/>
      <c r="AB61" s="77"/>
    </row>
    <row r="62" spans="1:28" s="58" customFormat="1" ht="15">
      <c r="A62" s="193" t="s">
        <v>165</v>
      </c>
      <c r="B62" s="164">
        <v>495300</v>
      </c>
      <c r="C62" s="162">
        <v>-11700</v>
      </c>
      <c r="D62" s="170">
        <v>-0.02</v>
      </c>
      <c r="E62" s="164">
        <v>10400</v>
      </c>
      <c r="F62" s="112">
        <v>1300</v>
      </c>
      <c r="G62" s="170">
        <v>0.14</v>
      </c>
      <c r="H62" s="164">
        <v>0</v>
      </c>
      <c r="I62" s="112">
        <v>0</v>
      </c>
      <c r="J62" s="170">
        <v>0</v>
      </c>
      <c r="K62" s="164">
        <v>505700</v>
      </c>
      <c r="L62" s="112">
        <v>-10400</v>
      </c>
      <c r="M62" s="127">
        <v>-0.02</v>
      </c>
      <c r="N62" s="112">
        <v>397800</v>
      </c>
      <c r="O62" s="173">
        <f t="shared" si="0"/>
        <v>0.7866323907455013</v>
      </c>
      <c r="P62" s="108">
        <f>Volume!K62</f>
        <v>297.35</v>
      </c>
      <c r="Q62" s="69">
        <f>Volume!J62</f>
        <v>296.35</v>
      </c>
      <c r="R62" s="237">
        <f t="shared" si="1"/>
        <v>14.9864195</v>
      </c>
      <c r="S62" s="103">
        <f t="shared" si="2"/>
        <v>11.788803000000001</v>
      </c>
      <c r="T62" s="109">
        <f t="shared" si="3"/>
        <v>516100</v>
      </c>
      <c r="U62" s="103">
        <f t="shared" si="4"/>
        <v>-2.0151133501259446</v>
      </c>
      <c r="V62" s="103">
        <f t="shared" si="5"/>
        <v>14.6782155</v>
      </c>
      <c r="W62" s="103">
        <f t="shared" si="6"/>
        <v>0.30820400000000003</v>
      </c>
      <c r="X62" s="103">
        <f t="shared" si="7"/>
        <v>0</v>
      </c>
      <c r="Y62" s="103">
        <f t="shared" si="8"/>
        <v>15.3462335</v>
      </c>
      <c r="Z62" s="237">
        <f t="shared" si="9"/>
        <v>-0.3598140000000001</v>
      </c>
      <c r="AA62" s="78"/>
      <c r="AB62" s="77"/>
    </row>
    <row r="63" spans="1:28" s="58" customFormat="1" ht="15">
      <c r="A63" s="193" t="s">
        <v>413</v>
      </c>
      <c r="B63" s="164">
        <v>642150</v>
      </c>
      <c r="C63" s="162">
        <v>1050</v>
      </c>
      <c r="D63" s="170">
        <v>0</v>
      </c>
      <c r="E63" s="164">
        <v>450</v>
      </c>
      <c r="F63" s="112">
        <v>0</v>
      </c>
      <c r="G63" s="170">
        <v>0</v>
      </c>
      <c r="H63" s="164">
        <v>0</v>
      </c>
      <c r="I63" s="112">
        <v>0</v>
      </c>
      <c r="J63" s="170">
        <v>0</v>
      </c>
      <c r="K63" s="164">
        <v>642600</v>
      </c>
      <c r="L63" s="112">
        <v>1050</v>
      </c>
      <c r="M63" s="127">
        <v>0</v>
      </c>
      <c r="N63" s="112">
        <v>560850</v>
      </c>
      <c r="O63" s="173">
        <f t="shared" si="0"/>
        <v>0.8727824463118581</v>
      </c>
      <c r="P63" s="108">
        <f>Volume!K63</f>
        <v>2805.6</v>
      </c>
      <c r="Q63" s="69">
        <f>Volume!J63</f>
        <v>2843.8</v>
      </c>
      <c r="R63" s="237">
        <f t="shared" si="1"/>
        <v>182.742588</v>
      </c>
      <c r="S63" s="103">
        <f t="shared" si="2"/>
        <v>159.494523</v>
      </c>
      <c r="T63" s="109">
        <f t="shared" si="3"/>
        <v>641550</v>
      </c>
      <c r="U63" s="103">
        <f t="shared" si="4"/>
        <v>0.16366612111292964</v>
      </c>
      <c r="V63" s="103">
        <f t="shared" si="5"/>
        <v>182.614617</v>
      </c>
      <c r="W63" s="103">
        <f t="shared" si="6"/>
        <v>0.127971</v>
      </c>
      <c r="X63" s="103">
        <f t="shared" si="7"/>
        <v>0</v>
      </c>
      <c r="Y63" s="103">
        <f t="shared" si="8"/>
        <v>179.993268</v>
      </c>
      <c r="Z63" s="237">
        <f t="shared" si="9"/>
        <v>2.7493200000000115</v>
      </c>
      <c r="AA63" s="78"/>
      <c r="AB63" s="77"/>
    </row>
    <row r="64" spans="1:29" s="58" customFormat="1" ht="15">
      <c r="A64" s="193" t="s">
        <v>89</v>
      </c>
      <c r="B64" s="164">
        <v>5091750</v>
      </c>
      <c r="C64" s="162">
        <v>54000</v>
      </c>
      <c r="D64" s="170">
        <v>0.01</v>
      </c>
      <c r="E64" s="164">
        <v>158250</v>
      </c>
      <c r="F64" s="112">
        <v>4500</v>
      </c>
      <c r="G64" s="170">
        <v>0.03</v>
      </c>
      <c r="H64" s="164">
        <v>28500</v>
      </c>
      <c r="I64" s="112">
        <v>5250</v>
      </c>
      <c r="J64" s="170">
        <v>0.23</v>
      </c>
      <c r="K64" s="164">
        <v>5278500</v>
      </c>
      <c r="L64" s="112">
        <v>63750</v>
      </c>
      <c r="M64" s="127">
        <v>0.01</v>
      </c>
      <c r="N64" s="112">
        <v>4194000</v>
      </c>
      <c r="O64" s="173">
        <f t="shared" si="0"/>
        <v>0.7945439045183291</v>
      </c>
      <c r="P64" s="108">
        <f>Volume!K64</f>
        <v>295.05</v>
      </c>
      <c r="Q64" s="69">
        <f>Volume!J64</f>
        <v>306</v>
      </c>
      <c r="R64" s="237">
        <f t="shared" si="1"/>
        <v>161.5221</v>
      </c>
      <c r="S64" s="103">
        <f t="shared" si="2"/>
        <v>128.3364</v>
      </c>
      <c r="T64" s="109">
        <f t="shared" si="3"/>
        <v>5214750</v>
      </c>
      <c r="U64" s="103">
        <f t="shared" si="4"/>
        <v>1.2224938875305624</v>
      </c>
      <c r="V64" s="103">
        <f t="shared" si="5"/>
        <v>155.80755</v>
      </c>
      <c r="W64" s="103">
        <f t="shared" si="6"/>
        <v>4.84245</v>
      </c>
      <c r="X64" s="103">
        <f t="shared" si="7"/>
        <v>0.8721</v>
      </c>
      <c r="Y64" s="103">
        <f t="shared" si="8"/>
        <v>153.86119875</v>
      </c>
      <c r="Z64" s="237">
        <f t="shared" si="9"/>
        <v>7.660901249999995</v>
      </c>
      <c r="AA64" s="377"/>
      <c r="AB64" s="78"/>
      <c r="AC64"/>
    </row>
    <row r="65" spans="1:29" s="58" customFormat="1" ht="15">
      <c r="A65" s="193" t="s">
        <v>287</v>
      </c>
      <c r="B65" s="164">
        <v>2870000</v>
      </c>
      <c r="C65" s="162">
        <v>-8000</v>
      </c>
      <c r="D65" s="170">
        <v>0</v>
      </c>
      <c r="E65" s="164">
        <v>26000</v>
      </c>
      <c r="F65" s="112">
        <v>2000</v>
      </c>
      <c r="G65" s="170">
        <v>0.08</v>
      </c>
      <c r="H65" s="164">
        <v>0</v>
      </c>
      <c r="I65" s="112">
        <v>0</v>
      </c>
      <c r="J65" s="170">
        <v>0</v>
      </c>
      <c r="K65" s="164">
        <v>2896000</v>
      </c>
      <c r="L65" s="112">
        <v>-6000</v>
      </c>
      <c r="M65" s="127">
        <v>0</v>
      </c>
      <c r="N65" s="112">
        <v>2594000</v>
      </c>
      <c r="O65" s="173">
        <f t="shared" si="0"/>
        <v>0.8957182320441989</v>
      </c>
      <c r="P65" s="108">
        <f>Volume!K65</f>
        <v>193.5</v>
      </c>
      <c r="Q65" s="69">
        <f>Volume!J65</f>
        <v>191.6</v>
      </c>
      <c r="R65" s="237">
        <f t="shared" si="1"/>
        <v>55.48736</v>
      </c>
      <c r="S65" s="103">
        <f t="shared" si="2"/>
        <v>49.70104</v>
      </c>
      <c r="T65" s="109">
        <f t="shared" si="3"/>
        <v>2902000</v>
      </c>
      <c r="U65" s="103">
        <f t="shared" si="4"/>
        <v>-0.20675396278428668</v>
      </c>
      <c r="V65" s="103">
        <f t="shared" si="5"/>
        <v>54.9892</v>
      </c>
      <c r="W65" s="103">
        <f t="shared" si="6"/>
        <v>0.49816</v>
      </c>
      <c r="X65" s="103">
        <f t="shared" si="7"/>
        <v>0</v>
      </c>
      <c r="Y65" s="103">
        <f t="shared" si="8"/>
        <v>56.1537</v>
      </c>
      <c r="Z65" s="237">
        <f t="shared" si="9"/>
        <v>-0.6663399999999982</v>
      </c>
      <c r="AA65" s="78"/>
      <c r="AB65" s="77"/>
      <c r="AC65"/>
    </row>
    <row r="66" spans="1:29" s="58" customFormat="1" ht="15">
      <c r="A66" s="193" t="s">
        <v>414</v>
      </c>
      <c r="B66" s="164">
        <v>1081500</v>
      </c>
      <c r="C66" s="162">
        <v>-3850</v>
      </c>
      <c r="D66" s="170">
        <v>0</v>
      </c>
      <c r="E66" s="164">
        <v>2100</v>
      </c>
      <c r="F66" s="112">
        <v>0</v>
      </c>
      <c r="G66" s="170">
        <v>0</v>
      </c>
      <c r="H66" s="164">
        <v>0</v>
      </c>
      <c r="I66" s="112">
        <v>0</v>
      </c>
      <c r="J66" s="170">
        <v>0</v>
      </c>
      <c r="K66" s="164">
        <v>1083600</v>
      </c>
      <c r="L66" s="112">
        <v>-3850</v>
      </c>
      <c r="M66" s="127">
        <v>0</v>
      </c>
      <c r="N66" s="112">
        <v>985950</v>
      </c>
      <c r="O66" s="173">
        <f t="shared" si="0"/>
        <v>0.9098837209302325</v>
      </c>
      <c r="P66" s="108">
        <f>Volume!K66</f>
        <v>550.25</v>
      </c>
      <c r="Q66" s="69">
        <f>Volume!J66</f>
        <v>554.05</v>
      </c>
      <c r="R66" s="237">
        <f t="shared" si="1"/>
        <v>60.036858</v>
      </c>
      <c r="S66" s="103">
        <f t="shared" si="2"/>
        <v>54.62655975</v>
      </c>
      <c r="T66" s="109">
        <f t="shared" si="3"/>
        <v>1087450</v>
      </c>
      <c r="U66" s="103">
        <f t="shared" si="4"/>
        <v>-0.3540392661731574</v>
      </c>
      <c r="V66" s="103">
        <f t="shared" si="5"/>
        <v>59.9205075</v>
      </c>
      <c r="W66" s="103">
        <f t="shared" si="6"/>
        <v>0.1163505</v>
      </c>
      <c r="X66" s="103">
        <f t="shared" si="7"/>
        <v>0</v>
      </c>
      <c r="Y66" s="103">
        <f t="shared" si="8"/>
        <v>59.83693625</v>
      </c>
      <c r="Z66" s="237">
        <f t="shared" si="9"/>
        <v>0.19992175000000145</v>
      </c>
      <c r="AA66" s="78"/>
      <c r="AB66" s="77"/>
      <c r="AC66"/>
    </row>
    <row r="67" spans="1:29" s="58" customFormat="1" ht="15">
      <c r="A67" s="193" t="s">
        <v>271</v>
      </c>
      <c r="B67" s="164">
        <v>2690400</v>
      </c>
      <c r="C67" s="162">
        <v>224400</v>
      </c>
      <c r="D67" s="170">
        <v>0.09</v>
      </c>
      <c r="E67" s="164">
        <v>37200</v>
      </c>
      <c r="F67" s="112">
        <v>-1200</v>
      </c>
      <c r="G67" s="170">
        <v>-0.03</v>
      </c>
      <c r="H67" s="164">
        <v>2400</v>
      </c>
      <c r="I67" s="112">
        <v>0</v>
      </c>
      <c r="J67" s="170">
        <v>0</v>
      </c>
      <c r="K67" s="164">
        <v>2730000</v>
      </c>
      <c r="L67" s="112">
        <v>223200</v>
      </c>
      <c r="M67" s="127">
        <v>0.09</v>
      </c>
      <c r="N67" s="112">
        <v>1846800</v>
      </c>
      <c r="O67" s="173">
        <f t="shared" si="0"/>
        <v>0.6764835164835165</v>
      </c>
      <c r="P67" s="108">
        <f>Volume!K67</f>
        <v>323.7</v>
      </c>
      <c r="Q67" s="69">
        <f>Volume!J67</f>
        <v>341.85</v>
      </c>
      <c r="R67" s="237">
        <f t="shared" si="1"/>
        <v>93.32505000000002</v>
      </c>
      <c r="S67" s="103">
        <f t="shared" si="2"/>
        <v>63.132858</v>
      </c>
      <c r="T67" s="109">
        <f t="shared" si="3"/>
        <v>2506800</v>
      </c>
      <c r="U67" s="103">
        <f t="shared" si="4"/>
        <v>8.903781713738631</v>
      </c>
      <c r="V67" s="103">
        <f t="shared" si="5"/>
        <v>91.97132400000001</v>
      </c>
      <c r="W67" s="103">
        <f t="shared" si="6"/>
        <v>1.271682</v>
      </c>
      <c r="X67" s="103">
        <f t="shared" si="7"/>
        <v>0.082044</v>
      </c>
      <c r="Y67" s="103">
        <f t="shared" si="8"/>
        <v>81.145116</v>
      </c>
      <c r="Z67" s="237">
        <f t="shared" si="9"/>
        <v>12.179934000000017</v>
      </c>
      <c r="AA67" s="78"/>
      <c r="AB67" s="77"/>
      <c r="AC67"/>
    </row>
    <row r="68" spans="1:29" s="58" customFormat="1" ht="15">
      <c r="A68" s="193" t="s">
        <v>221</v>
      </c>
      <c r="B68" s="164">
        <v>743700</v>
      </c>
      <c r="C68" s="162">
        <v>10200</v>
      </c>
      <c r="D68" s="170">
        <v>0.01</v>
      </c>
      <c r="E68" s="164">
        <v>4200</v>
      </c>
      <c r="F68" s="112">
        <v>0</v>
      </c>
      <c r="G68" s="170">
        <v>0</v>
      </c>
      <c r="H68" s="164">
        <v>0</v>
      </c>
      <c r="I68" s="112">
        <v>0</v>
      </c>
      <c r="J68" s="170">
        <v>0</v>
      </c>
      <c r="K68" s="164">
        <v>747900</v>
      </c>
      <c r="L68" s="112">
        <v>10200</v>
      </c>
      <c r="M68" s="127">
        <v>0.01</v>
      </c>
      <c r="N68" s="112">
        <v>625500</v>
      </c>
      <c r="O68" s="173">
        <f t="shared" si="0"/>
        <v>0.8363417569193743</v>
      </c>
      <c r="P68" s="108">
        <f>Volume!K68</f>
        <v>1274.15</v>
      </c>
      <c r="Q68" s="69">
        <f>Volume!J68</f>
        <v>1256.4</v>
      </c>
      <c r="R68" s="237">
        <f t="shared" si="1"/>
        <v>93.96615600000001</v>
      </c>
      <c r="S68" s="103">
        <f t="shared" si="2"/>
        <v>78.58782</v>
      </c>
      <c r="T68" s="109">
        <f t="shared" si="3"/>
        <v>737700</v>
      </c>
      <c r="U68" s="103">
        <f t="shared" si="4"/>
        <v>1.3826758845058966</v>
      </c>
      <c r="V68" s="103">
        <f t="shared" si="5"/>
        <v>93.43846800000001</v>
      </c>
      <c r="W68" s="103">
        <f t="shared" si="6"/>
        <v>0.527688</v>
      </c>
      <c r="X68" s="103">
        <f t="shared" si="7"/>
        <v>0</v>
      </c>
      <c r="Y68" s="103">
        <f t="shared" si="8"/>
        <v>93.99404550000001</v>
      </c>
      <c r="Z68" s="237">
        <f t="shared" si="9"/>
        <v>-0.027889500000000567</v>
      </c>
      <c r="AA68" s="78"/>
      <c r="AB68" s="77"/>
      <c r="AC68"/>
    </row>
    <row r="69" spans="1:29" s="58" customFormat="1" ht="15">
      <c r="A69" s="193" t="s">
        <v>233</v>
      </c>
      <c r="B69" s="164">
        <v>3700000</v>
      </c>
      <c r="C69" s="162">
        <v>-205000</v>
      </c>
      <c r="D69" s="170">
        <v>-0.05</v>
      </c>
      <c r="E69" s="164">
        <v>279000</v>
      </c>
      <c r="F69" s="112">
        <v>5000</v>
      </c>
      <c r="G69" s="170">
        <v>0.02</v>
      </c>
      <c r="H69" s="164">
        <v>175000</v>
      </c>
      <c r="I69" s="112">
        <v>14000</v>
      </c>
      <c r="J69" s="170">
        <v>0.09</v>
      </c>
      <c r="K69" s="164">
        <v>4154000</v>
      </c>
      <c r="L69" s="112">
        <v>-186000</v>
      </c>
      <c r="M69" s="127">
        <v>-0.04</v>
      </c>
      <c r="N69" s="112">
        <v>3518000</v>
      </c>
      <c r="O69" s="173">
        <f t="shared" si="0"/>
        <v>0.8468945594607608</v>
      </c>
      <c r="P69" s="108">
        <f>Volume!K69</f>
        <v>600.2</v>
      </c>
      <c r="Q69" s="69">
        <f>Volume!J69</f>
        <v>616.4</v>
      </c>
      <c r="R69" s="237">
        <f t="shared" si="1"/>
        <v>256.05256</v>
      </c>
      <c r="S69" s="103">
        <f t="shared" si="2"/>
        <v>216.84952</v>
      </c>
      <c r="T69" s="109">
        <f t="shared" si="3"/>
        <v>4340000</v>
      </c>
      <c r="U69" s="103">
        <f t="shared" si="4"/>
        <v>-4.285714285714286</v>
      </c>
      <c r="V69" s="103">
        <f t="shared" si="5"/>
        <v>228.068</v>
      </c>
      <c r="W69" s="103">
        <f t="shared" si="6"/>
        <v>17.19756</v>
      </c>
      <c r="X69" s="103">
        <f t="shared" si="7"/>
        <v>10.787</v>
      </c>
      <c r="Y69" s="103">
        <f t="shared" si="8"/>
        <v>260.4868</v>
      </c>
      <c r="Z69" s="237">
        <f t="shared" si="9"/>
        <v>-4.434239999999988</v>
      </c>
      <c r="AA69" s="78"/>
      <c r="AB69" s="77"/>
      <c r="AC69"/>
    </row>
    <row r="70" spans="1:29" s="58" customFormat="1" ht="15">
      <c r="A70" s="193" t="s">
        <v>166</v>
      </c>
      <c r="B70" s="164">
        <v>4280450</v>
      </c>
      <c r="C70" s="162">
        <v>-20650</v>
      </c>
      <c r="D70" s="170">
        <v>0</v>
      </c>
      <c r="E70" s="164">
        <v>185850</v>
      </c>
      <c r="F70" s="112">
        <v>2950</v>
      </c>
      <c r="G70" s="170">
        <v>0.02</v>
      </c>
      <c r="H70" s="164">
        <v>23600</v>
      </c>
      <c r="I70" s="112">
        <v>0</v>
      </c>
      <c r="J70" s="170">
        <v>0</v>
      </c>
      <c r="K70" s="164">
        <v>4489900</v>
      </c>
      <c r="L70" s="112">
        <v>-17700</v>
      </c>
      <c r="M70" s="127">
        <v>0</v>
      </c>
      <c r="N70" s="112">
        <v>4177200</v>
      </c>
      <c r="O70" s="173">
        <f t="shared" si="0"/>
        <v>0.9303547963206308</v>
      </c>
      <c r="P70" s="108">
        <f>Volume!K70</f>
        <v>105.05</v>
      </c>
      <c r="Q70" s="69">
        <f>Volume!J70</f>
        <v>105.95</v>
      </c>
      <c r="R70" s="237">
        <f t="shared" si="1"/>
        <v>47.5704905</v>
      </c>
      <c r="S70" s="103">
        <f t="shared" si="2"/>
        <v>44.257434</v>
      </c>
      <c r="T70" s="109">
        <f t="shared" si="3"/>
        <v>4507600</v>
      </c>
      <c r="U70" s="103">
        <f t="shared" si="4"/>
        <v>-0.3926701570680628</v>
      </c>
      <c r="V70" s="103">
        <f t="shared" si="5"/>
        <v>45.35136775</v>
      </c>
      <c r="W70" s="103">
        <f t="shared" si="6"/>
        <v>1.96908075</v>
      </c>
      <c r="X70" s="103">
        <f t="shared" si="7"/>
        <v>0.250042</v>
      </c>
      <c r="Y70" s="103">
        <f t="shared" si="8"/>
        <v>47.352338</v>
      </c>
      <c r="Z70" s="237">
        <f t="shared" si="9"/>
        <v>0.2181524999999951</v>
      </c>
      <c r="AA70" s="78"/>
      <c r="AB70" s="77"/>
      <c r="AC70"/>
    </row>
    <row r="71" spans="1:28" s="58" customFormat="1" ht="15">
      <c r="A71" s="193" t="s">
        <v>222</v>
      </c>
      <c r="B71" s="164">
        <v>743864</v>
      </c>
      <c r="C71" s="162">
        <v>23320</v>
      </c>
      <c r="D71" s="170">
        <v>0.03</v>
      </c>
      <c r="E71" s="164">
        <v>1496</v>
      </c>
      <c r="F71" s="112">
        <v>-88</v>
      </c>
      <c r="G71" s="170">
        <v>-0.06</v>
      </c>
      <c r="H71" s="164">
        <v>0</v>
      </c>
      <c r="I71" s="112">
        <v>0</v>
      </c>
      <c r="J71" s="170">
        <v>0</v>
      </c>
      <c r="K71" s="164">
        <v>745360</v>
      </c>
      <c r="L71" s="112">
        <v>23232</v>
      </c>
      <c r="M71" s="127">
        <v>0.03</v>
      </c>
      <c r="N71" s="112">
        <v>508024</v>
      </c>
      <c r="O71" s="173">
        <f aca="true" t="shared" si="10" ref="O71:O135">N71/K71</f>
        <v>0.6815820543093271</v>
      </c>
      <c r="P71" s="108">
        <f>Volume!K71</f>
        <v>2507.8</v>
      </c>
      <c r="Q71" s="69">
        <f>Volume!J71</f>
        <v>2497.5</v>
      </c>
      <c r="R71" s="237">
        <f aca="true" t="shared" si="11" ref="R71:R135">Q71*K71/10000000</f>
        <v>186.15366</v>
      </c>
      <c r="S71" s="103">
        <f aca="true" t="shared" si="12" ref="S71:S135">Q71*N71/10000000</f>
        <v>126.878994</v>
      </c>
      <c r="T71" s="109">
        <f aca="true" t="shared" si="13" ref="T71:T135">K71-L71</f>
        <v>722128</v>
      </c>
      <c r="U71" s="103">
        <f aca="true" t="shared" si="14" ref="U71:U135">L71/T71*100</f>
        <v>3.2171581769436997</v>
      </c>
      <c r="V71" s="103">
        <f aca="true" t="shared" si="15" ref="V71:V135">Q71*B71/10000000</f>
        <v>185.780034</v>
      </c>
      <c r="W71" s="103">
        <f aca="true" t="shared" si="16" ref="W71:W135">Q71*E71/10000000</f>
        <v>0.373626</v>
      </c>
      <c r="X71" s="103">
        <f aca="true" t="shared" si="17" ref="X71:X135">Q71*H71/10000000</f>
        <v>0</v>
      </c>
      <c r="Y71" s="103">
        <f aca="true" t="shared" si="18" ref="Y71:Y135">(T71*P71)/10000000</f>
        <v>181.09525984</v>
      </c>
      <c r="Z71" s="237">
        <f aca="true" t="shared" si="19" ref="Z71:Z135">R71-Y71</f>
        <v>5.058400159999991</v>
      </c>
      <c r="AA71" s="78"/>
      <c r="AB71" s="77"/>
    </row>
    <row r="72" spans="1:28" s="58" customFormat="1" ht="15">
      <c r="A72" s="193" t="s">
        <v>288</v>
      </c>
      <c r="B72" s="164">
        <v>7038000</v>
      </c>
      <c r="C72" s="162">
        <v>-196500</v>
      </c>
      <c r="D72" s="170">
        <v>-0.03</v>
      </c>
      <c r="E72" s="164">
        <v>715500</v>
      </c>
      <c r="F72" s="112">
        <v>6000</v>
      </c>
      <c r="G72" s="170">
        <v>0.01</v>
      </c>
      <c r="H72" s="164">
        <v>130500</v>
      </c>
      <c r="I72" s="112">
        <v>0</v>
      </c>
      <c r="J72" s="170">
        <v>0</v>
      </c>
      <c r="K72" s="164">
        <v>7884000</v>
      </c>
      <c r="L72" s="112">
        <v>-190500</v>
      </c>
      <c r="M72" s="127">
        <v>-0.02</v>
      </c>
      <c r="N72" s="112">
        <v>7407000</v>
      </c>
      <c r="O72" s="173">
        <f t="shared" si="10"/>
        <v>0.9394977168949772</v>
      </c>
      <c r="P72" s="108">
        <f>Volume!K72</f>
        <v>227.5</v>
      </c>
      <c r="Q72" s="69">
        <f>Volume!J72</f>
        <v>223.55</v>
      </c>
      <c r="R72" s="237">
        <f t="shared" si="11"/>
        <v>176.24682</v>
      </c>
      <c r="S72" s="103">
        <f t="shared" si="12"/>
        <v>165.583485</v>
      </c>
      <c r="T72" s="109">
        <f t="shared" si="13"/>
        <v>8074500</v>
      </c>
      <c r="U72" s="103">
        <f t="shared" si="14"/>
        <v>-2.3592792123351294</v>
      </c>
      <c r="V72" s="103">
        <f t="shared" si="15"/>
        <v>157.33449</v>
      </c>
      <c r="W72" s="103">
        <f t="shared" si="16"/>
        <v>15.9950025</v>
      </c>
      <c r="X72" s="103">
        <f t="shared" si="17"/>
        <v>2.9173275</v>
      </c>
      <c r="Y72" s="103">
        <f t="shared" si="18"/>
        <v>183.694875</v>
      </c>
      <c r="Z72" s="237">
        <f t="shared" si="19"/>
        <v>-7.448054999999982</v>
      </c>
      <c r="AA72" s="378"/>
      <c r="AB72"/>
    </row>
    <row r="73" spans="1:28" s="7" customFormat="1" ht="15">
      <c r="A73" s="193" t="s">
        <v>289</v>
      </c>
      <c r="B73" s="164">
        <v>3498600</v>
      </c>
      <c r="C73" s="162">
        <v>46200</v>
      </c>
      <c r="D73" s="170">
        <v>0.01</v>
      </c>
      <c r="E73" s="164">
        <v>30800</v>
      </c>
      <c r="F73" s="112">
        <v>2800</v>
      </c>
      <c r="G73" s="170">
        <v>0.1</v>
      </c>
      <c r="H73" s="164">
        <v>2800</v>
      </c>
      <c r="I73" s="112">
        <v>0</v>
      </c>
      <c r="J73" s="170">
        <v>0</v>
      </c>
      <c r="K73" s="164">
        <v>3532200</v>
      </c>
      <c r="L73" s="112">
        <v>49000</v>
      </c>
      <c r="M73" s="127">
        <v>0.01</v>
      </c>
      <c r="N73" s="112">
        <v>3206000</v>
      </c>
      <c r="O73" s="173">
        <f t="shared" si="10"/>
        <v>0.90764962346413</v>
      </c>
      <c r="P73" s="108">
        <f>Volume!K73</f>
        <v>153.1</v>
      </c>
      <c r="Q73" s="69">
        <f>Volume!J73</f>
        <v>150.4</v>
      </c>
      <c r="R73" s="237">
        <f t="shared" si="11"/>
        <v>53.124288</v>
      </c>
      <c r="S73" s="103">
        <f t="shared" si="12"/>
        <v>48.21824</v>
      </c>
      <c r="T73" s="109">
        <f t="shared" si="13"/>
        <v>3483200</v>
      </c>
      <c r="U73" s="103">
        <f t="shared" si="14"/>
        <v>1.4067524115755627</v>
      </c>
      <c r="V73" s="103">
        <f t="shared" si="15"/>
        <v>52.618944</v>
      </c>
      <c r="W73" s="103">
        <f t="shared" si="16"/>
        <v>0.463232</v>
      </c>
      <c r="X73" s="103">
        <f t="shared" si="17"/>
        <v>0.042112</v>
      </c>
      <c r="Y73" s="103">
        <f t="shared" si="18"/>
        <v>53.327792</v>
      </c>
      <c r="Z73" s="237">
        <f t="shared" si="19"/>
        <v>-0.20350400000000235</v>
      </c>
      <c r="AA73"/>
      <c r="AB73"/>
    </row>
    <row r="74" spans="1:28" s="7" customFormat="1" ht="15">
      <c r="A74" s="193" t="s">
        <v>195</v>
      </c>
      <c r="B74" s="164">
        <v>23906828</v>
      </c>
      <c r="C74" s="162">
        <v>-51550</v>
      </c>
      <c r="D74" s="170">
        <v>0</v>
      </c>
      <c r="E74" s="164">
        <v>944396</v>
      </c>
      <c r="F74" s="112">
        <v>-181456</v>
      </c>
      <c r="G74" s="170">
        <v>-0.16</v>
      </c>
      <c r="H74" s="164">
        <v>195890</v>
      </c>
      <c r="I74" s="112">
        <v>-8248</v>
      </c>
      <c r="J74" s="170">
        <v>-0.04</v>
      </c>
      <c r="K74" s="164">
        <v>25047114</v>
      </c>
      <c r="L74" s="112">
        <v>-241254</v>
      </c>
      <c r="M74" s="127">
        <v>-0.01</v>
      </c>
      <c r="N74" s="112">
        <v>14904136</v>
      </c>
      <c r="O74" s="173">
        <f t="shared" si="10"/>
        <v>0.5950440437968223</v>
      </c>
      <c r="P74" s="108">
        <f>Volume!K74</f>
        <v>119.75</v>
      </c>
      <c r="Q74" s="69">
        <f>Volume!J74</f>
        <v>116.4</v>
      </c>
      <c r="R74" s="237">
        <f t="shared" si="11"/>
        <v>291.54840695999997</v>
      </c>
      <c r="S74" s="103">
        <f t="shared" si="12"/>
        <v>173.48414304000002</v>
      </c>
      <c r="T74" s="109">
        <f t="shared" si="13"/>
        <v>25288368</v>
      </c>
      <c r="U74" s="103">
        <f t="shared" si="14"/>
        <v>-0.9540117416829745</v>
      </c>
      <c r="V74" s="103">
        <f t="shared" si="15"/>
        <v>278.27547792</v>
      </c>
      <c r="W74" s="103">
        <f t="shared" si="16"/>
        <v>10.99276944</v>
      </c>
      <c r="X74" s="103">
        <f t="shared" si="17"/>
        <v>2.2801596</v>
      </c>
      <c r="Y74" s="103">
        <f t="shared" si="18"/>
        <v>302.8282068</v>
      </c>
      <c r="Z74" s="237">
        <f t="shared" si="19"/>
        <v>-11.27979984000001</v>
      </c>
      <c r="AA74"/>
      <c r="AB74"/>
    </row>
    <row r="75" spans="1:28" s="7" customFormat="1" ht="15">
      <c r="A75" s="193" t="s">
        <v>290</v>
      </c>
      <c r="B75" s="164">
        <v>4345600</v>
      </c>
      <c r="C75" s="162">
        <v>-1260000</v>
      </c>
      <c r="D75" s="170">
        <v>-0.22</v>
      </c>
      <c r="E75" s="164">
        <v>393400</v>
      </c>
      <c r="F75" s="112">
        <v>-81200</v>
      </c>
      <c r="G75" s="170">
        <v>-0.17</v>
      </c>
      <c r="H75" s="164">
        <v>67200</v>
      </c>
      <c r="I75" s="112">
        <v>4200</v>
      </c>
      <c r="J75" s="170">
        <v>0.07</v>
      </c>
      <c r="K75" s="164">
        <v>4806200</v>
      </c>
      <c r="L75" s="112">
        <v>-1337000</v>
      </c>
      <c r="M75" s="127">
        <v>-0.22</v>
      </c>
      <c r="N75" s="112">
        <v>4051600</v>
      </c>
      <c r="O75" s="173">
        <f t="shared" si="10"/>
        <v>0.8429944654820857</v>
      </c>
      <c r="P75" s="108">
        <f>Volume!K75</f>
        <v>112.4</v>
      </c>
      <c r="Q75" s="69">
        <f>Volume!J75</f>
        <v>114.35</v>
      </c>
      <c r="R75" s="237">
        <f t="shared" si="11"/>
        <v>54.958897</v>
      </c>
      <c r="S75" s="103">
        <f t="shared" si="12"/>
        <v>46.330046</v>
      </c>
      <c r="T75" s="109">
        <f t="shared" si="13"/>
        <v>6143200</v>
      </c>
      <c r="U75" s="103">
        <f t="shared" si="14"/>
        <v>-21.76390154968095</v>
      </c>
      <c r="V75" s="103">
        <f t="shared" si="15"/>
        <v>49.691936</v>
      </c>
      <c r="W75" s="103">
        <f t="shared" si="16"/>
        <v>4.4985289999999996</v>
      </c>
      <c r="X75" s="103">
        <f t="shared" si="17"/>
        <v>0.768432</v>
      </c>
      <c r="Y75" s="103">
        <f t="shared" si="18"/>
        <v>69.049568</v>
      </c>
      <c r="Z75" s="237">
        <f t="shared" si="19"/>
        <v>-14.090670999999993</v>
      </c>
      <c r="AA75"/>
      <c r="AB75" s="77"/>
    </row>
    <row r="76" spans="1:28" s="7" customFormat="1" ht="15">
      <c r="A76" s="193" t="s">
        <v>197</v>
      </c>
      <c r="B76" s="164">
        <v>3783000</v>
      </c>
      <c r="C76" s="162">
        <v>144300</v>
      </c>
      <c r="D76" s="170">
        <v>0.04</v>
      </c>
      <c r="E76" s="164">
        <v>22100</v>
      </c>
      <c r="F76" s="112">
        <v>1300</v>
      </c>
      <c r="G76" s="170">
        <v>0.06</v>
      </c>
      <c r="H76" s="164">
        <v>0</v>
      </c>
      <c r="I76" s="112">
        <v>0</v>
      </c>
      <c r="J76" s="170">
        <v>0</v>
      </c>
      <c r="K76" s="164">
        <v>3805100</v>
      </c>
      <c r="L76" s="112">
        <v>145600</v>
      </c>
      <c r="M76" s="127">
        <v>0.04</v>
      </c>
      <c r="N76" s="112">
        <v>3305900</v>
      </c>
      <c r="O76" s="173">
        <f t="shared" si="10"/>
        <v>0.868807652886915</v>
      </c>
      <c r="P76" s="108">
        <f>Volume!K76</f>
        <v>334.95</v>
      </c>
      <c r="Q76" s="69">
        <f>Volume!J76</f>
        <v>330.3</v>
      </c>
      <c r="R76" s="237">
        <f t="shared" si="11"/>
        <v>125.682453</v>
      </c>
      <c r="S76" s="103">
        <f t="shared" si="12"/>
        <v>109.193877</v>
      </c>
      <c r="T76" s="109">
        <f t="shared" si="13"/>
        <v>3659500</v>
      </c>
      <c r="U76" s="103">
        <f t="shared" si="14"/>
        <v>3.9786856127886323</v>
      </c>
      <c r="V76" s="103">
        <f t="shared" si="15"/>
        <v>124.95249</v>
      </c>
      <c r="W76" s="103">
        <f t="shared" si="16"/>
        <v>0.729963</v>
      </c>
      <c r="X76" s="103">
        <f t="shared" si="17"/>
        <v>0</v>
      </c>
      <c r="Y76" s="103">
        <f t="shared" si="18"/>
        <v>122.5749525</v>
      </c>
      <c r="Z76" s="237">
        <f t="shared" si="19"/>
        <v>3.1075005000000004</v>
      </c>
      <c r="AA76"/>
      <c r="AB76" s="77"/>
    </row>
    <row r="77" spans="1:28" s="7" customFormat="1" ht="15">
      <c r="A77" s="193" t="s">
        <v>4</v>
      </c>
      <c r="B77" s="164">
        <v>1308900</v>
      </c>
      <c r="C77" s="162">
        <v>33900</v>
      </c>
      <c r="D77" s="170">
        <v>0.03</v>
      </c>
      <c r="E77" s="164">
        <v>300</v>
      </c>
      <c r="F77" s="112">
        <v>0</v>
      </c>
      <c r="G77" s="170">
        <v>0</v>
      </c>
      <c r="H77" s="164">
        <v>0</v>
      </c>
      <c r="I77" s="112">
        <v>0</v>
      </c>
      <c r="J77" s="170">
        <v>0</v>
      </c>
      <c r="K77" s="164">
        <v>1309200</v>
      </c>
      <c r="L77" s="112">
        <v>33900</v>
      </c>
      <c r="M77" s="127">
        <v>0.03</v>
      </c>
      <c r="N77" s="112">
        <v>1129350</v>
      </c>
      <c r="O77" s="173">
        <f t="shared" si="10"/>
        <v>0.8626260311640697</v>
      </c>
      <c r="P77" s="108">
        <f>Volume!K77</f>
        <v>1851.95</v>
      </c>
      <c r="Q77" s="69">
        <f>Volume!J77</f>
        <v>1880.9</v>
      </c>
      <c r="R77" s="237">
        <f t="shared" si="11"/>
        <v>246.247428</v>
      </c>
      <c r="S77" s="103">
        <f t="shared" si="12"/>
        <v>212.4194415</v>
      </c>
      <c r="T77" s="109">
        <f t="shared" si="13"/>
        <v>1275300</v>
      </c>
      <c r="U77" s="103">
        <f t="shared" si="14"/>
        <v>2.658198071042108</v>
      </c>
      <c r="V77" s="103">
        <f t="shared" si="15"/>
        <v>246.191001</v>
      </c>
      <c r="W77" s="103">
        <f t="shared" si="16"/>
        <v>0.056427</v>
      </c>
      <c r="X77" s="103">
        <f t="shared" si="17"/>
        <v>0</v>
      </c>
      <c r="Y77" s="103">
        <f t="shared" si="18"/>
        <v>236.1791835</v>
      </c>
      <c r="Z77" s="237">
        <f t="shared" si="19"/>
        <v>10.06824450000002</v>
      </c>
      <c r="AA77"/>
      <c r="AB77" s="77"/>
    </row>
    <row r="78" spans="1:28" s="7" customFormat="1" ht="15">
      <c r="A78" s="193" t="s">
        <v>79</v>
      </c>
      <c r="B78" s="164">
        <v>1805200</v>
      </c>
      <c r="C78" s="162">
        <v>58800</v>
      </c>
      <c r="D78" s="170">
        <v>0.03</v>
      </c>
      <c r="E78" s="164">
        <v>1400</v>
      </c>
      <c r="F78" s="112">
        <v>0</v>
      </c>
      <c r="G78" s="170">
        <v>0</v>
      </c>
      <c r="H78" s="164">
        <v>0</v>
      </c>
      <c r="I78" s="112">
        <v>0</v>
      </c>
      <c r="J78" s="170">
        <v>0</v>
      </c>
      <c r="K78" s="164">
        <v>1806600</v>
      </c>
      <c r="L78" s="112">
        <v>58800</v>
      </c>
      <c r="M78" s="127">
        <v>0.03</v>
      </c>
      <c r="N78" s="112">
        <v>1478000</v>
      </c>
      <c r="O78" s="173">
        <f t="shared" si="10"/>
        <v>0.8181113694232259</v>
      </c>
      <c r="P78" s="108">
        <f>Volume!K78</f>
        <v>1101.8</v>
      </c>
      <c r="Q78" s="69">
        <f>Volume!J78</f>
        <v>1103</v>
      </c>
      <c r="R78" s="237">
        <f t="shared" si="11"/>
        <v>199.26798</v>
      </c>
      <c r="S78" s="103">
        <f t="shared" si="12"/>
        <v>163.0234</v>
      </c>
      <c r="T78" s="109">
        <f t="shared" si="13"/>
        <v>1747800</v>
      </c>
      <c r="U78" s="103">
        <f t="shared" si="14"/>
        <v>3.3642293168554755</v>
      </c>
      <c r="V78" s="103">
        <f t="shared" si="15"/>
        <v>199.11356</v>
      </c>
      <c r="W78" s="103">
        <f t="shared" si="16"/>
        <v>0.15442</v>
      </c>
      <c r="X78" s="103">
        <f t="shared" si="17"/>
        <v>0</v>
      </c>
      <c r="Y78" s="103">
        <f t="shared" si="18"/>
        <v>192.572604</v>
      </c>
      <c r="Z78" s="237">
        <f t="shared" si="19"/>
        <v>6.695375999999982</v>
      </c>
      <c r="AA78"/>
      <c r="AB78" s="77"/>
    </row>
    <row r="79" spans="1:28" s="58" customFormat="1" ht="15">
      <c r="A79" s="193" t="s">
        <v>196</v>
      </c>
      <c r="B79" s="164">
        <v>2435600</v>
      </c>
      <c r="C79" s="162">
        <v>35200</v>
      </c>
      <c r="D79" s="170">
        <v>0.01</v>
      </c>
      <c r="E79" s="164">
        <v>5200</v>
      </c>
      <c r="F79" s="112">
        <v>0</v>
      </c>
      <c r="G79" s="170">
        <v>0</v>
      </c>
      <c r="H79" s="164">
        <v>1200</v>
      </c>
      <c r="I79" s="112">
        <v>0</v>
      </c>
      <c r="J79" s="170">
        <v>0</v>
      </c>
      <c r="K79" s="164">
        <v>2442000</v>
      </c>
      <c r="L79" s="112">
        <v>35200</v>
      </c>
      <c r="M79" s="127">
        <v>0.01</v>
      </c>
      <c r="N79" s="112">
        <v>1802800</v>
      </c>
      <c r="O79" s="173">
        <f t="shared" si="10"/>
        <v>0.7382473382473382</v>
      </c>
      <c r="P79" s="108">
        <f>Volume!K79</f>
        <v>663.1</v>
      </c>
      <c r="Q79" s="69">
        <f>Volume!J79</f>
        <v>668.4</v>
      </c>
      <c r="R79" s="237">
        <f t="shared" si="11"/>
        <v>163.22328</v>
      </c>
      <c r="S79" s="103">
        <f t="shared" si="12"/>
        <v>120.499152</v>
      </c>
      <c r="T79" s="109">
        <f t="shared" si="13"/>
        <v>2406800</v>
      </c>
      <c r="U79" s="103">
        <f t="shared" si="14"/>
        <v>1.4625228519195612</v>
      </c>
      <c r="V79" s="103">
        <f t="shared" si="15"/>
        <v>162.795504</v>
      </c>
      <c r="W79" s="103">
        <f t="shared" si="16"/>
        <v>0.347568</v>
      </c>
      <c r="X79" s="103">
        <f t="shared" si="17"/>
        <v>0.080208</v>
      </c>
      <c r="Y79" s="103">
        <f t="shared" si="18"/>
        <v>159.594908</v>
      </c>
      <c r="Z79" s="237">
        <f t="shared" si="19"/>
        <v>3.6283719999999846</v>
      </c>
      <c r="AA79"/>
      <c r="AB79" s="77"/>
    </row>
    <row r="80" spans="1:28" s="7" customFormat="1" ht="15">
      <c r="A80" s="193" t="s">
        <v>5</v>
      </c>
      <c r="B80" s="164">
        <v>32834670</v>
      </c>
      <c r="C80" s="162">
        <v>15950</v>
      </c>
      <c r="D80" s="170">
        <v>0</v>
      </c>
      <c r="E80" s="164">
        <v>3611080</v>
      </c>
      <c r="F80" s="112">
        <v>35090</v>
      </c>
      <c r="G80" s="170">
        <v>0.01</v>
      </c>
      <c r="H80" s="164">
        <v>2049575</v>
      </c>
      <c r="I80" s="112">
        <v>49445</v>
      </c>
      <c r="J80" s="170">
        <v>0.02</v>
      </c>
      <c r="K80" s="164">
        <v>38495325</v>
      </c>
      <c r="L80" s="112">
        <v>100485</v>
      </c>
      <c r="M80" s="127">
        <v>0</v>
      </c>
      <c r="N80" s="112">
        <v>32850620</v>
      </c>
      <c r="O80" s="173">
        <f t="shared" si="10"/>
        <v>0.8533664802154547</v>
      </c>
      <c r="P80" s="108">
        <f>Volume!K80</f>
        <v>166.85</v>
      </c>
      <c r="Q80" s="69">
        <f>Volume!J80</f>
        <v>170</v>
      </c>
      <c r="R80" s="237">
        <f t="shared" si="11"/>
        <v>654.420525</v>
      </c>
      <c r="S80" s="103">
        <f t="shared" si="12"/>
        <v>558.46054</v>
      </c>
      <c r="T80" s="109">
        <f t="shared" si="13"/>
        <v>38394840</v>
      </c>
      <c r="U80" s="103">
        <f t="shared" si="14"/>
        <v>0.26171485543369893</v>
      </c>
      <c r="V80" s="103">
        <f t="shared" si="15"/>
        <v>558.18939</v>
      </c>
      <c r="W80" s="103">
        <f t="shared" si="16"/>
        <v>61.38836</v>
      </c>
      <c r="X80" s="103">
        <f t="shared" si="17"/>
        <v>34.842775</v>
      </c>
      <c r="Y80" s="103">
        <f t="shared" si="18"/>
        <v>640.6179054</v>
      </c>
      <c r="Z80" s="237">
        <f t="shared" si="19"/>
        <v>13.802619599999957</v>
      </c>
      <c r="AB80" s="77"/>
    </row>
    <row r="81" spans="1:28" s="58" customFormat="1" ht="15">
      <c r="A81" s="193" t="s">
        <v>198</v>
      </c>
      <c r="B81" s="164">
        <v>11906000</v>
      </c>
      <c r="C81" s="162">
        <v>345000</v>
      </c>
      <c r="D81" s="170">
        <v>0.03</v>
      </c>
      <c r="E81" s="164">
        <v>2114000</v>
      </c>
      <c r="F81" s="112">
        <v>10000</v>
      </c>
      <c r="G81" s="170">
        <v>0</v>
      </c>
      <c r="H81" s="164">
        <v>283000</v>
      </c>
      <c r="I81" s="112">
        <v>-17000</v>
      </c>
      <c r="J81" s="170">
        <v>-0.06</v>
      </c>
      <c r="K81" s="164">
        <v>14303000</v>
      </c>
      <c r="L81" s="112">
        <v>338000</v>
      </c>
      <c r="M81" s="127">
        <v>0.02</v>
      </c>
      <c r="N81" s="112">
        <v>12685000</v>
      </c>
      <c r="O81" s="173">
        <f t="shared" si="10"/>
        <v>0.8868768789764385</v>
      </c>
      <c r="P81" s="108">
        <f>Volume!K81</f>
        <v>189.55</v>
      </c>
      <c r="Q81" s="69">
        <f>Volume!J81</f>
        <v>192.35</v>
      </c>
      <c r="R81" s="237">
        <f t="shared" si="11"/>
        <v>275.118205</v>
      </c>
      <c r="S81" s="103">
        <f t="shared" si="12"/>
        <v>243.995975</v>
      </c>
      <c r="T81" s="109">
        <f t="shared" si="13"/>
        <v>13965000</v>
      </c>
      <c r="U81" s="103">
        <f t="shared" si="14"/>
        <v>2.4203365556749015</v>
      </c>
      <c r="V81" s="103">
        <f t="shared" si="15"/>
        <v>229.01191</v>
      </c>
      <c r="W81" s="103">
        <f t="shared" si="16"/>
        <v>40.66279</v>
      </c>
      <c r="X81" s="103">
        <f t="shared" si="17"/>
        <v>5.443505</v>
      </c>
      <c r="Y81" s="103">
        <f t="shared" si="18"/>
        <v>264.706575</v>
      </c>
      <c r="Z81" s="237">
        <f t="shared" si="19"/>
        <v>10.411630000000002</v>
      </c>
      <c r="AA81" s="78"/>
      <c r="AB81" s="77"/>
    </row>
    <row r="82" spans="1:28" s="58" customFormat="1" ht="15">
      <c r="A82" s="193" t="s">
        <v>199</v>
      </c>
      <c r="B82" s="164">
        <v>4427800</v>
      </c>
      <c r="C82" s="162">
        <v>-15600</v>
      </c>
      <c r="D82" s="170">
        <v>0</v>
      </c>
      <c r="E82" s="164">
        <v>211900</v>
      </c>
      <c r="F82" s="112">
        <v>0</v>
      </c>
      <c r="G82" s="170">
        <v>0</v>
      </c>
      <c r="H82" s="164">
        <v>36400</v>
      </c>
      <c r="I82" s="112">
        <v>1300</v>
      </c>
      <c r="J82" s="170">
        <v>0.04</v>
      </c>
      <c r="K82" s="164">
        <v>4676100</v>
      </c>
      <c r="L82" s="112">
        <v>-14300</v>
      </c>
      <c r="M82" s="127">
        <v>0</v>
      </c>
      <c r="N82" s="112">
        <v>3732300</v>
      </c>
      <c r="O82" s="173">
        <f t="shared" si="10"/>
        <v>0.7981651376146789</v>
      </c>
      <c r="P82" s="108">
        <f>Volume!K82</f>
        <v>273.75</v>
      </c>
      <c r="Q82" s="69">
        <f>Volume!J82</f>
        <v>272.3</v>
      </c>
      <c r="R82" s="237">
        <f t="shared" si="11"/>
        <v>127.330203</v>
      </c>
      <c r="S82" s="103">
        <f t="shared" si="12"/>
        <v>101.630529</v>
      </c>
      <c r="T82" s="109">
        <f t="shared" si="13"/>
        <v>4690400</v>
      </c>
      <c r="U82" s="103">
        <f t="shared" si="14"/>
        <v>-0.3048780487804878</v>
      </c>
      <c r="V82" s="103">
        <f t="shared" si="15"/>
        <v>120.568994</v>
      </c>
      <c r="W82" s="103">
        <f t="shared" si="16"/>
        <v>5.770037</v>
      </c>
      <c r="X82" s="103">
        <f t="shared" si="17"/>
        <v>0.991172</v>
      </c>
      <c r="Y82" s="103">
        <f t="shared" si="18"/>
        <v>128.3997</v>
      </c>
      <c r="Z82" s="237">
        <f t="shared" si="19"/>
        <v>-1.0694969999999984</v>
      </c>
      <c r="AA82" s="78"/>
      <c r="AB82" s="77"/>
    </row>
    <row r="83" spans="1:28" s="58" customFormat="1" ht="15">
      <c r="A83" s="193" t="s">
        <v>399</v>
      </c>
      <c r="B83" s="164">
        <v>359000</v>
      </c>
      <c r="C83" s="162">
        <v>2500</v>
      </c>
      <c r="D83" s="170">
        <v>0.01</v>
      </c>
      <c r="E83" s="164">
        <v>0</v>
      </c>
      <c r="F83" s="112">
        <v>0</v>
      </c>
      <c r="G83" s="170">
        <v>0</v>
      </c>
      <c r="H83" s="164">
        <v>0</v>
      </c>
      <c r="I83" s="112">
        <v>0</v>
      </c>
      <c r="J83" s="170">
        <v>0</v>
      </c>
      <c r="K83" s="164">
        <v>359000</v>
      </c>
      <c r="L83" s="112">
        <v>2500</v>
      </c>
      <c r="M83" s="127">
        <v>0.01</v>
      </c>
      <c r="N83" s="112">
        <v>321000</v>
      </c>
      <c r="O83" s="173">
        <f t="shared" si="10"/>
        <v>0.8941504178272981</v>
      </c>
      <c r="P83" s="108">
        <f>Volume!K83</f>
        <v>488</v>
      </c>
      <c r="Q83" s="69">
        <f>Volume!J83</f>
        <v>482.65</v>
      </c>
      <c r="R83" s="237">
        <f t="shared" si="11"/>
        <v>17.327135</v>
      </c>
      <c r="S83" s="103">
        <f t="shared" si="12"/>
        <v>15.493065</v>
      </c>
      <c r="T83" s="109">
        <f t="shared" si="13"/>
        <v>356500</v>
      </c>
      <c r="U83" s="103">
        <f t="shared" si="14"/>
        <v>0.7012622720897616</v>
      </c>
      <c r="V83" s="103">
        <f t="shared" si="15"/>
        <v>17.327135</v>
      </c>
      <c r="W83" s="103">
        <f t="shared" si="16"/>
        <v>0</v>
      </c>
      <c r="X83" s="103">
        <f t="shared" si="17"/>
        <v>0</v>
      </c>
      <c r="Y83" s="103">
        <f t="shared" si="18"/>
        <v>17.3972</v>
      </c>
      <c r="Z83" s="237">
        <f t="shared" si="19"/>
        <v>-0.07006500000000315</v>
      </c>
      <c r="AA83" s="78"/>
      <c r="AB83" s="77"/>
    </row>
    <row r="84" spans="1:28" s="58" customFormat="1" ht="15">
      <c r="A84" s="193" t="s">
        <v>415</v>
      </c>
      <c r="B84" s="164">
        <v>12892500</v>
      </c>
      <c r="C84" s="162">
        <v>1080000</v>
      </c>
      <c r="D84" s="170">
        <v>0.09</v>
      </c>
      <c r="E84" s="164">
        <v>686250</v>
      </c>
      <c r="F84" s="112">
        <v>26250</v>
      </c>
      <c r="G84" s="170">
        <v>0.04</v>
      </c>
      <c r="H84" s="164">
        <v>15000</v>
      </c>
      <c r="I84" s="112">
        <v>0</v>
      </c>
      <c r="J84" s="170">
        <v>0</v>
      </c>
      <c r="K84" s="164">
        <v>13593750</v>
      </c>
      <c r="L84" s="112">
        <v>1106250</v>
      </c>
      <c r="M84" s="127">
        <v>0.09</v>
      </c>
      <c r="N84" s="112">
        <v>10695000</v>
      </c>
      <c r="O84" s="173">
        <f t="shared" si="10"/>
        <v>0.7867586206896552</v>
      </c>
      <c r="P84" s="108">
        <f>Volume!K84</f>
        <v>53.65</v>
      </c>
      <c r="Q84" s="69">
        <f>Volume!J84</f>
        <v>53.65</v>
      </c>
      <c r="R84" s="237">
        <f t="shared" si="11"/>
        <v>72.93046875</v>
      </c>
      <c r="S84" s="103">
        <f t="shared" si="12"/>
        <v>57.378675</v>
      </c>
      <c r="T84" s="109">
        <f t="shared" si="13"/>
        <v>12487500</v>
      </c>
      <c r="U84" s="103">
        <f t="shared" si="14"/>
        <v>8.85885885885886</v>
      </c>
      <c r="V84" s="103">
        <f t="shared" si="15"/>
        <v>69.1682625</v>
      </c>
      <c r="W84" s="103">
        <f t="shared" si="16"/>
        <v>3.68173125</v>
      </c>
      <c r="X84" s="103">
        <f t="shared" si="17"/>
        <v>0.080475</v>
      </c>
      <c r="Y84" s="103">
        <f t="shared" si="18"/>
        <v>66.9954375</v>
      </c>
      <c r="Z84" s="237">
        <f t="shared" si="19"/>
        <v>5.935031250000009</v>
      </c>
      <c r="AA84" s="78"/>
      <c r="AB84" s="77"/>
    </row>
    <row r="85" spans="1:28" s="58" customFormat="1" ht="15">
      <c r="A85" s="201" t="s">
        <v>494</v>
      </c>
      <c r="B85" s="164">
        <v>576250</v>
      </c>
      <c r="C85" s="162">
        <v>76000</v>
      </c>
      <c r="D85" s="170">
        <v>0.15</v>
      </c>
      <c r="E85" s="164">
        <v>5500</v>
      </c>
      <c r="F85" s="112">
        <v>0</v>
      </c>
      <c r="G85" s="170">
        <v>0</v>
      </c>
      <c r="H85" s="164">
        <v>1000</v>
      </c>
      <c r="I85" s="112">
        <v>500</v>
      </c>
      <c r="J85" s="170">
        <v>1</v>
      </c>
      <c r="K85" s="164">
        <v>582750</v>
      </c>
      <c r="L85" s="112">
        <v>76500</v>
      </c>
      <c r="M85" s="127">
        <v>0.15</v>
      </c>
      <c r="N85" s="112">
        <v>564500</v>
      </c>
      <c r="O85" s="173">
        <f t="shared" si="10"/>
        <v>0.9686829686829687</v>
      </c>
      <c r="P85" s="108">
        <f>Volume!K85</f>
        <v>590.35</v>
      </c>
      <c r="Q85" s="69">
        <f>Volume!J85</f>
        <v>560.05</v>
      </c>
      <c r="R85" s="237">
        <f>Q85*K85/10000000</f>
        <v>32.63691375</v>
      </c>
      <c r="S85" s="103">
        <f>Q85*N85/10000000</f>
        <v>31.6148225</v>
      </c>
      <c r="T85" s="109">
        <f>K85-L85</f>
        <v>506250</v>
      </c>
      <c r="U85" s="103">
        <f>L85/T85*100</f>
        <v>15.11111111111111</v>
      </c>
      <c r="V85" s="103">
        <f>Q85*B85/10000000</f>
        <v>32.27288125</v>
      </c>
      <c r="W85" s="103">
        <f>Q85*E85/10000000</f>
        <v>0.30802749999999995</v>
      </c>
      <c r="X85" s="103">
        <f>Q85*H85/10000000</f>
        <v>0.056005</v>
      </c>
      <c r="Y85" s="103">
        <f>(T85*P85)/10000000</f>
        <v>29.88646875</v>
      </c>
      <c r="Z85" s="237">
        <f>R85-Y85</f>
        <v>2.750444999999999</v>
      </c>
      <c r="AA85" s="78"/>
      <c r="AB85" s="77"/>
    </row>
    <row r="86" spans="1:28" s="7" customFormat="1" ht="15">
      <c r="A86" s="193" t="s">
        <v>43</v>
      </c>
      <c r="B86" s="164">
        <v>907200</v>
      </c>
      <c r="C86" s="162">
        <v>-4050</v>
      </c>
      <c r="D86" s="170">
        <v>0</v>
      </c>
      <c r="E86" s="164">
        <v>4650</v>
      </c>
      <c r="F86" s="112">
        <v>0</v>
      </c>
      <c r="G86" s="170">
        <v>0</v>
      </c>
      <c r="H86" s="164">
        <v>150</v>
      </c>
      <c r="I86" s="112">
        <v>0</v>
      </c>
      <c r="J86" s="170">
        <v>0</v>
      </c>
      <c r="K86" s="164">
        <v>912000</v>
      </c>
      <c r="L86" s="112">
        <v>-4050</v>
      </c>
      <c r="M86" s="127">
        <v>0</v>
      </c>
      <c r="N86" s="112">
        <v>792900</v>
      </c>
      <c r="O86" s="173">
        <f t="shared" si="10"/>
        <v>0.8694078947368421</v>
      </c>
      <c r="P86" s="108">
        <f>Volume!K86</f>
        <v>2558.7</v>
      </c>
      <c r="Q86" s="69">
        <f>Volume!J86</f>
        <v>2522</v>
      </c>
      <c r="R86" s="237">
        <f t="shared" si="11"/>
        <v>230.0064</v>
      </c>
      <c r="S86" s="103">
        <f t="shared" si="12"/>
        <v>199.96938</v>
      </c>
      <c r="T86" s="109">
        <f t="shared" si="13"/>
        <v>916050</v>
      </c>
      <c r="U86" s="103">
        <f t="shared" si="14"/>
        <v>-0.44211560504339287</v>
      </c>
      <c r="V86" s="103">
        <f t="shared" si="15"/>
        <v>228.79584</v>
      </c>
      <c r="W86" s="103">
        <f t="shared" si="16"/>
        <v>1.17273</v>
      </c>
      <c r="X86" s="103">
        <f t="shared" si="17"/>
        <v>0.03783</v>
      </c>
      <c r="Y86" s="103">
        <f t="shared" si="18"/>
        <v>234.3897135</v>
      </c>
      <c r="Z86" s="237">
        <f t="shared" si="19"/>
        <v>-4.383313499999986</v>
      </c>
      <c r="AB86" s="77"/>
    </row>
    <row r="87" spans="1:28" s="7" customFormat="1" ht="15">
      <c r="A87" s="193" t="s">
        <v>200</v>
      </c>
      <c r="B87" s="164">
        <v>12590900</v>
      </c>
      <c r="C87" s="162">
        <v>1335600</v>
      </c>
      <c r="D87" s="170">
        <v>0.12</v>
      </c>
      <c r="E87" s="164">
        <v>1312150</v>
      </c>
      <c r="F87" s="112">
        <v>247800</v>
      </c>
      <c r="G87" s="170">
        <v>0.23</v>
      </c>
      <c r="H87" s="164">
        <v>345800</v>
      </c>
      <c r="I87" s="112">
        <v>94150</v>
      </c>
      <c r="J87" s="170">
        <v>0.37</v>
      </c>
      <c r="K87" s="164">
        <v>14248850</v>
      </c>
      <c r="L87" s="112">
        <v>1677550</v>
      </c>
      <c r="M87" s="127">
        <v>0.13</v>
      </c>
      <c r="N87" s="112">
        <v>8668450</v>
      </c>
      <c r="O87" s="173">
        <f t="shared" si="10"/>
        <v>0.6083613765321412</v>
      </c>
      <c r="P87" s="108">
        <f>Volume!K87</f>
        <v>949.95</v>
      </c>
      <c r="Q87" s="69">
        <f>Volume!J87</f>
        <v>954.55</v>
      </c>
      <c r="R87" s="237">
        <f t="shared" si="11"/>
        <v>1360.12397675</v>
      </c>
      <c r="S87" s="103">
        <f t="shared" si="12"/>
        <v>827.44689475</v>
      </c>
      <c r="T87" s="109">
        <f t="shared" si="13"/>
        <v>12571300</v>
      </c>
      <c r="U87" s="103">
        <f t="shared" si="14"/>
        <v>13.34428420290662</v>
      </c>
      <c r="V87" s="103">
        <f t="shared" si="15"/>
        <v>1201.8643595</v>
      </c>
      <c r="W87" s="103">
        <f t="shared" si="16"/>
        <v>125.25127825</v>
      </c>
      <c r="X87" s="103">
        <f t="shared" si="17"/>
        <v>33.008339</v>
      </c>
      <c r="Y87" s="103">
        <f t="shared" si="18"/>
        <v>1194.2106435</v>
      </c>
      <c r="Z87" s="237">
        <f t="shared" si="19"/>
        <v>165.91333325000005</v>
      </c>
      <c r="AB87" s="77"/>
    </row>
    <row r="88" spans="1:28" s="58" customFormat="1" ht="15">
      <c r="A88" s="193" t="s">
        <v>141</v>
      </c>
      <c r="B88" s="164">
        <v>49627200</v>
      </c>
      <c r="C88" s="162">
        <v>-391200</v>
      </c>
      <c r="D88" s="170">
        <v>-0.01</v>
      </c>
      <c r="E88" s="164">
        <v>9981600</v>
      </c>
      <c r="F88" s="112">
        <v>-36000</v>
      </c>
      <c r="G88" s="170">
        <v>0</v>
      </c>
      <c r="H88" s="164">
        <v>2424000</v>
      </c>
      <c r="I88" s="112">
        <v>211200</v>
      </c>
      <c r="J88" s="170">
        <v>0.1</v>
      </c>
      <c r="K88" s="164">
        <v>62032800</v>
      </c>
      <c r="L88" s="112">
        <v>-216000</v>
      </c>
      <c r="M88" s="127">
        <v>0</v>
      </c>
      <c r="N88" s="112">
        <v>47100000</v>
      </c>
      <c r="O88" s="173">
        <f t="shared" si="10"/>
        <v>0.7592757379966727</v>
      </c>
      <c r="P88" s="108">
        <f>Volume!K88</f>
        <v>104.85</v>
      </c>
      <c r="Q88" s="69">
        <f>Volume!J88</f>
        <v>107.5</v>
      </c>
      <c r="R88" s="237">
        <f t="shared" si="11"/>
        <v>666.8526</v>
      </c>
      <c r="S88" s="103">
        <f t="shared" si="12"/>
        <v>506.325</v>
      </c>
      <c r="T88" s="109">
        <f t="shared" si="13"/>
        <v>62248800</v>
      </c>
      <c r="U88" s="103">
        <f t="shared" si="14"/>
        <v>-0.3469946408605467</v>
      </c>
      <c r="V88" s="103">
        <f t="shared" si="15"/>
        <v>533.4924</v>
      </c>
      <c r="W88" s="103">
        <f t="shared" si="16"/>
        <v>107.3022</v>
      </c>
      <c r="X88" s="103">
        <f t="shared" si="17"/>
        <v>26.058</v>
      </c>
      <c r="Y88" s="103">
        <f t="shared" si="18"/>
        <v>652.678668</v>
      </c>
      <c r="Z88" s="237">
        <f t="shared" si="19"/>
        <v>14.173932000000036</v>
      </c>
      <c r="AA88" s="78"/>
      <c r="AB88" s="77"/>
    </row>
    <row r="89" spans="1:28" s="58" customFormat="1" ht="15">
      <c r="A89" s="193" t="s">
        <v>397</v>
      </c>
      <c r="B89" s="164">
        <v>35604900</v>
      </c>
      <c r="C89" s="162">
        <v>523800</v>
      </c>
      <c r="D89" s="170">
        <v>0.01</v>
      </c>
      <c r="E89" s="164">
        <v>11126700</v>
      </c>
      <c r="F89" s="112">
        <v>229500</v>
      </c>
      <c r="G89" s="170">
        <v>0.02</v>
      </c>
      <c r="H89" s="164">
        <v>1250100</v>
      </c>
      <c r="I89" s="112">
        <v>137700</v>
      </c>
      <c r="J89" s="170">
        <v>0.12</v>
      </c>
      <c r="K89" s="164">
        <v>47981700</v>
      </c>
      <c r="L89" s="112">
        <v>891000</v>
      </c>
      <c r="M89" s="127">
        <v>0.02</v>
      </c>
      <c r="N89" s="112">
        <v>40618800</v>
      </c>
      <c r="O89" s="173">
        <f t="shared" si="10"/>
        <v>0.8465477463282877</v>
      </c>
      <c r="P89" s="108">
        <f>Volume!K89</f>
        <v>115.75</v>
      </c>
      <c r="Q89" s="69">
        <f>Volume!J89</f>
        <v>117.05</v>
      </c>
      <c r="R89" s="237">
        <f t="shared" si="11"/>
        <v>561.6257985</v>
      </c>
      <c r="S89" s="103">
        <f t="shared" si="12"/>
        <v>475.443054</v>
      </c>
      <c r="T89" s="109">
        <f t="shared" si="13"/>
        <v>47090700</v>
      </c>
      <c r="U89" s="103">
        <f t="shared" si="14"/>
        <v>1.8920933432716014</v>
      </c>
      <c r="V89" s="103">
        <f t="shared" si="15"/>
        <v>416.7553545</v>
      </c>
      <c r="W89" s="103">
        <f t="shared" si="16"/>
        <v>130.2380235</v>
      </c>
      <c r="X89" s="103">
        <f t="shared" si="17"/>
        <v>14.6324205</v>
      </c>
      <c r="Y89" s="103">
        <f t="shared" si="18"/>
        <v>545.0748525</v>
      </c>
      <c r="Z89" s="237">
        <f t="shared" si="19"/>
        <v>16.550945999999954</v>
      </c>
      <c r="AA89" s="78"/>
      <c r="AB89" s="77"/>
    </row>
    <row r="90" spans="1:28" s="7" customFormat="1" ht="15">
      <c r="A90" s="193" t="s">
        <v>184</v>
      </c>
      <c r="B90" s="164">
        <v>11915050</v>
      </c>
      <c r="C90" s="162">
        <v>327450</v>
      </c>
      <c r="D90" s="170">
        <v>0.03</v>
      </c>
      <c r="E90" s="164">
        <v>2708100</v>
      </c>
      <c r="F90" s="112">
        <v>274350</v>
      </c>
      <c r="G90" s="170">
        <v>0.11</v>
      </c>
      <c r="H90" s="164">
        <v>831900</v>
      </c>
      <c r="I90" s="112">
        <v>194700</v>
      </c>
      <c r="J90" s="170">
        <v>0.31</v>
      </c>
      <c r="K90" s="164">
        <v>15455050</v>
      </c>
      <c r="L90" s="112">
        <v>796500</v>
      </c>
      <c r="M90" s="127">
        <v>0.05</v>
      </c>
      <c r="N90" s="112">
        <v>13487400</v>
      </c>
      <c r="O90" s="173">
        <f t="shared" si="10"/>
        <v>0.8726856270280587</v>
      </c>
      <c r="P90" s="108">
        <f>Volume!K90</f>
        <v>119.5</v>
      </c>
      <c r="Q90" s="69">
        <f>Volume!J90</f>
        <v>126.05</v>
      </c>
      <c r="R90" s="237">
        <f t="shared" si="11"/>
        <v>194.81090525</v>
      </c>
      <c r="S90" s="103">
        <f t="shared" si="12"/>
        <v>170.008677</v>
      </c>
      <c r="T90" s="109">
        <f t="shared" si="13"/>
        <v>14658550</v>
      </c>
      <c r="U90" s="103">
        <f t="shared" si="14"/>
        <v>5.433688871000202</v>
      </c>
      <c r="V90" s="103">
        <f t="shared" si="15"/>
        <v>150.18920525</v>
      </c>
      <c r="W90" s="103">
        <f t="shared" si="16"/>
        <v>34.1356005</v>
      </c>
      <c r="X90" s="103">
        <f t="shared" si="17"/>
        <v>10.4860995</v>
      </c>
      <c r="Y90" s="103">
        <f t="shared" si="18"/>
        <v>175.1696725</v>
      </c>
      <c r="Z90" s="237">
        <f t="shared" si="19"/>
        <v>19.64123275</v>
      </c>
      <c r="AB90" s="77"/>
    </row>
    <row r="91" spans="1:28" s="58" customFormat="1" ht="15">
      <c r="A91" s="193" t="s">
        <v>175</v>
      </c>
      <c r="B91" s="164">
        <v>91176750</v>
      </c>
      <c r="C91" s="162">
        <v>-1882125</v>
      </c>
      <c r="D91" s="170">
        <v>-0.02</v>
      </c>
      <c r="E91" s="164">
        <v>17136000</v>
      </c>
      <c r="F91" s="112">
        <v>-527625</v>
      </c>
      <c r="G91" s="170">
        <v>-0.03</v>
      </c>
      <c r="H91" s="164">
        <v>3197250</v>
      </c>
      <c r="I91" s="112">
        <v>-110250</v>
      </c>
      <c r="J91" s="170">
        <v>-0.03</v>
      </c>
      <c r="K91" s="164">
        <v>111510000</v>
      </c>
      <c r="L91" s="112">
        <v>-2520000</v>
      </c>
      <c r="M91" s="127">
        <v>-0.02</v>
      </c>
      <c r="N91" s="112">
        <v>96232500</v>
      </c>
      <c r="O91" s="173">
        <f t="shared" si="10"/>
        <v>0.8629943502824858</v>
      </c>
      <c r="P91" s="108">
        <f>Volume!K91</f>
        <v>49.55</v>
      </c>
      <c r="Q91" s="69">
        <f>Volume!J91</f>
        <v>49.15</v>
      </c>
      <c r="R91" s="237">
        <f t="shared" si="11"/>
        <v>548.07165</v>
      </c>
      <c r="S91" s="103">
        <f t="shared" si="12"/>
        <v>472.9827375</v>
      </c>
      <c r="T91" s="109">
        <f t="shared" si="13"/>
        <v>114030000</v>
      </c>
      <c r="U91" s="103">
        <f t="shared" si="14"/>
        <v>-2.209944751381215</v>
      </c>
      <c r="V91" s="103">
        <f t="shared" si="15"/>
        <v>448.13372625</v>
      </c>
      <c r="W91" s="103">
        <f t="shared" si="16"/>
        <v>84.22344</v>
      </c>
      <c r="X91" s="103">
        <f t="shared" si="17"/>
        <v>15.71448375</v>
      </c>
      <c r="Y91" s="103">
        <f t="shared" si="18"/>
        <v>565.01865</v>
      </c>
      <c r="Z91" s="237">
        <f t="shared" si="19"/>
        <v>-16.947000000000003</v>
      </c>
      <c r="AA91" s="78"/>
      <c r="AB91" s="77"/>
    </row>
    <row r="92" spans="1:28" s="7" customFormat="1" ht="15">
      <c r="A92" s="193" t="s">
        <v>142</v>
      </c>
      <c r="B92" s="164">
        <v>13207250</v>
      </c>
      <c r="C92" s="162">
        <v>196000</v>
      </c>
      <c r="D92" s="170">
        <v>0.02</v>
      </c>
      <c r="E92" s="164">
        <v>624750</v>
      </c>
      <c r="F92" s="112">
        <v>8750</v>
      </c>
      <c r="G92" s="170">
        <v>0.01</v>
      </c>
      <c r="H92" s="164">
        <v>43750</v>
      </c>
      <c r="I92" s="112">
        <v>-1750</v>
      </c>
      <c r="J92" s="170">
        <v>-0.04</v>
      </c>
      <c r="K92" s="164">
        <v>13875750</v>
      </c>
      <c r="L92" s="112">
        <v>203000</v>
      </c>
      <c r="M92" s="127">
        <v>0.01</v>
      </c>
      <c r="N92" s="112">
        <v>9908500</v>
      </c>
      <c r="O92" s="173">
        <f t="shared" si="10"/>
        <v>0.7140875268003531</v>
      </c>
      <c r="P92" s="108">
        <f>Volume!K92</f>
        <v>143.85</v>
      </c>
      <c r="Q92" s="69">
        <f>Volume!J92</f>
        <v>148.2</v>
      </c>
      <c r="R92" s="237">
        <f t="shared" si="11"/>
        <v>205.638615</v>
      </c>
      <c r="S92" s="103">
        <f t="shared" si="12"/>
        <v>146.84397</v>
      </c>
      <c r="T92" s="109">
        <f t="shared" si="13"/>
        <v>13672750</v>
      </c>
      <c r="U92" s="103">
        <f t="shared" si="14"/>
        <v>1.4847049788813516</v>
      </c>
      <c r="V92" s="103">
        <f t="shared" si="15"/>
        <v>195.73144499999998</v>
      </c>
      <c r="W92" s="103">
        <f t="shared" si="16"/>
        <v>9.258795</v>
      </c>
      <c r="X92" s="103">
        <f t="shared" si="17"/>
        <v>0.6483749999999999</v>
      </c>
      <c r="Y92" s="103">
        <f t="shared" si="18"/>
        <v>196.68250875</v>
      </c>
      <c r="Z92" s="237">
        <f t="shared" si="19"/>
        <v>8.956106249999976</v>
      </c>
      <c r="AB92" s="77"/>
    </row>
    <row r="93" spans="1:28" s="7" customFormat="1" ht="15">
      <c r="A93" s="193" t="s">
        <v>176</v>
      </c>
      <c r="B93" s="164">
        <v>7611050</v>
      </c>
      <c r="C93" s="162">
        <v>24650</v>
      </c>
      <c r="D93" s="170">
        <v>0</v>
      </c>
      <c r="E93" s="164">
        <v>553900</v>
      </c>
      <c r="F93" s="112">
        <v>-5800</v>
      </c>
      <c r="G93" s="170">
        <v>-0.01</v>
      </c>
      <c r="H93" s="164">
        <v>127600</v>
      </c>
      <c r="I93" s="112">
        <v>2900</v>
      </c>
      <c r="J93" s="170">
        <v>0.02</v>
      </c>
      <c r="K93" s="164">
        <v>8292550</v>
      </c>
      <c r="L93" s="112">
        <v>21750</v>
      </c>
      <c r="M93" s="127">
        <v>0</v>
      </c>
      <c r="N93" s="112">
        <v>7041200</v>
      </c>
      <c r="O93" s="173">
        <f t="shared" si="10"/>
        <v>0.8490994929183424</v>
      </c>
      <c r="P93" s="108">
        <f>Volume!K93</f>
        <v>186.25</v>
      </c>
      <c r="Q93" s="69">
        <f>Volume!J93</f>
        <v>188.2</v>
      </c>
      <c r="R93" s="237">
        <f t="shared" si="11"/>
        <v>156.065791</v>
      </c>
      <c r="S93" s="103">
        <f t="shared" si="12"/>
        <v>132.515384</v>
      </c>
      <c r="T93" s="109">
        <f t="shared" si="13"/>
        <v>8270800</v>
      </c>
      <c r="U93" s="103">
        <f t="shared" si="14"/>
        <v>0.26297335203366057</v>
      </c>
      <c r="V93" s="103">
        <f t="shared" si="15"/>
        <v>143.239961</v>
      </c>
      <c r="W93" s="103">
        <f t="shared" si="16"/>
        <v>10.424398</v>
      </c>
      <c r="X93" s="103">
        <f t="shared" si="17"/>
        <v>2.401432</v>
      </c>
      <c r="Y93" s="103">
        <f t="shared" si="18"/>
        <v>154.04365</v>
      </c>
      <c r="Z93" s="237">
        <f t="shared" si="19"/>
        <v>2.0221409999999764</v>
      </c>
      <c r="AB93" s="77"/>
    </row>
    <row r="94" spans="1:28" s="7" customFormat="1" ht="15">
      <c r="A94" s="193" t="s">
        <v>416</v>
      </c>
      <c r="B94" s="164">
        <v>1955500</v>
      </c>
      <c r="C94" s="162">
        <v>32000</v>
      </c>
      <c r="D94" s="170">
        <v>0.02</v>
      </c>
      <c r="E94" s="164">
        <v>1500</v>
      </c>
      <c r="F94" s="112">
        <v>0</v>
      </c>
      <c r="G94" s="170">
        <v>0</v>
      </c>
      <c r="H94" s="164">
        <v>0</v>
      </c>
      <c r="I94" s="112">
        <v>0</v>
      </c>
      <c r="J94" s="170">
        <v>0</v>
      </c>
      <c r="K94" s="164">
        <v>1957000</v>
      </c>
      <c r="L94" s="112">
        <v>32000</v>
      </c>
      <c r="M94" s="127">
        <v>0.02</v>
      </c>
      <c r="N94" s="112">
        <v>1636000</v>
      </c>
      <c r="O94" s="173">
        <f t="shared" si="10"/>
        <v>0.8359734287174246</v>
      </c>
      <c r="P94" s="108">
        <f>Volume!K94</f>
        <v>721.85</v>
      </c>
      <c r="Q94" s="69">
        <f>Volume!J94</f>
        <v>715.5</v>
      </c>
      <c r="R94" s="237">
        <f t="shared" si="11"/>
        <v>140.02335</v>
      </c>
      <c r="S94" s="103">
        <f t="shared" si="12"/>
        <v>117.0558</v>
      </c>
      <c r="T94" s="109">
        <f t="shared" si="13"/>
        <v>1925000</v>
      </c>
      <c r="U94" s="103">
        <f t="shared" si="14"/>
        <v>1.6623376623376624</v>
      </c>
      <c r="V94" s="103">
        <f t="shared" si="15"/>
        <v>139.916025</v>
      </c>
      <c r="W94" s="103">
        <f t="shared" si="16"/>
        <v>0.107325</v>
      </c>
      <c r="X94" s="103">
        <f t="shared" si="17"/>
        <v>0</v>
      </c>
      <c r="Y94" s="103">
        <f t="shared" si="18"/>
        <v>138.956125</v>
      </c>
      <c r="Z94" s="237">
        <f t="shared" si="19"/>
        <v>1.0672250000000076</v>
      </c>
      <c r="AB94" s="77"/>
    </row>
    <row r="95" spans="1:28" s="7" customFormat="1" ht="15">
      <c r="A95" s="193" t="s">
        <v>396</v>
      </c>
      <c r="B95" s="164">
        <v>2008600</v>
      </c>
      <c r="C95" s="162">
        <v>-77000</v>
      </c>
      <c r="D95" s="170">
        <v>-0.04</v>
      </c>
      <c r="E95" s="164">
        <v>4400</v>
      </c>
      <c r="F95" s="112">
        <v>0</v>
      </c>
      <c r="G95" s="170">
        <v>0</v>
      </c>
      <c r="H95" s="164">
        <v>0</v>
      </c>
      <c r="I95" s="112">
        <v>0</v>
      </c>
      <c r="J95" s="170">
        <v>0</v>
      </c>
      <c r="K95" s="164">
        <v>2013000</v>
      </c>
      <c r="L95" s="112">
        <v>-77000</v>
      </c>
      <c r="M95" s="127">
        <v>-0.04</v>
      </c>
      <c r="N95" s="112">
        <v>1922800</v>
      </c>
      <c r="O95" s="173">
        <f t="shared" si="10"/>
        <v>0.9551912568306011</v>
      </c>
      <c r="P95" s="108">
        <f>Volume!K95</f>
        <v>123.4</v>
      </c>
      <c r="Q95" s="69">
        <f>Volume!J95</f>
        <v>122.8</v>
      </c>
      <c r="R95" s="237">
        <f t="shared" si="11"/>
        <v>24.71964</v>
      </c>
      <c r="S95" s="103">
        <f t="shared" si="12"/>
        <v>23.611984</v>
      </c>
      <c r="T95" s="109">
        <f t="shared" si="13"/>
        <v>2090000</v>
      </c>
      <c r="U95" s="103">
        <f t="shared" si="14"/>
        <v>-3.684210526315789</v>
      </c>
      <c r="V95" s="103">
        <f t="shared" si="15"/>
        <v>24.665608</v>
      </c>
      <c r="W95" s="103">
        <f t="shared" si="16"/>
        <v>0.054032</v>
      </c>
      <c r="X95" s="103">
        <f t="shared" si="17"/>
        <v>0</v>
      </c>
      <c r="Y95" s="103">
        <f t="shared" si="18"/>
        <v>25.7906</v>
      </c>
      <c r="Z95" s="237">
        <f t="shared" si="19"/>
        <v>-1.070960000000003</v>
      </c>
      <c r="AB95" s="77"/>
    </row>
    <row r="96" spans="1:28" s="7" customFormat="1" ht="15">
      <c r="A96" s="193" t="s">
        <v>167</v>
      </c>
      <c r="B96" s="164">
        <v>11218900</v>
      </c>
      <c r="C96" s="162">
        <v>84700</v>
      </c>
      <c r="D96" s="170">
        <v>0.01</v>
      </c>
      <c r="E96" s="164">
        <v>1228150</v>
      </c>
      <c r="F96" s="112">
        <v>65450</v>
      </c>
      <c r="G96" s="170">
        <v>0.06</v>
      </c>
      <c r="H96" s="164">
        <v>53900</v>
      </c>
      <c r="I96" s="112">
        <v>19250</v>
      </c>
      <c r="J96" s="170">
        <v>0.56</v>
      </c>
      <c r="K96" s="164">
        <v>12500950</v>
      </c>
      <c r="L96" s="112">
        <v>169400</v>
      </c>
      <c r="M96" s="127">
        <v>0.01</v>
      </c>
      <c r="N96" s="112">
        <v>8608600</v>
      </c>
      <c r="O96" s="173">
        <f t="shared" si="10"/>
        <v>0.6886356636895596</v>
      </c>
      <c r="P96" s="108">
        <f>Volume!K96</f>
        <v>46</v>
      </c>
      <c r="Q96" s="69">
        <f>Volume!J96</f>
        <v>48.35</v>
      </c>
      <c r="R96" s="237">
        <f t="shared" si="11"/>
        <v>60.44209325</v>
      </c>
      <c r="S96" s="103">
        <f t="shared" si="12"/>
        <v>41.622581</v>
      </c>
      <c r="T96" s="109">
        <f t="shared" si="13"/>
        <v>12331550</v>
      </c>
      <c r="U96" s="103">
        <f t="shared" si="14"/>
        <v>1.3737121448641898</v>
      </c>
      <c r="V96" s="103">
        <f t="shared" si="15"/>
        <v>54.2433815</v>
      </c>
      <c r="W96" s="103">
        <f t="shared" si="16"/>
        <v>5.93810525</v>
      </c>
      <c r="X96" s="103">
        <f t="shared" si="17"/>
        <v>0.2606065</v>
      </c>
      <c r="Y96" s="103">
        <f t="shared" si="18"/>
        <v>56.72513</v>
      </c>
      <c r="Z96" s="237">
        <f t="shared" si="19"/>
        <v>3.716963249999999</v>
      </c>
      <c r="AB96" s="77"/>
    </row>
    <row r="97" spans="1:28" s="7" customFormat="1" ht="15">
      <c r="A97" s="193" t="s">
        <v>201</v>
      </c>
      <c r="B97" s="164">
        <v>5548800</v>
      </c>
      <c r="C97" s="162">
        <v>-36800</v>
      </c>
      <c r="D97" s="170">
        <v>-0.01</v>
      </c>
      <c r="E97" s="164">
        <v>791100</v>
      </c>
      <c r="F97" s="112">
        <v>28200</v>
      </c>
      <c r="G97" s="170">
        <v>0.04</v>
      </c>
      <c r="H97" s="164">
        <v>208400</v>
      </c>
      <c r="I97" s="112">
        <v>12300</v>
      </c>
      <c r="J97" s="170">
        <v>0.06</v>
      </c>
      <c r="K97" s="164">
        <v>6548300</v>
      </c>
      <c r="L97" s="112">
        <v>3700</v>
      </c>
      <c r="M97" s="127">
        <v>0</v>
      </c>
      <c r="N97" s="112">
        <v>4918000</v>
      </c>
      <c r="O97" s="173">
        <f t="shared" si="10"/>
        <v>0.7510346196722814</v>
      </c>
      <c r="P97" s="108">
        <f>Volume!K97</f>
        <v>1958.45</v>
      </c>
      <c r="Q97" s="69">
        <f>Volume!J97</f>
        <v>1950.8</v>
      </c>
      <c r="R97" s="237">
        <f t="shared" si="11"/>
        <v>1277.442364</v>
      </c>
      <c r="S97" s="103">
        <f t="shared" si="12"/>
        <v>959.40344</v>
      </c>
      <c r="T97" s="109">
        <f t="shared" si="13"/>
        <v>6544600</v>
      </c>
      <c r="U97" s="103">
        <f t="shared" si="14"/>
        <v>0.05653515875683769</v>
      </c>
      <c r="V97" s="103">
        <f t="shared" si="15"/>
        <v>1082.459904</v>
      </c>
      <c r="W97" s="103">
        <f t="shared" si="16"/>
        <v>154.327788</v>
      </c>
      <c r="X97" s="103">
        <f t="shared" si="17"/>
        <v>40.654672</v>
      </c>
      <c r="Y97" s="103">
        <f t="shared" si="18"/>
        <v>1281.727187</v>
      </c>
      <c r="Z97" s="237">
        <f t="shared" si="19"/>
        <v>-4.28482299999996</v>
      </c>
      <c r="AB97" s="77"/>
    </row>
    <row r="98" spans="1:28" s="7" customFormat="1" ht="15">
      <c r="A98" s="193" t="s">
        <v>143</v>
      </c>
      <c r="B98" s="164">
        <v>2548800</v>
      </c>
      <c r="C98" s="162">
        <v>29500</v>
      </c>
      <c r="D98" s="170">
        <v>0.01</v>
      </c>
      <c r="E98" s="164">
        <v>0</v>
      </c>
      <c r="F98" s="112">
        <v>0</v>
      </c>
      <c r="G98" s="170">
        <v>0</v>
      </c>
      <c r="H98" s="164">
        <v>0</v>
      </c>
      <c r="I98" s="112">
        <v>0</v>
      </c>
      <c r="J98" s="170">
        <v>0</v>
      </c>
      <c r="K98" s="164">
        <v>2548800</v>
      </c>
      <c r="L98" s="112">
        <v>29500</v>
      </c>
      <c r="M98" s="127">
        <v>0.01</v>
      </c>
      <c r="N98" s="112">
        <v>2439650</v>
      </c>
      <c r="O98" s="173">
        <f t="shared" si="10"/>
        <v>0.9571759259259259</v>
      </c>
      <c r="P98" s="108">
        <f>Volume!K98</f>
        <v>114.75</v>
      </c>
      <c r="Q98" s="69">
        <f>Volume!J98</f>
        <v>114.45</v>
      </c>
      <c r="R98" s="237">
        <f t="shared" si="11"/>
        <v>29.171016</v>
      </c>
      <c r="S98" s="103">
        <f t="shared" si="12"/>
        <v>27.92179425</v>
      </c>
      <c r="T98" s="109">
        <f t="shared" si="13"/>
        <v>2519300</v>
      </c>
      <c r="U98" s="103">
        <f t="shared" si="14"/>
        <v>1.1709601873536302</v>
      </c>
      <c r="V98" s="103">
        <f t="shared" si="15"/>
        <v>29.171016</v>
      </c>
      <c r="W98" s="103">
        <f t="shared" si="16"/>
        <v>0</v>
      </c>
      <c r="X98" s="103">
        <f t="shared" si="17"/>
        <v>0</v>
      </c>
      <c r="Y98" s="103">
        <f t="shared" si="18"/>
        <v>28.9089675</v>
      </c>
      <c r="Z98" s="237">
        <f t="shared" si="19"/>
        <v>0.26204850000000235</v>
      </c>
      <c r="AB98" s="77"/>
    </row>
    <row r="99" spans="1:28" s="58" customFormat="1" ht="15">
      <c r="A99" s="193" t="s">
        <v>90</v>
      </c>
      <c r="B99" s="164">
        <v>1569600</v>
      </c>
      <c r="C99" s="162">
        <v>-7200</v>
      </c>
      <c r="D99" s="170">
        <v>0</v>
      </c>
      <c r="E99" s="164">
        <v>5400</v>
      </c>
      <c r="F99" s="112">
        <v>0</v>
      </c>
      <c r="G99" s="170">
        <v>0</v>
      </c>
      <c r="H99" s="164">
        <v>0</v>
      </c>
      <c r="I99" s="112">
        <v>0</v>
      </c>
      <c r="J99" s="170">
        <v>0</v>
      </c>
      <c r="K99" s="164">
        <v>1575000</v>
      </c>
      <c r="L99" s="112">
        <v>-7200</v>
      </c>
      <c r="M99" s="127">
        <v>0</v>
      </c>
      <c r="N99" s="112">
        <v>1475400</v>
      </c>
      <c r="O99" s="173">
        <f t="shared" si="10"/>
        <v>0.9367619047619048</v>
      </c>
      <c r="P99" s="108">
        <f>Volume!K99</f>
        <v>448.35</v>
      </c>
      <c r="Q99" s="69">
        <f>Volume!J99</f>
        <v>438.95</v>
      </c>
      <c r="R99" s="237">
        <f t="shared" si="11"/>
        <v>69.134625</v>
      </c>
      <c r="S99" s="103">
        <f t="shared" si="12"/>
        <v>64.762683</v>
      </c>
      <c r="T99" s="109">
        <f t="shared" si="13"/>
        <v>1582200</v>
      </c>
      <c r="U99" s="103">
        <f t="shared" si="14"/>
        <v>-0.4550625711035267</v>
      </c>
      <c r="V99" s="103">
        <f t="shared" si="15"/>
        <v>68.897592</v>
      </c>
      <c r="W99" s="103">
        <f t="shared" si="16"/>
        <v>0.237033</v>
      </c>
      <c r="X99" s="103">
        <f t="shared" si="17"/>
        <v>0</v>
      </c>
      <c r="Y99" s="103">
        <f t="shared" si="18"/>
        <v>70.937937</v>
      </c>
      <c r="Z99" s="237">
        <f t="shared" si="19"/>
        <v>-1.8033120000000054</v>
      </c>
      <c r="AA99" s="78"/>
      <c r="AB99" s="77"/>
    </row>
    <row r="100" spans="1:28" s="7" customFormat="1" ht="15">
      <c r="A100" s="193" t="s">
        <v>35</v>
      </c>
      <c r="B100" s="164">
        <v>2327600</v>
      </c>
      <c r="C100" s="162">
        <v>95700</v>
      </c>
      <c r="D100" s="170">
        <v>0.04</v>
      </c>
      <c r="E100" s="164">
        <v>14300</v>
      </c>
      <c r="F100" s="112">
        <v>0</v>
      </c>
      <c r="G100" s="170">
        <v>0</v>
      </c>
      <c r="H100" s="164">
        <v>4400</v>
      </c>
      <c r="I100" s="112">
        <v>0</v>
      </c>
      <c r="J100" s="170">
        <v>0</v>
      </c>
      <c r="K100" s="164">
        <v>2346300</v>
      </c>
      <c r="L100" s="112">
        <v>95700</v>
      </c>
      <c r="M100" s="127">
        <v>0.04</v>
      </c>
      <c r="N100" s="112">
        <v>2168100</v>
      </c>
      <c r="O100" s="173">
        <f t="shared" si="10"/>
        <v>0.9240506329113924</v>
      </c>
      <c r="P100" s="108">
        <f>Volume!K100</f>
        <v>349.35</v>
      </c>
      <c r="Q100" s="69">
        <f>Volume!J100</f>
        <v>346.3</v>
      </c>
      <c r="R100" s="237">
        <f t="shared" si="11"/>
        <v>81.252369</v>
      </c>
      <c r="S100" s="103">
        <f t="shared" si="12"/>
        <v>75.081303</v>
      </c>
      <c r="T100" s="109">
        <f t="shared" si="13"/>
        <v>2250600</v>
      </c>
      <c r="U100" s="103">
        <f t="shared" si="14"/>
        <v>4.252199413489736</v>
      </c>
      <c r="V100" s="103">
        <f t="shared" si="15"/>
        <v>80.604788</v>
      </c>
      <c r="W100" s="103">
        <f t="shared" si="16"/>
        <v>0.495209</v>
      </c>
      <c r="X100" s="103">
        <f t="shared" si="17"/>
        <v>0.152372</v>
      </c>
      <c r="Y100" s="103">
        <f t="shared" si="18"/>
        <v>78.624711</v>
      </c>
      <c r="Z100" s="237">
        <f t="shared" si="19"/>
        <v>2.6276579999999967</v>
      </c>
      <c r="AB100" s="77"/>
    </row>
    <row r="101" spans="1:28" s="7" customFormat="1" ht="15">
      <c r="A101" s="193" t="s">
        <v>6</v>
      </c>
      <c r="B101" s="164">
        <v>21417750</v>
      </c>
      <c r="C101" s="162">
        <v>1019250</v>
      </c>
      <c r="D101" s="170">
        <v>0.05</v>
      </c>
      <c r="E101" s="164">
        <v>3080250</v>
      </c>
      <c r="F101" s="112">
        <v>173250</v>
      </c>
      <c r="G101" s="170">
        <v>0.06</v>
      </c>
      <c r="H101" s="164">
        <v>432000</v>
      </c>
      <c r="I101" s="112">
        <v>6750</v>
      </c>
      <c r="J101" s="170">
        <v>0.02</v>
      </c>
      <c r="K101" s="164">
        <v>24930000</v>
      </c>
      <c r="L101" s="112">
        <v>1199250</v>
      </c>
      <c r="M101" s="127">
        <v>0.05</v>
      </c>
      <c r="N101" s="112">
        <v>18407250</v>
      </c>
      <c r="O101" s="173">
        <f t="shared" si="10"/>
        <v>0.7383574007220216</v>
      </c>
      <c r="P101" s="108">
        <f>Volume!K101</f>
        <v>154.4</v>
      </c>
      <c r="Q101" s="69">
        <f>Volume!J101</f>
        <v>154</v>
      </c>
      <c r="R101" s="237">
        <f t="shared" si="11"/>
        <v>383.922</v>
      </c>
      <c r="S101" s="103">
        <f t="shared" si="12"/>
        <v>283.47165</v>
      </c>
      <c r="T101" s="109">
        <f t="shared" si="13"/>
        <v>23730750</v>
      </c>
      <c r="U101" s="103">
        <f t="shared" si="14"/>
        <v>5.053569735469802</v>
      </c>
      <c r="V101" s="103">
        <f t="shared" si="15"/>
        <v>329.83335</v>
      </c>
      <c r="W101" s="103">
        <f t="shared" si="16"/>
        <v>47.43585</v>
      </c>
      <c r="X101" s="103">
        <f t="shared" si="17"/>
        <v>6.6528</v>
      </c>
      <c r="Y101" s="103">
        <f t="shared" si="18"/>
        <v>366.40278</v>
      </c>
      <c r="Z101" s="237">
        <f t="shared" si="19"/>
        <v>17.51922000000002</v>
      </c>
      <c r="AB101" s="77"/>
    </row>
    <row r="102" spans="1:28" s="58" customFormat="1" ht="15">
      <c r="A102" s="193" t="s">
        <v>177</v>
      </c>
      <c r="B102" s="164">
        <v>5759000</v>
      </c>
      <c r="C102" s="162">
        <v>258000</v>
      </c>
      <c r="D102" s="170">
        <v>0.05</v>
      </c>
      <c r="E102" s="164">
        <v>189500</v>
      </c>
      <c r="F102" s="112">
        <v>7500</v>
      </c>
      <c r="G102" s="170">
        <v>0.04</v>
      </c>
      <c r="H102" s="164">
        <v>26000</v>
      </c>
      <c r="I102" s="112">
        <v>-1000</v>
      </c>
      <c r="J102" s="170">
        <v>-0.04</v>
      </c>
      <c r="K102" s="164">
        <v>5974500</v>
      </c>
      <c r="L102" s="112">
        <v>264500</v>
      </c>
      <c r="M102" s="127">
        <v>0.05</v>
      </c>
      <c r="N102" s="112">
        <v>4683500</v>
      </c>
      <c r="O102" s="173">
        <f t="shared" si="10"/>
        <v>0.7839149719641811</v>
      </c>
      <c r="P102" s="108">
        <f>Volume!K102</f>
        <v>368.35</v>
      </c>
      <c r="Q102" s="69">
        <f>Volume!J102</f>
        <v>355.55</v>
      </c>
      <c r="R102" s="237">
        <f t="shared" si="11"/>
        <v>212.4233475</v>
      </c>
      <c r="S102" s="103">
        <f t="shared" si="12"/>
        <v>166.5218425</v>
      </c>
      <c r="T102" s="109">
        <f t="shared" si="13"/>
        <v>5710000</v>
      </c>
      <c r="U102" s="103">
        <f t="shared" si="14"/>
        <v>4.632224168126094</v>
      </c>
      <c r="V102" s="103">
        <f t="shared" si="15"/>
        <v>204.761245</v>
      </c>
      <c r="W102" s="103">
        <f t="shared" si="16"/>
        <v>6.7376725</v>
      </c>
      <c r="X102" s="103">
        <f t="shared" si="17"/>
        <v>0.92443</v>
      </c>
      <c r="Y102" s="103">
        <f t="shared" si="18"/>
        <v>210.32785</v>
      </c>
      <c r="Z102" s="237">
        <f t="shared" si="19"/>
        <v>2.0954974999999934</v>
      </c>
      <c r="AA102" s="78"/>
      <c r="AB102" s="77"/>
    </row>
    <row r="103" spans="1:28" s="7" customFormat="1" ht="15">
      <c r="A103" s="193" t="s">
        <v>168</v>
      </c>
      <c r="B103" s="164">
        <v>168600</v>
      </c>
      <c r="C103" s="162">
        <v>-900</v>
      </c>
      <c r="D103" s="170">
        <v>-0.01</v>
      </c>
      <c r="E103" s="164">
        <v>0</v>
      </c>
      <c r="F103" s="112">
        <v>0</v>
      </c>
      <c r="G103" s="170">
        <v>0</v>
      </c>
      <c r="H103" s="164">
        <v>0</v>
      </c>
      <c r="I103" s="112">
        <v>0</v>
      </c>
      <c r="J103" s="170">
        <v>0</v>
      </c>
      <c r="K103" s="164">
        <v>168600</v>
      </c>
      <c r="L103" s="112">
        <v>-900</v>
      </c>
      <c r="M103" s="127">
        <v>-0.01</v>
      </c>
      <c r="N103" s="112">
        <v>156600</v>
      </c>
      <c r="O103" s="173">
        <f t="shared" si="10"/>
        <v>0.9288256227758007</v>
      </c>
      <c r="P103" s="108">
        <f>Volume!K103</f>
        <v>708.2</v>
      </c>
      <c r="Q103" s="69">
        <f>Volume!J103</f>
        <v>705.5</v>
      </c>
      <c r="R103" s="237">
        <f t="shared" si="11"/>
        <v>11.89473</v>
      </c>
      <c r="S103" s="103">
        <f t="shared" si="12"/>
        <v>11.04813</v>
      </c>
      <c r="T103" s="109">
        <f t="shared" si="13"/>
        <v>169500</v>
      </c>
      <c r="U103" s="103">
        <f t="shared" si="14"/>
        <v>-0.5309734513274336</v>
      </c>
      <c r="V103" s="103">
        <f t="shared" si="15"/>
        <v>11.89473</v>
      </c>
      <c r="W103" s="103">
        <f t="shared" si="16"/>
        <v>0</v>
      </c>
      <c r="X103" s="103">
        <f t="shared" si="17"/>
        <v>0</v>
      </c>
      <c r="Y103" s="103">
        <f t="shared" si="18"/>
        <v>12.003990000000002</v>
      </c>
      <c r="Z103" s="237">
        <f t="shared" si="19"/>
        <v>-0.10926000000000258</v>
      </c>
      <c r="AB103" s="77"/>
    </row>
    <row r="104" spans="1:28" s="7" customFormat="1" ht="15">
      <c r="A104" s="193" t="s">
        <v>132</v>
      </c>
      <c r="B104" s="164">
        <v>1793600</v>
      </c>
      <c r="C104" s="162">
        <v>16800</v>
      </c>
      <c r="D104" s="170">
        <v>0.01</v>
      </c>
      <c r="E104" s="164">
        <v>9600</v>
      </c>
      <c r="F104" s="112">
        <v>2800</v>
      </c>
      <c r="G104" s="170">
        <v>0.41</v>
      </c>
      <c r="H104" s="164">
        <v>4000</v>
      </c>
      <c r="I104" s="112">
        <v>0</v>
      </c>
      <c r="J104" s="170">
        <v>0</v>
      </c>
      <c r="K104" s="164">
        <v>1807200</v>
      </c>
      <c r="L104" s="112">
        <v>19600</v>
      </c>
      <c r="M104" s="127">
        <v>0.01</v>
      </c>
      <c r="N104" s="112">
        <v>1670800</v>
      </c>
      <c r="O104" s="173">
        <f t="shared" si="10"/>
        <v>0.9245241257193448</v>
      </c>
      <c r="P104" s="108">
        <f>Volume!K104</f>
        <v>806.1</v>
      </c>
      <c r="Q104" s="69">
        <f>Volume!J104</f>
        <v>809.45</v>
      </c>
      <c r="R104" s="237">
        <f t="shared" si="11"/>
        <v>146.283804</v>
      </c>
      <c r="S104" s="103">
        <f t="shared" si="12"/>
        <v>135.242906</v>
      </c>
      <c r="T104" s="109">
        <f t="shared" si="13"/>
        <v>1787600</v>
      </c>
      <c r="U104" s="103">
        <f t="shared" si="14"/>
        <v>1.0964421570821214</v>
      </c>
      <c r="V104" s="103">
        <f t="shared" si="15"/>
        <v>145.182952</v>
      </c>
      <c r="W104" s="103">
        <f t="shared" si="16"/>
        <v>0.777072</v>
      </c>
      <c r="X104" s="103">
        <f t="shared" si="17"/>
        <v>0.32378</v>
      </c>
      <c r="Y104" s="103">
        <f t="shared" si="18"/>
        <v>144.098436</v>
      </c>
      <c r="Z104" s="237">
        <f t="shared" si="19"/>
        <v>2.185368000000011</v>
      </c>
      <c r="AB104" s="77"/>
    </row>
    <row r="105" spans="1:28" s="58" customFormat="1" ht="15">
      <c r="A105" s="193" t="s">
        <v>144</v>
      </c>
      <c r="B105" s="164">
        <v>260750</v>
      </c>
      <c r="C105" s="162">
        <v>-12375</v>
      </c>
      <c r="D105" s="170">
        <v>-0.05</v>
      </c>
      <c r="E105" s="164">
        <v>125</v>
      </c>
      <c r="F105" s="112">
        <v>0</v>
      </c>
      <c r="G105" s="170">
        <v>0</v>
      </c>
      <c r="H105" s="164">
        <v>0</v>
      </c>
      <c r="I105" s="112">
        <v>0</v>
      </c>
      <c r="J105" s="170">
        <v>0</v>
      </c>
      <c r="K105" s="164">
        <v>260875</v>
      </c>
      <c r="L105" s="112">
        <v>-12375</v>
      </c>
      <c r="M105" s="127">
        <v>-0.05</v>
      </c>
      <c r="N105" s="112">
        <v>166875</v>
      </c>
      <c r="O105" s="173">
        <f t="shared" si="10"/>
        <v>0.6396741734547197</v>
      </c>
      <c r="P105" s="108">
        <f>Volume!K105</f>
        <v>3539.2</v>
      </c>
      <c r="Q105" s="69">
        <f>Volume!J105</f>
        <v>3515.05</v>
      </c>
      <c r="R105" s="237">
        <f t="shared" si="11"/>
        <v>91.698866875</v>
      </c>
      <c r="S105" s="103">
        <f t="shared" si="12"/>
        <v>58.657396875</v>
      </c>
      <c r="T105" s="109">
        <f t="shared" si="13"/>
        <v>273250</v>
      </c>
      <c r="U105" s="103">
        <f t="shared" si="14"/>
        <v>-4.528819762122598</v>
      </c>
      <c r="V105" s="103">
        <f t="shared" si="15"/>
        <v>91.65492875</v>
      </c>
      <c r="W105" s="103">
        <f t="shared" si="16"/>
        <v>0.043938125</v>
      </c>
      <c r="X105" s="103">
        <f t="shared" si="17"/>
        <v>0</v>
      </c>
      <c r="Y105" s="103">
        <f t="shared" si="18"/>
        <v>96.70864</v>
      </c>
      <c r="Z105" s="237">
        <f t="shared" si="19"/>
        <v>-5.0097731250000095</v>
      </c>
      <c r="AA105" s="78"/>
      <c r="AB105" s="77"/>
    </row>
    <row r="106" spans="1:28" s="7" customFormat="1" ht="15">
      <c r="A106" s="193" t="s">
        <v>291</v>
      </c>
      <c r="B106" s="164">
        <v>1269600</v>
      </c>
      <c r="C106" s="162">
        <v>47100</v>
      </c>
      <c r="D106" s="170">
        <v>0.04</v>
      </c>
      <c r="E106" s="164">
        <v>1800</v>
      </c>
      <c r="F106" s="112">
        <v>0</v>
      </c>
      <c r="G106" s="170">
        <v>0</v>
      </c>
      <c r="H106" s="164">
        <v>0</v>
      </c>
      <c r="I106" s="112">
        <v>0</v>
      </c>
      <c r="J106" s="170">
        <v>0</v>
      </c>
      <c r="K106" s="164">
        <v>1271400</v>
      </c>
      <c r="L106" s="112">
        <v>47100</v>
      </c>
      <c r="M106" s="127">
        <v>0.04</v>
      </c>
      <c r="N106" s="112">
        <v>1009500</v>
      </c>
      <c r="O106" s="173">
        <f t="shared" si="10"/>
        <v>0.7940066068900424</v>
      </c>
      <c r="P106" s="108">
        <f>Volume!K106</f>
        <v>709.9</v>
      </c>
      <c r="Q106" s="69">
        <f>Volume!J106</f>
        <v>733.95</v>
      </c>
      <c r="R106" s="237">
        <f t="shared" si="11"/>
        <v>93.314403</v>
      </c>
      <c r="S106" s="103">
        <f t="shared" si="12"/>
        <v>74.0922525</v>
      </c>
      <c r="T106" s="109">
        <f t="shared" si="13"/>
        <v>1224300</v>
      </c>
      <c r="U106" s="103">
        <f t="shared" si="14"/>
        <v>3.847096299926488</v>
      </c>
      <c r="V106" s="103">
        <f t="shared" si="15"/>
        <v>93.182292</v>
      </c>
      <c r="W106" s="103">
        <f t="shared" si="16"/>
        <v>0.132111</v>
      </c>
      <c r="X106" s="103">
        <f t="shared" si="17"/>
        <v>0</v>
      </c>
      <c r="Y106" s="103">
        <f t="shared" si="18"/>
        <v>86.913057</v>
      </c>
      <c r="Z106" s="237">
        <f t="shared" si="19"/>
        <v>6.401346000000004</v>
      </c>
      <c r="AB106" s="77"/>
    </row>
    <row r="107" spans="1:28" s="58" customFormat="1" ht="15">
      <c r="A107" s="193" t="s">
        <v>133</v>
      </c>
      <c r="B107" s="164">
        <v>26125000</v>
      </c>
      <c r="C107" s="162">
        <v>-343750</v>
      </c>
      <c r="D107" s="170">
        <v>-0.01</v>
      </c>
      <c r="E107" s="164">
        <v>6381250</v>
      </c>
      <c r="F107" s="112">
        <v>-12500</v>
      </c>
      <c r="G107" s="170">
        <v>0</v>
      </c>
      <c r="H107" s="164">
        <v>687500</v>
      </c>
      <c r="I107" s="112">
        <v>0</v>
      </c>
      <c r="J107" s="170">
        <v>0</v>
      </c>
      <c r="K107" s="164">
        <v>33193750</v>
      </c>
      <c r="L107" s="112">
        <v>-356250</v>
      </c>
      <c r="M107" s="127">
        <v>-0.01</v>
      </c>
      <c r="N107" s="112">
        <v>27075000</v>
      </c>
      <c r="O107" s="173">
        <f t="shared" si="10"/>
        <v>0.8156655996987384</v>
      </c>
      <c r="P107" s="108">
        <f>Volume!K107</f>
        <v>33.45</v>
      </c>
      <c r="Q107" s="69">
        <f>Volume!J107</f>
        <v>33.35</v>
      </c>
      <c r="R107" s="237">
        <f t="shared" si="11"/>
        <v>110.70115625</v>
      </c>
      <c r="S107" s="103">
        <f t="shared" si="12"/>
        <v>90.295125</v>
      </c>
      <c r="T107" s="109">
        <f t="shared" si="13"/>
        <v>33550000</v>
      </c>
      <c r="U107" s="103">
        <f t="shared" si="14"/>
        <v>-1.0618479880774963</v>
      </c>
      <c r="V107" s="103">
        <f t="shared" si="15"/>
        <v>87.126875</v>
      </c>
      <c r="W107" s="103">
        <f t="shared" si="16"/>
        <v>21.28146875</v>
      </c>
      <c r="X107" s="103">
        <f t="shared" si="17"/>
        <v>2.2928125</v>
      </c>
      <c r="Y107" s="103">
        <f t="shared" si="18"/>
        <v>112.22475</v>
      </c>
      <c r="Z107" s="237">
        <f t="shared" si="19"/>
        <v>-1.5235937500000034</v>
      </c>
      <c r="AA107" s="78"/>
      <c r="AB107" s="77"/>
    </row>
    <row r="108" spans="1:28" s="7" customFormat="1" ht="15">
      <c r="A108" s="193" t="s">
        <v>169</v>
      </c>
      <c r="B108" s="164">
        <v>10348000</v>
      </c>
      <c r="C108" s="162">
        <v>-200000</v>
      </c>
      <c r="D108" s="170">
        <v>-0.02</v>
      </c>
      <c r="E108" s="164">
        <v>18000</v>
      </c>
      <c r="F108" s="112">
        <v>0</v>
      </c>
      <c r="G108" s="170">
        <v>0</v>
      </c>
      <c r="H108" s="164">
        <v>0</v>
      </c>
      <c r="I108" s="112">
        <v>0</v>
      </c>
      <c r="J108" s="170">
        <v>0</v>
      </c>
      <c r="K108" s="164">
        <v>10366000</v>
      </c>
      <c r="L108" s="112">
        <v>-200000</v>
      </c>
      <c r="M108" s="127">
        <v>-0.02</v>
      </c>
      <c r="N108" s="112">
        <v>6316000</v>
      </c>
      <c r="O108" s="173">
        <f t="shared" si="10"/>
        <v>0.60929963341694</v>
      </c>
      <c r="P108" s="108">
        <f>Volume!K108</f>
        <v>144.7</v>
      </c>
      <c r="Q108" s="69">
        <f>Volume!J108</f>
        <v>148.2</v>
      </c>
      <c r="R108" s="237">
        <f t="shared" si="11"/>
        <v>153.62412</v>
      </c>
      <c r="S108" s="103">
        <f t="shared" si="12"/>
        <v>93.60311999999999</v>
      </c>
      <c r="T108" s="109">
        <f t="shared" si="13"/>
        <v>10566000</v>
      </c>
      <c r="U108" s="103">
        <f t="shared" si="14"/>
        <v>-1.8928639030853682</v>
      </c>
      <c r="V108" s="103">
        <f t="shared" si="15"/>
        <v>153.35736</v>
      </c>
      <c r="W108" s="103">
        <f t="shared" si="16"/>
        <v>0.26676</v>
      </c>
      <c r="X108" s="103">
        <f t="shared" si="17"/>
        <v>0</v>
      </c>
      <c r="Y108" s="103">
        <f t="shared" si="18"/>
        <v>152.89001999999996</v>
      </c>
      <c r="Z108" s="237">
        <f t="shared" si="19"/>
        <v>0.7341000000000406</v>
      </c>
      <c r="AB108" s="77"/>
    </row>
    <row r="109" spans="1:28" s="7" customFormat="1" ht="15">
      <c r="A109" s="193" t="s">
        <v>292</v>
      </c>
      <c r="B109" s="164">
        <v>2555300</v>
      </c>
      <c r="C109" s="162">
        <v>112750</v>
      </c>
      <c r="D109" s="170">
        <v>0.05</v>
      </c>
      <c r="E109" s="164">
        <v>9350</v>
      </c>
      <c r="F109" s="112">
        <v>0</v>
      </c>
      <c r="G109" s="170">
        <v>0</v>
      </c>
      <c r="H109" s="164">
        <v>0</v>
      </c>
      <c r="I109" s="112">
        <v>0</v>
      </c>
      <c r="J109" s="170">
        <v>0</v>
      </c>
      <c r="K109" s="164">
        <v>2564650</v>
      </c>
      <c r="L109" s="112">
        <v>112750</v>
      </c>
      <c r="M109" s="127">
        <v>0.05</v>
      </c>
      <c r="N109" s="112">
        <v>1489950</v>
      </c>
      <c r="O109" s="173">
        <f t="shared" si="10"/>
        <v>0.5809564657945528</v>
      </c>
      <c r="P109" s="108">
        <f>Volume!K109</f>
        <v>606.1</v>
      </c>
      <c r="Q109" s="69">
        <f>Volume!J109</f>
        <v>603.3</v>
      </c>
      <c r="R109" s="237">
        <f t="shared" si="11"/>
        <v>154.7253345</v>
      </c>
      <c r="S109" s="103">
        <f t="shared" si="12"/>
        <v>89.88868349999998</v>
      </c>
      <c r="T109" s="109">
        <f t="shared" si="13"/>
        <v>2451900</v>
      </c>
      <c r="U109" s="103">
        <f t="shared" si="14"/>
        <v>4.598474652310453</v>
      </c>
      <c r="V109" s="103">
        <f t="shared" si="15"/>
        <v>154.161249</v>
      </c>
      <c r="W109" s="103">
        <f t="shared" si="16"/>
        <v>0.5640855</v>
      </c>
      <c r="X109" s="103">
        <f t="shared" si="17"/>
        <v>0</v>
      </c>
      <c r="Y109" s="103">
        <f t="shared" si="18"/>
        <v>148.609659</v>
      </c>
      <c r="Z109" s="237">
        <f t="shared" si="19"/>
        <v>6.115675500000009</v>
      </c>
      <c r="AB109" s="77"/>
    </row>
    <row r="110" spans="1:28" s="7" customFormat="1" ht="15">
      <c r="A110" s="193" t="s">
        <v>417</v>
      </c>
      <c r="B110" s="164">
        <v>935500</v>
      </c>
      <c r="C110" s="162">
        <v>41500</v>
      </c>
      <c r="D110" s="170">
        <v>0.05</v>
      </c>
      <c r="E110" s="164">
        <v>0</v>
      </c>
      <c r="F110" s="112">
        <v>0</v>
      </c>
      <c r="G110" s="170">
        <v>0</v>
      </c>
      <c r="H110" s="164">
        <v>0</v>
      </c>
      <c r="I110" s="112">
        <v>0</v>
      </c>
      <c r="J110" s="170">
        <v>0</v>
      </c>
      <c r="K110" s="164">
        <v>935500</v>
      </c>
      <c r="L110" s="112">
        <v>41500</v>
      </c>
      <c r="M110" s="127">
        <v>0.05</v>
      </c>
      <c r="N110" s="112">
        <v>856500</v>
      </c>
      <c r="O110" s="173">
        <f t="shared" si="10"/>
        <v>0.9155531801175841</v>
      </c>
      <c r="P110" s="108">
        <f>Volume!K110</f>
        <v>384.5</v>
      </c>
      <c r="Q110" s="69">
        <f>Volume!J110</f>
        <v>383.3</v>
      </c>
      <c r="R110" s="237">
        <f t="shared" si="11"/>
        <v>35.857715</v>
      </c>
      <c r="S110" s="103">
        <f t="shared" si="12"/>
        <v>32.829645</v>
      </c>
      <c r="T110" s="109">
        <f t="shared" si="13"/>
        <v>894000</v>
      </c>
      <c r="U110" s="103">
        <f t="shared" si="14"/>
        <v>4.642058165548098</v>
      </c>
      <c r="V110" s="103">
        <f t="shared" si="15"/>
        <v>35.857715</v>
      </c>
      <c r="W110" s="103">
        <f t="shared" si="16"/>
        <v>0</v>
      </c>
      <c r="X110" s="103">
        <f t="shared" si="17"/>
        <v>0</v>
      </c>
      <c r="Y110" s="103">
        <f t="shared" si="18"/>
        <v>34.3743</v>
      </c>
      <c r="Z110" s="237">
        <f t="shared" si="19"/>
        <v>1.4834150000000008</v>
      </c>
      <c r="AB110" s="77"/>
    </row>
    <row r="111" spans="1:28" s="7" customFormat="1" ht="15">
      <c r="A111" s="193" t="s">
        <v>293</v>
      </c>
      <c r="B111" s="164">
        <v>2502500</v>
      </c>
      <c r="C111" s="162">
        <v>382250</v>
      </c>
      <c r="D111" s="170">
        <v>0.18</v>
      </c>
      <c r="E111" s="164">
        <v>9350</v>
      </c>
      <c r="F111" s="112">
        <v>0</v>
      </c>
      <c r="G111" s="170">
        <v>0</v>
      </c>
      <c r="H111" s="164">
        <v>0</v>
      </c>
      <c r="I111" s="112">
        <v>0</v>
      </c>
      <c r="J111" s="170">
        <v>0</v>
      </c>
      <c r="K111" s="164">
        <v>2511850</v>
      </c>
      <c r="L111" s="112">
        <v>382250</v>
      </c>
      <c r="M111" s="127">
        <v>0.18</v>
      </c>
      <c r="N111" s="112">
        <v>1916750</v>
      </c>
      <c r="O111" s="173">
        <f t="shared" si="10"/>
        <v>0.7630829866433108</v>
      </c>
      <c r="P111" s="108">
        <f>Volume!K111</f>
        <v>630</v>
      </c>
      <c r="Q111" s="69">
        <f>Volume!J111</f>
        <v>616.15</v>
      </c>
      <c r="R111" s="237">
        <f t="shared" si="11"/>
        <v>154.76763775</v>
      </c>
      <c r="S111" s="103">
        <f t="shared" si="12"/>
        <v>118.10055125</v>
      </c>
      <c r="T111" s="109">
        <f t="shared" si="13"/>
        <v>2129600</v>
      </c>
      <c r="U111" s="103">
        <f t="shared" si="14"/>
        <v>17.949380165289256</v>
      </c>
      <c r="V111" s="103">
        <f t="shared" si="15"/>
        <v>154.1915375</v>
      </c>
      <c r="W111" s="103">
        <f t="shared" si="16"/>
        <v>0.57610025</v>
      </c>
      <c r="X111" s="103">
        <f t="shared" si="17"/>
        <v>0</v>
      </c>
      <c r="Y111" s="103">
        <f t="shared" si="18"/>
        <v>134.1648</v>
      </c>
      <c r="Z111" s="237">
        <f t="shared" si="19"/>
        <v>20.602837749999992</v>
      </c>
      <c r="AB111" s="77"/>
    </row>
    <row r="112" spans="1:28" s="58" customFormat="1" ht="15">
      <c r="A112" s="193" t="s">
        <v>178</v>
      </c>
      <c r="B112" s="164">
        <v>2618750</v>
      </c>
      <c r="C112" s="162">
        <v>-87500</v>
      </c>
      <c r="D112" s="170">
        <v>-0.03</v>
      </c>
      <c r="E112" s="164">
        <v>53750</v>
      </c>
      <c r="F112" s="112">
        <v>1250</v>
      </c>
      <c r="G112" s="170">
        <v>0.02</v>
      </c>
      <c r="H112" s="164">
        <v>0</v>
      </c>
      <c r="I112" s="112">
        <v>0</v>
      </c>
      <c r="J112" s="170">
        <v>0</v>
      </c>
      <c r="K112" s="164">
        <v>2672500</v>
      </c>
      <c r="L112" s="112">
        <v>-86250</v>
      </c>
      <c r="M112" s="127">
        <v>-0.03</v>
      </c>
      <c r="N112" s="112">
        <v>2546250</v>
      </c>
      <c r="O112" s="173">
        <f t="shared" si="10"/>
        <v>0.9527595884003742</v>
      </c>
      <c r="P112" s="108">
        <f>Volume!K112</f>
        <v>173.45</v>
      </c>
      <c r="Q112" s="69">
        <f>Volume!J112</f>
        <v>170.4</v>
      </c>
      <c r="R112" s="237">
        <f t="shared" si="11"/>
        <v>45.5394</v>
      </c>
      <c r="S112" s="103">
        <f t="shared" si="12"/>
        <v>43.3881</v>
      </c>
      <c r="T112" s="109">
        <f t="shared" si="13"/>
        <v>2758750</v>
      </c>
      <c r="U112" s="103">
        <f t="shared" si="14"/>
        <v>-3.1264159492523786</v>
      </c>
      <c r="V112" s="103">
        <f t="shared" si="15"/>
        <v>44.6235</v>
      </c>
      <c r="W112" s="103">
        <f t="shared" si="16"/>
        <v>0.9159</v>
      </c>
      <c r="X112" s="103">
        <f t="shared" si="17"/>
        <v>0</v>
      </c>
      <c r="Y112" s="103">
        <f t="shared" si="18"/>
        <v>47.85051874999999</v>
      </c>
      <c r="Z112" s="237">
        <f t="shared" si="19"/>
        <v>-2.3111187499999915</v>
      </c>
      <c r="AA112" s="78"/>
      <c r="AB112" s="77"/>
    </row>
    <row r="113" spans="1:28" s="58" customFormat="1" ht="15">
      <c r="A113" s="193" t="s">
        <v>145</v>
      </c>
      <c r="B113" s="164">
        <v>2621400</v>
      </c>
      <c r="C113" s="162">
        <v>-78200</v>
      </c>
      <c r="D113" s="170">
        <v>-0.03</v>
      </c>
      <c r="E113" s="164">
        <v>125800</v>
      </c>
      <c r="F113" s="112">
        <v>-1700</v>
      </c>
      <c r="G113" s="170">
        <v>-0.01</v>
      </c>
      <c r="H113" s="164">
        <v>1700</v>
      </c>
      <c r="I113" s="112">
        <v>0</v>
      </c>
      <c r="J113" s="170">
        <v>0</v>
      </c>
      <c r="K113" s="164">
        <v>2748900</v>
      </c>
      <c r="L113" s="112">
        <v>-79900</v>
      </c>
      <c r="M113" s="127">
        <v>-0.03</v>
      </c>
      <c r="N113" s="112">
        <v>1922700</v>
      </c>
      <c r="O113" s="173">
        <f t="shared" si="10"/>
        <v>0.699443413729128</v>
      </c>
      <c r="P113" s="108">
        <f>Volume!K113</f>
        <v>187.9</v>
      </c>
      <c r="Q113" s="69">
        <f>Volume!J113</f>
        <v>189.8</v>
      </c>
      <c r="R113" s="237">
        <f t="shared" si="11"/>
        <v>52.174122000000004</v>
      </c>
      <c r="S113" s="103">
        <f t="shared" si="12"/>
        <v>36.492846</v>
      </c>
      <c r="T113" s="109">
        <f t="shared" si="13"/>
        <v>2828800</v>
      </c>
      <c r="U113" s="103">
        <f t="shared" si="14"/>
        <v>-2.824519230769231</v>
      </c>
      <c r="V113" s="103">
        <f t="shared" si="15"/>
        <v>49.754172</v>
      </c>
      <c r="W113" s="103">
        <f t="shared" si="16"/>
        <v>2.387684</v>
      </c>
      <c r="X113" s="103">
        <f t="shared" si="17"/>
        <v>0.032266</v>
      </c>
      <c r="Y113" s="103">
        <f t="shared" si="18"/>
        <v>53.153152</v>
      </c>
      <c r="Z113" s="237">
        <f t="shared" si="19"/>
        <v>-0.9790299999999945</v>
      </c>
      <c r="AA113" s="78"/>
      <c r="AB113" s="77"/>
    </row>
    <row r="114" spans="1:28" s="7" customFormat="1" ht="15">
      <c r="A114" s="193" t="s">
        <v>272</v>
      </c>
      <c r="B114" s="164">
        <v>2790550</v>
      </c>
      <c r="C114" s="162">
        <v>49300</v>
      </c>
      <c r="D114" s="170">
        <v>0.02</v>
      </c>
      <c r="E114" s="164">
        <v>127500</v>
      </c>
      <c r="F114" s="112">
        <v>-3400</v>
      </c>
      <c r="G114" s="170">
        <v>-0.03</v>
      </c>
      <c r="H114" s="164">
        <v>22950</v>
      </c>
      <c r="I114" s="112">
        <v>0</v>
      </c>
      <c r="J114" s="170">
        <v>0</v>
      </c>
      <c r="K114" s="164">
        <v>2941000</v>
      </c>
      <c r="L114" s="112">
        <v>45900</v>
      </c>
      <c r="M114" s="127">
        <v>0.02</v>
      </c>
      <c r="N114" s="112">
        <v>2616300</v>
      </c>
      <c r="O114" s="173">
        <f t="shared" si="10"/>
        <v>0.8895953757225433</v>
      </c>
      <c r="P114" s="108">
        <f>Volume!K114</f>
        <v>204.7</v>
      </c>
      <c r="Q114" s="69">
        <f>Volume!J114</f>
        <v>197.4</v>
      </c>
      <c r="R114" s="237">
        <f t="shared" si="11"/>
        <v>58.05534</v>
      </c>
      <c r="S114" s="103">
        <f t="shared" si="12"/>
        <v>51.645762</v>
      </c>
      <c r="T114" s="109">
        <f t="shared" si="13"/>
        <v>2895100</v>
      </c>
      <c r="U114" s="103">
        <f t="shared" si="14"/>
        <v>1.5854374633000587</v>
      </c>
      <c r="V114" s="103">
        <f t="shared" si="15"/>
        <v>55.085457</v>
      </c>
      <c r="W114" s="103">
        <f t="shared" si="16"/>
        <v>2.51685</v>
      </c>
      <c r="X114" s="103">
        <f t="shared" si="17"/>
        <v>0.453033</v>
      </c>
      <c r="Y114" s="103">
        <f t="shared" si="18"/>
        <v>59.262697</v>
      </c>
      <c r="Z114" s="237">
        <f t="shared" si="19"/>
        <v>-1.2073570000000018</v>
      </c>
      <c r="AB114" s="77"/>
    </row>
    <row r="115" spans="1:28" s="58" customFormat="1" ht="15">
      <c r="A115" s="193" t="s">
        <v>210</v>
      </c>
      <c r="B115" s="164">
        <v>2640200</v>
      </c>
      <c r="C115" s="162">
        <v>11400</v>
      </c>
      <c r="D115" s="170">
        <v>0</v>
      </c>
      <c r="E115" s="164">
        <v>65000</v>
      </c>
      <c r="F115" s="112">
        <v>1400</v>
      </c>
      <c r="G115" s="170">
        <v>0.02</v>
      </c>
      <c r="H115" s="164">
        <v>22800</v>
      </c>
      <c r="I115" s="112">
        <v>400</v>
      </c>
      <c r="J115" s="170">
        <v>0.02</v>
      </c>
      <c r="K115" s="164">
        <v>2728000</v>
      </c>
      <c r="L115" s="112">
        <v>13200</v>
      </c>
      <c r="M115" s="127">
        <v>0</v>
      </c>
      <c r="N115" s="112">
        <v>2023400</v>
      </c>
      <c r="O115" s="173">
        <f t="shared" si="10"/>
        <v>0.7417155425219941</v>
      </c>
      <c r="P115" s="108">
        <f>Volume!K115</f>
        <v>2105.45</v>
      </c>
      <c r="Q115" s="69">
        <f>Volume!J115</f>
        <v>2107.5</v>
      </c>
      <c r="R115" s="237">
        <f t="shared" si="11"/>
        <v>574.926</v>
      </c>
      <c r="S115" s="103">
        <f t="shared" si="12"/>
        <v>426.43155</v>
      </c>
      <c r="T115" s="109">
        <f t="shared" si="13"/>
        <v>2714800</v>
      </c>
      <c r="U115" s="103">
        <f t="shared" si="14"/>
        <v>0.48622366288492713</v>
      </c>
      <c r="V115" s="103">
        <f t="shared" si="15"/>
        <v>556.42215</v>
      </c>
      <c r="W115" s="103">
        <f t="shared" si="16"/>
        <v>13.69875</v>
      </c>
      <c r="X115" s="103">
        <f t="shared" si="17"/>
        <v>4.8051</v>
      </c>
      <c r="Y115" s="103">
        <f t="shared" si="18"/>
        <v>571.5875659999999</v>
      </c>
      <c r="Z115" s="237">
        <f t="shared" si="19"/>
        <v>3.3384340000001202</v>
      </c>
      <c r="AA115" s="78"/>
      <c r="AB115" s="77"/>
    </row>
    <row r="116" spans="1:28" s="58" customFormat="1" ht="15">
      <c r="A116" s="193" t="s">
        <v>294</v>
      </c>
      <c r="B116" s="164">
        <v>3965850</v>
      </c>
      <c r="C116" s="162">
        <v>-37800</v>
      </c>
      <c r="D116" s="170">
        <v>-0.01</v>
      </c>
      <c r="E116" s="164">
        <v>30800</v>
      </c>
      <c r="F116" s="112">
        <v>1400</v>
      </c>
      <c r="G116" s="170">
        <v>0.05</v>
      </c>
      <c r="H116" s="164">
        <v>350</v>
      </c>
      <c r="I116" s="112">
        <v>0</v>
      </c>
      <c r="J116" s="170">
        <v>0</v>
      </c>
      <c r="K116" s="164">
        <v>3997000</v>
      </c>
      <c r="L116" s="112">
        <v>-36400</v>
      </c>
      <c r="M116" s="127">
        <v>-0.01</v>
      </c>
      <c r="N116" s="112">
        <v>2882600</v>
      </c>
      <c r="O116" s="173">
        <f t="shared" si="10"/>
        <v>0.7211908931698774</v>
      </c>
      <c r="P116" s="108">
        <f>Volume!K116</f>
        <v>700.3</v>
      </c>
      <c r="Q116" s="69">
        <f>Volume!J116</f>
        <v>702</v>
      </c>
      <c r="R116" s="237">
        <f t="shared" si="11"/>
        <v>280.5894</v>
      </c>
      <c r="S116" s="103">
        <f t="shared" si="12"/>
        <v>202.35852</v>
      </c>
      <c r="T116" s="109">
        <f t="shared" si="13"/>
        <v>4033400</v>
      </c>
      <c r="U116" s="103">
        <f t="shared" si="14"/>
        <v>-0.9024644220756682</v>
      </c>
      <c r="V116" s="103">
        <f t="shared" si="15"/>
        <v>278.40267</v>
      </c>
      <c r="W116" s="103">
        <f t="shared" si="16"/>
        <v>2.16216</v>
      </c>
      <c r="X116" s="103">
        <f t="shared" si="17"/>
        <v>0.02457</v>
      </c>
      <c r="Y116" s="103">
        <f t="shared" si="18"/>
        <v>282.459002</v>
      </c>
      <c r="Z116" s="237">
        <f t="shared" si="19"/>
        <v>-1.8696019999999862</v>
      </c>
      <c r="AA116" s="78"/>
      <c r="AB116" s="77"/>
    </row>
    <row r="117" spans="1:28" s="7" customFormat="1" ht="15">
      <c r="A117" s="193" t="s">
        <v>7</v>
      </c>
      <c r="B117" s="164">
        <v>2748096</v>
      </c>
      <c r="C117" s="162">
        <v>63024</v>
      </c>
      <c r="D117" s="170">
        <v>0.02</v>
      </c>
      <c r="E117" s="164">
        <v>79560</v>
      </c>
      <c r="F117" s="112">
        <v>-2184</v>
      </c>
      <c r="G117" s="170">
        <v>-0.03</v>
      </c>
      <c r="H117" s="164">
        <v>7800</v>
      </c>
      <c r="I117" s="112">
        <v>-312</v>
      </c>
      <c r="J117" s="170">
        <v>-0.04</v>
      </c>
      <c r="K117" s="164">
        <v>2835456</v>
      </c>
      <c r="L117" s="112">
        <v>60528</v>
      </c>
      <c r="M117" s="127">
        <v>0.02</v>
      </c>
      <c r="N117" s="112">
        <v>2399904</v>
      </c>
      <c r="O117" s="173">
        <f t="shared" si="10"/>
        <v>0.8463908450704225</v>
      </c>
      <c r="P117" s="108">
        <f>Volume!K117</f>
        <v>729.2</v>
      </c>
      <c r="Q117" s="69">
        <f>Volume!J117</f>
        <v>731.45</v>
      </c>
      <c r="R117" s="237">
        <f t="shared" si="11"/>
        <v>207.39942912</v>
      </c>
      <c r="S117" s="103">
        <f t="shared" si="12"/>
        <v>175.54097808000003</v>
      </c>
      <c r="T117" s="109">
        <f t="shared" si="13"/>
        <v>2774928</v>
      </c>
      <c r="U117" s="103">
        <f t="shared" si="14"/>
        <v>2.1812457836743873</v>
      </c>
      <c r="V117" s="103">
        <f t="shared" si="15"/>
        <v>201.00948192</v>
      </c>
      <c r="W117" s="103">
        <f t="shared" si="16"/>
        <v>5.8194162</v>
      </c>
      <c r="X117" s="103">
        <f t="shared" si="17"/>
        <v>0.570531</v>
      </c>
      <c r="Y117" s="103">
        <f t="shared" si="18"/>
        <v>202.34774976000003</v>
      </c>
      <c r="Z117" s="237">
        <f t="shared" si="19"/>
        <v>5.05167935999998</v>
      </c>
      <c r="AB117" s="77"/>
    </row>
    <row r="118" spans="1:28" s="58" customFormat="1" ht="15">
      <c r="A118" s="193" t="s">
        <v>170</v>
      </c>
      <c r="B118" s="164">
        <v>1590000</v>
      </c>
      <c r="C118" s="162">
        <v>-36600</v>
      </c>
      <c r="D118" s="170">
        <v>-0.02</v>
      </c>
      <c r="E118" s="164">
        <v>3600</v>
      </c>
      <c r="F118" s="112">
        <v>0</v>
      </c>
      <c r="G118" s="170">
        <v>0</v>
      </c>
      <c r="H118" s="164">
        <v>600</v>
      </c>
      <c r="I118" s="112">
        <v>0</v>
      </c>
      <c r="J118" s="170">
        <v>0</v>
      </c>
      <c r="K118" s="164">
        <v>1594200</v>
      </c>
      <c r="L118" s="112">
        <v>-36600</v>
      </c>
      <c r="M118" s="127">
        <v>-0.02</v>
      </c>
      <c r="N118" s="112">
        <v>1452000</v>
      </c>
      <c r="O118" s="173">
        <f t="shared" si="10"/>
        <v>0.9108016560030109</v>
      </c>
      <c r="P118" s="108">
        <f>Volume!K118</f>
        <v>643.95</v>
      </c>
      <c r="Q118" s="69">
        <f>Volume!J118</f>
        <v>634.4</v>
      </c>
      <c r="R118" s="237">
        <f t="shared" si="11"/>
        <v>101.136048</v>
      </c>
      <c r="S118" s="103">
        <f t="shared" si="12"/>
        <v>92.11488</v>
      </c>
      <c r="T118" s="109">
        <f t="shared" si="13"/>
        <v>1630800</v>
      </c>
      <c r="U118" s="103">
        <f t="shared" si="14"/>
        <v>-2.2442972774098604</v>
      </c>
      <c r="V118" s="103">
        <f t="shared" si="15"/>
        <v>100.8696</v>
      </c>
      <c r="W118" s="103">
        <f t="shared" si="16"/>
        <v>0.228384</v>
      </c>
      <c r="X118" s="103">
        <f t="shared" si="17"/>
        <v>0.038064</v>
      </c>
      <c r="Y118" s="103">
        <f t="shared" si="18"/>
        <v>105.01536600000001</v>
      </c>
      <c r="Z118" s="237">
        <f t="shared" si="19"/>
        <v>-3.879318000000012</v>
      </c>
      <c r="AA118" s="78"/>
      <c r="AB118" s="77"/>
    </row>
    <row r="119" spans="1:28" s="58" customFormat="1" ht="15">
      <c r="A119" s="193" t="s">
        <v>223</v>
      </c>
      <c r="B119" s="164">
        <v>2512400</v>
      </c>
      <c r="C119" s="162">
        <v>147200</v>
      </c>
      <c r="D119" s="170">
        <v>0.06</v>
      </c>
      <c r="E119" s="164">
        <v>57600</v>
      </c>
      <c r="F119" s="112">
        <v>1200</v>
      </c>
      <c r="G119" s="170">
        <v>0.02</v>
      </c>
      <c r="H119" s="164">
        <v>17600</v>
      </c>
      <c r="I119" s="112">
        <v>0</v>
      </c>
      <c r="J119" s="170">
        <v>0</v>
      </c>
      <c r="K119" s="164">
        <v>2587600</v>
      </c>
      <c r="L119" s="112">
        <v>148400</v>
      </c>
      <c r="M119" s="127">
        <v>0.06</v>
      </c>
      <c r="N119" s="112">
        <v>2250400</v>
      </c>
      <c r="O119" s="173">
        <f t="shared" si="10"/>
        <v>0.8696861957025815</v>
      </c>
      <c r="P119" s="108">
        <f>Volume!K119</f>
        <v>759.05</v>
      </c>
      <c r="Q119" s="69">
        <f>Volume!J119</f>
        <v>761.35</v>
      </c>
      <c r="R119" s="237">
        <f t="shared" si="11"/>
        <v>197.006926</v>
      </c>
      <c r="S119" s="103">
        <f t="shared" si="12"/>
        <v>171.334204</v>
      </c>
      <c r="T119" s="109">
        <f t="shared" si="13"/>
        <v>2439200</v>
      </c>
      <c r="U119" s="103">
        <f t="shared" si="14"/>
        <v>6.083961954739259</v>
      </c>
      <c r="V119" s="103">
        <f t="shared" si="15"/>
        <v>191.281574</v>
      </c>
      <c r="W119" s="103">
        <f t="shared" si="16"/>
        <v>4.385376</v>
      </c>
      <c r="X119" s="103">
        <f t="shared" si="17"/>
        <v>1.339976</v>
      </c>
      <c r="Y119" s="103">
        <f t="shared" si="18"/>
        <v>185.147476</v>
      </c>
      <c r="Z119" s="237">
        <f t="shared" si="19"/>
        <v>11.859449999999981</v>
      </c>
      <c r="AA119" s="78"/>
      <c r="AB119" s="77"/>
    </row>
    <row r="120" spans="1:28" s="58" customFormat="1" ht="15">
      <c r="A120" s="193" t="s">
        <v>207</v>
      </c>
      <c r="B120" s="164">
        <v>2128750</v>
      </c>
      <c r="C120" s="162">
        <v>665000</v>
      </c>
      <c r="D120" s="170">
        <v>0.45</v>
      </c>
      <c r="E120" s="164">
        <v>141250</v>
      </c>
      <c r="F120" s="112">
        <v>30000</v>
      </c>
      <c r="G120" s="170">
        <v>0.27</v>
      </c>
      <c r="H120" s="164">
        <v>12500</v>
      </c>
      <c r="I120" s="112">
        <v>-3750</v>
      </c>
      <c r="J120" s="170">
        <v>-0.23</v>
      </c>
      <c r="K120" s="164">
        <v>2282500</v>
      </c>
      <c r="L120" s="112">
        <v>691250</v>
      </c>
      <c r="M120" s="127">
        <v>0.43</v>
      </c>
      <c r="N120" s="112">
        <v>2077500</v>
      </c>
      <c r="O120" s="173">
        <f t="shared" si="10"/>
        <v>0.9101861993428259</v>
      </c>
      <c r="P120" s="108">
        <f>Volume!K120</f>
        <v>246.15</v>
      </c>
      <c r="Q120" s="69">
        <f>Volume!J120</f>
        <v>259.45</v>
      </c>
      <c r="R120" s="237">
        <f t="shared" si="11"/>
        <v>59.2194625</v>
      </c>
      <c r="S120" s="103">
        <f t="shared" si="12"/>
        <v>53.9007375</v>
      </c>
      <c r="T120" s="109">
        <f t="shared" si="13"/>
        <v>1591250</v>
      </c>
      <c r="U120" s="103">
        <f t="shared" si="14"/>
        <v>43.44069128043991</v>
      </c>
      <c r="V120" s="103">
        <f t="shared" si="15"/>
        <v>55.23041875</v>
      </c>
      <c r="W120" s="103">
        <f t="shared" si="16"/>
        <v>3.66473125</v>
      </c>
      <c r="X120" s="103">
        <f t="shared" si="17"/>
        <v>0.3243125</v>
      </c>
      <c r="Y120" s="103">
        <f t="shared" si="18"/>
        <v>39.16861875</v>
      </c>
      <c r="Z120" s="237">
        <f t="shared" si="19"/>
        <v>20.05084375</v>
      </c>
      <c r="AA120" s="78"/>
      <c r="AB120" s="77"/>
    </row>
    <row r="121" spans="1:28" s="58" customFormat="1" ht="15">
      <c r="A121" s="193" t="s">
        <v>295</v>
      </c>
      <c r="B121" s="164">
        <v>1353500</v>
      </c>
      <c r="C121" s="162">
        <v>-18250</v>
      </c>
      <c r="D121" s="170">
        <v>-0.01</v>
      </c>
      <c r="E121" s="164">
        <v>8750</v>
      </c>
      <c r="F121" s="112">
        <v>0</v>
      </c>
      <c r="G121" s="170">
        <v>0</v>
      </c>
      <c r="H121" s="164">
        <v>0</v>
      </c>
      <c r="I121" s="112">
        <v>0</v>
      </c>
      <c r="J121" s="170">
        <v>0</v>
      </c>
      <c r="K121" s="164">
        <v>1362250</v>
      </c>
      <c r="L121" s="112">
        <v>-18250</v>
      </c>
      <c r="M121" s="127">
        <v>-0.01</v>
      </c>
      <c r="N121" s="112">
        <v>880500</v>
      </c>
      <c r="O121" s="173">
        <f t="shared" si="10"/>
        <v>0.6463571297485777</v>
      </c>
      <c r="P121" s="108">
        <f>Volume!K121</f>
        <v>1208.8</v>
      </c>
      <c r="Q121" s="69">
        <f>Volume!J121</f>
        <v>1182.2</v>
      </c>
      <c r="R121" s="237">
        <f t="shared" si="11"/>
        <v>161.045195</v>
      </c>
      <c r="S121" s="103">
        <f t="shared" si="12"/>
        <v>104.09271</v>
      </c>
      <c r="T121" s="109">
        <f t="shared" si="13"/>
        <v>1380500</v>
      </c>
      <c r="U121" s="103">
        <f t="shared" si="14"/>
        <v>-1.3219847881202462</v>
      </c>
      <c r="V121" s="103">
        <f t="shared" si="15"/>
        <v>160.01077</v>
      </c>
      <c r="W121" s="103">
        <f t="shared" si="16"/>
        <v>1.034425</v>
      </c>
      <c r="X121" s="103">
        <f t="shared" si="17"/>
        <v>0</v>
      </c>
      <c r="Y121" s="103">
        <f t="shared" si="18"/>
        <v>166.87484</v>
      </c>
      <c r="Z121" s="237">
        <f t="shared" si="19"/>
        <v>-5.829644999999999</v>
      </c>
      <c r="AA121" s="78"/>
      <c r="AB121" s="77"/>
    </row>
    <row r="122" spans="1:28" s="58" customFormat="1" ht="15">
      <c r="A122" s="193" t="s">
        <v>418</v>
      </c>
      <c r="B122" s="164">
        <v>1991000</v>
      </c>
      <c r="C122" s="162">
        <v>77550</v>
      </c>
      <c r="D122" s="170">
        <v>0.04</v>
      </c>
      <c r="E122" s="164">
        <v>13200</v>
      </c>
      <c r="F122" s="112">
        <v>3300</v>
      </c>
      <c r="G122" s="170">
        <v>0.33</v>
      </c>
      <c r="H122" s="164">
        <v>550</v>
      </c>
      <c r="I122" s="112">
        <v>0</v>
      </c>
      <c r="J122" s="170">
        <v>0</v>
      </c>
      <c r="K122" s="164">
        <v>2004750</v>
      </c>
      <c r="L122" s="112">
        <v>80850</v>
      </c>
      <c r="M122" s="127">
        <v>0.04</v>
      </c>
      <c r="N122" s="112">
        <v>1757250</v>
      </c>
      <c r="O122" s="173">
        <f t="shared" si="10"/>
        <v>0.8765432098765432</v>
      </c>
      <c r="P122" s="108">
        <f>Volume!K122</f>
        <v>441.85</v>
      </c>
      <c r="Q122" s="69">
        <f>Volume!J122</f>
        <v>449.9</v>
      </c>
      <c r="R122" s="237">
        <f t="shared" si="11"/>
        <v>90.1937025</v>
      </c>
      <c r="S122" s="103">
        <f t="shared" si="12"/>
        <v>79.0586775</v>
      </c>
      <c r="T122" s="109">
        <f t="shared" si="13"/>
        <v>1923900</v>
      </c>
      <c r="U122" s="103">
        <f t="shared" si="14"/>
        <v>4.202401372212693</v>
      </c>
      <c r="V122" s="103">
        <f t="shared" si="15"/>
        <v>89.57509</v>
      </c>
      <c r="W122" s="103">
        <f t="shared" si="16"/>
        <v>0.593868</v>
      </c>
      <c r="X122" s="103">
        <f t="shared" si="17"/>
        <v>0.0247445</v>
      </c>
      <c r="Y122" s="103">
        <f t="shared" si="18"/>
        <v>85.0075215</v>
      </c>
      <c r="Z122" s="237">
        <f t="shared" si="19"/>
        <v>5.186181000000005</v>
      </c>
      <c r="AA122" s="78"/>
      <c r="AB122" s="77"/>
    </row>
    <row r="123" spans="1:28" s="58" customFormat="1" ht="15">
      <c r="A123" s="193" t="s">
        <v>277</v>
      </c>
      <c r="B123" s="164">
        <v>4222400</v>
      </c>
      <c r="C123" s="162">
        <v>4800</v>
      </c>
      <c r="D123" s="170">
        <v>0</v>
      </c>
      <c r="E123" s="164">
        <v>12000</v>
      </c>
      <c r="F123" s="112">
        <v>0</v>
      </c>
      <c r="G123" s="170">
        <v>0</v>
      </c>
      <c r="H123" s="164">
        <v>800</v>
      </c>
      <c r="I123" s="112">
        <v>0</v>
      </c>
      <c r="J123" s="170">
        <v>0</v>
      </c>
      <c r="K123" s="164">
        <v>4235200</v>
      </c>
      <c r="L123" s="112">
        <v>4800</v>
      </c>
      <c r="M123" s="127">
        <v>0</v>
      </c>
      <c r="N123" s="112">
        <v>3307200</v>
      </c>
      <c r="O123" s="173">
        <f t="shared" si="10"/>
        <v>0.780884019644881</v>
      </c>
      <c r="P123" s="108">
        <f>Volume!K123</f>
        <v>316.35</v>
      </c>
      <c r="Q123" s="69">
        <f>Volume!J123</f>
        <v>310.25</v>
      </c>
      <c r="R123" s="237">
        <f t="shared" si="11"/>
        <v>131.39708</v>
      </c>
      <c r="S123" s="103">
        <f t="shared" si="12"/>
        <v>102.60588</v>
      </c>
      <c r="T123" s="109">
        <f t="shared" si="13"/>
        <v>4230400</v>
      </c>
      <c r="U123" s="103">
        <f t="shared" si="14"/>
        <v>0.11346444780635401</v>
      </c>
      <c r="V123" s="103">
        <f t="shared" si="15"/>
        <v>130.99996</v>
      </c>
      <c r="W123" s="103">
        <f t="shared" si="16"/>
        <v>0.3723</v>
      </c>
      <c r="X123" s="103">
        <f t="shared" si="17"/>
        <v>0.02482</v>
      </c>
      <c r="Y123" s="103">
        <f t="shared" si="18"/>
        <v>133.828704</v>
      </c>
      <c r="Z123" s="237">
        <f t="shared" si="19"/>
        <v>-2.4316239999999993</v>
      </c>
      <c r="AA123" s="78"/>
      <c r="AB123" s="77"/>
    </row>
    <row r="124" spans="1:28" s="58" customFormat="1" ht="15">
      <c r="A124" s="193" t="s">
        <v>146</v>
      </c>
      <c r="B124" s="164">
        <v>11044900</v>
      </c>
      <c r="C124" s="162">
        <v>-133500</v>
      </c>
      <c r="D124" s="170">
        <v>-0.01</v>
      </c>
      <c r="E124" s="164">
        <v>1157000</v>
      </c>
      <c r="F124" s="112">
        <v>71200</v>
      </c>
      <c r="G124" s="170">
        <v>0.07</v>
      </c>
      <c r="H124" s="164">
        <v>53400</v>
      </c>
      <c r="I124" s="112">
        <v>8900</v>
      </c>
      <c r="J124" s="170">
        <v>0.2</v>
      </c>
      <c r="K124" s="164">
        <v>12255300</v>
      </c>
      <c r="L124" s="112">
        <v>-53400</v>
      </c>
      <c r="M124" s="127">
        <v>0</v>
      </c>
      <c r="N124" s="112">
        <v>10065900</v>
      </c>
      <c r="O124" s="173">
        <f t="shared" si="10"/>
        <v>0.8213507625272332</v>
      </c>
      <c r="P124" s="108">
        <f>Volume!K124</f>
        <v>42.2</v>
      </c>
      <c r="Q124" s="69">
        <f>Volume!J124</f>
        <v>41.15</v>
      </c>
      <c r="R124" s="237">
        <f t="shared" si="11"/>
        <v>50.4305595</v>
      </c>
      <c r="S124" s="103">
        <f t="shared" si="12"/>
        <v>41.4211785</v>
      </c>
      <c r="T124" s="109">
        <f t="shared" si="13"/>
        <v>12308700</v>
      </c>
      <c r="U124" s="103">
        <f t="shared" si="14"/>
        <v>-0.43383947939262474</v>
      </c>
      <c r="V124" s="103">
        <f t="shared" si="15"/>
        <v>45.4497635</v>
      </c>
      <c r="W124" s="103">
        <f t="shared" si="16"/>
        <v>4.761055</v>
      </c>
      <c r="X124" s="103">
        <f t="shared" si="17"/>
        <v>0.219741</v>
      </c>
      <c r="Y124" s="103">
        <f t="shared" si="18"/>
        <v>51.94271400000001</v>
      </c>
      <c r="Z124" s="237">
        <f t="shared" si="19"/>
        <v>-1.5121545000000083</v>
      </c>
      <c r="AA124" s="78"/>
      <c r="AB124" s="77"/>
    </row>
    <row r="125" spans="1:28" s="7" customFormat="1" ht="15">
      <c r="A125" s="193" t="s">
        <v>8</v>
      </c>
      <c r="B125" s="164">
        <v>22225600</v>
      </c>
      <c r="C125" s="162">
        <v>-92800</v>
      </c>
      <c r="D125" s="170">
        <v>0</v>
      </c>
      <c r="E125" s="164">
        <v>3632000</v>
      </c>
      <c r="F125" s="112">
        <v>-35200</v>
      </c>
      <c r="G125" s="170">
        <v>-0.01</v>
      </c>
      <c r="H125" s="164">
        <v>699200</v>
      </c>
      <c r="I125" s="112">
        <v>-4800</v>
      </c>
      <c r="J125" s="170">
        <v>-0.01</v>
      </c>
      <c r="K125" s="164">
        <v>26556800</v>
      </c>
      <c r="L125" s="112">
        <v>-132800</v>
      </c>
      <c r="M125" s="127">
        <v>0</v>
      </c>
      <c r="N125" s="112">
        <v>20366400</v>
      </c>
      <c r="O125" s="173">
        <f t="shared" si="10"/>
        <v>0.7668996264610194</v>
      </c>
      <c r="P125" s="108">
        <f>Volume!K125</f>
        <v>159</v>
      </c>
      <c r="Q125" s="69">
        <f>Volume!J125</f>
        <v>160.55</v>
      </c>
      <c r="R125" s="237">
        <f t="shared" si="11"/>
        <v>426.36942400000004</v>
      </c>
      <c r="S125" s="103">
        <f t="shared" si="12"/>
        <v>326.982552</v>
      </c>
      <c r="T125" s="109">
        <f t="shared" si="13"/>
        <v>26689600</v>
      </c>
      <c r="U125" s="103">
        <f t="shared" si="14"/>
        <v>-0.4975720880043163</v>
      </c>
      <c r="V125" s="103">
        <f t="shared" si="15"/>
        <v>356.83200800000003</v>
      </c>
      <c r="W125" s="103">
        <f t="shared" si="16"/>
        <v>58.31176</v>
      </c>
      <c r="X125" s="103">
        <f t="shared" si="17"/>
        <v>11.225656</v>
      </c>
      <c r="Y125" s="103">
        <f t="shared" si="18"/>
        <v>424.36464</v>
      </c>
      <c r="Z125" s="237">
        <f t="shared" si="19"/>
        <v>2.004784000000029</v>
      </c>
      <c r="AB125" s="77"/>
    </row>
    <row r="126" spans="1:28" s="58" customFormat="1" ht="15">
      <c r="A126" s="193" t="s">
        <v>296</v>
      </c>
      <c r="B126" s="164">
        <v>3641000</v>
      </c>
      <c r="C126" s="162">
        <v>-284000</v>
      </c>
      <c r="D126" s="170">
        <v>-0.07</v>
      </c>
      <c r="E126" s="164">
        <v>99000</v>
      </c>
      <c r="F126" s="112">
        <v>5000</v>
      </c>
      <c r="G126" s="170">
        <v>0.05</v>
      </c>
      <c r="H126" s="164">
        <v>0</v>
      </c>
      <c r="I126" s="112">
        <v>0</v>
      </c>
      <c r="J126" s="170">
        <v>0</v>
      </c>
      <c r="K126" s="164">
        <v>3740000</v>
      </c>
      <c r="L126" s="112">
        <v>-279000</v>
      </c>
      <c r="M126" s="127">
        <v>-0.07</v>
      </c>
      <c r="N126" s="112">
        <v>3427000</v>
      </c>
      <c r="O126" s="173">
        <f t="shared" si="10"/>
        <v>0.9163101604278074</v>
      </c>
      <c r="P126" s="108">
        <f>Volume!K126</f>
        <v>176.1</v>
      </c>
      <c r="Q126" s="69">
        <f>Volume!J126</f>
        <v>175.05</v>
      </c>
      <c r="R126" s="237">
        <f t="shared" si="11"/>
        <v>65.4687</v>
      </c>
      <c r="S126" s="103">
        <f t="shared" si="12"/>
        <v>59.989635</v>
      </c>
      <c r="T126" s="109">
        <f t="shared" si="13"/>
        <v>4019000</v>
      </c>
      <c r="U126" s="103">
        <f t="shared" si="14"/>
        <v>-6.942025379447624</v>
      </c>
      <c r="V126" s="103">
        <f t="shared" si="15"/>
        <v>63.735705</v>
      </c>
      <c r="W126" s="103">
        <f t="shared" si="16"/>
        <v>1.732995</v>
      </c>
      <c r="X126" s="103">
        <f t="shared" si="17"/>
        <v>0</v>
      </c>
      <c r="Y126" s="103">
        <f t="shared" si="18"/>
        <v>70.77459</v>
      </c>
      <c r="Z126" s="237">
        <f t="shared" si="19"/>
        <v>-5.305890000000005</v>
      </c>
      <c r="AA126" s="78"/>
      <c r="AB126" s="77"/>
    </row>
    <row r="127" spans="1:28" s="58" customFormat="1" ht="15">
      <c r="A127" s="193" t="s">
        <v>179</v>
      </c>
      <c r="B127" s="164">
        <v>37954000</v>
      </c>
      <c r="C127" s="162">
        <v>-532000</v>
      </c>
      <c r="D127" s="170">
        <v>-0.01</v>
      </c>
      <c r="E127" s="164">
        <v>7798000</v>
      </c>
      <c r="F127" s="112">
        <v>-238000</v>
      </c>
      <c r="G127" s="170">
        <v>-0.03</v>
      </c>
      <c r="H127" s="164">
        <v>1078000</v>
      </c>
      <c r="I127" s="112">
        <v>-42000</v>
      </c>
      <c r="J127" s="170">
        <v>-0.04</v>
      </c>
      <c r="K127" s="164">
        <v>46830000</v>
      </c>
      <c r="L127" s="112">
        <v>-812000</v>
      </c>
      <c r="M127" s="127">
        <v>-0.02</v>
      </c>
      <c r="N127" s="112">
        <v>43960000</v>
      </c>
      <c r="O127" s="173">
        <f t="shared" si="10"/>
        <v>0.9387144992526159</v>
      </c>
      <c r="P127" s="108">
        <f>Volume!K127</f>
        <v>19.85</v>
      </c>
      <c r="Q127" s="69">
        <f>Volume!J127</f>
        <v>19.45</v>
      </c>
      <c r="R127" s="237">
        <f t="shared" si="11"/>
        <v>91.08435</v>
      </c>
      <c r="S127" s="103">
        <f t="shared" si="12"/>
        <v>85.5022</v>
      </c>
      <c r="T127" s="109">
        <f t="shared" si="13"/>
        <v>47642000</v>
      </c>
      <c r="U127" s="103">
        <f t="shared" si="14"/>
        <v>-1.7043784895680283</v>
      </c>
      <c r="V127" s="103">
        <f t="shared" si="15"/>
        <v>73.82053</v>
      </c>
      <c r="W127" s="103">
        <f t="shared" si="16"/>
        <v>15.16711</v>
      </c>
      <c r="X127" s="103">
        <f t="shared" si="17"/>
        <v>2.09671</v>
      </c>
      <c r="Y127" s="103">
        <f t="shared" si="18"/>
        <v>94.56937</v>
      </c>
      <c r="Z127" s="237">
        <f t="shared" si="19"/>
        <v>-3.485020000000006</v>
      </c>
      <c r="AA127" s="78"/>
      <c r="AB127" s="77"/>
    </row>
    <row r="128" spans="1:28" s="58" customFormat="1" ht="15">
      <c r="A128" s="193" t="s">
        <v>202</v>
      </c>
      <c r="B128" s="164">
        <v>3735200</v>
      </c>
      <c r="C128" s="162">
        <v>77050</v>
      </c>
      <c r="D128" s="170">
        <v>0.02</v>
      </c>
      <c r="E128" s="164">
        <v>100050</v>
      </c>
      <c r="F128" s="112">
        <v>-3450</v>
      </c>
      <c r="G128" s="170">
        <v>-0.03</v>
      </c>
      <c r="H128" s="164">
        <v>20700</v>
      </c>
      <c r="I128" s="112">
        <v>1150</v>
      </c>
      <c r="J128" s="170">
        <v>0.06</v>
      </c>
      <c r="K128" s="164">
        <v>3855950</v>
      </c>
      <c r="L128" s="112">
        <v>74750</v>
      </c>
      <c r="M128" s="127">
        <v>0.02</v>
      </c>
      <c r="N128" s="112">
        <v>3057850</v>
      </c>
      <c r="O128" s="173">
        <f t="shared" si="10"/>
        <v>0.7930211750671041</v>
      </c>
      <c r="P128" s="108">
        <f>Volume!K128</f>
        <v>260.6</v>
      </c>
      <c r="Q128" s="69">
        <f>Volume!J128</f>
        <v>259.9</v>
      </c>
      <c r="R128" s="237">
        <f t="shared" si="11"/>
        <v>100.2161405</v>
      </c>
      <c r="S128" s="103">
        <f t="shared" si="12"/>
        <v>79.47352149999999</v>
      </c>
      <c r="T128" s="109">
        <f t="shared" si="13"/>
        <v>3781200</v>
      </c>
      <c r="U128" s="103">
        <f t="shared" si="14"/>
        <v>1.9768856447688565</v>
      </c>
      <c r="V128" s="103">
        <f t="shared" si="15"/>
        <v>97.07784799999999</v>
      </c>
      <c r="W128" s="103">
        <f t="shared" si="16"/>
        <v>2.6002994999999998</v>
      </c>
      <c r="X128" s="103">
        <f t="shared" si="17"/>
        <v>0.5379929999999999</v>
      </c>
      <c r="Y128" s="103">
        <f t="shared" si="18"/>
        <v>98.53807200000001</v>
      </c>
      <c r="Z128" s="237">
        <f t="shared" si="19"/>
        <v>1.6780684999999806</v>
      </c>
      <c r="AA128" s="78"/>
      <c r="AB128" s="77"/>
    </row>
    <row r="129" spans="1:28" s="58" customFormat="1" ht="15">
      <c r="A129" s="193" t="s">
        <v>171</v>
      </c>
      <c r="B129" s="164">
        <v>4832300</v>
      </c>
      <c r="C129" s="162">
        <v>97900</v>
      </c>
      <c r="D129" s="170">
        <v>0.02</v>
      </c>
      <c r="E129" s="164">
        <v>37400</v>
      </c>
      <c r="F129" s="112">
        <v>-2200</v>
      </c>
      <c r="G129" s="170">
        <v>-0.06</v>
      </c>
      <c r="H129" s="164">
        <v>3300</v>
      </c>
      <c r="I129" s="112">
        <v>0</v>
      </c>
      <c r="J129" s="170">
        <v>0</v>
      </c>
      <c r="K129" s="164">
        <v>4873000</v>
      </c>
      <c r="L129" s="112">
        <v>95700</v>
      </c>
      <c r="M129" s="127">
        <v>0.02</v>
      </c>
      <c r="N129" s="112">
        <v>4246000</v>
      </c>
      <c r="O129" s="173">
        <f t="shared" si="10"/>
        <v>0.871331828442438</v>
      </c>
      <c r="P129" s="108">
        <f>Volume!K129</f>
        <v>385</v>
      </c>
      <c r="Q129" s="69">
        <f>Volume!J129</f>
        <v>399.35</v>
      </c>
      <c r="R129" s="237">
        <f t="shared" si="11"/>
        <v>194.603255</v>
      </c>
      <c r="S129" s="103">
        <f t="shared" si="12"/>
        <v>169.56401</v>
      </c>
      <c r="T129" s="109">
        <f t="shared" si="13"/>
        <v>4777300</v>
      </c>
      <c r="U129" s="103">
        <f t="shared" si="14"/>
        <v>2.0032235781717707</v>
      </c>
      <c r="V129" s="103">
        <f t="shared" si="15"/>
        <v>192.9779005</v>
      </c>
      <c r="W129" s="103">
        <f t="shared" si="16"/>
        <v>1.493569</v>
      </c>
      <c r="X129" s="103">
        <f t="shared" si="17"/>
        <v>0.1317855</v>
      </c>
      <c r="Y129" s="103">
        <f t="shared" si="18"/>
        <v>183.92605</v>
      </c>
      <c r="Z129" s="237">
        <f t="shared" si="19"/>
        <v>10.677204999999987</v>
      </c>
      <c r="AA129" s="78"/>
      <c r="AB129" s="77"/>
    </row>
    <row r="130" spans="1:28" s="58" customFormat="1" ht="15">
      <c r="A130" s="193" t="s">
        <v>147</v>
      </c>
      <c r="B130" s="164">
        <v>5805600</v>
      </c>
      <c r="C130" s="162">
        <v>-5900</v>
      </c>
      <c r="D130" s="170">
        <v>0</v>
      </c>
      <c r="E130" s="164">
        <v>401200</v>
      </c>
      <c r="F130" s="112">
        <v>0</v>
      </c>
      <c r="G130" s="170">
        <v>0</v>
      </c>
      <c r="H130" s="164">
        <v>41300</v>
      </c>
      <c r="I130" s="112">
        <v>0</v>
      </c>
      <c r="J130" s="170">
        <v>0</v>
      </c>
      <c r="K130" s="164">
        <v>6248100</v>
      </c>
      <c r="L130" s="112">
        <v>-5900</v>
      </c>
      <c r="M130" s="127">
        <v>0</v>
      </c>
      <c r="N130" s="112">
        <v>5504700</v>
      </c>
      <c r="O130" s="173">
        <f t="shared" si="10"/>
        <v>0.8810198300283286</v>
      </c>
      <c r="P130" s="108">
        <f>Volume!K130</f>
        <v>62.35</v>
      </c>
      <c r="Q130" s="69">
        <f>Volume!J130</f>
        <v>62</v>
      </c>
      <c r="R130" s="237">
        <f t="shared" si="11"/>
        <v>38.73822</v>
      </c>
      <c r="S130" s="103">
        <f t="shared" si="12"/>
        <v>34.12914</v>
      </c>
      <c r="T130" s="109">
        <f t="shared" si="13"/>
        <v>6254000</v>
      </c>
      <c r="U130" s="103">
        <f t="shared" si="14"/>
        <v>-0.09433962264150944</v>
      </c>
      <c r="V130" s="103">
        <f t="shared" si="15"/>
        <v>35.99472</v>
      </c>
      <c r="W130" s="103">
        <f t="shared" si="16"/>
        <v>2.48744</v>
      </c>
      <c r="X130" s="103">
        <f t="shared" si="17"/>
        <v>0.25606</v>
      </c>
      <c r="Y130" s="103">
        <f t="shared" si="18"/>
        <v>38.99369</v>
      </c>
      <c r="Z130" s="237">
        <f t="shared" si="19"/>
        <v>-0.25547000000000253</v>
      </c>
      <c r="AA130" s="78"/>
      <c r="AB130" s="77"/>
    </row>
    <row r="131" spans="1:28" s="7" customFormat="1" ht="15">
      <c r="A131" s="193" t="s">
        <v>148</v>
      </c>
      <c r="B131" s="164">
        <v>976030</v>
      </c>
      <c r="C131" s="162">
        <v>-54340</v>
      </c>
      <c r="D131" s="170">
        <v>-0.05</v>
      </c>
      <c r="E131" s="164">
        <v>29260</v>
      </c>
      <c r="F131" s="112">
        <v>0</v>
      </c>
      <c r="G131" s="170">
        <v>0</v>
      </c>
      <c r="H131" s="164">
        <v>1045</v>
      </c>
      <c r="I131" s="112">
        <v>0</v>
      </c>
      <c r="J131" s="170">
        <v>0</v>
      </c>
      <c r="K131" s="164">
        <v>1006335</v>
      </c>
      <c r="L131" s="112">
        <v>-54340</v>
      </c>
      <c r="M131" s="127">
        <v>-0.05</v>
      </c>
      <c r="N131" s="112">
        <v>959310</v>
      </c>
      <c r="O131" s="173">
        <f t="shared" si="10"/>
        <v>0.9532710280373832</v>
      </c>
      <c r="P131" s="108">
        <f>Volume!K131</f>
        <v>301.15</v>
      </c>
      <c r="Q131" s="69">
        <f>Volume!J131</f>
        <v>301.35</v>
      </c>
      <c r="R131" s="237">
        <f t="shared" si="11"/>
        <v>30.325905225</v>
      </c>
      <c r="S131" s="103">
        <f t="shared" si="12"/>
        <v>28.90880685</v>
      </c>
      <c r="T131" s="109">
        <f t="shared" si="13"/>
        <v>1060675</v>
      </c>
      <c r="U131" s="103">
        <f t="shared" si="14"/>
        <v>-5.123152709359606</v>
      </c>
      <c r="V131" s="103">
        <f t="shared" si="15"/>
        <v>29.41266405</v>
      </c>
      <c r="W131" s="103">
        <f t="shared" si="16"/>
        <v>0.8817501</v>
      </c>
      <c r="X131" s="103">
        <f t="shared" si="17"/>
        <v>0.031491075</v>
      </c>
      <c r="Y131" s="103">
        <f t="shared" si="18"/>
        <v>31.942227625</v>
      </c>
      <c r="Z131" s="237">
        <f t="shared" si="19"/>
        <v>-1.6163224000000014</v>
      </c>
      <c r="AB131" s="77"/>
    </row>
    <row r="132" spans="1:28" s="7" customFormat="1" ht="15">
      <c r="A132" s="193" t="s">
        <v>122</v>
      </c>
      <c r="B132" s="164">
        <v>10697375</v>
      </c>
      <c r="C132" s="162">
        <v>-856375</v>
      </c>
      <c r="D132" s="170">
        <v>-0.07</v>
      </c>
      <c r="E132" s="164">
        <v>2717000</v>
      </c>
      <c r="F132" s="112">
        <v>60125</v>
      </c>
      <c r="G132" s="170">
        <v>0.02</v>
      </c>
      <c r="H132" s="164">
        <v>284375</v>
      </c>
      <c r="I132" s="112">
        <v>-8125</v>
      </c>
      <c r="J132" s="170">
        <v>-0.03</v>
      </c>
      <c r="K132" s="164">
        <v>13698750</v>
      </c>
      <c r="L132" s="112">
        <v>-804375</v>
      </c>
      <c r="M132" s="127">
        <v>-0.06</v>
      </c>
      <c r="N132" s="112">
        <v>11729250</v>
      </c>
      <c r="O132" s="173">
        <f t="shared" si="10"/>
        <v>0.8562277580071175</v>
      </c>
      <c r="P132" s="108">
        <f>Volume!K132</f>
        <v>149.8</v>
      </c>
      <c r="Q132" s="69">
        <f>Volume!J132</f>
        <v>152.75</v>
      </c>
      <c r="R132" s="237">
        <f t="shared" si="11"/>
        <v>209.24840625</v>
      </c>
      <c r="S132" s="103">
        <f t="shared" si="12"/>
        <v>179.16429375</v>
      </c>
      <c r="T132" s="109">
        <f t="shared" si="13"/>
        <v>14503125</v>
      </c>
      <c r="U132" s="103">
        <f t="shared" si="14"/>
        <v>-5.546218487394958</v>
      </c>
      <c r="V132" s="103">
        <f t="shared" si="15"/>
        <v>163.402403125</v>
      </c>
      <c r="W132" s="103">
        <f t="shared" si="16"/>
        <v>41.502175</v>
      </c>
      <c r="X132" s="103">
        <f t="shared" si="17"/>
        <v>4.343828125</v>
      </c>
      <c r="Y132" s="103">
        <f t="shared" si="18"/>
        <v>217.2568125</v>
      </c>
      <c r="Z132" s="237">
        <f t="shared" si="19"/>
        <v>-8.008406250000007</v>
      </c>
      <c r="AB132" s="77"/>
    </row>
    <row r="133" spans="1:28" s="7" customFormat="1" ht="15">
      <c r="A133" s="201" t="s">
        <v>36</v>
      </c>
      <c r="B133" s="164">
        <v>9567900</v>
      </c>
      <c r="C133" s="162">
        <v>249750</v>
      </c>
      <c r="D133" s="170">
        <v>0.03</v>
      </c>
      <c r="E133" s="164">
        <v>112950</v>
      </c>
      <c r="F133" s="112">
        <v>3600</v>
      </c>
      <c r="G133" s="170">
        <v>0.03</v>
      </c>
      <c r="H133" s="164">
        <v>13050</v>
      </c>
      <c r="I133" s="112">
        <v>0</v>
      </c>
      <c r="J133" s="170">
        <v>0</v>
      </c>
      <c r="K133" s="164">
        <v>9693900</v>
      </c>
      <c r="L133" s="112">
        <v>253350</v>
      </c>
      <c r="M133" s="127">
        <v>0.03</v>
      </c>
      <c r="N133" s="112">
        <v>8599500</v>
      </c>
      <c r="O133" s="173">
        <f t="shared" si="10"/>
        <v>0.887104261442763</v>
      </c>
      <c r="P133" s="108">
        <f>Volume!K133</f>
        <v>914.45</v>
      </c>
      <c r="Q133" s="69">
        <f>Volume!J133</f>
        <v>909.6</v>
      </c>
      <c r="R133" s="237">
        <f t="shared" si="11"/>
        <v>881.757144</v>
      </c>
      <c r="S133" s="103">
        <f t="shared" si="12"/>
        <v>782.21052</v>
      </c>
      <c r="T133" s="109">
        <f t="shared" si="13"/>
        <v>9440550</v>
      </c>
      <c r="U133" s="103">
        <f t="shared" si="14"/>
        <v>2.6836360169693503</v>
      </c>
      <c r="V133" s="103">
        <f t="shared" si="15"/>
        <v>870.296184</v>
      </c>
      <c r="W133" s="103">
        <f t="shared" si="16"/>
        <v>10.273932</v>
      </c>
      <c r="X133" s="103">
        <f t="shared" si="17"/>
        <v>1.187028</v>
      </c>
      <c r="Y133" s="103">
        <f t="shared" si="18"/>
        <v>863.29109475</v>
      </c>
      <c r="Z133" s="237">
        <f t="shared" si="19"/>
        <v>18.466049250000083</v>
      </c>
      <c r="AB133" s="77"/>
    </row>
    <row r="134" spans="1:28" s="7" customFormat="1" ht="15">
      <c r="A134" s="193" t="s">
        <v>172</v>
      </c>
      <c r="B134" s="164">
        <v>7522200</v>
      </c>
      <c r="C134" s="162">
        <v>-191100</v>
      </c>
      <c r="D134" s="170">
        <v>-0.02</v>
      </c>
      <c r="E134" s="164">
        <v>92400</v>
      </c>
      <c r="F134" s="112">
        <v>-1050</v>
      </c>
      <c r="G134" s="170">
        <v>-0.01</v>
      </c>
      <c r="H134" s="164">
        <v>0</v>
      </c>
      <c r="I134" s="112">
        <v>0</v>
      </c>
      <c r="J134" s="170">
        <v>0</v>
      </c>
      <c r="K134" s="164">
        <v>7614600</v>
      </c>
      <c r="L134" s="112">
        <v>-192150</v>
      </c>
      <c r="M134" s="127">
        <v>-0.02</v>
      </c>
      <c r="N134" s="112">
        <v>6293700</v>
      </c>
      <c r="O134" s="173">
        <f t="shared" si="10"/>
        <v>0.826530612244898</v>
      </c>
      <c r="P134" s="108">
        <f>Volume!K134</f>
        <v>254.55</v>
      </c>
      <c r="Q134" s="69">
        <f>Volume!J134</f>
        <v>254.35</v>
      </c>
      <c r="R134" s="237">
        <f t="shared" si="11"/>
        <v>193.677351</v>
      </c>
      <c r="S134" s="103">
        <f t="shared" si="12"/>
        <v>160.0802595</v>
      </c>
      <c r="T134" s="109">
        <f t="shared" si="13"/>
        <v>7806750</v>
      </c>
      <c r="U134" s="103">
        <f t="shared" si="14"/>
        <v>-2.46133154001345</v>
      </c>
      <c r="V134" s="103">
        <f t="shared" si="15"/>
        <v>191.327157</v>
      </c>
      <c r="W134" s="103">
        <f t="shared" si="16"/>
        <v>2.350194</v>
      </c>
      <c r="X134" s="103">
        <f t="shared" si="17"/>
        <v>0</v>
      </c>
      <c r="Y134" s="103">
        <f t="shared" si="18"/>
        <v>198.72082125</v>
      </c>
      <c r="Z134" s="237">
        <f t="shared" si="19"/>
        <v>-5.043470250000013</v>
      </c>
      <c r="AB134" s="77"/>
    </row>
    <row r="135" spans="1:28" s="7" customFormat="1" ht="15">
      <c r="A135" s="193" t="s">
        <v>80</v>
      </c>
      <c r="B135" s="164">
        <v>2558400</v>
      </c>
      <c r="C135" s="162">
        <v>128400</v>
      </c>
      <c r="D135" s="170">
        <v>0.05</v>
      </c>
      <c r="E135" s="164">
        <v>4800</v>
      </c>
      <c r="F135" s="112">
        <v>0</v>
      </c>
      <c r="G135" s="170">
        <v>0</v>
      </c>
      <c r="H135" s="164">
        <v>0</v>
      </c>
      <c r="I135" s="112">
        <v>0</v>
      </c>
      <c r="J135" s="170">
        <v>0</v>
      </c>
      <c r="K135" s="164">
        <v>2563200</v>
      </c>
      <c r="L135" s="112">
        <v>128400</v>
      </c>
      <c r="M135" s="127">
        <v>0.05</v>
      </c>
      <c r="N135" s="112">
        <v>2336400</v>
      </c>
      <c r="O135" s="173">
        <f t="shared" si="10"/>
        <v>0.9115168539325843</v>
      </c>
      <c r="P135" s="108">
        <f>Volume!K135</f>
        <v>215.75</v>
      </c>
      <c r="Q135" s="69">
        <f>Volume!J135</f>
        <v>212.45</v>
      </c>
      <c r="R135" s="237">
        <f t="shared" si="11"/>
        <v>54.455184</v>
      </c>
      <c r="S135" s="103">
        <f t="shared" si="12"/>
        <v>49.636818</v>
      </c>
      <c r="T135" s="109">
        <f t="shared" si="13"/>
        <v>2434800</v>
      </c>
      <c r="U135" s="103">
        <f t="shared" si="14"/>
        <v>5.27353376047314</v>
      </c>
      <c r="V135" s="103">
        <f t="shared" si="15"/>
        <v>54.353208</v>
      </c>
      <c r="W135" s="103">
        <f t="shared" si="16"/>
        <v>0.101976</v>
      </c>
      <c r="X135" s="103">
        <f t="shared" si="17"/>
        <v>0</v>
      </c>
      <c r="Y135" s="103">
        <f t="shared" si="18"/>
        <v>52.53081</v>
      </c>
      <c r="Z135" s="237">
        <f t="shared" si="19"/>
        <v>1.9243740000000003</v>
      </c>
      <c r="AB135" s="77"/>
    </row>
    <row r="136" spans="1:28" s="7" customFormat="1" ht="15">
      <c r="A136" s="193" t="s">
        <v>419</v>
      </c>
      <c r="B136" s="164">
        <v>634500</v>
      </c>
      <c r="C136" s="162">
        <v>154000</v>
      </c>
      <c r="D136" s="170">
        <v>0.32</v>
      </c>
      <c r="E136" s="164">
        <v>0</v>
      </c>
      <c r="F136" s="112">
        <v>0</v>
      </c>
      <c r="G136" s="170">
        <v>0</v>
      </c>
      <c r="H136" s="164">
        <v>0</v>
      </c>
      <c r="I136" s="112">
        <v>0</v>
      </c>
      <c r="J136" s="170">
        <v>0</v>
      </c>
      <c r="K136" s="164">
        <v>634500</v>
      </c>
      <c r="L136" s="112">
        <v>154000</v>
      </c>
      <c r="M136" s="127">
        <v>0.32</v>
      </c>
      <c r="N136" s="112">
        <v>542500</v>
      </c>
      <c r="O136" s="173">
        <f aca="true" t="shared" si="20" ref="O136:O195">N136/K136</f>
        <v>0.8550039401103231</v>
      </c>
      <c r="P136" s="108">
        <f>Volume!K136</f>
        <v>438.45</v>
      </c>
      <c r="Q136" s="69">
        <f>Volume!J136</f>
        <v>441.35</v>
      </c>
      <c r="R136" s="237">
        <f aca="true" t="shared" si="21" ref="R136:R195">Q136*K136/10000000</f>
        <v>28.0036575</v>
      </c>
      <c r="S136" s="103">
        <f aca="true" t="shared" si="22" ref="S136:S195">Q136*N136/10000000</f>
        <v>23.9432375</v>
      </c>
      <c r="T136" s="109">
        <f aca="true" t="shared" si="23" ref="T136:T195">K136-L136</f>
        <v>480500</v>
      </c>
      <c r="U136" s="103">
        <f aca="true" t="shared" si="24" ref="U136:U195">L136/T136*100</f>
        <v>32.049947970863684</v>
      </c>
      <c r="V136" s="103">
        <f aca="true" t="shared" si="25" ref="V136:V195">Q136*B136/10000000</f>
        <v>28.0036575</v>
      </c>
      <c r="W136" s="103">
        <f aca="true" t="shared" si="26" ref="W136:W195">Q136*E136/10000000</f>
        <v>0</v>
      </c>
      <c r="X136" s="103">
        <f aca="true" t="shared" si="27" ref="X136:X195">Q136*H136/10000000</f>
        <v>0</v>
      </c>
      <c r="Y136" s="103">
        <f aca="true" t="shared" si="28" ref="Y136:Y195">(T136*P136)/10000000</f>
        <v>21.0675225</v>
      </c>
      <c r="Z136" s="237">
        <f aca="true" t="shared" si="29" ref="Z136:Z195">R136-Y136</f>
        <v>6.936135</v>
      </c>
      <c r="AB136" s="77"/>
    </row>
    <row r="137" spans="1:28" s="7" customFormat="1" ht="15">
      <c r="A137" s="193" t="s">
        <v>274</v>
      </c>
      <c r="B137" s="164">
        <v>6538000</v>
      </c>
      <c r="C137" s="162">
        <v>-71400</v>
      </c>
      <c r="D137" s="170">
        <v>-0.01</v>
      </c>
      <c r="E137" s="164">
        <v>86100</v>
      </c>
      <c r="F137" s="112">
        <v>-6300</v>
      </c>
      <c r="G137" s="170">
        <v>-0.07</v>
      </c>
      <c r="H137" s="164">
        <v>3500</v>
      </c>
      <c r="I137" s="112">
        <v>0</v>
      </c>
      <c r="J137" s="170">
        <v>0</v>
      </c>
      <c r="K137" s="164">
        <v>6627600</v>
      </c>
      <c r="L137" s="112">
        <v>-77700</v>
      </c>
      <c r="M137" s="127">
        <v>-0.01</v>
      </c>
      <c r="N137" s="112">
        <v>5753300</v>
      </c>
      <c r="O137" s="173">
        <f t="shared" si="20"/>
        <v>0.8680819602872835</v>
      </c>
      <c r="P137" s="108">
        <f>Volume!K137</f>
        <v>336.1</v>
      </c>
      <c r="Q137" s="69">
        <f>Volume!J137</f>
        <v>340.8</v>
      </c>
      <c r="R137" s="237">
        <f t="shared" si="21"/>
        <v>225.868608</v>
      </c>
      <c r="S137" s="103">
        <f t="shared" si="22"/>
        <v>196.072464</v>
      </c>
      <c r="T137" s="109">
        <f t="shared" si="23"/>
        <v>6705300</v>
      </c>
      <c r="U137" s="103">
        <f t="shared" si="24"/>
        <v>-1.1587848418415283</v>
      </c>
      <c r="V137" s="103">
        <f t="shared" si="25"/>
        <v>222.81504</v>
      </c>
      <c r="W137" s="103">
        <f t="shared" si="26"/>
        <v>2.934288</v>
      </c>
      <c r="X137" s="103">
        <f t="shared" si="27"/>
        <v>0.11928</v>
      </c>
      <c r="Y137" s="103">
        <f t="shared" si="28"/>
        <v>225.365133</v>
      </c>
      <c r="Z137" s="237">
        <f t="shared" si="29"/>
        <v>0.5034750000000088</v>
      </c>
      <c r="AB137" s="77"/>
    </row>
    <row r="138" spans="1:28" s="7" customFormat="1" ht="15">
      <c r="A138" s="193" t="s">
        <v>420</v>
      </c>
      <c r="B138" s="164">
        <v>569000</v>
      </c>
      <c r="C138" s="162">
        <v>31500</v>
      </c>
      <c r="D138" s="170">
        <v>0.06</v>
      </c>
      <c r="E138" s="164">
        <v>0</v>
      </c>
      <c r="F138" s="112">
        <v>0</v>
      </c>
      <c r="G138" s="170">
        <v>0</v>
      </c>
      <c r="H138" s="164">
        <v>0</v>
      </c>
      <c r="I138" s="112">
        <v>0</v>
      </c>
      <c r="J138" s="170">
        <v>0</v>
      </c>
      <c r="K138" s="164">
        <v>569000</v>
      </c>
      <c r="L138" s="112">
        <v>31500</v>
      </c>
      <c r="M138" s="127">
        <v>0.06</v>
      </c>
      <c r="N138" s="112">
        <v>540000</v>
      </c>
      <c r="O138" s="173">
        <f t="shared" si="20"/>
        <v>0.9490333919156415</v>
      </c>
      <c r="P138" s="108">
        <f>Volume!K138</f>
        <v>412.85</v>
      </c>
      <c r="Q138" s="69">
        <f>Volume!J138</f>
        <v>414.3</v>
      </c>
      <c r="R138" s="237">
        <f t="shared" si="21"/>
        <v>23.57367</v>
      </c>
      <c r="S138" s="103">
        <f t="shared" si="22"/>
        <v>22.3722</v>
      </c>
      <c r="T138" s="109">
        <f t="shared" si="23"/>
        <v>537500</v>
      </c>
      <c r="U138" s="103">
        <f t="shared" si="24"/>
        <v>5.8604651162790695</v>
      </c>
      <c r="V138" s="103">
        <f t="shared" si="25"/>
        <v>23.57367</v>
      </c>
      <c r="W138" s="103">
        <f t="shared" si="26"/>
        <v>0</v>
      </c>
      <c r="X138" s="103">
        <f t="shared" si="27"/>
        <v>0</v>
      </c>
      <c r="Y138" s="103">
        <f t="shared" si="28"/>
        <v>22.1906875</v>
      </c>
      <c r="Z138" s="237">
        <f t="shared" si="29"/>
        <v>1.3829825000000007</v>
      </c>
      <c r="AB138" s="77"/>
    </row>
    <row r="139" spans="1:28" s="7" customFormat="1" ht="15">
      <c r="A139" s="193" t="s">
        <v>224</v>
      </c>
      <c r="B139" s="164">
        <v>3812250</v>
      </c>
      <c r="C139" s="162">
        <v>65000</v>
      </c>
      <c r="D139" s="170">
        <v>0.02</v>
      </c>
      <c r="E139" s="164">
        <v>4550</v>
      </c>
      <c r="F139" s="112">
        <v>0</v>
      </c>
      <c r="G139" s="170">
        <v>0</v>
      </c>
      <c r="H139" s="164">
        <v>0</v>
      </c>
      <c r="I139" s="112">
        <v>0</v>
      </c>
      <c r="J139" s="170">
        <v>0</v>
      </c>
      <c r="K139" s="164">
        <v>3816800</v>
      </c>
      <c r="L139" s="112">
        <v>65000</v>
      </c>
      <c r="M139" s="127">
        <v>0.02</v>
      </c>
      <c r="N139" s="112">
        <v>3530800</v>
      </c>
      <c r="O139" s="173">
        <f t="shared" si="20"/>
        <v>0.9250681198910081</v>
      </c>
      <c r="P139" s="108">
        <f>Volume!K139</f>
        <v>514.65</v>
      </c>
      <c r="Q139" s="69">
        <f>Volume!J139</f>
        <v>510.2</v>
      </c>
      <c r="R139" s="237">
        <f t="shared" si="21"/>
        <v>194.733136</v>
      </c>
      <c r="S139" s="103">
        <f t="shared" si="22"/>
        <v>180.141416</v>
      </c>
      <c r="T139" s="109">
        <f t="shared" si="23"/>
        <v>3751800</v>
      </c>
      <c r="U139" s="103">
        <f t="shared" si="24"/>
        <v>1.7325017325017324</v>
      </c>
      <c r="V139" s="103">
        <f t="shared" si="25"/>
        <v>194.500995</v>
      </c>
      <c r="W139" s="103">
        <f t="shared" si="26"/>
        <v>0.232141</v>
      </c>
      <c r="X139" s="103">
        <f t="shared" si="27"/>
        <v>0</v>
      </c>
      <c r="Y139" s="103">
        <f t="shared" si="28"/>
        <v>193.086387</v>
      </c>
      <c r="Z139" s="237">
        <f t="shared" si="29"/>
        <v>1.6467489999999998</v>
      </c>
      <c r="AB139" s="77"/>
    </row>
    <row r="140" spans="1:28" s="7" customFormat="1" ht="15">
      <c r="A140" s="193" t="s">
        <v>421</v>
      </c>
      <c r="B140" s="164">
        <v>1086250</v>
      </c>
      <c r="C140" s="162">
        <v>18150</v>
      </c>
      <c r="D140" s="170">
        <v>0.02</v>
      </c>
      <c r="E140" s="164">
        <v>3300</v>
      </c>
      <c r="F140" s="112">
        <v>0</v>
      </c>
      <c r="G140" s="170">
        <v>0</v>
      </c>
      <c r="H140" s="164">
        <v>0</v>
      </c>
      <c r="I140" s="112">
        <v>0</v>
      </c>
      <c r="J140" s="170">
        <v>0</v>
      </c>
      <c r="K140" s="164">
        <v>1089550</v>
      </c>
      <c r="L140" s="112">
        <v>18150</v>
      </c>
      <c r="M140" s="127">
        <v>0.02</v>
      </c>
      <c r="N140" s="112">
        <v>1038950</v>
      </c>
      <c r="O140" s="173">
        <f t="shared" si="20"/>
        <v>0.9535588086824835</v>
      </c>
      <c r="P140" s="108">
        <f>Volume!K140</f>
        <v>508.4</v>
      </c>
      <c r="Q140" s="69">
        <f>Volume!J140</f>
        <v>503.3</v>
      </c>
      <c r="R140" s="237">
        <f t="shared" si="21"/>
        <v>54.8370515</v>
      </c>
      <c r="S140" s="103">
        <f t="shared" si="22"/>
        <v>52.2903535</v>
      </c>
      <c r="T140" s="109">
        <f t="shared" si="23"/>
        <v>1071400</v>
      </c>
      <c r="U140" s="103">
        <f t="shared" si="24"/>
        <v>1.6940451745379879</v>
      </c>
      <c r="V140" s="103">
        <f t="shared" si="25"/>
        <v>54.6709625</v>
      </c>
      <c r="W140" s="103">
        <f t="shared" si="26"/>
        <v>0.166089</v>
      </c>
      <c r="X140" s="103">
        <f t="shared" si="27"/>
        <v>0</v>
      </c>
      <c r="Y140" s="103">
        <f t="shared" si="28"/>
        <v>54.469976</v>
      </c>
      <c r="Z140" s="237">
        <f t="shared" si="29"/>
        <v>0.36707549999999856</v>
      </c>
      <c r="AB140" s="77"/>
    </row>
    <row r="141" spans="1:28" s="7" customFormat="1" ht="15">
      <c r="A141" s="193" t="s">
        <v>422</v>
      </c>
      <c r="B141" s="164">
        <v>23368400</v>
      </c>
      <c r="C141" s="162">
        <v>198000</v>
      </c>
      <c r="D141" s="170">
        <v>0.01</v>
      </c>
      <c r="E141" s="164">
        <v>6771600</v>
      </c>
      <c r="F141" s="112">
        <v>-83600</v>
      </c>
      <c r="G141" s="170">
        <v>-0.01</v>
      </c>
      <c r="H141" s="164">
        <v>1179200</v>
      </c>
      <c r="I141" s="112">
        <v>0</v>
      </c>
      <c r="J141" s="170">
        <v>0</v>
      </c>
      <c r="K141" s="164">
        <v>31319200</v>
      </c>
      <c r="L141" s="112">
        <v>114400</v>
      </c>
      <c r="M141" s="127">
        <v>0</v>
      </c>
      <c r="N141" s="112">
        <v>26114000</v>
      </c>
      <c r="O141" s="173">
        <f t="shared" si="20"/>
        <v>0.8338016296712559</v>
      </c>
      <c r="P141" s="108">
        <f>Volume!K141</f>
        <v>54.5</v>
      </c>
      <c r="Q141" s="69">
        <f>Volume!J141</f>
        <v>55.05</v>
      </c>
      <c r="R141" s="237">
        <f t="shared" si="21"/>
        <v>172.412196</v>
      </c>
      <c r="S141" s="103">
        <f t="shared" si="22"/>
        <v>143.75757</v>
      </c>
      <c r="T141" s="109">
        <f t="shared" si="23"/>
        <v>31204800</v>
      </c>
      <c r="U141" s="103">
        <f t="shared" si="24"/>
        <v>0.36661026508742245</v>
      </c>
      <c r="V141" s="103">
        <f t="shared" si="25"/>
        <v>128.643042</v>
      </c>
      <c r="W141" s="103">
        <f t="shared" si="26"/>
        <v>37.277658</v>
      </c>
      <c r="X141" s="103">
        <f t="shared" si="27"/>
        <v>6.491496</v>
      </c>
      <c r="Y141" s="103">
        <f t="shared" si="28"/>
        <v>170.06616</v>
      </c>
      <c r="Z141" s="237">
        <f t="shared" si="29"/>
        <v>2.346035999999998</v>
      </c>
      <c r="AB141" s="77"/>
    </row>
    <row r="142" spans="1:28" s="7" customFormat="1" ht="15">
      <c r="A142" s="193" t="s">
        <v>393</v>
      </c>
      <c r="B142" s="164">
        <v>13694400</v>
      </c>
      <c r="C142" s="162">
        <v>-180000</v>
      </c>
      <c r="D142" s="170">
        <v>-0.01</v>
      </c>
      <c r="E142" s="164">
        <v>1840800</v>
      </c>
      <c r="F142" s="112">
        <v>-21600</v>
      </c>
      <c r="G142" s="170">
        <v>-0.01</v>
      </c>
      <c r="H142" s="164">
        <v>141600</v>
      </c>
      <c r="I142" s="112">
        <v>2400</v>
      </c>
      <c r="J142" s="170">
        <v>0.02</v>
      </c>
      <c r="K142" s="164">
        <v>15676800</v>
      </c>
      <c r="L142" s="112">
        <v>-199200</v>
      </c>
      <c r="M142" s="127">
        <v>-0.01</v>
      </c>
      <c r="N142" s="112">
        <v>13603200</v>
      </c>
      <c r="O142" s="173">
        <f t="shared" si="20"/>
        <v>0.8677281077770974</v>
      </c>
      <c r="P142" s="108">
        <f>Volume!K142</f>
        <v>149.8</v>
      </c>
      <c r="Q142" s="69">
        <f>Volume!J142</f>
        <v>149.5</v>
      </c>
      <c r="R142" s="237">
        <f t="shared" si="21"/>
        <v>234.36816</v>
      </c>
      <c r="S142" s="103">
        <f t="shared" si="22"/>
        <v>203.36784</v>
      </c>
      <c r="T142" s="109">
        <f t="shared" si="23"/>
        <v>15876000</v>
      </c>
      <c r="U142" s="103">
        <f t="shared" si="24"/>
        <v>-1.254724111866969</v>
      </c>
      <c r="V142" s="103">
        <f t="shared" si="25"/>
        <v>204.73128</v>
      </c>
      <c r="W142" s="103">
        <f t="shared" si="26"/>
        <v>27.51996</v>
      </c>
      <c r="X142" s="103">
        <f t="shared" si="27"/>
        <v>2.11692</v>
      </c>
      <c r="Y142" s="103">
        <f t="shared" si="28"/>
        <v>237.82248</v>
      </c>
      <c r="Z142" s="237">
        <f t="shared" si="29"/>
        <v>-3.454320000000024</v>
      </c>
      <c r="AB142" s="77"/>
    </row>
    <row r="143" spans="1:28" s="7" customFormat="1" ht="15">
      <c r="A143" s="193" t="s">
        <v>81</v>
      </c>
      <c r="B143" s="164">
        <v>6322800</v>
      </c>
      <c r="C143" s="162">
        <v>54000</v>
      </c>
      <c r="D143" s="170">
        <v>0.01</v>
      </c>
      <c r="E143" s="164">
        <v>15600</v>
      </c>
      <c r="F143" s="112">
        <v>0</v>
      </c>
      <c r="G143" s="170">
        <v>0</v>
      </c>
      <c r="H143" s="164">
        <v>600</v>
      </c>
      <c r="I143" s="112">
        <v>0</v>
      </c>
      <c r="J143" s="170">
        <v>0</v>
      </c>
      <c r="K143" s="164">
        <v>6339000</v>
      </c>
      <c r="L143" s="112">
        <v>54000</v>
      </c>
      <c r="M143" s="127">
        <v>0.01</v>
      </c>
      <c r="N143" s="112">
        <v>5547600</v>
      </c>
      <c r="O143" s="173">
        <f t="shared" si="20"/>
        <v>0.8751538097491718</v>
      </c>
      <c r="P143" s="108">
        <f>Volume!K143</f>
        <v>527.6</v>
      </c>
      <c r="Q143" s="69">
        <f>Volume!J143</f>
        <v>517.3</v>
      </c>
      <c r="R143" s="237">
        <f t="shared" si="21"/>
        <v>327.91646999999995</v>
      </c>
      <c r="S143" s="103">
        <f t="shared" si="22"/>
        <v>286.97734799999995</v>
      </c>
      <c r="T143" s="109">
        <f t="shared" si="23"/>
        <v>6285000</v>
      </c>
      <c r="U143" s="103">
        <f t="shared" si="24"/>
        <v>0.8591885441527447</v>
      </c>
      <c r="V143" s="103">
        <f t="shared" si="25"/>
        <v>327.07844399999993</v>
      </c>
      <c r="W143" s="103">
        <f t="shared" si="26"/>
        <v>0.8069879999999999</v>
      </c>
      <c r="X143" s="103">
        <f t="shared" si="27"/>
        <v>0.031038</v>
      </c>
      <c r="Y143" s="103">
        <f t="shared" si="28"/>
        <v>331.5966</v>
      </c>
      <c r="Z143" s="237">
        <f t="shared" si="29"/>
        <v>-3.6801300000000765</v>
      </c>
      <c r="AB143" s="77"/>
    </row>
    <row r="144" spans="1:28" s="58" customFormat="1" ht="15">
      <c r="A144" s="193" t="s">
        <v>225</v>
      </c>
      <c r="B144" s="164">
        <v>7106400</v>
      </c>
      <c r="C144" s="162">
        <v>-28000</v>
      </c>
      <c r="D144" s="170">
        <v>0</v>
      </c>
      <c r="E144" s="164">
        <v>600600</v>
      </c>
      <c r="F144" s="112">
        <v>5600</v>
      </c>
      <c r="G144" s="170">
        <v>0.01</v>
      </c>
      <c r="H144" s="164">
        <v>42000</v>
      </c>
      <c r="I144" s="112">
        <v>0</v>
      </c>
      <c r="J144" s="170">
        <v>0</v>
      </c>
      <c r="K144" s="164">
        <v>7749000</v>
      </c>
      <c r="L144" s="112">
        <v>-22400</v>
      </c>
      <c r="M144" s="127">
        <v>0</v>
      </c>
      <c r="N144" s="112">
        <v>7015400</v>
      </c>
      <c r="O144" s="173">
        <f t="shared" si="20"/>
        <v>0.9053297199638664</v>
      </c>
      <c r="P144" s="108">
        <f>Volume!K144</f>
        <v>157.2</v>
      </c>
      <c r="Q144" s="69">
        <f>Volume!J144</f>
        <v>155.85</v>
      </c>
      <c r="R144" s="237">
        <f t="shared" si="21"/>
        <v>120.768165</v>
      </c>
      <c r="S144" s="103">
        <f t="shared" si="22"/>
        <v>109.335009</v>
      </c>
      <c r="T144" s="109">
        <f t="shared" si="23"/>
        <v>7771400</v>
      </c>
      <c r="U144" s="103">
        <f t="shared" si="24"/>
        <v>-0.2882363538101243</v>
      </c>
      <c r="V144" s="103">
        <f t="shared" si="25"/>
        <v>110.753244</v>
      </c>
      <c r="W144" s="103">
        <f t="shared" si="26"/>
        <v>9.360351</v>
      </c>
      <c r="X144" s="103">
        <f t="shared" si="27"/>
        <v>0.65457</v>
      </c>
      <c r="Y144" s="103">
        <f t="shared" si="28"/>
        <v>122.166408</v>
      </c>
      <c r="Z144" s="237">
        <f t="shared" si="29"/>
        <v>-1.398243000000008</v>
      </c>
      <c r="AA144" s="78"/>
      <c r="AB144" s="77"/>
    </row>
    <row r="145" spans="1:28" s="7" customFormat="1" ht="15">
      <c r="A145" s="193" t="s">
        <v>297</v>
      </c>
      <c r="B145" s="164">
        <v>8905600</v>
      </c>
      <c r="C145" s="162">
        <v>1234200</v>
      </c>
      <c r="D145" s="170">
        <v>0.16</v>
      </c>
      <c r="E145" s="164">
        <v>190300</v>
      </c>
      <c r="F145" s="112">
        <v>-1100</v>
      </c>
      <c r="G145" s="170">
        <v>-0.01</v>
      </c>
      <c r="H145" s="164">
        <v>30800</v>
      </c>
      <c r="I145" s="112">
        <v>0</v>
      </c>
      <c r="J145" s="170">
        <v>0</v>
      </c>
      <c r="K145" s="164">
        <v>9126700</v>
      </c>
      <c r="L145" s="112">
        <v>1233100</v>
      </c>
      <c r="M145" s="127">
        <v>0.16</v>
      </c>
      <c r="N145" s="112">
        <v>7153300</v>
      </c>
      <c r="O145" s="173">
        <f t="shared" si="20"/>
        <v>0.7837772688923708</v>
      </c>
      <c r="P145" s="108">
        <f>Volume!K145</f>
        <v>506.85</v>
      </c>
      <c r="Q145" s="69">
        <f>Volume!J145</f>
        <v>494.45</v>
      </c>
      <c r="R145" s="237">
        <f t="shared" si="21"/>
        <v>451.2696815</v>
      </c>
      <c r="S145" s="103">
        <f t="shared" si="22"/>
        <v>353.69491849999997</v>
      </c>
      <c r="T145" s="109">
        <f t="shared" si="23"/>
        <v>7893600</v>
      </c>
      <c r="U145" s="103">
        <f t="shared" si="24"/>
        <v>15.621516164994425</v>
      </c>
      <c r="V145" s="103">
        <f t="shared" si="25"/>
        <v>440.337392</v>
      </c>
      <c r="W145" s="103">
        <f t="shared" si="26"/>
        <v>9.4093835</v>
      </c>
      <c r="X145" s="103">
        <f t="shared" si="27"/>
        <v>1.522906</v>
      </c>
      <c r="Y145" s="103">
        <f t="shared" si="28"/>
        <v>400.087116</v>
      </c>
      <c r="Z145" s="237">
        <f t="shared" si="29"/>
        <v>51.18256550000001</v>
      </c>
      <c r="AB145" s="77"/>
    </row>
    <row r="146" spans="1:28" s="58" customFormat="1" ht="15">
      <c r="A146" s="193" t="s">
        <v>226</v>
      </c>
      <c r="B146" s="164">
        <v>10138500</v>
      </c>
      <c r="C146" s="162">
        <v>-40500</v>
      </c>
      <c r="D146" s="170">
        <v>0</v>
      </c>
      <c r="E146" s="164">
        <v>147000</v>
      </c>
      <c r="F146" s="112">
        <v>3000</v>
      </c>
      <c r="G146" s="170">
        <v>0.02</v>
      </c>
      <c r="H146" s="164">
        <v>43500</v>
      </c>
      <c r="I146" s="112">
        <v>0</v>
      </c>
      <c r="J146" s="170">
        <v>0</v>
      </c>
      <c r="K146" s="164">
        <v>10329000</v>
      </c>
      <c r="L146" s="112">
        <v>-37500</v>
      </c>
      <c r="M146" s="127">
        <v>0</v>
      </c>
      <c r="N146" s="112">
        <v>9172500</v>
      </c>
      <c r="O146" s="173">
        <f t="shared" si="20"/>
        <v>0.8880336915480685</v>
      </c>
      <c r="P146" s="108">
        <f>Volume!K146</f>
        <v>263.95</v>
      </c>
      <c r="Q146" s="69">
        <f>Volume!J146</f>
        <v>259.3</v>
      </c>
      <c r="R146" s="237">
        <f t="shared" si="21"/>
        <v>267.83097</v>
      </c>
      <c r="S146" s="103">
        <f t="shared" si="22"/>
        <v>237.842925</v>
      </c>
      <c r="T146" s="109">
        <f t="shared" si="23"/>
        <v>10366500</v>
      </c>
      <c r="U146" s="103">
        <f t="shared" si="24"/>
        <v>-0.3617421501953408</v>
      </c>
      <c r="V146" s="103">
        <f t="shared" si="25"/>
        <v>262.891305</v>
      </c>
      <c r="W146" s="103">
        <f t="shared" si="26"/>
        <v>3.81171</v>
      </c>
      <c r="X146" s="103">
        <f t="shared" si="27"/>
        <v>1.127955</v>
      </c>
      <c r="Y146" s="103">
        <f t="shared" si="28"/>
        <v>273.6237675</v>
      </c>
      <c r="Z146" s="237">
        <f t="shared" si="29"/>
        <v>-5.792797500000006</v>
      </c>
      <c r="AA146" s="78"/>
      <c r="AB146" s="77"/>
    </row>
    <row r="147" spans="1:28" s="58" customFormat="1" ht="15">
      <c r="A147" s="193" t="s">
        <v>423</v>
      </c>
      <c r="B147" s="164">
        <v>1230350</v>
      </c>
      <c r="C147" s="162">
        <v>-78650</v>
      </c>
      <c r="D147" s="170">
        <v>-0.06</v>
      </c>
      <c r="E147" s="164">
        <v>0</v>
      </c>
      <c r="F147" s="112">
        <v>0</v>
      </c>
      <c r="G147" s="170">
        <v>0</v>
      </c>
      <c r="H147" s="164">
        <v>0</v>
      </c>
      <c r="I147" s="112">
        <v>0</v>
      </c>
      <c r="J147" s="170">
        <v>0</v>
      </c>
      <c r="K147" s="164">
        <v>1230350</v>
      </c>
      <c r="L147" s="112">
        <v>-78650</v>
      </c>
      <c r="M147" s="127">
        <v>-0.06</v>
      </c>
      <c r="N147" s="112">
        <v>1043350</v>
      </c>
      <c r="O147" s="173">
        <f t="shared" si="20"/>
        <v>0.8480107286544479</v>
      </c>
      <c r="P147" s="108">
        <f>Volume!K147</f>
        <v>551.45</v>
      </c>
      <c r="Q147" s="69">
        <f>Volume!J147</f>
        <v>535.7</v>
      </c>
      <c r="R147" s="237">
        <f t="shared" si="21"/>
        <v>65.9098495</v>
      </c>
      <c r="S147" s="103">
        <f t="shared" si="22"/>
        <v>55.8922595</v>
      </c>
      <c r="T147" s="109">
        <f t="shared" si="23"/>
        <v>1309000</v>
      </c>
      <c r="U147" s="103">
        <f t="shared" si="24"/>
        <v>-6.008403361344538</v>
      </c>
      <c r="V147" s="103">
        <f t="shared" si="25"/>
        <v>65.9098495</v>
      </c>
      <c r="W147" s="103">
        <f t="shared" si="26"/>
        <v>0</v>
      </c>
      <c r="X147" s="103">
        <f t="shared" si="27"/>
        <v>0</v>
      </c>
      <c r="Y147" s="103">
        <f t="shared" si="28"/>
        <v>72.184805</v>
      </c>
      <c r="Z147" s="237">
        <f t="shared" si="29"/>
        <v>-6.27495549999999</v>
      </c>
      <c r="AA147" s="78"/>
      <c r="AB147" s="77"/>
    </row>
    <row r="148" spans="1:28" s="58" customFormat="1" ht="15">
      <c r="A148" s="193" t="s">
        <v>227</v>
      </c>
      <c r="B148" s="164">
        <v>5744800</v>
      </c>
      <c r="C148" s="162">
        <v>71200</v>
      </c>
      <c r="D148" s="170">
        <v>0.01</v>
      </c>
      <c r="E148" s="164">
        <v>364000</v>
      </c>
      <c r="F148" s="112">
        <v>3200</v>
      </c>
      <c r="G148" s="170">
        <v>0.01</v>
      </c>
      <c r="H148" s="164">
        <v>23200</v>
      </c>
      <c r="I148" s="112">
        <v>1600</v>
      </c>
      <c r="J148" s="170">
        <v>0.07</v>
      </c>
      <c r="K148" s="164">
        <v>6132000</v>
      </c>
      <c r="L148" s="112">
        <v>76000</v>
      </c>
      <c r="M148" s="127">
        <v>0.01</v>
      </c>
      <c r="N148" s="112">
        <v>5000000</v>
      </c>
      <c r="O148" s="173">
        <f t="shared" si="20"/>
        <v>0.8153946510110893</v>
      </c>
      <c r="P148" s="108">
        <f>Volume!K148</f>
        <v>356.15</v>
      </c>
      <c r="Q148" s="69">
        <f>Volume!J148</f>
        <v>355.5</v>
      </c>
      <c r="R148" s="237">
        <f t="shared" si="21"/>
        <v>217.9926</v>
      </c>
      <c r="S148" s="103">
        <f t="shared" si="22"/>
        <v>177.75</v>
      </c>
      <c r="T148" s="109">
        <f t="shared" si="23"/>
        <v>6056000</v>
      </c>
      <c r="U148" s="103">
        <f t="shared" si="24"/>
        <v>1.2549537648612945</v>
      </c>
      <c r="V148" s="103">
        <f t="shared" si="25"/>
        <v>204.22764</v>
      </c>
      <c r="W148" s="103">
        <f t="shared" si="26"/>
        <v>12.9402</v>
      </c>
      <c r="X148" s="103">
        <f t="shared" si="27"/>
        <v>0.82476</v>
      </c>
      <c r="Y148" s="103">
        <f t="shared" si="28"/>
        <v>215.68444</v>
      </c>
      <c r="Z148" s="237">
        <f t="shared" si="29"/>
        <v>2.308160000000015</v>
      </c>
      <c r="AA148" s="78"/>
      <c r="AB148" s="77"/>
    </row>
    <row r="149" spans="1:28" s="58" customFormat="1" ht="15">
      <c r="A149" s="193" t="s">
        <v>234</v>
      </c>
      <c r="B149" s="164">
        <v>21891100</v>
      </c>
      <c r="C149" s="162">
        <v>594300</v>
      </c>
      <c r="D149" s="170">
        <v>0.03</v>
      </c>
      <c r="E149" s="164">
        <v>2234400</v>
      </c>
      <c r="F149" s="112">
        <v>135100</v>
      </c>
      <c r="G149" s="170">
        <v>0.06</v>
      </c>
      <c r="H149" s="164">
        <v>470400</v>
      </c>
      <c r="I149" s="112">
        <v>25900</v>
      </c>
      <c r="J149" s="170">
        <v>0.06</v>
      </c>
      <c r="K149" s="164">
        <v>24595900</v>
      </c>
      <c r="L149" s="112">
        <v>755300</v>
      </c>
      <c r="M149" s="127">
        <v>0.03</v>
      </c>
      <c r="N149" s="112">
        <v>20835500</v>
      </c>
      <c r="O149" s="173">
        <f t="shared" si="20"/>
        <v>0.8471127301704756</v>
      </c>
      <c r="P149" s="108">
        <f>Volume!K149</f>
        <v>517.35</v>
      </c>
      <c r="Q149" s="69">
        <f>Volume!J149</f>
        <v>513.25</v>
      </c>
      <c r="R149" s="237">
        <f t="shared" si="21"/>
        <v>1262.3845675</v>
      </c>
      <c r="S149" s="103">
        <f t="shared" si="22"/>
        <v>1069.3820375</v>
      </c>
      <c r="T149" s="109">
        <f t="shared" si="23"/>
        <v>23840600</v>
      </c>
      <c r="U149" s="103">
        <f t="shared" si="24"/>
        <v>3.168124963297904</v>
      </c>
      <c r="V149" s="103">
        <f t="shared" si="25"/>
        <v>1123.5607075</v>
      </c>
      <c r="W149" s="103">
        <f t="shared" si="26"/>
        <v>114.68058</v>
      </c>
      <c r="X149" s="103">
        <f t="shared" si="27"/>
        <v>24.14328</v>
      </c>
      <c r="Y149" s="103">
        <f t="shared" si="28"/>
        <v>1233.393441</v>
      </c>
      <c r="Z149" s="237">
        <f t="shared" si="29"/>
        <v>28.991126500000064</v>
      </c>
      <c r="AA149" s="78"/>
      <c r="AB149" s="77"/>
    </row>
    <row r="150" spans="1:28" s="58" customFormat="1" ht="15">
      <c r="A150" s="193" t="s">
        <v>98</v>
      </c>
      <c r="B150" s="164">
        <v>7171450</v>
      </c>
      <c r="C150" s="162">
        <v>1503700</v>
      </c>
      <c r="D150" s="170">
        <v>0.27</v>
      </c>
      <c r="E150" s="164">
        <v>179300</v>
      </c>
      <c r="F150" s="112">
        <v>40150</v>
      </c>
      <c r="G150" s="170">
        <v>0.29</v>
      </c>
      <c r="H150" s="164">
        <v>14300</v>
      </c>
      <c r="I150" s="112">
        <v>4400</v>
      </c>
      <c r="J150" s="170">
        <v>0.44</v>
      </c>
      <c r="K150" s="164">
        <v>7365050</v>
      </c>
      <c r="L150" s="112">
        <v>1548250</v>
      </c>
      <c r="M150" s="127">
        <v>0.27</v>
      </c>
      <c r="N150" s="112">
        <v>5603400</v>
      </c>
      <c r="O150" s="173">
        <f t="shared" si="20"/>
        <v>0.7608094989171832</v>
      </c>
      <c r="P150" s="108">
        <f>Volume!K150</f>
        <v>560.5</v>
      </c>
      <c r="Q150" s="69">
        <f>Volume!J150</f>
        <v>590.3</v>
      </c>
      <c r="R150" s="237">
        <f t="shared" si="21"/>
        <v>434.7589015</v>
      </c>
      <c r="S150" s="103">
        <f t="shared" si="22"/>
        <v>330.76870199999996</v>
      </c>
      <c r="T150" s="109">
        <f t="shared" si="23"/>
        <v>5816800</v>
      </c>
      <c r="U150" s="103">
        <f t="shared" si="24"/>
        <v>26.616868381240543</v>
      </c>
      <c r="V150" s="103">
        <f t="shared" si="25"/>
        <v>423.33069349999994</v>
      </c>
      <c r="W150" s="103">
        <f t="shared" si="26"/>
        <v>10.584079</v>
      </c>
      <c r="X150" s="103">
        <f t="shared" si="27"/>
        <v>0.844129</v>
      </c>
      <c r="Y150" s="103">
        <f t="shared" si="28"/>
        <v>326.03164</v>
      </c>
      <c r="Z150" s="237">
        <f t="shared" si="29"/>
        <v>108.7272615</v>
      </c>
      <c r="AA150" s="78"/>
      <c r="AB150" s="77"/>
    </row>
    <row r="151" spans="1:28" s="58" customFormat="1" ht="15">
      <c r="A151" s="193" t="s">
        <v>149</v>
      </c>
      <c r="B151" s="164">
        <v>6262300</v>
      </c>
      <c r="C151" s="162">
        <v>36300</v>
      </c>
      <c r="D151" s="170">
        <v>0.01</v>
      </c>
      <c r="E151" s="164">
        <v>976800</v>
      </c>
      <c r="F151" s="112">
        <v>24750</v>
      </c>
      <c r="G151" s="170">
        <v>0.03</v>
      </c>
      <c r="H151" s="164">
        <v>358600</v>
      </c>
      <c r="I151" s="112">
        <v>11000</v>
      </c>
      <c r="J151" s="170">
        <v>0.03</v>
      </c>
      <c r="K151" s="164">
        <v>7597700</v>
      </c>
      <c r="L151" s="112">
        <v>72050</v>
      </c>
      <c r="M151" s="127">
        <v>0.01</v>
      </c>
      <c r="N151" s="112">
        <v>6845850</v>
      </c>
      <c r="O151" s="173">
        <f t="shared" si="20"/>
        <v>0.9010424207325901</v>
      </c>
      <c r="P151" s="108">
        <f>Volume!K151</f>
        <v>1093.95</v>
      </c>
      <c r="Q151" s="69">
        <f>Volume!J151</f>
        <v>1091.25</v>
      </c>
      <c r="R151" s="237">
        <f t="shared" si="21"/>
        <v>829.0990125</v>
      </c>
      <c r="S151" s="103">
        <f t="shared" si="22"/>
        <v>747.05338125</v>
      </c>
      <c r="T151" s="109">
        <f t="shared" si="23"/>
        <v>7525650</v>
      </c>
      <c r="U151" s="103">
        <f t="shared" si="24"/>
        <v>0.9573923847109552</v>
      </c>
      <c r="V151" s="103">
        <f t="shared" si="25"/>
        <v>683.3734875</v>
      </c>
      <c r="W151" s="103">
        <f t="shared" si="26"/>
        <v>106.5933</v>
      </c>
      <c r="X151" s="103">
        <f t="shared" si="27"/>
        <v>39.132225</v>
      </c>
      <c r="Y151" s="103">
        <f t="shared" si="28"/>
        <v>823.26848175</v>
      </c>
      <c r="Z151" s="237">
        <f t="shared" si="29"/>
        <v>5.83053074999998</v>
      </c>
      <c r="AA151" s="78"/>
      <c r="AB151" s="77"/>
    </row>
    <row r="152" spans="1:28" s="7" customFormat="1" ht="15">
      <c r="A152" s="193" t="s">
        <v>203</v>
      </c>
      <c r="B152" s="164">
        <v>9143550</v>
      </c>
      <c r="C152" s="162">
        <v>525000</v>
      </c>
      <c r="D152" s="170">
        <v>0.06</v>
      </c>
      <c r="E152" s="164">
        <v>2655600</v>
      </c>
      <c r="F152" s="112">
        <v>201900</v>
      </c>
      <c r="G152" s="170">
        <v>0.08</v>
      </c>
      <c r="H152" s="164">
        <v>814200</v>
      </c>
      <c r="I152" s="112">
        <v>58200</v>
      </c>
      <c r="J152" s="170">
        <v>0.08</v>
      </c>
      <c r="K152" s="164">
        <v>12613350</v>
      </c>
      <c r="L152" s="112">
        <v>785100</v>
      </c>
      <c r="M152" s="127">
        <v>0.07</v>
      </c>
      <c r="N152" s="112">
        <v>11392200</v>
      </c>
      <c r="O152" s="173">
        <f t="shared" si="20"/>
        <v>0.9031859101666092</v>
      </c>
      <c r="P152" s="108">
        <f>Volume!K152</f>
        <v>1734.35</v>
      </c>
      <c r="Q152" s="69">
        <f>Volume!J152</f>
        <v>1705.1</v>
      </c>
      <c r="R152" s="237">
        <f t="shared" si="21"/>
        <v>2150.7023085</v>
      </c>
      <c r="S152" s="103">
        <f t="shared" si="22"/>
        <v>1942.484022</v>
      </c>
      <c r="T152" s="109">
        <f t="shared" si="23"/>
        <v>11828250</v>
      </c>
      <c r="U152" s="103">
        <f t="shared" si="24"/>
        <v>6.637499207405999</v>
      </c>
      <c r="V152" s="103">
        <f t="shared" si="25"/>
        <v>1559.0667105</v>
      </c>
      <c r="W152" s="103">
        <f t="shared" si="26"/>
        <v>452.806356</v>
      </c>
      <c r="X152" s="103">
        <f t="shared" si="27"/>
        <v>138.829242</v>
      </c>
      <c r="Y152" s="103">
        <f t="shared" si="28"/>
        <v>2051.43253875</v>
      </c>
      <c r="Z152" s="237">
        <f t="shared" si="29"/>
        <v>99.26976975000025</v>
      </c>
      <c r="AB152" s="77"/>
    </row>
    <row r="153" spans="1:28" s="7" customFormat="1" ht="15">
      <c r="A153" s="193" t="s">
        <v>298</v>
      </c>
      <c r="B153" s="164">
        <v>2120000</v>
      </c>
      <c r="C153" s="162">
        <v>55000</v>
      </c>
      <c r="D153" s="170">
        <v>0.03</v>
      </c>
      <c r="E153" s="164">
        <v>31000</v>
      </c>
      <c r="F153" s="112">
        <v>2000</v>
      </c>
      <c r="G153" s="170">
        <v>0.07</v>
      </c>
      <c r="H153" s="164">
        <v>2000</v>
      </c>
      <c r="I153" s="112">
        <v>0</v>
      </c>
      <c r="J153" s="170">
        <v>0</v>
      </c>
      <c r="K153" s="164">
        <v>2153000</v>
      </c>
      <c r="L153" s="112">
        <v>57000</v>
      </c>
      <c r="M153" s="127">
        <v>0.03</v>
      </c>
      <c r="N153" s="112">
        <v>1967000</v>
      </c>
      <c r="O153" s="173">
        <f t="shared" si="20"/>
        <v>0.9136089177891314</v>
      </c>
      <c r="P153" s="108">
        <f>Volume!K153</f>
        <v>616.95</v>
      </c>
      <c r="Q153" s="69">
        <f>Volume!J153</f>
        <v>603.75</v>
      </c>
      <c r="R153" s="237">
        <f t="shared" si="21"/>
        <v>129.987375</v>
      </c>
      <c r="S153" s="103">
        <f t="shared" si="22"/>
        <v>118.757625</v>
      </c>
      <c r="T153" s="109">
        <f t="shared" si="23"/>
        <v>2096000</v>
      </c>
      <c r="U153" s="103">
        <f t="shared" si="24"/>
        <v>2.719465648854962</v>
      </c>
      <c r="V153" s="103">
        <f t="shared" si="25"/>
        <v>127.995</v>
      </c>
      <c r="W153" s="103">
        <f t="shared" si="26"/>
        <v>1.871625</v>
      </c>
      <c r="X153" s="103">
        <f t="shared" si="27"/>
        <v>0.12075</v>
      </c>
      <c r="Y153" s="103">
        <f t="shared" si="28"/>
        <v>129.31272</v>
      </c>
      <c r="Z153" s="237">
        <f t="shared" si="29"/>
        <v>0.6746549999999729</v>
      </c>
      <c r="AB153" s="77"/>
    </row>
    <row r="154" spans="1:28" s="7" customFormat="1" ht="15">
      <c r="A154" s="193" t="s">
        <v>424</v>
      </c>
      <c r="B154" s="164">
        <v>73015800</v>
      </c>
      <c r="C154" s="162">
        <v>-2388100</v>
      </c>
      <c r="D154" s="170">
        <v>-0.03</v>
      </c>
      <c r="E154" s="164">
        <v>23881000</v>
      </c>
      <c r="F154" s="112">
        <v>278850</v>
      </c>
      <c r="G154" s="170">
        <v>0.01</v>
      </c>
      <c r="H154" s="164">
        <v>4247100</v>
      </c>
      <c r="I154" s="112">
        <v>14300</v>
      </c>
      <c r="J154" s="170">
        <v>0</v>
      </c>
      <c r="K154" s="164">
        <v>101143900</v>
      </c>
      <c r="L154" s="112">
        <v>-2094950</v>
      </c>
      <c r="M154" s="127">
        <v>-0.02</v>
      </c>
      <c r="N154" s="112">
        <v>84927700</v>
      </c>
      <c r="O154" s="173">
        <f t="shared" si="20"/>
        <v>0.8396719920825675</v>
      </c>
      <c r="P154" s="108">
        <f>Volume!K154</f>
        <v>34</v>
      </c>
      <c r="Q154" s="69">
        <f>Volume!J154</f>
        <v>35.1</v>
      </c>
      <c r="R154" s="237">
        <f t="shared" si="21"/>
        <v>355.015089</v>
      </c>
      <c r="S154" s="103">
        <f t="shared" si="22"/>
        <v>298.096227</v>
      </c>
      <c r="T154" s="109">
        <f t="shared" si="23"/>
        <v>103238850</v>
      </c>
      <c r="U154" s="103">
        <f t="shared" si="24"/>
        <v>-2.0292264007202716</v>
      </c>
      <c r="V154" s="103">
        <f t="shared" si="25"/>
        <v>256.285458</v>
      </c>
      <c r="W154" s="103">
        <f t="shared" si="26"/>
        <v>83.82231</v>
      </c>
      <c r="X154" s="103">
        <f t="shared" si="27"/>
        <v>14.907321</v>
      </c>
      <c r="Y154" s="103">
        <f t="shared" si="28"/>
        <v>351.01209</v>
      </c>
      <c r="Z154" s="237">
        <f t="shared" si="29"/>
        <v>4.002998999999988</v>
      </c>
      <c r="AB154" s="77"/>
    </row>
    <row r="155" spans="1:28" s="7" customFormat="1" ht="15">
      <c r="A155" s="193" t="s">
        <v>425</v>
      </c>
      <c r="B155" s="164">
        <v>2198250</v>
      </c>
      <c r="C155" s="162">
        <v>-415800</v>
      </c>
      <c r="D155" s="170">
        <v>-0.16</v>
      </c>
      <c r="E155" s="164">
        <v>12150</v>
      </c>
      <c r="F155" s="112">
        <v>2700</v>
      </c>
      <c r="G155" s="170">
        <v>0.29</v>
      </c>
      <c r="H155" s="164">
        <v>0</v>
      </c>
      <c r="I155" s="112">
        <v>0</v>
      </c>
      <c r="J155" s="170">
        <v>0</v>
      </c>
      <c r="K155" s="164">
        <v>2210400</v>
      </c>
      <c r="L155" s="112">
        <v>-413100</v>
      </c>
      <c r="M155" s="127">
        <v>-0.16</v>
      </c>
      <c r="N155" s="112">
        <v>1885500</v>
      </c>
      <c r="O155" s="173">
        <f t="shared" si="20"/>
        <v>0.8530130293159609</v>
      </c>
      <c r="P155" s="108">
        <f>Volume!K155</f>
        <v>491.6</v>
      </c>
      <c r="Q155" s="69">
        <f>Volume!J155</f>
        <v>464.25</v>
      </c>
      <c r="R155" s="237">
        <f t="shared" si="21"/>
        <v>102.61782</v>
      </c>
      <c r="S155" s="103">
        <f t="shared" si="22"/>
        <v>87.5343375</v>
      </c>
      <c r="T155" s="109">
        <f t="shared" si="23"/>
        <v>2623500</v>
      </c>
      <c r="U155" s="103">
        <f t="shared" si="24"/>
        <v>-15.74614065180103</v>
      </c>
      <c r="V155" s="103">
        <f t="shared" si="25"/>
        <v>102.05375625</v>
      </c>
      <c r="W155" s="103">
        <f t="shared" si="26"/>
        <v>0.56406375</v>
      </c>
      <c r="X155" s="103">
        <f t="shared" si="27"/>
        <v>0</v>
      </c>
      <c r="Y155" s="103">
        <f t="shared" si="28"/>
        <v>128.97126</v>
      </c>
      <c r="Z155" s="237">
        <f t="shared" si="29"/>
        <v>-26.353440000000006</v>
      </c>
      <c r="AB155" s="77"/>
    </row>
    <row r="156" spans="1:28" s="58" customFormat="1" ht="13.5" customHeight="1">
      <c r="A156" s="193" t="s">
        <v>216</v>
      </c>
      <c r="B156" s="164">
        <v>61774000</v>
      </c>
      <c r="C156" s="162">
        <v>395300</v>
      </c>
      <c r="D156" s="170">
        <v>0.01</v>
      </c>
      <c r="E156" s="164">
        <v>18656150</v>
      </c>
      <c r="F156" s="112">
        <v>-201000</v>
      </c>
      <c r="G156" s="170">
        <v>-0.01</v>
      </c>
      <c r="H156" s="164">
        <v>3316500</v>
      </c>
      <c r="I156" s="112">
        <v>-30150</v>
      </c>
      <c r="J156" s="170">
        <v>-0.01</v>
      </c>
      <c r="K156" s="164">
        <v>83746650</v>
      </c>
      <c r="L156" s="112">
        <v>164150</v>
      </c>
      <c r="M156" s="127">
        <v>0</v>
      </c>
      <c r="N156" s="112">
        <v>67559450</v>
      </c>
      <c r="O156" s="173">
        <f t="shared" si="20"/>
        <v>0.8067122684907396</v>
      </c>
      <c r="P156" s="108">
        <f>Volume!K156</f>
        <v>97</v>
      </c>
      <c r="Q156" s="69">
        <f>Volume!J156</f>
        <v>96.3</v>
      </c>
      <c r="R156" s="237">
        <f t="shared" si="21"/>
        <v>806.4802395</v>
      </c>
      <c r="S156" s="103">
        <f t="shared" si="22"/>
        <v>650.5975035</v>
      </c>
      <c r="T156" s="109">
        <f t="shared" si="23"/>
        <v>83582500</v>
      </c>
      <c r="U156" s="103">
        <f t="shared" si="24"/>
        <v>0.19639278557114231</v>
      </c>
      <c r="V156" s="103">
        <f t="shared" si="25"/>
        <v>594.88362</v>
      </c>
      <c r="W156" s="103">
        <f t="shared" si="26"/>
        <v>179.6587245</v>
      </c>
      <c r="X156" s="103">
        <f t="shared" si="27"/>
        <v>31.937895</v>
      </c>
      <c r="Y156" s="103">
        <f t="shared" si="28"/>
        <v>810.75025</v>
      </c>
      <c r="Z156" s="237">
        <f t="shared" si="29"/>
        <v>-4.270010500000012</v>
      </c>
      <c r="AA156" s="78"/>
      <c r="AB156" s="77"/>
    </row>
    <row r="157" spans="1:28" s="7" customFormat="1" ht="15">
      <c r="A157" s="193" t="s">
        <v>235</v>
      </c>
      <c r="B157" s="164">
        <v>29205900</v>
      </c>
      <c r="C157" s="162">
        <v>437400</v>
      </c>
      <c r="D157" s="170">
        <v>0.02</v>
      </c>
      <c r="E157" s="164">
        <v>7668000</v>
      </c>
      <c r="F157" s="112">
        <v>-56700</v>
      </c>
      <c r="G157" s="170">
        <v>-0.01</v>
      </c>
      <c r="H157" s="164">
        <v>2859300</v>
      </c>
      <c r="I157" s="112">
        <v>-116100</v>
      </c>
      <c r="J157" s="170">
        <v>-0.04</v>
      </c>
      <c r="K157" s="164">
        <v>39733200</v>
      </c>
      <c r="L157" s="112">
        <v>264600</v>
      </c>
      <c r="M157" s="127">
        <v>0.01</v>
      </c>
      <c r="N157" s="112">
        <v>32057100</v>
      </c>
      <c r="O157" s="173">
        <f t="shared" si="20"/>
        <v>0.8068089154661593</v>
      </c>
      <c r="P157" s="108">
        <f>Volume!K157</f>
        <v>136.1</v>
      </c>
      <c r="Q157" s="69">
        <f>Volume!J157</f>
        <v>134.2</v>
      </c>
      <c r="R157" s="237">
        <f t="shared" si="21"/>
        <v>533.219544</v>
      </c>
      <c r="S157" s="103">
        <f t="shared" si="22"/>
        <v>430.206282</v>
      </c>
      <c r="T157" s="109">
        <f t="shared" si="23"/>
        <v>39468600</v>
      </c>
      <c r="U157" s="103">
        <f t="shared" si="24"/>
        <v>0.6704063483376659</v>
      </c>
      <c r="V157" s="103">
        <f t="shared" si="25"/>
        <v>391.94317799999993</v>
      </c>
      <c r="W157" s="103">
        <f t="shared" si="26"/>
        <v>102.90455999999999</v>
      </c>
      <c r="X157" s="103">
        <f t="shared" si="27"/>
        <v>38.37180599999999</v>
      </c>
      <c r="Y157" s="103">
        <f t="shared" si="28"/>
        <v>537.167646</v>
      </c>
      <c r="Z157" s="237">
        <f t="shared" si="29"/>
        <v>-3.948101999999949</v>
      </c>
      <c r="AB157" s="77"/>
    </row>
    <row r="158" spans="1:28" s="7" customFormat="1" ht="15">
      <c r="A158" s="193" t="s">
        <v>204</v>
      </c>
      <c r="B158" s="164">
        <v>11208000</v>
      </c>
      <c r="C158" s="162">
        <v>296400</v>
      </c>
      <c r="D158" s="170">
        <v>0.03</v>
      </c>
      <c r="E158" s="164">
        <v>1688400</v>
      </c>
      <c r="F158" s="112">
        <v>120600</v>
      </c>
      <c r="G158" s="170">
        <v>0.08</v>
      </c>
      <c r="H158" s="164">
        <v>427800</v>
      </c>
      <c r="I158" s="112">
        <v>-25800</v>
      </c>
      <c r="J158" s="170">
        <v>-0.06</v>
      </c>
      <c r="K158" s="164">
        <v>13324200</v>
      </c>
      <c r="L158" s="112">
        <v>391200</v>
      </c>
      <c r="M158" s="127">
        <v>0.03</v>
      </c>
      <c r="N158" s="112">
        <v>8385000</v>
      </c>
      <c r="O158" s="173">
        <f t="shared" si="20"/>
        <v>0.6293060746611429</v>
      </c>
      <c r="P158" s="108">
        <f>Volume!K158</f>
        <v>466.75</v>
      </c>
      <c r="Q158" s="69">
        <f>Volume!J158</f>
        <v>462.05</v>
      </c>
      <c r="R158" s="237">
        <f t="shared" si="21"/>
        <v>615.644661</v>
      </c>
      <c r="S158" s="103">
        <f t="shared" si="22"/>
        <v>387.428925</v>
      </c>
      <c r="T158" s="109">
        <f t="shared" si="23"/>
        <v>12933000</v>
      </c>
      <c r="U158" s="103">
        <f t="shared" si="24"/>
        <v>3.0248202273254465</v>
      </c>
      <c r="V158" s="103">
        <f t="shared" si="25"/>
        <v>517.86564</v>
      </c>
      <c r="W158" s="103">
        <f t="shared" si="26"/>
        <v>78.012522</v>
      </c>
      <c r="X158" s="103">
        <f t="shared" si="27"/>
        <v>19.766499</v>
      </c>
      <c r="Y158" s="103">
        <f t="shared" si="28"/>
        <v>603.647775</v>
      </c>
      <c r="Z158" s="237">
        <f t="shared" si="29"/>
        <v>11.996886000000018</v>
      </c>
      <c r="AB158" s="77"/>
    </row>
    <row r="159" spans="1:28" s="7" customFormat="1" ht="15">
      <c r="A159" s="193" t="s">
        <v>205</v>
      </c>
      <c r="B159" s="164">
        <v>11422250</v>
      </c>
      <c r="C159" s="162">
        <v>3250</v>
      </c>
      <c r="D159" s="170">
        <v>0</v>
      </c>
      <c r="E159" s="164">
        <v>1151500</v>
      </c>
      <c r="F159" s="112">
        <v>180000</v>
      </c>
      <c r="G159" s="170">
        <v>0.19</v>
      </c>
      <c r="H159" s="164">
        <v>733500</v>
      </c>
      <c r="I159" s="112">
        <v>106500</v>
      </c>
      <c r="J159" s="170">
        <v>0.17</v>
      </c>
      <c r="K159" s="164">
        <v>13307250</v>
      </c>
      <c r="L159" s="112">
        <v>289750</v>
      </c>
      <c r="M159" s="127">
        <v>0.02</v>
      </c>
      <c r="N159" s="112">
        <v>10366500</v>
      </c>
      <c r="O159" s="173">
        <f t="shared" si="20"/>
        <v>0.7790114411317139</v>
      </c>
      <c r="P159" s="108">
        <f>Volume!K159</f>
        <v>1446.55</v>
      </c>
      <c r="Q159" s="69">
        <f>Volume!J159</f>
        <v>1455.2</v>
      </c>
      <c r="R159" s="237">
        <f t="shared" si="21"/>
        <v>1936.47102</v>
      </c>
      <c r="S159" s="103">
        <f t="shared" si="22"/>
        <v>1508.53308</v>
      </c>
      <c r="T159" s="109">
        <f t="shared" si="23"/>
        <v>13017500</v>
      </c>
      <c r="U159" s="103">
        <f t="shared" si="24"/>
        <v>2.2258498175532937</v>
      </c>
      <c r="V159" s="103">
        <f t="shared" si="25"/>
        <v>1662.16582</v>
      </c>
      <c r="W159" s="103">
        <f t="shared" si="26"/>
        <v>167.56628</v>
      </c>
      <c r="X159" s="103">
        <f t="shared" si="27"/>
        <v>106.73892</v>
      </c>
      <c r="Y159" s="103">
        <f t="shared" si="28"/>
        <v>1883.0464625</v>
      </c>
      <c r="Z159" s="237">
        <f t="shared" si="29"/>
        <v>53.42455749999999</v>
      </c>
      <c r="AB159" s="77"/>
    </row>
    <row r="160" spans="1:28" s="58" customFormat="1" ht="14.25" customHeight="1">
      <c r="A160" s="193" t="s">
        <v>37</v>
      </c>
      <c r="B160" s="164">
        <v>2748800</v>
      </c>
      <c r="C160" s="162">
        <v>-16000</v>
      </c>
      <c r="D160" s="170">
        <v>-0.01</v>
      </c>
      <c r="E160" s="164">
        <v>94400</v>
      </c>
      <c r="F160" s="112">
        <v>0</v>
      </c>
      <c r="G160" s="170">
        <v>0</v>
      </c>
      <c r="H160" s="164">
        <v>3200</v>
      </c>
      <c r="I160" s="112">
        <v>0</v>
      </c>
      <c r="J160" s="170">
        <v>0</v>
      </c>
      <c r="K160" s="164">
        <v>2846400</v>
      </c>
      <c r="L160" s="112">
        <v>-16000</v>
      </c>
      <c r="M160" s="127">
        <v>-0.01</v>
      </c>
      <c r="N160" s="112">
        <v>2603200</v>
      </c>
      <c r="O160" s="173">
        <f t="shared" si="20"/>
        <v>0.9145587408656549</v>
      </c>
      <c r="P160" s="108">
        <f>Volume!K160</f>
        <v>192.05</v>
      </c>
      <c r="Q160" s="69">
        <f>Volume!J160</f>
        <v>192.3</v>
      </c>
      <c r="R160" s="237">
        <f t="shared" si="21"/>
        <v>54.736272</v>
      </c>
      <c r="S160" s="103">
        <f t="shared" si="22"/>
        <v>50.059536</v>
      </c>
      <c r="T160" s="109">
        <f t="shared" si="23"/>
        <v>2862400</v>
      </c>
      <c r="U160" s="103">
        <f t="shared" si="24"/>
        <v>-0.5589714924538848</v>
      </c>
      <c r="V160" s="103">
        <f t="shared" si="25"/>
        <v>52.859424000000004</v>
      </c>
      <c r="W160" s="103">
        <f t="shared" si="26"/>
        <v>1.815312</v>
      </c>
      <c r="X160" s="103">
        <f t="shared" si="27"/>
        <v>0.061536</v>
      </c>
      <c r="Y160" s="103">
        <f t="shared" si="28"/>
        <v>54.972392</v>
      </c>
      <c r="Z160" s="237">
        <f t="shared" si="29"/>
        <v>-0.23611999999999966</v>
      </c>
      <c r="AA160" s="78"/>
      <c r="AB160" s="77"/>
    </row>
    <row r="161" spans="1:28" s="58" customFormat="1" ht="14.25" customHeight="1">
      <c r="A161" s="193" t="s">
        <v>299</v>
      </c>
      <c r="B161" s="164">
        <v>1610850</v>
      </c>
      <c r="C161" s="162">
        <v>-11250</v>
      </c>
      <c r="D161" s="170">
        <v>-0.01</v>
      </c>
      <c r="E161" s="164">
        <v>100200</v>
      </c>
      <c r="F161" s="112">
        <v>150</v>
      </c>
      <c r="G161" s="170">
        <v>0</v>
      </c>
      <c r="H161" s="164">
        <v>1200</v>
      </c>
      <c r="I161" s="112">
        <v>0</v>
      </c>
      <c r="J161" s="170">
        <v>0</v>
      </c>
      <c r="K161" s="164">
        <v>1712250</v>
      </c>
      <c r="L161" s="112">
        <v>-11100</v>
      </c>
      <c r="M161" s="127">
        <v>-0.01</v>
      </c>
      <c r="N161" s="112">
        <v>1025550</v>
      </c>
      <c r="O161" s="173">
        <f t="shared" si="20"/>
        <v>0.5989487516425755</v>
      </c>
      <c r="P161" s="108">
        <f>Volume!K161</f>
        <v>1753.5</v>
      </c>
      <c r="Q161" s="69">
        <f>Volume!J161</f>
        <v>1747.55</v>
      </c>
      <c r="R161" s="237">
        <f t="shared" si="21"/>
        <v>299.22424875</v>
      </c>
      <c r="S161" s="103">
        <f t="shared" si="22"/>
        <v>179.21999025</v>
      </c>
      <c r="T161" s="109">
        <f t="shared" si="23"/>
        <v>1723350</v>
      </c>
      <c r="U161" s="103">
        <f t="shared" si="24"/>
        <v>-0.6440943511184611</v>
      </c>
      <c r="V161" s="103">
        <f t="shared" si="25"/>
        <v>281.50409175</v>
      </c>
      <c r="W161" s="103">
        <f t="shared" si="26"/>
        <v>17.510451</v>
      </c>
      <c r="X161" s="103">
        <f t="shared" si="27"/>
        <v>0.209706</v>
      </c>
      <c r="Y161" s="103">
        <f t="shared" si="28"/>
        <v>302.1894225</v>
      </c>
      <c r="Z161" s="237">
        <f t="shared" si="29"/>
        <v>-2.9651737499999626</v>
      </c>
      <c r="AA161" s="78"/>
      <c r="AB161" s="77"/>
    </row>
    <row r="162" spans="1:28" s="58" customFormat="1" ht="14.25" customHeight="1">
      <c r="A162" s="193" t="s">
        <v>426</v>
      </c>
      <c r="B162" s="164">
        <v>57800</v>
      </c>
      <c r="C162" s="162">
        <v>1000</v>
      </c>
      <c r="D162" s="170">
        <v>0.02</v>
      </c>
      <c r="E162" s="164">
        <v>0</v>
      </c>
      <c r="F162" s="112">
        <v>0</v>
      </c>
      <c r="G162" s="170">
        <v>0</v>
      </c>
      <c r="H162" s="164">
        <v>0</v>
      </c>
      <c r="I162" s="112">
        <v>0</v>
      </c>
      <c r="J162" s="170">
        <v>0</v>
      </c>
      <c r="K162" s="164">
        <v>57800</v>
      </c>
      <c r="L162" s="112">
        <v>1000</v>
      </c>
      <c r="M162" s="127">
        <v>0.02</v>
      </c>
      <c r="N162" s="112">
        <v>54400</v>
      </c>
      <c r="O162" s="173">
        <f t="shared" si="20"/>
        <v>0.9411764705882353</v>
      </c>
      <c r="P162" s="108">
        <f>Volume!K162</f>
        <v>1181.6</v>
      </c>
      <c r="Q162" s="69">
        <f>Volume!J162</f>
        <v>1193.9</v>
      </c>
      <c r="R162" s="237">
        <f t="shared" si="21"/>
        <v>6.900742</v>
      </c>
      <c r="S162" s="103">
        <f t="shared" si="22"/>
        <v>6.494816000000001</v>
      </c>
      <c r="T162" s="109">
        <f t="shared" si="23"/>
        <v>56800</v>
      </c>
      <c r="U162" s="103">
        <f t="shared" si="24"/>
        <v>1.7605633802816902</v>
      </c>
      <c r="V162" s="103">
        <f t="shared" si="25"/>
        <v>6.900742</v>
      </c>
      <c r="W162" s="103">
        <f t="shared" si="26"/>
        <v>0</v>
      </c>
      <c r="X162" s="103">
        <f t="shared" si="27"/>
        <v>0</v>
      </c>
      <c r="Y162" s="103">
        <f t="shared" si="28"/>
        <v>6.711488</v>
      </c>
      <c r="Z162" s="237">
        <f t="shared" si="29"/>
        <v>0.18925400000000003</v>
      </c>
      <c r="AA162" s="78"/>
      <c r="AB162" s="77"/>
    </row>
    <row r="163" spans="1:28" s="58" customFormat="1" ht="14.25" customHeight="1">
      <c r="A163" s="193" t="s">
        <v>228</v>
      </c>
      <c r="B163" s="164">
        <v>1090212</v>
      </c>
      <c r="C163" s="162">
        <v>-8084</v>
      </c>
      <c r="D163" s="170">
        <v>-0.01</v>
      </c>
      <c r="E163" s="164">
        <v>8272</v>
      </c>
      <c r="F163" s="112">
        <v>-188</v>
      </c>
      <c r="G163" s="170">
        <v>-0.02</v>
      </c>
      <c r="H163" s="164">
        <v>752</v>
      </c>
      <c r="I163" s="112">
        <v>376</v>
      </c>
      <c r="J163" s="170">
        <v>1</v>
      </c>
      <c r="K163" s="164">
        <v>1099236</v>
      </c>
      <c r="L163" s="112">
        <v>-7896</v>
      </c>
      <c r="M163" s="127">
        <v>-0.01</v>
      </c>
      <c r="N163" s="112">
        <v>987940</v>
      </c>
      <c r="O163" s="173">
        <f t="shared" si="20"/>
        <v>0.8987514964939285</v>
      </c>
      <c r="P163" s="108">
        <f>Volume!K163</f>
        <v>1340.5</v>
      </c>
      <c r="Q163" s="69">
        <f>Volume!J163</f>
        <v>1311.8</v>
      </c>
      <c r="R163" s="237">
        <f t="shared" si="21"/>
        <v>144.19777847999998</v>
      </c>
      <c r="S163" s="103">
        <f t="shared" si="22"/>
        <v>129.5979692</v>
      </c>
      <c r="T163" s="109">
        <f t="shared" si="23"/>
        <v>1107132</v>
      </c>
      <c r="U163" s="103">
        <f t="shared" si="24"/>
        <v>-0.7131940906775344</v>
      </c>
      <c r="V163" s="103">
        <f t="shared" si="25"/>
        <v>143.01401016</v>
      </c>
      <c r="W163" s="103">
        <f t="shared" si="26"/>
        <v>1.08512096</v>
      </c>
      <c r="X163" s="103">
        <f t="shared" si="27"/>
        <v>0.09864736</v>
      </c>
      <c r="Y163" s="103">
        <f t="shared" si="28"/>
        <v>148.4110446</v>
      </c>
      <c r="Z163" s="237">
        <f t="shared" si="29"/>
        <v>-4.213266120000014</v>
      </c>
      <c r="AA163" s="78"/>
      <c r="AB163" s="77"/>
    </row>
    <row r="164" spans="1:28" s="58" customFormat="1" ht="14.25" customHeight="1">
      <c r="A164" s="193" t="s">
        <v>427</v>
      </c>
      <c r="B164" s="164">
        <v>10660000</v>
      </c>
      <c r="C164" s="162">
        <v>28600</v>
      </c>
      <c r="D164" s="170">
        <v>0</v>
      </c>
      <c r="E164" s="164">
        <v>80600</v>
      </c>
      <c r="F164" s="112">
        <v>0</v>
      </c>
      <c r="G164" s="170">
        <v>0</v>
      </c>
      <c r="H164" s="164">
        <v>5200</v>
      </c>
      <c r="I164" s="112">
        <v>0</v>
      </c>
      <c r="J164" s="170">
        <v>0</v>
      </c>
      <c r="K164" s="164">
        <v>10745800</v>
      </c>
      <c r="L164" s="112">
        <v>28600</v>
      </c>
      <c r="M164" s="127">
        <v>0</v>
      </c>
      <c r="N164" s="112">
        <v>3777800</v>
      </c>
      <c r="O164" s="173">
        <f t="shared" si="20"/>
        <v>0.35156060972659087</v>
      </c>
      <c r="P164" s="108">
        <f>Volume!K164</f>
        <v>89.6</v>
      </c>
      <c r="Q164" s="69">
        <f>Volume!J164</f>
        <v>90.25</v>
      </c>
      <c r="R164" s="237">
        <f t="shared" si="21"/>
        <v>96.980845</v>
      </c>
      <c r="S164" s="103">
        <f t="shared" si="22"/>
        <v>34.094645</v>
      </c>
      <c r="T164" s="109">
        <f t="shared" si="23"/>
        <v>10717200</v>
      </c>
      <c r="U164" s="103">
        <f t="shared" si="24"/>
        <v>0.26686074721009223</v>
      </c>
      <c r="V164" s="103">
        <f t="shared" si="25"/>
        <v>96.2065</v>
      </c>
      <c r="W164" s="103">
        <f t="shared" si="26"/>
        <v>0.727415</v>
      </c>
      <c r="X164" s="103">
        <f t="shared" si="27"/>
        <v>0.04693</v>
      </c>
      <c r="Y164" s="103">
        <f t="shared" si="28"/>
        <v>96.02611199999998</v>
      </c>
      <c r="Z164" s="237">
        <f t="shared" si="29"/>
        <v>0.9547330000000187</v>
      </c>
      <c r="AA164" s="78"/>
      <c r="AB164" s="77"/>
    </row>
    <row r="165" spans="1:28" s="58" customFormat="1" ht="14.25" customHeight="1">
      <c r="A165" s="193" t="s">
        <v>276</v>
      </c>
      <c r="B165" s="164">
        <v>401800</v>
      </c>
      <c r="C165" s="162">
        <v>-21350</v>
      </c>
      <c r="D165" s="170">
        <v>-0.05</v>
      </c>
      <c r="E165" s="164">
        <v>350</v>
      </c>
      <c r="F165" s="112">
        <v>0</v>
      </c>
      <c r="G165" s="170">
        <v>0</v>
      </c>
      <c r="H165" s="164">
        <v>0</v>
      </c>
      <c r="I165" s="112">
        <v>0</v>
      </c>
      <c r="J165" s="170">
        <v>0</v>
      </c>
      <c r="K165" s="164">
        <v>402150</v>
      </c>
      <c r="L165" s="112">
        <v>-21350</v>
      </c>
      <c r="M165" s="127">
        <v>-0.05</v>
      </c>
      <c r="N165" s="112">
        <v>388500</v>
      </c>
      <c r="O165" s="173">
        <f t="shared" si="20"/>
        <v>0.9660574412532638</v>
      </c>
      <c r="P165" s="108">
        <f>Volume!K165</f>
        <v>881.55</v>
      </c>
      <c r="Q165" s="69">
        <f>Volume!J165</f>
        <v>872.25</v>
      </c>
      <c r="R165" s="237">
        <f t="shared" si="21"/>
        <v>35.07753375</v>
      </c>
      <c r="S165" s="103">
        <f t="shared" si="22"/>
        <v>33.8869125</v>
      </c>
      <c r="T165" s="109">
        <f t="shared" si="23"/>
        <v>423500</v>
      </c>
      <c r="U165" s="103">
        <f t="shared" si="24"/>
        <v>-5.041322314049586</v>
      </c>
      <c r="V165" s="103">
        <f t="shared" si="25"/>
        <v>35.047005</v>
      </c>
      <c r="W165" s="103">
        <f t="shared" si="26"/>
        <v>0.03052875</v>
      </c>
      <c r="X165" s="103">
        <f t="shared" si="27"/>
        <v>0</v>
      </c>
      <c r="Y165" s="103">
        <f t="shared" si="28"/>
        <v>37.3336425</v>
      </c>
      <c r="Z165" s="237">
        <f t="shared" si="29"/>
        <v>-2.2561087500000028</v>
      </c>
      <c r="AA165" s="78"/>
      <c r="AB165" s="77"/>
    </row>
    <row r="166" spans="1:28" s="58" customFormat="1" ht="14.25" customHeight="1">
      <c r="A166" s="193" t="s">
        <v>180</v>
      </c>
      <c r="B166" s="164">
        <v>6670500</v>
      </c>
      <c r="C166" s="162">
        <v>57000</v>
      </c>
      <c r="D166" s="170">
        <v>0.01</v>
      </c>
      <c r="E166" s="164">
        <v>385500</v>
      </c>
      <c r="F166" s="112">
        <v>6000</v>
      </c>
      <c r="G166" s="170">
        <v>0.02</v>
      </c>
      <c r="H166" s="164">
        <v>33000</v>
      </c>
      <c r="I166" s="112">
        <v>0</v>
      </c>
      <c r="J166" s="170">
        <v>0</v>
      </c>
      <c r="K166" s="164">
        <v>7089000</v>
      </c>
      <c r="L166" s="112">
        <v>63000</v>
      </c>
      <c r="M166" s="127">
        <v>0.01</v>
      </c>
      <c r="N166" s="112">
        <v>4779000</v>
      </c>
      <c r="O166" s="173">
        <f t="shared" si="20"/>
        <v>0.6741430385103682</v>
      </c>
      <c r="P166" s="108">
        <f>Volume!K166</f>
        <v>162.9</v>
      </c>
      <c r="Q166" s="69">
        <f>Volume!J166</f>
        <v>162.55</v>
      </c>
      <c r="R166" s="237">
        <f t="shared" si="21"/>
        <v>115.231695</v>
      </c>
      <c r="S166" s="103">
        <f t="shared" si="22"/>
        <v>77.682645</v>
      </c>
      <c r="T166" s="109">
        <f t="shared" si="23"/>
        <v>7026000</v>
      </c>
      <c r="U166" s="103">
        <f t="shared" si="24"/>
        <v>0.8966695132365499</v>
      </c>
      <c r="V166" s="103">
        <f t="shared" si="25"/>
        <v>108.4289775</v>
      </c>
      <c r="W166" s="103">
        <f t="shared" si="26"/>
        <v>6.266302500000001</v>
      </c>
      <c r="X166" s="103">
        <f t="shared" si="27"/>
        <v>0.536415</v>
      </c>
      <c r="Y166" s="103">
        <f t="shared" si="28"/>
        <v>114.45354</v>
      </c>
      <c r="Z166" s="237">
        <f t="shared" si="29"/>
        <v>0.7781549999999982</v>
      </c>
      <c r="AA166" s="78"/>
      <c r="AB166" s="77"/>
    </row>
    <row r="167" spans="1:28" s="58" customFormat="1" ht="14.25" customHeight="1">
      <c r="A167" s="193" t="s">
        <v>181</v>
      </c>
      <c r="B167" s="164">
        <v>692750</v>
      </c>
      <c r="C167" s="162">
        <v>-5950</v>
      </c>
      <c r="D167" s="170">
        <v>-0.01</v>
      </c>
      <c r="E167" s="164">
        <v>0</v>
      </c>
      <c r="F167" s="112">
        <v>0</v>
      </c>
      <c r="G167" s="170">
        <v>0</v>
      </c>
      <c r="H167" s="164">
        <v>0</v>
      </c>
      <c r="I167" s="112">
        <v>0</v>
      </c>
      <c r="J167" s="170">
        <v>0</v>
      </c>
      <c r="K167" s="164">
        <v>692750</v>
      </c>
      <c r="L167" s="112">
        <v>-5950</v>
      </c>
      <c r="M167" s="127">
        <v>-0.01</v>
      </c>
      <c r="N167" s="112">
        <v>680850</v>
      </c>
      <c r="O167" s="173">
        <f t="shared" si="20"/>
        <v>0.9828220858895705</v>
      </c>
      <c r="P167" s="108">
        <f>Volume!K167</f>
        <v>341</v>
      </c>
      <c r="Q167" s="69">
        <f>Volume!J167</f>
        <v>338.35</v>
      </c>
      <c r="R167" s="237">
        <f t="shared" si="21"/>
        <v>23.439196250000002</v>
      </c>
      <c r="S167" s="103">
        <f t="shared" si="22"/>
        <v>23.036559750000002</v>
      </c>
      <c r="T167" s="109">
        <f t="shared" si="23"/>
        <v>698700</v>
      </c>
      <c r="U167" s="103">
        <f t="shared" si="24"/>
        <v>-0.851581508515815</v>
      </c>
      <c r="V167" s="103">
        <f t="shared" si="25"/>
        <v>23.439196250000002</v>
      </c>
      <c r="W167" s="103">
        <f t="shared" si="26"/>
        <v>0</v>
      </c>
      <c r="X167" s="103">
        <f t="shared" si="27"/>
        <v>0</v>
      </c>
      <c r="Y167" s="103">
        <f t="shared" si="28"/>
        <v>23.82567</v>
      </c>
      <c r="Z167" s="237">
        <f t="shared" si="29"/>
        <v>-0.38647374999999684</v>
      </c>
      <c r="AA167" s="78"/>
      <c r="AB167" s="77"/>
    </row>
    <row r="168" spans="1:28" s="58" customFormat="1" ht="14.25" customHeight="1">
      <c r="A168" s="193" t="s">
        <v>150</v>
      </c>
      <c r="B168" s="164">
        <v>4255170</v>
      </c>
      <c r="C168" s="162">
        <v>44676</v>
      </c>
      <c r="D168" s="170">
        <v>0.01</v>
      </c>
      <c r="E168" s="164">
        <v>54312</v>
      </c>
      <c r="F168" s="112">
        <v>1752</v>
      </c>
      <c r="G168" s="170">
        <v>0.03</v>
      </c>
      <c r="H168" s="164">
        <v>2190</v>
      </c>
      <c r="I168" s="112">
        <v>0</v>
      </c>
      <c r="J168" s="170">
        <v>0</v>
      </c>
      <c r="K168" s="164">
        <v>4311672</v>
      </c>
      <c r="L168" s="112">
        <v>46428</v>
      </c>
      <c r="M168" s="127">
        <v>0.01</v>
      </c>
      <c r="N168" s="112">
        <v>3801402</v>
      </c>
      <c r="O168" s="173">
        <f t="shared" si="20"/>
        <v>0.88165379926859</v>
      </c>
      <c r="P168" s="108">
        <f>Volume!K168</f>
        <v>597.95</v>
      </c>
      <c r="Q168" s="69">
        <f>Volume!J168</f>
        <v>584</v>
      </c>
      <c r="R168" s="237">
        <f t="shared" si="21"/>
        <v>251.8016448</v>
      </c>
      <c r="S168" s="103">
        <f t="shared" si="22"/>
        <v>222.0018768</v>
      </c>
      <c r="T168" s="109">
        <f t="shared" si="23"/>
        <v>4265244</v>
      </c>
      <c r="U168" s="103">
        <f t="shared" si="24"/>
        <v>1.088519203121791</v>
      </c>
      <c r="V168" s="103">
        <f t="shared" si="25"/>
        <v>248.501928</v>
      </c>
      <c r="W168" s="103">
        <f t="shared" si="26"/>
        <v>3.1718208</v>
      </c>
      <c r="X168" s="103">
        <f t="shared" si="27"/>
        <v>0.127896</v>
      </c>
      <c r="Y168" s="103">
        <f t="shared" si="28"/>
        <v>255.04026498000002</v>
      </c>
      <c r="Z168" s="237">
        <f t="shared" si="29"/>
        <v>-3.2386201800000265</v>
      </c>
      <c r="AA168" s="78"/>
      <c r="AB168" s="77"/>
    </row>
    <row r="169" spans="1:28" s="58" customFormat="1" ht="14.25" customHeight="1">
      <c r="A169" s="193" t="s">
        <v>428</v>
      </c>
      <c r="B169" s="164">
        <v>4371250</v>
      </c>
      <c r="C169" s="162">
        <v>-268750</v>
      </c>
      <c r="D169" s="170">
        <v>-0.06</v>
      </c>
      <c r="E169" s="164">
        <v>146250</v>
      </c>
      <c r="F169" s="112">
        <v>-15000</v>
      </c>
      <c r="G169" s="170">
        <v>-0.09</v>
      </c>
      <c r="H169" s="164">
        <v>0</v>
      </c>
      <c r="I169" s="112">
        <v>0</v>
      </c>
      <c r="J169" s="170">
        <v>0</v>
      </c>
      <c r="K169" s="164">
        <v>4517500</v>
      </c>
      <c r="L169" s="112">
        <v>-283750</v>
      </c>
      <c r="M169" s="127">
        <v>-0.06</v>
      </c>
      <c r="N169" s="112">
        <v>4061250</v>
      </c>
      <c r="O169" s="173">
        <f t="shared" si="20"/>
        <v>0.8990038738240177</v>
      </c>
      <c r="P169" s="108">
        <f>Volume!K169</f>
        <v>166.35</v>
      </c>
      <c r="Q169" s="69">
        <f>Volume!J169</f>
        <v>168.45</v>
      </c>
      <c r="R169" s="237">
        <f t="shared" si="21"/>
        <v>76.0972875</v>
      </c>
      <c r="S169" s="103">
        <f t="shared" si="22"/>
        <v>68.41175625</v>
      </c>
      <c r="T169" s="109">
        <f t="shared" si="23"/>
        <v>4801250</v>
      </c>
      <c r="U169" s="103">
        <f t="shared" si="24"/>
        <v>-5.909919291851081</v>
      </c>
      <c r="V169" s="103">
        <f t="shared" si="25"/>
        <v>73.63370625</v>
      </c>
      <c r="W169" s="103">
        <f t="shared" si="26"/>
        <v>2.46358125</v>
      </c>
      <c r="X169" s="103">
        <f t="shared" si="27"/>
        <v>0</v>
      </c>
      <c r="Y169" s="103">
        <f t="shared" si="28"/>
        <v>79.86879375</v>
      </c>
      <c r="Z169" s="237">
        <f t="shared" si="29"/>
        <v>-3.7715062500000016</v>
      </c>
      <c r="AA169" s="78"/>
      <c r="AB169" s="77"/>
    </row>
    <row r="170" spans="1:28" s="58" customFormat="1" ht="14.25" customHeight="1">
      <c r="A170" s="193" t="s">
        <v>429</v>
      </c>
      <c r="B170" s="164">
        <v>3091200</v>
      </c>
      <c r="C170" s="162">
        <v>35700</v>
      </c>
      <c r="D170" s="170">
        <v>0.01</v>
      </c>
      <c r="E170" s="164">
        <v>29400</v>
      </c>
      <c r="F170" s="112">
        <v>0</v>
      </c>
      <c r="G170" s="170">
        <v>0</v>
      </c>
      <c r="H170" s="164">
        <v>3150</v>
      </c>
      <c r="I170" s="112">
        <v>0</v>
      </c>
      <c r="J170" s="170">
        <v>0</v>
      </c>
      <c r="K170" s="164">
        <v>3123750</v>
      </c>
      <c r="L170" s="112">
        <v>35700</v>
      </c>
      <c r="M170" s="127">
        <v>0.01</v>
      </c>
      <c r="N170" s="112">
        <v>2859150</v>
      </c>
      <c r="O170" s="173">
        <f t="shared" si="20"/>
        <v>0.9152941176470588</v>
      </c>
      <c r="P170" s="108">
        <f>Volume!K170</f>
        <v>234.8</v>
      </c>
      <c r="Q170" s="69">
        <f>Volume!J170</f>
        <v>237.55</v>
      </c>
      <c r="R170" s="237">
        <f t="shared" si="21"/>
        <v>74.20468125</v>
      </c>
      <c r="S170" s="103">
        <f t="shared" si="22"/>
        <v>67.91910825</v>
      </c>
      <c r="T170" s="109">
        <f t="shared" si="23"/>
        <v>3088050</v>
      </c>
      <c r="U170" s="103">
        <f t="shared" si="24"/>
        <v>1.1560693641618496</v>
      </c>
      <c r="V170" s="103">
        <f t="shared" si="25"/>
        <v>73.431456</v>
      </c>
      <c r="W170" s="103">
        <f t="shared" si="26"/>
        <v>0.698397</v>
      </c>
      <c r="X170" s="103">
        <f t="shared" si="27"/>
        <v>0.07482825</v>
      </c>
      <c r="Y170" s="103">
        <f t="shared" si="28"/>
        <v>72.507414</v>
      </c>
      <c r="Z170" s="237">
        <f t="shared" si="29"/>
        <v>1.697267249999996</v>
      </c>
      <c r="AA170" s="78"/>
      <c r="AB170" s="77"/>
    </row>
    <row r="171" spans="1:28" s="58" customFormat="1" ht="14.25" customHeight="1">
      <c r="A171" s="193" t="s">
        <v>151</v>
      </c>
      <c r="B171" s="164">
        <v>1831725</v>
      </c>
      <c r="C171" s="162">
        <v>48150</v>
      </c>
      <c r="D171" s="170">
        <v>0.03</v>
      </c>
      <c r="E171" s="164">
        <v>0</v>
      </c>
      <c r="F171" s="112">
        <v>0</v>
      </c>
      <c r="G171" s="170">
        <v>0</v>
      </c>
      <c r="H171" s="164">
        <v>0</v>
      </c>
      <c r="I171" s="112">
        <v>0</v>
      </c>
      <c r="J171" s="170">
        <v>0</v>
      </c>
      <c r="K171" s="164">
        <v>1831725</v>
      </c>
      <c r="L171" s="112">
        <v>48150</v>
      </c>
      <c r="M171" s="127">
        <v>0.03</v>
      </c>
      <c r="N171" s="112">
        <v>1548450</v>
      </c>
      <c r="O171" s="173">
        <f t="shared" si="20"/>
        <v>0.845350694017934</v>
      </c>
      <c r="P171" s="108">
        <f>Volume!K171</f>
        <v>1032.45</v>
      </c>
      <c r="Q171" s="69">
        <f>Volume!J171</f>
        <v>1065.2</v>
      </c>
      <c r="R171" s="237">
        <f t="shared" si="21"/>
        <v>195.115347</v>
      </c>
      <c r="S171" s="103">
        <f t="shared" si="22"/>
        <v>164.940894</v>
      </c>
      <c r="T171" s="109">
        <f t="shared" si="23"/>
        <v>1783575</v>
      </c>
      <c r="U171" s="103">
        <f t="shared" si="24"/>
        <v>2.6996341617257475</v>
      </c>
      <c r="V171" s="103">
        <f t="shared" si="25"/>
        <v>195.115347</v>
      </c>
      <c r="W171" s="103">
        <f t="shared" si="26"/>
        <v>0</v>
      </c>
      <c r="X171" s="103">
        <f t="shared" si="27"/>
        <v>0</v>
      </c>
      <c r="Y171" s="103">
        <f t="shared" si="28"/>
        <v>184.145200875</v>
      </c>
      <c r="Z171" s="237">
        <f t="shared" si="29"/>
        <v>10.970146125000014</v>
      </c>
      <c r="AA171" s="78"/>
      <c r="AB171" s="77"/>
    </row>
    <row r="172" spans="1:28" s="58" customFormat="1" ht="14.25" customHeight="1">
      <c r="A172" s="193" t="s">
        <v>214</v>
      </c>
      <c r="B172" s="164">
        <v>279000</v>
      </c>
      <c r="C172" s="162">
        <v>11750</v>
      </c>
      <c r="D172" s="170">
        <v>0.04</v>
      </c>
      <c r="E172" s="164">
        <v>0</v>
      </c>
      <c r="F172" s="112">
        <v>0</v>
      </c>
      <c r="G172" s="170">
        <v>0</v>
      </c>
      <c r="H172" s="164">
        <v>0</v>
      </c>
      <c r="I172" s="112">
        <v>0</v>
      </c>
      <c r="J172" s="170">
        <v>0</v>
      </c>
      <c r="K172" s="164">
        <v>279000</v>
      </c>
      <c r="L172" s="112">
        <v>11750</v>
      </c>
      <c r="M172" s="127">
        <v>0.04</v>
      </c>
      <c r="N172" s="112">
        <v>253625</v>
      </c>
      <c r="O172" s="173">
        <f t="shared" si="20"/>
        <v>0.9090501792114696</v>
      </c>
      <c r="P172" s="108">
        <f>Volume!K172</f>
        <v>1562.3</v>
      </c>
      <c r="Q172" s="69">
        <f>Volume!J172</f>
        <v>1636.1</v>
      </c>
      <c r="R172" s="237">
        <f t="shared" si="21"/>
        <v>45.64719</v>
      </c>
      <c r="S172" s="103">
        <f t="shared" si="22"/>
        <v>41.49558625</v>
      </c>
      <c r="T172" s="109">
        <f t="shared" si="23"/>
        <v>267250</v>
      </c>
      <c r="U172" s="103">
        <f t="shared" si="24"/>
        <v>4.396632366697848</v>
      </c>
      <c r="V172" s="103">
        <f t="shared" si="25"/>
        <v>45.64719</v>
      </c>
      <c r="W172" s="103">
        <f t="shared" si="26"/>
        <v>0</v>
      </c>
      <c r="X172" s="103">
        <f t="shared" si="27"/>
        <v>0</v>
      </c>
      <c r="Y172" s="103">
        <f t="shared" si="28"/>
        <v>41.7524675</v>
      </c>
      <c r="Z172" s="237">
        <f t="shared" si="29"/>
        <v>3.8947225000000003</v>
      </c>
      <c r="AA172" s="78"/>
      <c r="AB172" s="77"/>
    </row>
    <row r="173" spans="1:28" s="58" customFormat="1" ht="14.25" customHeight="1">
      <c r="A173" s="193" t="s">
        <v>229</v>
      </c>
      <c r="B173" s="164">
        <v>2191000</v>
      </c>
      <c r="C173" s="162">
        <v>-26400</v>
      </c>
      <c r="D173" s="170">
        <v>-0.01</v>
      </c>
      <c r="E173" s="164">
        <v>11000</v>
      </c>
      <c r="F173" s="112">
        <v>1000</v>
      </c>
      <c r="G173" s="170">
        <v>0.1</v>
      </c>
      <c r="H173" s="164">
        <v>3800</v>
      </c>
      <c r="I173" s="112">
        <v>-200</v>
      </c>
      <c r="J173" s="170">
        <v>-0.05</v>
      </c>
      <c r="K173" s="164">
        <v>2205800</v>
      </c>
      <c r="L173" s="112">
        <v>-25600</v>
      </c>
      <c r="M173" s="127">
        <v>-0.01</v>
      </c>
      <c r="N173" s="112">
        <v>1900400</v>
      </c>
      <c r="O173" s="173">
        <f t="shared" si="20"/>
        <v>0.8615468310816937</v>
      </c>
      <c r="P173" s="108">
        <f>Volume!K173</f>
        <v>1376.05</v>
      </c>
      <c r="Q173" s="69">
        <f>Volume!J173</f>
        <v>1378.1</v>
      </c>
      <c r="R173" s="237">
        <f t="shared" si="21"/>
        <v>303.981298</v>
      </c>
      <c r="S173" s="103">
        <f t="shared" si="22"/>
        <v>261.894124</v>
      </c>
      <c r="T173" s="109">
        <f t="shared" si="23"/>
        <v>2231400</v>
      </c>
      <c r="U173" s="103">
        <f t="shared" si="24"/>
        <v>-1.1472618087299453</v>
      </c>
      <c r="V173" s="103">
        <f t="shared" si="25"/>
        <v>301.94171</v>
      </c>
      <c r="W173" s="103">
        <f t="shared" si="26"/>
        <v>1.5159099999999999</v>
      </c>
      <c r="X173" s="103">
        <f t="shared" si="27"/>
        <v>0.523678</v>
      </c>
      <c r="Y173" s="103">
        <f t="shared" si="28"/>
        <v>307.051797</v>
      </c>
      <c r="Z173" s="237">
        <f t="shared" si="29"/>
        <v>-3.0704990000000407</v>
      </c>
      <c r="AA173" s="78"/>
      <c r="AB173" s="77"/>
    </row>
    <row r="174" spans="1:28" s="58" customFormat="1" ht="14.25" customHeight="1">
      <c r="A174" s="193" t="s">
        <v>91</v>
      </c>
      <c r="B174" s="164">
        <v>7885000</v>
      </c>
      <c r="C174" s="162">
        <v>114000</v>
      </c>
      <c r="D174" s="170">
        <v>0.01</v>
      </c>
      <c r="E174" s="164">
        <v>733400</v>
      </c>
      <c r="F174" s="112">
        <v>3800</v>
      </c>
      <c r="G174" s="170">
        <v>0.01</v>
      </c>
      <c r="H174" s="164">
        <v>19000</v>
      </c>
      <c r="I174" s="112">
        <v>0</v>
      </c>
      <c r="J174" s="170">
        <v>0</v>
      </c>
      <c r="K174" s="164">
        <v>8637400</v>
      </c>
      <c r="L174" s="112">
        <v>117800</v>
      </c>
      <c r="M174" s="127">
        <v>0.01</v>
      </c>
      <c r="N174" s="112">
        <v>7786200</v>
      </c>
      <c r="O174" s="173">
        <f t="shared" si="20"/>
        <v>0.9014518257809063</v>
      </c>
      <c r="P174" s="108">
        <f>Volume!K174</f>
        <v>74.3</v>
      </c>
      <c r="Q174" s="69">
        <f>Volume!J174</f>
        <v>73.95</v>
      </c>
      <c r="R174" s="237">
        <f t="shared" si="21"/>
        <v>63.873573</v>
      </c>
      <c r="S174" s="103">
        <f t="shared" si="22"/>
        <v>57.578949</v>
      </c>
      <c r="T174" s="109">
        <f t="shared" si="23"/>
        <v>8519600</v>
      </c>
      <c r="U174" s="103">
        <f t="shared" si="24"/>
        <v>1.3826940231935771</v>
      </c>
      <c r="V174" s="103">
        <f t="shared" si="25"/>
        <v>58.309575</v>
      </c>
      <c r="W174" s="103">
        <f t="shared" si="26"/>
        <v>5.423493</v>
      </c>
      <c r="X174" s="103">
        <f t="shared" si="27"/>
        <v>0.140505</v>
      </c>
      <c r="Y174" s="103">
        <f t="shared" si="28"/>
        <v>63.300628</v>
      </c>
      <c r="Z174" s="237">
        <f t="shared" si="29"/>
        <v>0.5729449999999972</v>
      </c>
      <c r="AA174" s="78"/>
      <c r="AB174" s="77"/>
    </row>
    <row r="175" spans="1:28" s="58" customFormat="1" ht="14.25" customHeight="1">
      <c r="A175" s="193" t="s">
        <v>152</v>
      </c>
      <c r="B175" s="164">
        <v>3944700</v>
      </c>
      <c r="C175" s="162">
        <v>-74250</v>
      </c>
      <c r="D175" s="170">
        <v>-0.02</v>
      </c>
      <c r="E175" s="164">
        <v>85050</v>
      </c>
      <c r="F175" s="112">
        <v>1350</v>
      </c>
      <c r="G175" s="170">
        <v>0.02</v>
      </c>
      <c r="H175" s="164">
        <v>12150</v>
      </c>
      <c r="I175" s="112">
        <v>0</v>
      </c>
      <c r="J175" s="170">
        <v>0</v>
      </c>
      <c r="K175" s="164">
        <v>4041900</v>
      </c>
      <c r="L175" s="112">
        <v>-72900</v>
      </c>
      <c r="M175" s="127">
        <v>-0.02</v>
      </c>
      <c r="N175" s="112">
        <v>3075300</v>
      </c>
      <c r="O175" s="173">
        <f t="shared" si="20"/>
        <v>0.7608550434201736</v>
      </c>
      <c r="P175" s="108">
        <f>Volume!K175</f>
        <v>241.45</v>
      </c>
      <c r="Q175" s="69">
        <f>Volume!J175</f>
        <v>244.9</v>
      </c>
      <c r="R175" s="237">
        <f t="shared" si="21"/>
        <v>98.986131</v>
      </c>
      <c r="S175" s="103">
        <f t="shared" si="22"/>
        <v>75.314097</v>
      </c>
      <c r="T175" s="109">
        <f t="shared" si="23"/>
        <v>4114800</v>
      </c>
      <c r="U175" s="103">
        <f t="shared" si="24"/>
        <v>-1.7716535433070866</v>
      </c>
      <c r="V175" s="103">
        <f t="shared" si="25"/>
        <v>96.605703</v>
      </c>
      <c r="W175" s="103">
        <f t="shared" si="26"/>
        <v>2.0828745</v>
      </c>
      <c r="X175" s="103">
        <f t="shared" si="27"/>
        <v>0.2975535</v>
      </c>
      <c r="Y175" s="103">
        <f t="shared" si="28"/>
        <v>99.351846</v>
      </c>
      <c r="Z175" s="237">
        <f t="shared" si="29"/>
        <v>-0.36571499999999446</v>
      </c>
      <c r="AA175" s="78"/>
      <c r="AB175" s="77"/>
    </row>
    <row r="176" spans="1:28" s="58" customFormat="1" ht="14.25" customHeight="1">
      <c r="A176" s="193" t="s">
        <v>208</v>
      </c>
      <c r="B176" s="164">
        <v>6343152</v>
      </c>
      <c r="C176" s="162">
        <v>-140492</v>
      </c>
      <c r="D176" s="170">
        <v>-0.02</v>
      </c>
      <c r="E176" s="164">
        <v>597400</v>
      </c>
      <c r="F176" s="112">
        <v>26780</v>
      </c>
      <c r="G176" s="170">
        <v>0.05</v>
      </c>
      <c r="H176" s="164">
        <v>98468</v>
      </c>
      <c r="I176" s="112">
        <v>2472</v>
      </c>
      <c r="J176" s="170">
        <v>0.03</v>
      </c>
      <c r="K176" s="164">
        <v>7039020</v>
      </c>
      <c r="L176" s="112">
        <v>-111240</v>
      </c>
      <c r="M176" s="127">
        <v>-0.02</v>
      </c>
      <c r="N176" s="112">
        <v>5784480</v>
      </c>
      <c r="O176" s="173">
        <f t="shared" si="20"/>
        <v>0.8217734855136084</v>
      </c>
      <c r="P176" s="108">
        <f>Volume!K176</f>
        <v>687.5</v>
      </c>
      <c r="Q176" s="69">
        <f>Volume!J176</f>
        <v>684.3</v>
      </c>
      <c r="R176" s="237">
        <f t="shared" si="21"/>
        <v>481.6801386</v>
      </c>
      <c r="S176" s="103">
        <f t="shared" si="22"/>
        <v>395.83196639999994</v>
      </c>
      <c r="T176" s="109">
        <f t="shared" si="23"/>
        <v>7150260</v>
      </c>
      <c r="U176" s="103">
        <f t="shared" si="24"/>
        <v>-1.5557476231633534</v>
      </c>
      <c r="V176" s="103">
        <f t="shared" si="25"/>
        <v>434.06189135999995</v>
      </c>
      <c r="W176" s="103">
        <f t="shared" si="26"/>
        <v>40.880082</v>
      </c>
      <c r="X176" s="103">
        <f t="shared" si="27"/>
        <v>6.738165239999999</v>
      </c>
      <c r="Y176" s="103">
        <f t="shared" si="28"/>
        <v>491.580375</v>
      </c>
      <c r="Z176" s="237">
        <f t="shared" si="29"/>
        <v>-9.900236399999983</v>
      </c>
      <c r="AA176" s="78"/>
      <c r="AB176" s="77"/>
    </row>
    <row r="177" spans="1:28" s="58" customFormat="1" ht="14.25" customHeight="1">
      <c r="A177" s="193" t="s">
        <v>230</v>
      </c>
      <c r="B177" s="164">
        <v>2108400</v>
      </c>
      <c r="C177" s="162">
        <v>110000</v>
      </c>
      <c r="D177" s="170">
        <v>0.06</v>
      </c>
      <c r="E177" s="164">
        <v>18000</v>
      </c>
      <c r="F177" s="112">
        <v>-800</v>
      </c>
      <c r="G177" s="170">
        <v>-0.04</v>
      </c>
      <c r="H177" s="164">
        <v>2000</v>
      </c>
      <c r="I177" s="112">
        <v>0</v>
      </c>
      <c r="J177" s="170">
        <v>0</v>
      </c>
      <c r="K177" s="164">
        <v>2128400</v>
      </c>
      <c r="L177" s="112">
        <v>109200</v>
      </c>
      <c r="M177" s="127">
        <v>0.05</v>
      </c>
      <c r="N177" s="112">
        <v>1770400</v>
      </c>
      <c r="O177" s="173">
        <f t="shared" si="20"/>
        <v>0.8317985341101297</v>
      </c>
      <c r="P177" s="108">
        <f>Volume!K177</f>
        <v>636.6</v>
      </c>
      <c r="Q177" s="69">
        <f>Volume!J177</f>
        <v>639</v>
      </c>
      <c r="R177" s="237">
        <f t="shared" si="21"/>
        <v>136.00476</v>
      </c>
      <c r="S177" s="103">
        <f t="shared" si="22"/>
        <v>113.12856</v>
      </c>
      <c r="T177" s="109">
        <f t="shared" si="23"/>
        <v>2019200</v>
      </c>
      <c r="U177" s="103">
        <f t="shared" si="24"/>
        <v>5.408082408874802</v>
      </c>
      <c r="V177" s="103">
        <f t="shared" si="25"/>
        <v>134.72676</v>
      </c>
      <c r="W177" s="103">
        <f t="shared" si="26"/>
        <v>1.1502</v>
      </c>
      <c r="X177" s="103">
        <f t="shared" si="27"/>
        <v>0.1278</v>
      </c>
      <c r="Y177" s="103">
        <f t="shared" si="28"/>
        <v>128.542272</v>
      </c>
      <c r="Z177" s="237">
        <f t="shared" si="29"/>
        <v>7.462488000000008</v>
      </c>
      <c r="AA177" s="78"/>
      <c r="AB177" s="77"/>
    </row>
    <row r="178" spans="1:28" s="58" customFormat="1" ht="14.25" customHeight="1">
      <c r="A178" s="193" t="s">
        <v>185</v>
      </c>
      <c r="B178" s="164">
        <v>9608625</v>
      </c>
      <c r="C178" s="162">
        <v>192375</v>
      </c>
      <c r="D178" s="170">
        <v>0.02</v>
      </c>
      <c r="E178" s="164">
        <v>3291300</v>
      </c>
      <c r="F178" s="112">
        <v>212625</v>
      </c>
      <c r="G178" s="170">
        <v>0.07</v>
      </c>
      <c r="H178" s="164">
        <v>1352025</v>
      </c>
      <c r="I178" s="112">
        <v>20925</v>
      </c>
      <c r="J178" s="170">
        <v>0.02</v>
      </c>
      <c r="K178" s="164">
        <v>14251950</v>
      </c>
      <c r="L178" s="112">
        <v>425925</v>
      </c>
      <c r="M178" s="127">
        <v>0.03</v>
      </c>
      <c r="N178" s="112">
        <v>13232700</v>
      </c>
      <c r="O178" s="173">
        <f t="shared" si="20"/>
        <v>0.9284834706829592</v>
      </c>
      <c r="P178" s="108">
        <f>Volume!K178</f>
        <v>609.8</v>
      </c>
      <c r="Q178" s="69">
        <f>Volume!J178</f>
        <v>600.15</v>
      </c>
      <c r="R178" s="237">
        <f t="shared" si="21"/>
        <v>855.33077925</v>
      </c>
      <c r="S178" s="103">
        <f t="shared" si="22"/>
        <v>794.1604905</v>
      </c>
      <c r="T178" s="109">
        <f t="shared" si="23"/>
        <v>13826025</v>
      </c>
      <c r="U178" s="103">
        <f t="shared" si="24"/>
        <v>3.080603427232339</v>
      </c>
      <c r="V178" s="103">
        <f t="shared" si="25"/>
        <v>576.661629375</v>
      </c>
      <c r="W178" s="103">
        <f t="shared" si="26"/>
        <v>197.5273695</v>
      </c>
      <c r="X178" s="103">
        <f t="shared" si="27"/>
        <v>81.141780375</v>
      </c>
      <c r="Y178" s="103">
        <f t="shared" si="28"/>
        <v>843.1110044999999</v>
      </c>
      <c r="Z178" s="237">
        <f t="shared" si="29"/>
        <v>12.219774750000056</v>
      </c>
      <c r="AA178" s="78"/>
      <c r="AB178" s="77"/>
    </row>
    <row r="179" spans="1:28" s="58" customFormat="1" ht="14.25" customHeight="1">
      <c r="A179" s="193" t="s">
        <v>206</v>
      </c>
      <c r="B179" s="164">
        <v>2522850</v>
      </c>
      <c r="C179" s="162">
        <v>18150</v>
      </c>
      <c r="D179" s="170">
        <v>0.01</v>
      </c>
      <c r="E179" s="164">
        <v>29700</v>
      </c>
      <c r="F179" s="112">
        <v>550</v>
      </c>
      <c r="G179" s="170">
        <v>0.02</v>
      </c>
      <c r="H179" s="164">
        <v>12100</v>
      </c>
      <c r="I179" s="112">
        <v>0</v>
      </c>
      <c r="J179" s="170">
        <v>0</v>
      </c>
      <c r="K179" s="164">
        <v>2564650</v>
      </c>
      <c r="L179" s="112">
        <v>18700</v>
      </c>
      <c r="M179" s="127">
        <v>0.01</v>
      </c>
      <c r="N179" s="112">
        <v>1552650</v>
      </c>
      <c r="O179" s="173">
        <f t="shared" si="20"/>
        <v>0.6054042461934377</v>
      </c>
      <c r="P179" s="108">
        <f>Volume!K179</f>
        <v>841.05</v>
      </c>
      <c r="Q179" s="69">
        <f>Volume!J179</f>
        <v>831.1</v>
      </c>
      <c r="R179" s="237">
        <f t="shared" si="21"/>
        <v>213.1480615</v>
      </c>
      <c r="S179" s="103">
        <f t="shared" si="22"/>
        <v>129.0407415</v>
      </c>
      <c r="T179" s="109">
        <f t="shared" si="23"/>
        <v>2545950</v>
      </c>
      <c r="U179" s="103">
        <f t="shared" si="24"/>
        <v>0.73449989198531</v>
      </c>
      <c r="V179" s="103">
        <f t="shared" si="25"/>
        <v>209.6740635</v>
      </c>
      <c r="W179" s="103">
        <f t="shared" si="26"/>
        <v>2.468367</v>
      </c>
      <c r="X179" s="103">
        <f t="shared" si="27"/>
        <v>1.005631</v>
      </c>
      <c r="Y179" s="103">
        <f t="shared" si="28"/>
        <v>214.12712475</v>
      </c>
      <c r="Z179" s="237">
        <f t="shared" si="29"/>
        <v>-0.9790632499999958</v>
      </c>
      <c r="AA179" s="78"/>
      <c r="AB179" s="77"/>
    </row>
    <row r="180" spans="1:28" s="58" customFormat="1" ht="14.25" customHeight="1">
      <c r="A180" s="193" t="s">
        <v>118</v>
      </c>
      <c r="B180" s="164">
        <v>5960500</v>
      </c>
      <c r="C180" s="162">
        <v>136000</v>
      </c>
      <c r="D180" s="170">
        <v>0.02</v>
      </c>
      <c r="E180" s="164">
        <v>478000</v>
      </c>
      <c r="F180" s="112">
        <v>19750</v>
      </c>
      <c r="G180" s="170">
        <v>0.04</v>
      </c>
      <c r="H180" s="164">
        <v>35250</v>
      </c>
      <c r="I180" s="112">
        <v>0</v>
      </c>
      <c r="J180" s="170">
        <v>0</v>
      </c>
      <c r="K180" s="164">
        <v>6473750</v>
      </c>
      <c r="L180" s="112">
        <v>155750</v>
      </c>
      <c r="M180" s="127">
        <v>0.02</v>
      </c>
      <c r="N180" s="112">
        <v>5431500</v>
      </c>
      <c r="O180" s="173">
        <f t="shared" si="20"/>
        <v>0.8390036686619038</v>
      </c>
      <c r="P180" s="108">
        <f>Volume!K180</f>
        <v>1145.6</v>
      </c>
      <c r="Q180" s="69">
        <f>Volume!J180</f>
        <v>1139.95</v>
      </c>
      <c r="R180" s="237">
        <f t="shared" si="21"/>
        <v>737.97513125</v>
      </c>
      <c r="S180" s="103">
        <f t="shared" si="22"/>
        <v>619.1638425</v>
      </c>
      <c r="T180" s="109">
        <f t="shared" si="23"/>
        <v>6318000</v>
      </c>
      <c r="U180" s="103">
        <f t="shared" si="24"/>
        <v>2.465178854067743</v>
      </c>
      <c r="V180" s="103">
        <f t="shared" si="25"/>
        <v>679.4671975</v>
      </c>
      <c r="W180" s="103">
        <f t="shared" si="26"/>
        <v>54.48961</v>
      </c>
      <c r="X180" s="103">
        <f t="shared" si="27"/>
        <v>4.01832375</v>
      </c>
      <c r="Y180" s="103">
        <f t="shared" si="28"/>
        <v>723.7900799999999</v>
      </c>
      <c r="Z180" s="237">
        <f t="shared" si="29"/>
        <v>14.185051250000129</v>
      </c>
      <c r="AA180" s="78"/>
      <c r="AB180" s="77"/>
    </row>
    <row r="181" spans="1:28" s="58" customFormat="1" ht="14.25" customHeight="1">
      <c r="A181" s="193" t="s">
        <v>231</v>
      </c>
      <c r="B181" s="164">
        <v>1243416</v>
      </c>
      <c r="C181" s="162">
        <v>-2678</v>
      </c>
      <c r="D181" s="170">
        <v>0</v>
      </c>
      <c r="E181" s="164">
        <v>3090</v>
      </c>
      <c r="F181" s="112">
        <v>0</v>
      </c>
      <c r="G181" s="170">
        <v>0</v>
      </c>
      <c r="H181" s="164">
        <v>0</v>
      </c>
      <c r="I181" s="112">
        <v>0</v>
      </c>
      <c r="J181" s="170">
        <v>0</v>
      </c>
      <c r="K181" s="164">
        <v>1246506</v>
      </c>
      <c r="L181" s="112">
        <v>-2678</v>
      </c>
      <c r="M181" s="127">
        <v>0</v>
      </c>
      <c r="N181" s="112">
        <v>913198</v>
      </c>
      <c r="O181" s="173">
        <f t="shared" si="20"/>
        <v>0.7326061807965626</v>
      </c>
      <c r="P181" s="108">
        <f>Volume!K181</f>
        <v>1161.65</v>
      </c>
      <c r="Q181" s="69">
        <f>Volume!J181</f>
        <v>1174.35</v>
      </c>
      <c r="R181" s="237">
        <f t="shared" si="21"/>
        <v>146.38343211</v>
      </c>
      <c r="S181" s="103">
        <f t="shared" si="22"/>
        <v>107.24140713</v>
      </c>
      <c r="T181" s="109">
        <f t="shared" si="23"/>
        <v>1249184</v>
      </c>
      <c r="U181" s="103">
        <f t="shared" si="24"/>
        <v>-0.21437994722955145</v>
      </c>
      <c r="V181" s="103">
        <f t="shared" si="25"/>
        <v>146.02055796</v>
      </c>
      <c r="W181" s="103">
        <f t="shared" si="26"/>
        <v>0.36287414999999995</v>
      </c>
      <c r="X181" s="103">
        <f t="shared" si="27"/>
        <v>0</v>
      </c>
      <c r="Y181" s="103">
        <f t="shared" si="28"/>
        <v>145.11145936000003</v>
      </c>
      <c r="Z181" s="237">
        <f t="shared" si="29"/>
        <v>1.271972749999975</v>
      </c>
      <c r="AA181" s="78"/>
      <c r="AB181" s="77"/>
    </row>
    <row r="182" spans="1:28" s="58" customFormat="1" ht="14.25" customHeight="1">
      <c r="A182" s="193" t="s">
        <v>300</v>
      </c>
      <c r="B182" s="164">
        <v>2718100</v>
      </c>
      <c r="C182" s="162">
        <v>46200</v>
      </c>
      <c r="D182" s="170">
        <v>0.02</v>
      </c>
      <c r="E182" s="164">
        <v>15400</v>
      </c>
      <c r="F182" s="112">
        <v>0</v>
      </c>
      <c r="G182" s="170">
        <v>0</v>
      </c>
      <c r="H182" s="164">
        <v>7700</v>
      </c>
      <c r="I182" s="112">
        <v>0</v>
      </c>
      <c r="J182" s="170">
        <v>0</v>
      </c>
      <c r="K182" s="164">
        <v>2741200</v>
      </c>
      <c r="L182" s="112">
        <v>46200</v>
      </c>
      <c r="M182" s="127">
        <v>0.02</v>
      </c>
      <c r="N182" s="112">
        <v>2371600</v>
      </c>
      <c r="O182" s="173">
        <f t="shared" si="20"/>
        <v>0.8651685393258427</v>
      </c>
      <c r="P182" s="108">
        <f>Volume!K182</f>
        <v>51.45</v>
      </c>
      <c r="Q182" s="69">
        <f>Volume!J182</f>
        <v>50.7</v>
      </c>
      <c r="R182" s="237">
        <f t="shared" si="21"/>
        <v>13.897884</v>
      </c>
      <c r="S182" s="103">
        <f t="shared" si="22"/>
        <v>12.024012</v>
      </c>
      <c r="T182" s="109">
        <f t="shared" si="23"/>
        <v>2695000</v>
      </c>
      <c r="U182" s="103">
        <f t="shared" si="24"/>
        <v>1.7142857142857144</v>
      </c>
      <c r="V182" s="103">
        <f t="shared" si="25"/>
        <v>13.780767</v>
      </c>
      <c r="W182" s="103">
        <f t="shared" si="26"/>
        <v>0.078078</v>
      </c>
      <c r="X182" s="103">
        <f t="shared" si="27"/>
        <v>0.039039</v>
      </c>
      <c r="Y182" s="103">
        <f t="shared" si="28"/>
        <v>13.865775</v>
      </c>
      <c r="Z182" s="237">
        <f t="shared" si="29"/>
        <v>0.032109000000000165</v>
      </c>
      <c r="AA182" s="78"/>
      <c r="AB182" s="77"/>
    </row>
    <row r="183" spans="1:28" s="58" customFormat="1" ht="14.25" customHeight="1">
      <c r="A183" s="193" t="s">
        <v>301</v>
      </c>
      <c r="B183" s="164">
        <v>74393550</v>
      </c>
      <c r="C183" s="162">
        <v>-125400</v>
      </c>
      <c r="D183" s="170">
        <v>0</v>
      </c>
      <c r="E183" s="164">
        <v>20638750</v>
      </c>
      <c r="F183" s="112">
        <v>553850</v>
      </c>
      <c r="G183" s="170">
        <v>0.03</v>
      </c>
      <c r="H183" s="164">
        <v>3040950</v>
      </c>
      <c r="I183" s="112">
        <v>0</v>
      </c>
      <c r="J183" s="170">
        <v>0</v>
      </c>
      <c r="K183" s="164">
        <v>98073250</v>
      </c>
      <c r="L183" s="112">
        <v>428450</v>
      </c>
      <c r="M183" s="127">
        <v>0</v>
      </c>
      <c r="N183" s="112">
        <v>80736700</v>
      </c>
      <c r="O183" s="173">
        <f t="shared" si="20"/>
        <v>0.8232285562067129</v>
      </c>
      <c r="P183" s="108">
        <f>Volume!K183</f>
        <v>26.3</v>
      </c>
      <c r="Q183" s="69">
        <f>Volume!J183</f>
        <v>26.05</v>
      </c>
      <c r="R183" s="237">
        <f t="shared" si="21"/>
        <v>255.48081625</v>
      </c>
      <c r="S183" s="103">
        <f t="shared" si="22"/>
        <v>210.3191035</v>
      </c>
      <c r="T183" s="109">
        <f t="shared" si="23"/>
        <v>97644800</v>
      </c>
      <c r="U183" s="103">
        <f t="shared" si="24"/>
        <v>0.4387842465753425</v>
      </c>
      <c r="V183" s="103">
        <f t="shared" si="25"/>
        <v>193.79519775</v>
      </c>
      <c r="W183" s="103">
        <f t="shared" si="26"/>
        <v>53.76394375</v>
      </c>
      <c r="X183" s="103">
        <f t="shared" si="27"/>
        <v>7.92167475</v>
      </c>
      <c r="Y183" s="103">
        <f t="shared" si="28"/>
        <v>256.805824</v>
      </c>
      <c r="Z183" s="237">
        <f t="shared" si="29"/>
        <v>-1.325007749999969</v>
      </c>
      <c r="AA183" s="78"/>
      <c r="AB183" s="77"/>
    </row>
    <row r="184" spans="1:28" s="58" customFormat="1" ht="14.25" customHeight="1">
      <c r="A184" s="193" t="s">
        <v>173</v>
      </c>
      <c r="B184" s="164">
        <v>5079900</v>
      </c>
      <c r="C184" s="162">
        <v>97350</v>
      </c>
      <c r="D184" s="170">
        <v>0.02</v>
      </c>
      <c r="E184" s="164">
        <v>436600</v>
      </c>
      <c r="F184" s="112">
        <v>17700</v>
      </c>
      <c r="G184" s="170">
        <v>0.04</v>
      </c>
      <c r="H184" s="164">
        <v>35400</v>
      </c>
      <c r="I184" s="112">
        <v>0</v>
      </c>
      <c r="J184" s="170">
        <v>0</v>
      </c>
      <c r="K184" s="164">
        <v>5551900</v>
      </c>
      <c r="L184" s="112">
        <v>115050</v>
      </c>
      <c r="M184" s="127">
        <v>0.02</v>
      </c>
      <c r="N184" s="112">
        <v>5006150</v>
      </c>
      <c r="O184" s="173">
        <f t="shared" si="20"/>
        <v>0.9017003188097769</v>
      </c>
      <c r="P184" s="108">
        <f>Volume!K184</f>
        <v>65.05</v>
      </c>
      <c r="Q184" s="69">
        <f>Volume!J184</f>
        <v>64.7</v>
      </c>
      <c r="R184" s="237">
        <f t="shared" si="21"/>
        <v>35.920793</v>
      </c>
      <c r="S184" s="103">
        <f t="shared" si="22"/>
        <v>32.3897905</v>
      </c>
      <c r="T184" s="109">
        <f t="shared" si="23"/>
        <v>5436850</v>
      </c>
      <c r="U184" s="103">
        <f t="shared" si="24"/>
        <v>2.1161150298426477</v>
      </c>
      <c r="V184" s="103">
        <f t="shared" si="25"/>
        <v>32.866953</v>
      </c>
      <c r="W184" s="103">
        <f t="shared" si="26"/>
        <v>2.824802</v>
      </c>
      <c r="X184" s="103">
        <f t="shared" si="27"/>
        <v>0.229038</v>
      </c>
      <c r="Y184" s="103">
        <f t="shared" si="28"/>
        <v>35.36670925</v>
      </c>
      <c r="Z184" s="237">
        <f t="shared" si="29"/>
        <v>0.5540837500000038</v>
      </c>
      <c r="AA184" s="78"/>
      <c r="AB184" s="77"/>
    </row>
    <row r="185" spans="1:28" s="58" customFormat="1" ht="14.25" customHeight="1">
      <c r="A185" s="193" t="s">
        <v>302</v>
      </c>
      <c r="B185" s="164">
        <v>889000</v>
      </c>
      <c r="C185" s="162">
        <v>22800</v>
      </c>
      <c r="D185" s="170">
        <v>0.03</v>
      </c>
      <c r="E185" s="164">
        <v>200</v>
      </c>
      <c r="F185" s="112">
        <v>0</v>
      </c>
      <c r="G185" s="170">
        <v>0</v>
      </c>
      <c r="H185" s="164">
        <v>0</v>
      </c>
      <c r="I185" s="112">
        <v>0</v>
      </c>
      <c r="J185" s="170">
        <v>0</v>
      </c>
      <c r="K185" s="164">
        <v>889200</v>
      </c>
      <c r="L185" s="112">
        <v>22800</v>
      </c>
      <c r="M185" s="127">
        <v>0.03</v>
      </c>
      <c r="N185" s="112">
        <v>597800</v>
      </c>
      <c r="O185" s="173">
        <f t="shared" si="20"/>
        <v>0.672289698605488</v>
      </c>
      <c r="P185" s="108">
        <f>Volume!K185</f>
        <v>836.85</v>
      </c>
      <c r="Q185" s="69">
        <f>Volume!J185</f>
        <v>821.9</v>
      </c>
      <c r="R185" s="237">
        <f t="shared" si="21"/>
        <v>73.083348</v>
      </c>
      <c r="S185" s="103">
        <f t="shared" si="22"/>
        <v>49.133182</v>
      </c>
      <c r="T185" s="109">
        <f t="shared" si="23"/>
        <v>866400</v>
      </c>
      <c r="U185" s="103">
        <f t="shared" si="24"/>
        <v>2.631578947368421</v>
      </c>
      <c r="V185" s="103">
        <f t="shared" si="25"/>
        <v>73.06691</v>
      </c>
      <c r="W185" s="103">
        <f t="shared" si="26"/>
        <v>0.016438</v>
      </c>
      <c r="X185" s="103">
        <f t="shared" si="27"/>
        <v>0</v>
      </c>
      <c r="Y185" s="103">
        <f t="shared" si="28"/>
        <v>72.504684</v>
      </c>
      <c r="Z185" s="237">
        <f t="shared" si="29"/>
        <v>0.5786640000000034</v>
      </c>
      <c r="AA185" s="78"/>
      <c r="AB185" s="77"/>
    </row>
    <row r="186" spans="1:28" s="58" customFormat="1" ht="14.25" customHeight="1">
      <c r="A186" s="193" t="s">
        <v>82</v>
      </c>
      <c r="B186" s="164">
        <v>10019100</v>
      </c>
      <c r="C186" s="162">
        <v>46200</v>
      </c>
      <c r="D186" s="170">
        <v>0</v>
      </c>
      <c r="E186" s="164">
        <v>142800</v>
      </c>
      <c r="F186" s="112">
        <v>2100</v>
      </c>
      <c r="G186" s="170">
        <v>0.01</v>
      </c>
      <c r="H186" s="164">
        <v>21000</v>
      </c>
      <c r="I186" s="112">
        <v>2100</v>
      </c>
      <c r="J186" s="170">
        <v>0.11</v>
      </c>
      <c r="K186" s="164">
        <v>10182900</v>
      </c>
      <c r="L186" s="112">
        <v>50400</v>
      </c>
      <c r="M186" s="127">
        <v>0</v>
      </c>
      <c r="N186" s="112">
        <v>6006000</v>
      </c>
      <c r="O186" s="173">
        <f t="shared" si="20"/>
        <v>0.5898123324396782</v>
      </c>
      <c r="P186" s="108">
        <f>Volume!K186</f>
        <v>129.35</v>
      </c>
      <c r="Q186" s="69">
        <f>Volume!J186</f>
        <v>129.3</v>
      </c>
      <c r="R186" s="237">
        <f t="shared" si="21"/>
        <v>131.664897</v>
      </c>
      <c r="S186" s="103">
        <f t="shared" si="22"/>
        <v>77.65758000000001</v>
      </c>
      <c r="T186" s="109">
        <f t="shared" si="23"/>
        <v>10132500</v>
      </c>
      <c r="U186" s="103">
        <f t="shared" si="24"/>
        <v>0.4974093264248704</v>
      </c>
      <c r="V186" s="103">
        <f t="shared" si="25"/>
        <v>129.546963</v>
      </c>
      <c r="W186" s="103">
        <f t="shared" si="26"/>
        <v>1.846404</v>
      </c>
      <c r="X186" s="103">
        <f t="shared" si="27"/>
        <v>0.27153000000000005</v>
      </c>
      <c r="Y186" s="103">
        <f t="shared" si="28"/>
        <v>131.0638875</v>
      </c>
      <c r="Z186" s="237">
        <f t="shared" si="29"/>
        <v>0.6010095000000035</v>
      </c>
      <c r="AA186" s="78"/>
      <c r="AB186" s="77"/>
    </row>
    <row r="187" spans="1:28" s="58" customFormat="1" ht="14.25" customHeight="1">
      <c r="A187" s="193" t="s">
        <v>430</v>
      </c>
      <c r="B187" s="164">
        <v>426300</v>
      </c>
      <c r="C187" s="162">
        <v>-12600</v>
      </c>
      <c r="D187" s="170">
        <v>-0.03</v>
      </c>
      <c r="E187" s="164">
        <v>4900</v>
      </c>
      <c r="F187" s="112">
        <v>0</v>
      </c>
      <c r="G187" s="170">
        <v>0</v>
      </c>
      <c r="H187" s="164">
        <v>0</v>
      </c>
      <c r="I187" s="112">
        <v>0</v>
      </c>
      <c r="J187" s="170">
        <v>0</v>
      </c>
      <c r="K187" s="164">
        <v>431200</v>
      </c>
      <c r="L187" s="112">
        <v>-12600</v>
      </c>
      <c r="M187" s="127">
        <v>-0.03</v>
      </c>
      <c r="N187" s="112">
        <v>421400</v>
      </c>
      <c r="O187" s="173">
        <f t="shared" si="20"/>
        <v>0.9772727272727273</v>
      </c>
      <c r="P187" s="108">
        <f>Volume!K187</f>
        <v>301.6</v>
      </c>
      <c r="Q187" s="69">
        <f>Volume!J187</f>
        <v>303.45</v>
      </c>
      <c r="R187" s="237">
        <f t="shared" si="21"/>
        <v>13.084764</v>
      </c>
      <c r="S187" s="103">
        <f t="shared" si="22"/>
        <v>12.787383</v>
      </c>
      <c r="T187" s="109">
        <f t="shared" si="23"/>
        <v>443800</v>
      </c>
      <c r="U187" s="103">
        <f t="shared" si="24"/>
        <v>-2.8391167192429023</v>
      </c>
      <c r="V187" s="103">
        <f t="shared" si="25"/>
        <v>12.9360735</v>
      </c>
      <c r="W187" s="103">
        <f t="shared" si="26"/>
        <v>0.1486905</v>
      </c>
      <c r="X187" s="103">
        <f t="shared" si="27"/>
        <v>0</v>
      </c>
      <c r="Y187" s="103">
        <f t="shared" si="28"/>
        <v>13.385008000000001</v>
      </c>
      <c r="Z187" s="237">
        <f t="shared" si="29"/>
        <v>-0.30024400000000107</v>
      </c>
      <c r="AA187" s="78"/>
      <c r="AB187" s="77"/>
    </row>
    <row r="188" spans="1:28" s="58" customFormat="1" ht="14.25" customHeight="1">
      <c r="A188" s="193" t="s">
        <v>431</v>
      </c>
      <c r="B188" s="164">
        <v>6228900</v>
      </c>
      <c r="C188" s="162">
        <v>-92250</v>
      </c>
      <c r="D188" s="170">
        <v>-0.01</v>
      </c>
      <c r="E188" s="164">
        <v>351900</v>
      </c>
      <c r="F188" s="112">
        <v>5400</v>
      </c>
      <c r="G188" s="170">
        <v>0.02</v>
      </c>
      <c r="H188" s="164">
        <v>17100</v>
      </c>
      <c r="I188" s="112">
        <v>0</v>
      </c>
      <c r="J188" s="170">
        <v>0</v>
      </c>
      <c r="K188" s="164">
        <v>6597900</v>
      </c>
      <c r="L188" s="112">
        <v>-86850</v>
      </c>
      <c r="M188" s="127">
        <v>-0.01</v>
      </c>
      <c r="N188" s="112">
        <v>5950350</v>
      </c>
      <c r="O188" s="173">
        <f t="shared" si="20"/>
        <v>0.9018551357250034</v>
      </c>
      <c r="P188" s="108">
        <f>Volume!K188</f>
        <v>514</v>
      </c>
      <c r="Q188" s="69">
        <f>Volume!J188</f>
        <v>524.75</v>
      </c>
      <c r="R188" s="237">
        <f t="shared" si="21"/>
        <v>346.2248025</v>
      </c>
      <c r="S188" s="103">
        <f t="shared" si="22"/>
        <v>312.24461625</v>
      </c>
      <c r="T188" s="109">
        <f t="shared" si="23"/>
        <v>6684750</v>
      </c>
      <c r="U188" s="103">
        <f t="shared" si="24"/>
        <v>-1.2992258498821945</v>
      </c>
      <c r="V188" s="103">
        <f t="shared" si="25"/>
        <v>326.8615275</v>
      </c>
      <c r="W188" s="103">
        <f t="shared" si="26"/>
        <v>18.4659525</v>
      </c>
      <c r="X188" s="103">
        <f t="shared" si="27"/>
        <v>0.8973225</v>
      </c>
      <c r="Y188" s="103">
        <f t="shared" si="28"/>
        <v>343.59615</v>
      </c>
      <c r="Z188" s="237">
        <f t="shared" si="29"/>
        <v>2.628652499999987</v>
      </c>
      <c r="AA188" s="78"/>
      <c r="AB188" s="77"/>
    </row>
    <row r="189" spans="1:28" s="58" customFormat="1" ht="14.25" customHeight="1">
      <c r="A189" s="193" t="s">
        <v>153</v>
      </c>
      <c r="B189" s="164">
        <v>1061550</v>
      </c>
      <c r="C189" s="162">
        <v>116100</v>
      </c>
      <c r="D189" s="170">
        <v>0.12</v>
      </c>
      <c r="E189" s="164">
        <v>450</v>
      </c>
      <c r="F189" s="112">
        <v>0</v>
      </c>
      <c r="G189" s="170">
        <v>0</v>
      </c>
      <c r="H189" s="164">
        <v>0</v>
      </c>
      <c r="I189" s="112">
        <v>0</v>
      </c>
      <c r="J189" s="170">
        <v>0</v>
      </c>
      <c r="K189" s="164">
        <v>1062000</v>
      </c>
      <c r="L189" s="112">
        <v>116100</v>
      </c>
      <c r="M189" s="127">
        <v>0.12</v>
      </c>
      <c r="N189" s="112">
        <v>867150</v>
      </c>
      <c r="O189" s="173">
        <f t="shared" si="20"/>
        <v>0.8165254237288135</v>
      </c>
      <c r="P189" s="108">
        <f>Volume!K189</f>
        <v>618.2</v>
      </c>
      <c r="Q189" s="69">
        <f>Volume!J189</f>
        <v>614.3</v>
      </c>
      <c r="R189" s="237">
        <f t="shared" si="21"/>
        <v>65.23866</v>
      </c>
      <c r="S189" s="103">
        <f t="shared" si="22"/>
        <v>53.26902449999999</v>
      </c>
      <c r="T189" s="109">
        <f t="shared" si="23"/>
        <v>945900</v>
      </c>
      <c r="U189" s="103">
        <f t="shared" si="24"/>
        <v>12.274024738344433</v>
      </c>
      <c r="V189" s="103">
        <f t="shared" si="25"/>
        <v>65.2110165</v>
      </c>
      <c r="W189" s="103">
        <f t="shared" si="26"/>
        <v>0.0276435</v>
      </c>
      <c r="X189" s="103">
        <f t="shared" si="27"/>
        <v>0</v>
      </c>
      <c r="Y189" s="103">
        <f t="shared" si="28"/>
        <v>58.475538</v>
      </c>
      <c r="Z189" s="237">
        <f t="shared" si="29"/>
        <v>6.763121999999996</v>
      </c>
      <c r="AA189" s="78"/>
      <c r="AB189" s="77"/>
    </row>
    <row r="190" spans="1:28" s="58" customFormat="1" ht="14.25" customHeight="1">
      <c r="A190" s="193" t="s">
        <v>154</v>
      </c>
      <c r="B190" s="164">
        <v>5388900</v>
      </c>
      <c r="C190" s="162">
        <v>-103500</v>
      </c>
      <c r="D190" s="170">
        <v>-0.02</v>
      </c>
      <c r="E190" s="164">
        <v>434700</v>
      </c>
      <c r="F190" s="112">
        <v>-6900</v>
      </c>
      <c r="G190" s="170">
        <v>-0.02</v>
      </c>
      <c r="H190" s="164">
        <v>0</v>
      </c>
      <c r="I190" s="112">
        <v>0</v>
      </c>
      <c r="J190" s="170">
        <v>0</v>
      </c>
      <c r="K190" s="164">
        <v>5823600</v>
      </c>
      <c r="L190" s="112">
        <v>-110400</v>
      </c>
      <c r="M190" s="127">
        <v>-0.02</v>
      </c>
      <c r="N190" s="112">
        <v>5078400</v>
      </c>
      <c r="O190" s="173">
        <f t="shared" si="20"/>
        <v>0.8720379146919431</v>
      </c>
      <c r="P190" s="108">
        <f>Volume!K190</f>
        <v>49.25</v>
      </c>
      <c r="Q190" s="69">
        <f>Volume!J190</f>
        <v>49.15</v>
      </c>
      <c r="R190" s="237">
        <f t="shared" si="21"/>
        <v>28.622994</v>
      </c>
      <c r="S190" s="103">
        <f t="shared" si="22"/>
        <v>24.960336</v>
      </c>
      <c r="T190" s="109">
        <f t="shared" si="23"/>
        <v>5934000</v>
      </c>
      <c r="U190" s="103">
        <f t="shared" si="24"/>
        <v>-1.8604651162790697</v>
      </c>
      <c r="V190" s="103">
        <f t="shared" si="25"/>
        <v>26.4864435</v>
      </c>
      <c r="W190" s="103">
        <f t="shared" si="26"/>
        <v>2.1365505</v>
      </c>
      <c r="X190" s="103">
        <f t="shared" si="27"/>
        <v>0</v>
      </c>
      <c r="Y190" s="103">
        <f t="shared" si="28"/>
        <v>29.22495</v>
      </c>
      <c r="Z190" s="237">
        <f t="shared" si="29"/>
        <v>-0.6019560000000013</v>
      </c>
      <c r="AA190" s="78"/>
      <c r="AB190" s="77"/>
    </row>
    <row r="191" spans="1:28" s="58" customFormat="1" ht="14.25" customHeight="1">
      <c r="A191" s="193" t="s">
        <v>303</v>
      </c>
      <c r="B191" s="164">
        <v>6897600</v>
      </c>
      <c r="C191" s="162">
        <v>-349200</v>
      </c>
      <c r="D191" s="170">
        <v>-0.05</v>
      </c>
      <c r="E191" s="164">
        <v>270000</v>
      </c>
      <c r="F191" s="112">
        <v>-14400</v>
      </c>
      <c r="G191" s="170">
        <v>-0.05</v>
      </c>
      <c r="H191" s="164">
        <v>57600</v>
      </c>
      <c r="I191" s="112">
        <v>3600</v>
      </c>
      <c r="J191" s="170">
        <v>0.07</v>
      </c>
      <c r="K191" s="164">
        <v>7225200</v>
      </c>
      <c r="L191" s="112">
        <v>-360000</v>
      </c>
      <c r="M191" s="127">
        <v>-0.05</v>
      </c>
      <c r="N191" s="112">
        <v>5976000</v>
      </c>
      <c r="O191" s="173">
        <f t="shared" si="20"/>
        <v>0.8271051320378675</v>
      </c>
      <c r="P191" s="108">
        <f>Volume!K191</f>
        <v>103.9</v>
      </c>
      <c r="Q191" s="69">
        <f>Volume!J191</f>
        <v>106.4</v>
      </c>
      <c r="R191" s="237">
        <f t="shared" si="21"/>
        <v>76.876128</v>
      </c>
      <c r="S191" s="103">
        <f t="shared" si="22"/>
        <v>63.58464</v>
      </c>
      <c r="T191" s="109">
        <f t="shared" si="23"/>
        <v>7585200</v>
      </c>
      <c r="U191" s="103">
        <f t="shared" si="24"/>
        <v>-4.746084480303749</v>
      </c>
      <c r="V191" s="103">
        <f t="shared" si="25"/>
        <v>73.390464</v>
      </c>
      <c r="W191" s="103">
        <f t="shared" si="26"/>
        <v>2.8728</v>
      </c>
      <c r="X191" s="103">
        <f t="shared" si="27"/>
        <v>0.612864</v>
      </c>
      <c r="Y191" s="103">
        <f t="shared" si="28"/>
        <v>78.810228</v>
      </c>
      <c r="Z191" s="237">
        <f t="shared" si="29"/>
        <v>-1.9341000000000008</v>
      </c>
      <c r="AA191" s="78"/>
      <c r="AB191" s="77"/>
    </row>
    <row r="192" spans="1:28" s="58" customFormat="1" ht="14.25" customHeight="1">
      <c r="A192" s="193" t="s">
        <v>155</v>
      </c>
      <c r="B192" s="164">
        <v>1991325</v>
      </c>
      <c r="C192" s="162">
        <v>-17850</v>
      </c>
      <c r="D192" s="170">
        <v>-0.01</v>
      </c>
      <c r="E192" s="164">
        <v>15750</v>
      </c>
      <c r="F192" s="112">
        <v>0</v>
      </c>
      <c r="G192" s="170">
        <v>0</v>
      </c>
      <c r="H192" s="164">
        <v>2625</v>
      </c>
      <c r="I192" s="112">
        <v>1050</v>
      </c>
      <c r="J192" s="170">
        <v>0.67</v>
      </c>
      <c r="K192" s="164">
        <v>2009700</v>
      </c>
      <c r="L192" s="112">
        <v>-16800</v>
      </c>
      <c r="M192" s="127">
        <v>-0.01</v>
      </c>
      <c r="N192" s="112">
        <v>1594425</v>
      </c>
      <c r="O192" s="173">
        <f t="shared" si="20"/>
        <v>0.7933646812957158</v>
      </c>
      <c r="P192" s="108">
        <f>Volume!K192</f>
        <v>481.7</v>
      </c>
      <c r="Q192" s="69">
        <f>Volume!J192</f>
        <v>480.45</v>
      </c>
      <c r="R192" s="237">
        <f t="shared" si="21"/>
        <v>96.5560365</v>
      </c>
      <c r="S192" s="103">
        <f t="shared" si="22"/>
        <v>76.604149125</v>
      </c>
      <c r="T192" s="109">
        <f t="shared" si="23"/>
        <v>2026500</v>
      </c>
      <c r="U192" s="103">
        <f t="shared" si="24"/>
        <v>-0.8290155440414507</v>
      </c>
      <c r="V192" s="103">
        <f t="shared" si="25"/>
        <v>95.673209625</v>
      </c>
      <c r="W192" s="103">
        <f t="shared" si="26"/>
        <v>0.75670875</v>
      </c>
      <c r="X192" s="103">
        <f t="shared" si="27"/>
        <v>0.126118125</v>
      </c>
      <c r="Y192" s="103">
        <f t="shared" si="28"/>
        <v>97.616505</v>
      </c>
      <c r="Z192" s="237">
        <f t="shared" si="29"/>
        <v>-1.060468499999999</v>
      </c>
      <c r="AA192" s="78"/>
      <c r="AB192" s="77"/>
    </row>
    <row r="193" spans="1:28" s="58" customFormat="1" ht="14.25" customHeight="1">
      <c r="A193" s="193" t="s">
        <v>38</v>
      </c>
      <c r="B193" s="164">
        <v>7405200</v>
      </c>
      <c r="C193" s="162">
        <v>240600</v>
      </c>
      <c r="D193" s="170">
        <v>0.03</v>
      </c>
      <c r="E193" s="164">
        <v>101400</v>
      </c>
      <c r="F193" s="112">
        <v>1200</v>
      </c>
      <c r="G193" s="170">
        <v>0.01</v>
      </c>
      <c r="H193" s="164">
        <v>8400</v>
      </c>
      <c r="I193" s="112">
        <v>0</v>
      </c>
      <c r="J193" s="170">
        <v>0</v>
      </c>
      <c r="K193" s="164">
        <v>7515000</v>
      </c>
      <c r="L193" s="112">
        <v>241800</v>
      </c>
      <c r="M193" s="127">
        <v>0.03</v>
      </c>
      <c r="N193" s="112">
        <v>6142200</v>
      </c>
      <c r="O193" s="173">
        <f t="shared" si="20"/>
        <v>0.8173253493013972</v>
      </c>
      <c r="P193" s="108">
        <f>Volume!K193</f>
        <v>524.8</v>
      </c>
      <c r="Q193" s="69">
        <f>Volume!J193</f>
        <v>517.3</v>
      </c>
      <c r="R193" s="237">
        <f t="shared" si="21"/>
        <v>388.75094999999993</v>
      </c>
      <c r="S193" s="103">
        <f t="shared" si="22"/>
        <v>317.736006</v>
      </c>
      <c r="T193" s="109">
        <f t="shared" si="23"/>
        <v>7273200</v>
      </c>
      <c r="U193" s="103">
        <f t="shared" si="24"/>
        <v>3.3245339052961556</v>
      </c>
      <c r="V193" s="103">
        <f t="shared" si="25"/>
        <v>383.070996</v>
      </c>
      <c r="W193" s="103">
        <f t="shared" si="26"/>
        <v>5.245422</v>
      </c>
      <c r="X193" s="103">
        <f t="shared" si="27"/>
        <v>0.434532</v>
      </c>
      <c r="Y193" s="103">
        <f t="shared" si="28"/>
        <v>381.69753599999996</v>
      </c>
      <c r="Z193" s="237">
        <f t="shared" si="29"/>
        <v>7.053413999999975</v>
      </c>
      <c r="AA193" s="78"/>
      <c r="AB193" s="77"/>
    </row>
    <row r="194" spans="1:28" s="58" customFormat="1" ht="14.25" customHeight="1">
      <c r="A194" s="193" t="s">
        <v>156</v>
      </c>
      <c r="B194" s="164">
        <v>835200</v>
      </c>
      <c r="C194" s="162">
        <v>3000</v>
      </c>
      <c r="D194" s="170">
        <v>0</v>
      </c>
      <c r="E194" s="164">
        <v>0</v>
      </c>
      <c r="F194" s="112">
        <v>0</v>
      </c>
      <c r="G194" s="170">
        <v>0</v>
      </c>
      <c r="H194" s="164">
        <v>0</v>
      </c>
      <c r="I194" s="112">
        <v>0</v>
      </c>
      <c r="J194" s="170">
        <v>0</v>
      </c>
      <c r="K194" s="164">
        <v>835200</v>
      </c>
      <c r="L194" s="112">
        <v>3000</v>
      </c>
      <c r="M194" s="127">
        <v>0</v>
      </c>
      <c r="N194" s="112">
        <v>730800</v>
      </c>
      <c r="O194" s="173">
        <f t="shared" si="20"/>
        <v>0.875</v>
      </c>
      <c r="P194" s="108">
        <f>Volume!K194</f>
        <v>395.7</v>
      </c>
      <c r="Q194" s="69">
        <f>Volume!J194</f>
        <v>396.3</v>
      </c>
      <c r="R194" s="237">
        <f t="shared" si="21"/>
        <v>33.098976</v>
      </c>
      <c r="S194" s="103">
        <f t="shared" si="22"/>
        <v>28.961604</v>
      </c>
      <c r="T194" s="109">
        <f t="shared" si="23"/>
        <v>832200</v>
      </c>
      <c r="U194" s="103">
        <f t="shared" si="24"/>
        <v>0.3604902667627974</v>
      </c>
      <c r="V194" s="103">
        <f t="shared" si="25"/>
        <v>33.098976</v>
      </c>
      <c r="W194" s="103">
        <f t="shared" si="26"/>
        <v>0</v>
      </c>
      <c r="X194" s="103">
        <f t="shared" si="27"/>
        <v>0</v>
      </c>
      <c r="Y194" s="103">
        <f t="shared" si="28"/>
        <v>32.930154</v>
      </c>
      <c r="Z194" s="237">
        <f t="shared" si="29"/>
        <v>0.1688219999999987</v>
      </c>
      <c r="AA194" s="78"/>
      <c r="AB194" s="77"/>
    </row>
    <row r="195" spans="1:28" s="58" customFormat="1" ht="14.25" customHeight="1">
      <c r="A195" s="193" t="s">
        <v>394</v>
      </c>
      <c r="B195" s="164">
        <v>2699200</v>
      </c>
      <c r="C195" s="162">
        <v>49700</v>
      </c>
      <c r="D195" s="170">
        <v>0.02</v>
      </c>
      <c r="E195" s="164">
        <v>12600</v>
      </c>
      <c r="F195" s="112">
        <v>0</v>
      </c>
      <c r="G195" s="170">
        <v>0</v>
      </c>
      <c r="H195" s="164">
        <v>0</v>
      </c>
      <c r="I195" s="112">
        <v>0</v>
      </c>
      <c r="J195" s="170">
        <v>0</v>
      </c>
      <c r="K195" s="164">
        <v>2711800</v>
      </c>
      <c r="L195" s="112">
        <v>49700</v>
      </c>
      <c r="M195" s="127">
        <v>0.02</v>
      </c>
      <c r="N195" s="112">
        <v>2357600</v>
      </c>
      <c r="O195" s="173">
        <f t="shared" si="20"/>
        <v>0.8693856479091379</v>
      </c>
      <c r="P195" s="108">
        <f>Volume!K195</f>
        <v>299.3</v>
      </c>
      <c r="Q195" s="69">
        <f>Volume!J195</f>
        <v>297.4</v>
      </c>
      <c r="R195" s="237">
        <f t="shared" si="21"/>
        <v>80.64893199999999</v>
      </c>
      <c r="S195" s="103">
        <f t="shared" si="22"/>
        <v>70.115024</v>
      </c>
      <c r="T195" s="109">
        <f t="shared" si="23"/>
        <v>2662100</v>
      </c>
      <c r="U195" s="103">
        <f t="shared" si="24"/>
        <v>1.8669471469892192</v>
      </c>
      <c r="V195" s="103">
        <f t="shared" si="25"/>
        <v>80.27420799999999</v>
      </c>
      <c r="W195" s="103">
        <f t="shared" si="26"/>
        <v>0.37472399999999995</v>
      </c>
      <c r="X195" s="103">
        <f t="shared" si="27"/>
        <v>0</v>
      </c>
      <c r="Y195" s="103">
        <f t="shared" si="28"/>
        <v>79.676653</v>
      </c>
      <c r="Z195" s="237">
        <f t="shared" si="29"/>
        <v>0.9722789999999861</v>
      </c>
      <c r="AA195" s="78"/>
      <c r="AB195" s="77"/>
    </row>
    <row r="196" spans="1:27" s="2" customFormat="1" ht="15" customHeight="1" hidden="1" thickBot="1">
      <c r="A196" s="72"/>
      <c r="B196" s="162">
        <f>SUM(B4:B195)</f>
        <v>1451500076</v>
      </c>
      <c r="C196" s="162">
        <f>SUM(C4:C195)</f>
        <v>5062339</v>
      </c>
      <c r="D196" s="335">
        <f>C196/B196</f>
        <v>0.0034876601687480724</v>
      </c>
      <c r="E196" s="162">
        <f>SUM(E4:E195)</f>
        <v>220309051</v>
      </c>
      <c r="F196" s="162">
        <f>SUM(F4:F195)</f>
        <v>2600014</v>
      </c>
      <c r="G196" s="335">
        <f>F196/E196</f>
        <v>0.011801666741326938</v>
      </c>
      <c r="H196" s="162">
        <f>SUM(H4:H195)</f>
        <v>61294605</v>
      </c>
      <c r="I196" s="162">
        <f>SUM(I4:I195)</f>
        <v>1311845</v>
      </c>
      <c r="J196" s="335">
        <f>I196/H196</f>
        <v>0.02140229144147352</v>
      </c>
      <c r="K196" s="162">
        <f>SUM(K4:K195)</f>
        <v>1733103732</v>
      </c>
      <c r="L196" s="162">
        <f>SUM(L4:L195)</f>
        <v>8974198</v>
      </c>
      <c r="M196" s="335">
        <f>L196/K196</f>
        <v>0.0051781078271891925</v>
      </c>
      <c r="N196" s="112">
        <f>SUM(N4:N195)</f>
        <v>1414085727</v>
      </c>
      <c r="O196" s="346"/>
      <c r="P196" s="169"/>
      <c r="Q196" s="14"/>
      <c r="R196" s="238">
        <f>SUM(R4:R195)</f>
        <v>75991.39738946494</v>
      </c>
      <c r="S196" s="103">
        <f>SUM(S4:S195)</f>
        <v>59506.06458424497</v>
      </c>
      <c r="T196" s="109">
        <f>SUM(T4:T195)</f>
        <v>1724129534</v>
      </c>
      <c r="U196" s="285"/>
      <c r="V196" s="103">
        <f>SUM(V4:V195)</f>
        <v>54697.93573924</v>
      </c>
      <c r="W196" s="103">
        <f>SUM(W4:W195)</f>
        <v>10354.705213050001</v>
      </c>
      <c r="X196" s="103">
        <f>SUM(X4:X195)</f>
        <v>10938.756437175001</v>
      </c>
      <c r="Y196" s="103">
        <f>SUM(Y4:Y195)</f>
        <v>74812.73684499001</v>
      </c>
      <c r="Z196" s="103">
        <f>SUM(Z4:Z195)</f>
        <v>1178.6605444749964</v>
      </c>
      <c r="AA196" s="75"/>
    </row>
    <row r="197" spans="2:27" s="2" customFormat="1" ht="15" customHeight="1" hidden="1">
      <c r="B197" s="5"/>
      <c r="C197" s="5"/>
      <c r="D197" s="127"/>
      <c r="E197" s="1">
        <f>H196/E196</f>
        <v>0.2782210023681687</v>
      </c>
      <c r="F197" s="5"/>
      <c r="G197" s="62"/>
      <c r="H197" s="5"/>
      <c r="I197" s="5"/>
      <c r="J197" s="62"/>
      <c r="K197" s="5"/>
      <c r="L197" s="5"/>
      <c r="M197" s="62"/>
      <c r="N197" s="112"/>
      <c r="O197" s="3"/>
      <c r="P197" s="108"/>
      <c r="Q197" s="69"/>
      <c r="R197" s="103"/>
      <c r="S197" s="103"/>
      <c r="T197" s="109"/>
      <c r="U197" s="103"/>
      <c r="V197" s="103"/>
      <c r="W197" s="103"/>
      <c r="X197" s="103"/>
      <c r="Y197" s="103"/>
      <c r="Z197" s="103"/>
      <c r="AA197" s="75"/>
    </row>
    <row r="198" spans="2:27" s="2" customFormat="1" ht="15" customHeight="1">
      <c r="B198" s="5"/>
      <c r="C198" s="5"/>
      <c r="D198" s="127"/>
      <c r="E198" s="1"/>
      <c r="F198" s="5"/>
      <c r="G198" s="62"/>
      <c r="H198" s="5"/>
      <c r="I198" s="5"/>
      <c r="J198" s="62"/>
      <c r="K198" s="5"/>
      <c r="L198" s="5"/>
      <c r="M198" s="62"/>
      <c r="N198" s="112"/>
      <c r="O198" s="107"/>
      <c r="P198" s="108"/>
      <c r="Q198" s="69"/>
      <c r="R198" s="103"/>
      <c r="S198" s="103"/>
      <c r="T198" s="109"/>
      <c r="U198" s="103"/>
      <c r="V198" s="103"/>
      <c r="W198" s="103"/>
      <c r="X198" s="103"/>
      <c r="Y198" s="103"/>
      <c r="Z198" s="103"/>
      <c r="AA198" s="1"/>
    </row>
    <row r="199" spans="1:25" ht="14.25">
      <c r="A199" s="2"/>
      <c r="B199" s="5"/>
      <c r="C199" s="5"/>
      <c r="D199" s="127"/>
      <c r="E199" s="5"/>
      <c r="F199" s="5"/>
      <c r="G199" s="62"/>
      <c r="H199" s="5"/>
      <c r="I199" s="5"/>
      <c r="J199" s="62"/>
      <c r="K199" s="5"/>
      <c r="L199" s="5"/>
      <c r="M199" s="62"/>
      <c r="N199" s="112"/>
      <c r="O199" s="107"/>
      <c r="P199" s="2"/>
      <c r="Q199" s="2"/>
      <c r="R199" s="1"/>
      <c r="S199" s="1"/>
      <c r="T199" s="79"/>
      <c r="U199" s="2"/>
      <c r="V199" s="2"/>
      <c r="W199" s="2"/>
      <c r="X199" s="2"/>
      <c r="Y199" s="2"/>
    </row>
    <row r="200" spans="1:14" ht="13.5" thickBot="1">
      <c r="A200" s="63" t="s">
        <v>109</v>
      </c>
      <c r="B200" s="121"/>
      <c r="C200" s="124"/>
      <c r="D200" s="128"/>
      <c r="F200" s="119"/>
      <c r="N200" s="112"/>
    </row>
    <row r="201" spans="1:14" ht="13.5" thickBot="1">
      <c r="A201" s="199" t="s">
        <v>108</v>
      </c>
      <c r="B201" s="340" t="s">
        <v>106</v>
      </c>
      <c r="C201" s="341" t="s">
        <v>70</v>
      </c>
      <c r="D201" s="342" t="s">
        <v>107</v>
      </c>
      <c r="F201" s="125"/>
      <c r="G201" s="62"/>
      <c r="H201" s="5"/>
      <c r="N201" s="112"/>
    </row>
    <row r="202" spans="1:14" ht="12.75">
      <c r="A202" s="336" t="s">
        <v>10</v>
      </c>
      <c r="B202" s="343">
        <f>B196/10000000</f>
        <v>145.1500076</v>
      </c>
      <c r="C202" s="344">
        <f>C196/10000000</f>
        <v>0.5062339</v>
      </c>
      <c r="D202" s="345">
        <f>D196</f>
        <v>0.0034876601687480724</v>
      </c>
      <c r="F202" s="125"/>
      <c r="H202" s="5"/>
      <c r="N202" s="112"/>
    </row>
    <row r="203" spans="1:14" ht="12.75">
      <c r="A203" s="337" t="s">
        <v>87</v>
      </c>
      <c r="B203" s="196">
        <f>E196/10000000</f>
        <v>22.0309051</v>
      </c>
      <c r="C203" s="195">
        <f>F196/10000000</f>
        <v>0.2600014</v>
      </c>
      <c r="D203" s="256">
        <f>G196</f>
        <v>0.011801666741326938</v>
      </c>
      <c r="F203" s="125"/>
      <c r="G203" s="62"/>
      <c r="N203" s="112"/>
    </row>
    <row r="204" spans="1:14" ht="12.75">
      <c r="A204" s="338" t="s">
        <v>85</v>
      </c>
      <c r="B204" s="196">
        <f>H196/10000000</f>
        <v>6.1294605</v>
      </c>
      <c r="C204" s="195">
        <f>I196/10000000</f>
        <v>0.1311845</v>
      </c>
      <c r="D204" s="256">
        <f>J196</f>
        <v>0.02140229144147352</v>
      </c>
      <c r="F204" s="125"/>
      <c r="N204" s="112"/>
    </row>
    <row r="205" spans="1:14" ht="13.5" thickBot="1">
      <c r="A205" s="339" t="s">
        <v>86</v>
      </c>
      <c r="B205" s="197">
        <f>K196/10000000</f>
        <v>173.3103732</v>
      </c>
      <c r="C205" s="198">
        <f>L196/10000000</f>
        <v>0.8974198</v>
      </c>
      <c r="D205" s="257">
        <f>M196</f>
        <v>0.0051781078271891925</v>
      </c>
      <c r="F205" s="126"/>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spans="2:14" ht="12.75">
      <c r="B239" s="369"/>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row r="770" ht="12.75">
      <c r="N770"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8"/>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D260" sqref="D260"/>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11" t="s">
        <v>117</v>
      </c>
      <c r="C2" s="412"/>
      <c r="D2" s="413"/>
      <c r="E2" s="413"/>
      <c r="F2" s="413"/>
      <c r="G2" s="413"/>
      <c r="H2" s="413"/>
      <c r="I2" s="413"/>
      <c r="J2" s="414" t="s">
        <v>110</v>
      </c>
      <c r="K2" s="415"/>
      <c r="L2" s="415"/>
      <c r="M2" s="416"/>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6150</v>
      </c>
      <c r="C4" s="315">
        <v>0.24</v>
      </c>
      <c r="D4" s="314">
        <v>0</v>
      </c>
      <c r="E4" s="315">
        <v>-1</v>
      </c>
      <c r="F4" s="314">
        <v>0</v>
      </c>
      <c r="G4" s="315">
        <v>0</v>
      </c>
      <c r="H4" s="314">
        <v>6150</v>
      </c>
      <c r="I4" s="317">
        <v>0.24</v>
      </c>
      <c r="J4" s="263">
        <v>6542.05</v>
      </c>
      <c r="K4" s="258">
        <v>6536.25</v>
      </c>
      <c r="L4" s="304">
        <f>J4-K4</f>
        <v>5.800000000000182</v>
      </c>
      <c r="M4" s="305">
        <f>L4/K4*100</f>
        <v>0.08873589596481442</v>
      </c>
      <c r="N4" s="78">
        <f>Margins!B4</f>
        <v>50</v>
      </c>
      <c r="O4" s="25">
        <f>D4*N4</f>
        <v>0</v>
      </c>
      <c r="P4" s="25">
        <f>F4*N4</f>
        <v>0</v>
      </c>
    </row>
    <row r="5" spans="1:16" ht="13.5">
      <c r="A5" s="193" t="s">
        <v>467</v>
      </c>
      <c r="B5" s="172">
        <v>155</v>
      </c>
      <c r="C5" s="302">
        <v>-0.56</v>
      </c>
      <c r="D5" s="172">
        <v>0</v>
      </c>
      <c r="E5" s="302">
        <v>0</v>
      </c>
      <c r="F5" s="172">
        <v>0</v>
      </c>
      <c r="G5" s="302">
        <v>0</v>
      </c>
      <c r="H5" s="172">
        <v>155</v>
      </c>
      <c r="I5" s="303">
        <v>-0.56</v>
      </c>
      <c r="J5" s="264">
        <v>4173.6</v>
      </c>
      <c r="K5" s="69">
        <v>4185.1</v>
      </c>
      <c r="L5" s="135">
        <f>J5-K5</f>
        <v>-11.5</v>
      </c>
      <c r="M5" s="306">
        <f>L5/K5*100</f>
        <v>-0.27478435401782514</v>
      </c>
      <c r="N5" s="78">
        <f>Margins!B5</f>
        <v>50</v>
      </c>
      <c r="O5" s="25">
        <f>D5*N5</f>
        <v>0</v>
      </c>
      <c r="P5" s="25">
        <f>F5*N5</f>
        <v>0</v>
      </c>
    </row>
    <row r="6" spans="1:18" ht="13.5">
      <c r="A6" s="193" t="s">
        <v>74</v>
      </c>
      <c r="B6" s="172">
        <v>424</v>
      </c>
      <c r="C6" s="302">
        <v>-0.37</v>
      </c>
      <c r="D6" s="172">
        <v>0</v>
      </c>
      <c r="E6" s="302">
        <v>0</v>
      </c>
      <c r="F6" s="172">
        <v>0</v>
      </c>
      <c r="G6" s="302">
        <v>0</v>
      </c>
      <c r="H6" s="172">
        <v>424</v>
      </c>
      <c r="I6" s="303">
        <v>-0.37</v>
      </c>
      <c r="J6" s="264">
        <v>5159.9</v>
      </c>
      <c r="K6" s="69">
        <v>5203.25</v>
      </c>
      <c r="L6" s="135">
        <f>J6-K6</f>
        <v>-43.350000000000364</v>
      </c>
      <c r="M6" s="306">
        <f>L6/K6*100</f>
        <v>-0.833133137942639</v>
      </c>
      <c r="N6" s="78">
        <f>Margins!B6</f>
        <v>50</v>
      </c>
      <c r="O6" s="25">
        <f>D6*N6</f>
        <v>0</v>
      </c>
      <c r="P6" s="25">
        <f>F6*N6</f>
        <v>0</v>
      </c>
      <c r="R6" s="25"/>
    </row>
    <row r="7" spans="1:18" ht="14.25" thickBot="1">
      <c r="A7" s="193" t="s">
        <v>468</v>
      </c>
      <c r="B7" s="172">
        <v>825</v>
      </c>
      <c r="C7" s="302">
        <v>-0.22</v>
      </c>
      <c r="D7" s="172">
        <v>92</v>
      </c>
      <c r="E7" s="302">
        <v>3.84</v>
      </c>
      <c r="F7" s="172">
        <v>1</v>
      </c>
      <c r="G7" s="302">
        <v>0</v>
      </c>
      <c r="H7" s="172">
        <v>918</v>
      </c>
      <c r="I7" s="303">
        <v>-0.15</v>
      </c>
      <c r="J7" s="264">
        <v>8428.75</v>
      </c>
      <c r="K7" s="69">
        <v>8410.7</v>
      </c>
      <c r="L7" s="135">
        <f>J7-K7</f>
        <v>18.049999999999272</v>
      </c>
      <c r="M7" s="306">
        <f>L7/K7*100</f>
        <v>0.21460758319758488</v>
      </c>
      <c r="N7" s="78">
        <f>Margins!B7</f>
        <v>25</v>
      </c>
      <c r="O7" s="25">
        <f>D7*N7</f>
        <v>2300</v>
      </c>
      <c r="P7" s="25">
        <f>F7*N7</f>
        <v>25</v>
      </c>
      <c r="R7" s="25"/>
    </row>
    <row r="8" spans="1:16" ht="13.5">
      <c r="A8" s="322" t="s">
        <v>9</v>
      </c>
      <c r="B8" s="172">
        <v>431955</v>
      </c>
      <c r="C8" s="302">
        <v>-0.03</v>
      </c>
      <c r="D8" s="172">
        <v>95018</v>
      </c>
      <c r="E8" s="302">
        <v>0.02</v>
      </c>
      <c r="F8" s="172">
        <v>98007</v>
      </c>
      <c r="G8" s="302">
        <v>-0.21</v>
      </c>
      <c r="H8" s="172">
        <v>624980</v>
      </c>
      <c r="I8" s="303">
        <v>-0.05</v>
      </c>
      <c r="J8" s="263">
        <v>4252.05</v>
      </c>
      <c r="K8" s="69">
        <v>4267.4</v>
      </c>
      <c r="L8" s="135">
        <f aca="true" t="shared" si="0" ref="L8:L70">J8-K8</f>
        <v>-15.349999999999454</v>
      </c>
      <c r="M8" s="306">
        <f aca="true" t="shared" si="1" ref="M8:M70">L8/K8*100</f>
        <v>-0.359703800909206</v>
      </c>
      <c r="N8" s="78">
        <f>Margins!B8</f>
        <v>50</v>
      </c>
      <c r="O8" s="25">
        <f aca="true" t="shared" si="2" ref="O8:O70">D8*N8</f>
        <v>4750900</v>
      </c>
      <c r="P8" s="25">
        <f aca="true" t="shared" si="3" ref="P8:P70">F8*N8</f>
        <v>4900350</v>
      </c>
    </row>
    <row r="9" spans="1:16" ht="13.5">
      <c r="A9" s="193" t="s">
        <v>279</v>
      </c>
      <c r="B9" s="172">
        <v>2405</v>
      </c>
      <c r="C9" s="302">
        <v>-0.47</v>
      </c>
      <c r="D9" s="172">
        <v>0</v>
      </c>
      <c r="E9" s="302">
        <v>0</v>
      </c>
      <c r="F9" s="172">
        <v>0</v>
      </c>
      <c r="G9" s="302">
        <v>0</v>
      </c>
      <c r="H9" s="172">
        <v>2405</v>
      </c>
      <c r="I9" s="303">
        <v>-0.47</v>
      </c>
      <c r="J9" s="264">
        <v>2991.7</v>
      </c>
      <c r="K9" s="69">
        <v>2980.7</v>
      </c>
      <c r="L9" s="135">
        <f t="shared" si="0"/>
        <v>11</v>
      </c>
      <c r="M9" s="306">
        <f t="shared" si="1"/>
        <v>0.369040829335391</v>
      </c>
      <c r="N9" s="78">
        <f>Margins!B9</f>
        <v>200</v>
      </c>
      <c r="O9" s="25">
        <f t="shared" si="2"/>
        <v>0</v>
      </c>
      <c r="P9" s="25">
        <f t="shared" si="3"/>
        <v>0</v>
      </c>
    </row>
    <row r="10" spans="1:18" ht="13.5">
      <c r="A10" s="193" t="s">
        <v>134</v>
      </c>
      <c r="B10" s="172">
        <v>2150</v>
      </c>
      <c r="C10" s="302">
        <v>-0.44</v>
      </c>
      <c r="D10" s="172">
        <v>4</v>
      </c>
      <c r="E10" s="302">
        <v>-0.33</v>
      </c>
      <c r="F10" s="172">
        <v>1</v>
      </c>
      <c r="G10" s="302">
        <v>0</v>
      </c>
      <c r="H10" s="172">
        <v>2155</v>
      </c>
      <c r="I10" s="303">
        <v>-0.44</v>
      </c>
      <c r="J10" s="264">
        <v>4726.45</v>
      </c>
      <c r="K10" s="69">
        <v>4723.5</v>
      </c>
      <c r="L10" s="135">
        <f t="shared" si="0"/>
        <v>2.949999999999818</v>
      </c>
      <c r="M10" s="306">
        <f t="shared" si="1"/>
        <v>0.06245368900179567</v>
      </c>
      <c r="N10" s="78">
        <f>Margins!B10</f>
        <v>100</v>
      </c>
      <c r="O10" s="25">
        <f t="shared" si="2"/>
        <v>400</v>
      </c>
      <c r="P10" s="25">
        <f t="shared" si="3"/>
        <v>100</v>
      </c>
      <c r="R10" s="307"/>
    </row>
    <row r="11" spans="1:18" ht="13.5">
      <c r="A11" s="193" t="s">
        <v>401</v>
      </c>
      <c r="B11" s="172">
        <v>1169</v>
      </c>
      <c r="C11" s="302">
        <v>-0.52</v>
      </c>
      <c r="D11" s="172">
        <v>0</v>
      </c>
      <c r="E11" s="302">
        <v>0</v>
      </c>
      <c r="F11" s="172">
        <v>0</v>
      </c>
      <c r="G11" s="302">
        <v>0</v>
      </c>
      <c r="H11" s="172">
        <v>1169</v>
      </c>
      <c r="I11" s="303">
        <v>-0.52</v>
      </c>
      <c r="J11" s="264">
        <v>1322.2</v>
      </c>
      <c r="K11" s="69">
        <v>1352.8</v>
      </c>
      <c r="L11" s="135">
        <f t="shared" si="0"/>
        <v>-30.59999999999991</v>
      </c>
      <c r="M11" s="306">
        <f t="shared" si="1"/>
        <v>-2.2619751626256583</v>
      </c>
      <c r="N11" s="78">
        <f>Margins!B11</f>
        <v>200</v>
      </c>
      <c r="O11" s="25">
        <f t="shared" si="2"/>
        <v>0</v>
      </c>
      <c r="P11" s="25">
        <f t="shared" si="3"/>
        <v>0</v>
      </c>
      <c r="R11" s="307"/>
    </row>
    <row r="12" spans="1:18" ht="13.5">
      <c r="A12" s="193" t="s">
        <v>0</v>
      </c>
      <c r="B12" s="172">
        <v>3001</v>
      </c>
      <c r="C12" s="302">
        <v>-0.01</v>
      </c>
      <c r="D12" s="172">
        <v>19</v>
      </c>
      <c r="E12" s="302">
        <v>0.9</v>
      </c>
      <c r="F12" s="172">
        <v>0</v>
      </c>
      <c r="G12" s="302">
        <v>-1</v>
      </c>
      <c r="H12" s="172">
        <v>3020</v>
      </c>
      <c r="I12" s="303">
        <v>0</v>
      </c>
      <c r="J12" s="264">
        <v>852.25</v>
      </c>
      <c r="K12" s="69">
        <v>854.65</v>
      </c>
      <c r="L12" s="135">
        <f t="shared" si="0"/>
        <v>-2.3999999999999773</v>
      </c>
      <c r="M12" s="306">
        <f t="shared" si="1"/>
        <v>-0.2808167085941587</v>
      </c>
      <c r="N12" s="78">
        <f>Margins!B12</f>
        <v>375</v>
      </c>
      <c r="O12" s="25">
        <f t="shared" si="2"/>
        <v>7125</v>
      </c>
      <c r="P12" s="25">
        <f t="shared" si="3"/>
        <v>0</v>
      </c>
      <c r="R12" s="307"/>
    </row>
    <row r="13" spans="1:18" ht="13.5">
      <c r="A13" s="193" t="s">
        <v>402</v>
      </c>
      <c r="B13" s="172">
        <v>8537</v>
      </c>
      <c r="C13" s="302">
        <v>3.93</v>
      </c>
      <c r="D13" s="172">
        <v>4</v>
      </c>
      <c r="E13" s="302">
        <v>0</v>
      </c>
      <c r="F13" s="172">
        <v>0</v>
      </c>
      <c r="G13" s="302">
        <v>0</v>
      </c>
      <c r="H13" s="172">
        <v>8541</v>
      </c>
      <c r="I13" s="303">
        <v>3.93</v>
      </c>
      <c r="J13" s="264">
        <v>575</v>
      </c>
      <c r="K13" s="69">
        <v>552</v>
      </c>
      <c r="L13" s="135">
        <f t="shared" si="0"/>
        <v>23</v>
      </c>
      <c r="M13" s="306">
        <f t="shared" si="1"/>
        <v>4.166666666666666</v>
      </c>
      <c r="N13" s="78">
        <f>Margins!B13</f>
        <v>450</v>
      </c>
      <c r="O13" s="25">
        <f t="shared" si="2"/>
        <v>1800</v>
      </c>
      <c r="P13" s="25">
        <f t="shared" si="3"/>
        <v>0</v>
      </c>
      <c r="R13" s="307"/>
    </row>
    <row r="14" spans="1:18" ht="13.5">
      <c r="A14" s="193" t="s">
        <v>403</v>
      </c>
      <c r="B14" s="172">
        <v>1420</v>
      </c>
      <c r="C14" s="302">
        <v>-0.74</v>
      </c>
      <c r="D14" s="172">
        <v>0</v>
      </c>
      <c r="E14" s="302">
        <v>0</v>
      </c>
      <c r="F14" s="172">
        <v>0</v>
      </c>
      <c r="G14" s="302">
        <v>0</v>
      </c>
      <c r="H14" s="172">
        <v>1420</v>
      </c>
      <c r="I14" s="303">
        <v>-0.74</v>
      </c>
      <c r="J14" s="264">
        <v>1587.75</v>
      </c>
      <c r="K14" s="69">
        <v>1627.85</v>
      </c>
      <c r="L14" s="135">
        <f t="shared" si="0"/>
        <v>-40.09999999999991</v>
      </c>
      <c r="M14" s="306">
        <f t="shared" si="1"/>
        <v>-2.4633719323033394</v>
      </c>
      <c r="N14" s="78">
        <f>Margins!B14</f>
        <v>200</v>
      </c>
      <c r="O14" s="25">
        <f t="shared" si="2"/>
        <v>0</v>
      </c>
      <c r="P14" s="25">
        <f t="shared" si="3"/>
        <v>0</v>
      </c>
      <c r="R14" s="307"/>
    </row>
    <row r="15" spans="1:18" ht="13.5">
      <c r="A15" s="193" t="s">
        <v>404</v>
      </c>
      <c r="B15" s="172">
        <v>697</v>
      </c>
      <c r="C15" s="302">
        <v>-0.39</v>
      </c>
      <c r="D15" s="172">
        <v>23</v>
      </c>
      <c r="E15" s="302">
        <v>-0.36</v>
      </c>
      <c r="F15" s="172">
        <v>0</v>
      </c>
      <c r="G15" s="302">
        <v>0</v>
      </c>
      <c r="H15" s="172">
        <v>720</v>
      </c>
      <c r="I15" s="303">
        <v>-0.39</v>
      </c>
      <c r="J15" s="264">
        <v>135.95</v>
      </c>
      <c r="K15" s="69">
        <v>136</v>
      </c>
      <c r="L15" s="135">
        <f t="shared" si="0"/>
        <v>-0.05000000000001137</v>
      </c>
      <c r="M15" s="306">
        <f t="shared" si="1"/>
        <v>-0.0367647058823613</v>
      </c>
      <c r="N15" s="78">
        <f>Margins!B15</f>
        <v>1700</v>
      </c>
      <c r="O15" s="25">
        <f t="shared" si="2"/>
        <v>39100</v>
      </c>
      <c r="P15" s="25">
        <f t="shared" si="3"/>
        <v>0</v>
      </c>
      <c r="R15" s="307"/>
    </row>
    <row r="16" spans="1:18" ht="13.5">
      <c r="A16" s="193" t="s">
        <v>135</v>
      </c>
      <c r="B16" s="316">
        <v>263</v>
      </c>
      <c r="C16" s="324">
        <v>0.48</v>
      </c>
      <c r="D16" s="172">
        <v>8</v>
      </c>
      <c r="E16" s="302">
        <v>0.14</v>
      </c>
      <c r="F16" s="172">
        <v>0</v>
      </c>
      <c r="G16" s="302">
        <v>0</v>
      </c>
      <c r="H16" s="172">
        <v>271</v>
      </c>
      <c r="I16" s="303">
        <v>0.46</v>
      </c>
      <c r="J16" s="264">
        <v>81.1</v>
      </c>
      <c r="K16" s="69">
        <v>81.05</v>
      </c>
      <c r="L16" s="135">
        <f t="shared" si="0"/>
        <v>0.04999999999999716</v>
      </c>
      <c r="M16" s="306">
        <f t="shared" si="1"/>
        <v>0.06169031462060107</v>
      </c>
      <c r="N16" s="78">
        <f>Margins!B16</f>
        <v>2450</v>
      </c>
      <c r="O16" s="25">
        <f t="shared" si="2"/>
        <v>19600</v>
      </c>
      <c r="P16" s="25">
        <f t="shared" si="3"/>
        <v>0</v>
      </c>
      <c r="R16" s="25"/>
    </row>
    <row r="17" spans="1:18" ht="13.5">
      <c r="A17" s="193" t="s">
        <v>174</v>
      </c>
      <c r="B17" s="172">
        <v>451</v>
      </c>
      <c r="C17" s="302">
        <v>0.82</v>
      </c>
      <c r="D17" s="172">
        <v>13</v>
      </c>
      <c r="E17" s="302">
        <v>-0.28</v>
      </c>
      <c r="F17" s="172">
        <v>0</v>
      </c>
      <c r="G17" s="302">
        <v>0</v>
      </c>
      <c r="H17" s="172">
        <v>464</v>
      </c>
      <c r="I17" s="303">
        <v>0.74</v>
      </c>
      <c r="J17" s="264">
        <v>55.05</v>
      </c>
      <c r="K17" s="69">
        <v>56</v>
      </c>
      <c r="L17" s="135">
        <f t="shared" si="0"/>
        <v>-0.9500000000000028</v>
      </c>
      <c r="M17" s="306">
        <f t="shared" si="1"/>
        <v>-1.6964285714285765</v>
      </c>
      <c r="N17" s="78">
        <f>Margins!B17</f>
        <v>3350</v>
      </c>
      <c r="O17" s="25">
        <f t="shared" si="2"/>
        <v>43550</v>
      </c>
      <c r="P17" s="25">
        <f t="shared" si="3"/>
        <v>0</v>
      </c>
      <c r="R17" s="307"/>
    </row>
    <row r="18" spans="1:16" ht="13.5">
      <c r="A18" s="193" t="s">
        <v>280</v>
      </c>
      <c r="B18" s="172">
        <v>819</v>
      </c>
      <c r="C18" s="302">
        <v>-0.44</v>
      </c>
      <c r="D18" s="172">
        <v>0</v>
      </c>
      <c r="E18" s="302">
        <v>0</v>
      </c>
      <c r="F18" s="172">
        <v>0</v>
      </c>
      <c r="G18" s="302">
        <v>0</v>
      </c>
      <c r="H18" s="172">
        <v>819</v>
      </c>
      <c r="I18" s="303">
        <v>-0.44</v>
      </c>
      <c r="J18" s="264">
        <v>412.6</v>
      </c>
      <c r="K18" s="69">
        <v>421.25</v>
      </c>
      <c r="L18" s="135">
        <f t="shared" si="0"/>
        <v>-8.649999999999977</v>
      </c>
      <c r="M18" s="306">
        <f t="shared" si="1"/>
        <v>-2.0534124629080064</v>
      </c>
      <c r="N18" s="78">
        <f>Margins!B18</f>
        <v>600</v>
      </c>
      <c r="O18" s="25">
        <f t="shared" si="2"/>
        <v>0</v>
      </c>
      <c r="P18" s="25">
        <f t="shared" si="3"/>
        <v>0</v>
      </c>
    </row>
    <row r="19" spans="1:16" ht="13.5">
      <c r="A19" s="193" t="s">
        <v>75</v>
      </c>
      <c r="B19" s="172">
        <v>330</v>
      </c>
      <c r="C19" s="302">
        <v>0.75</v>
      </c>
      <c r="D19" s="172">
        <v>6</v>
      </c>
      <c r="E19" s="302">
        <v>5</v>
      </c>
      <c r="F19" s="172">
        <v>0</v>
      </c>
      <c r="G19" s="302">
        <v>0</v>
      </c>
      <c r="H19" s="172">
        <v>336</v>
      </c>
      <c r="I19" s="303">
        <v>0.77</v>
      </c>
      <c r="J19" s="264">
        <v>85.2</v>
      </c>
      <c r="K19" s="69">
        <v>85.45</v>
      </c>
      <c r="L19" s="135">
        <f t="shared" si="0"/>
        <v>-0.25</v>
      </c>
      <c r="M19" s="306">
        <f t="shared" si="1"/>
        <v>-0.29256875365710944</v>
      </c>
      <c r="N19" s="78">
        <f>Margins!B19</f>
        <v>2300</v>
      </c>
      <c r="O19" s="25">
        <f t="shared" si="2"/>
        <v>13800</v>
      </c>
      <c r="P19" s="25">
        <f t="shared" si="3"/>
        <v>0</v>
      </c>
    </row>
    <row r="20" spans="1:16" ht="13.5">
      <c r="A20" s="193" t="s">
        <v>405</v>
      </c>
      <c r="B20" s="172">
        <v>2777</v>
      </c>
      <c r="C20" s="302">
        <v>0.2</v>
      </c>
      <c r="D20" s="172">
        <v>0</v>
      </c>
      <c r="E20" s="302">
        <v>0</v>
      </c>
      <c r="F20" s="172">
        <v>0</v>
      </c>
      <c r="G20" s="302">
        <v>0</v>
      </c>
      <c r="H20" s="172">
        <v>2777</v>
      </c>
      <c r="I20" s="303">
        <v>0.2</v>
      </c>
      <c r="J20" s="264">
        <v>273.45</v>
      </c>
      <c r="K20" s="69">
        <v>263.9</v>
      </c>
      <c r="L20" s="135">
        <f t="shared" si="0"/>
        <v>9.550000000000011</v>
      </c>
      <c r="M20" s="306">
        <f t="shared" si="1"/>
        <v>3.618794998105348</v>
      </c>
      <c r="N20" s="78">
        <f>Margins!B20</f>
        <v>650</v>
      </c>
      <c r="O20" s="25">
        <f t="shared" si="2"/>
        <v>0</v>
      </c>
      <c r="P20" s="25">
        <f t="shared" si="3"/>
        <v>0</v>
      </c>
    </row>
    <row r="21" spans="1:16" ht="13.5">
      <c r="A21" s="193" t="s">
        <v>406</v>
      </c>
      <c r="B21" s="172">
        <v>4941</v>
      </c>
      <c r="C21" s="302">
        <v>1.86</v>
      </c>
      <c r="D21" s="172">
        <v>0</v>
      </c>
      <c r="E21" s="302">
        <v>0</v>
      </c>
      <c r="F21" s="172">
        <v>1</v>
      </c>
      <c r="G21" s="302">
        <v>0</v>
      </c>
      <c r="H21" s="172">
        <v>4942</v>
      </c>
      <c r="I21" s="303">
        <v>1.86</v>
      </c>
      <c r="J21" s="264">
        <v>723.25</v>
      </c>
      <c r="K21" s="69">
        <v>702.7</v>
      </c>
      <c r="L21" s="135">
        <f t="shared" si="0"/>
        <v>20.549999999999955</v>
      </c>
      <c r="M21" s="306">
        <f t="shared" si="1"/>
        <v>2.924434324747396</v>
      </c>
      <c r="N21" s="78">
        <f>Margins!B21</f>
        <v>400</v>
      </c>
      <c r="O21" s="25">
        <f t="shared" si="2"/>
        <v>0</v>
      </c>
      <c r="P21" s="25">
        <f t="shared" si="3"/>
        <v>400</v>
      </c>
    </row>
    <row r="22" spans="1:18" ht="13.5">
      <c r="A22" s="193" t="s">
        <v>88</v>
      </c>
      <c r="B22" s="316">
        <v>950</v>
      </c>
      <c r="C22" s="324">
        <v>-0.04</v>
      </c>
      <c r="D22" s="172">
        <v>57</v>
      </c>
      <c r="E22" s="302">
        <v>-0.55</v>
      </c>
      <c r="F22" s="172">
        <v>5</v>
      </c>
      <c r="G22" s="302">
        <v>-0.17</v>
      </c>
      <c r="H22" s="172">
        <v>1012</v>
      </c>
      <c r="I22" s="303">
        <v>-0.09</v>
      </c>
      <c r="J22" s="264">
        <v>43.95</v>
      </c>
      <c r="K22" s="69">
        <v>43.8</v>
      </c>
      <c r="L22" s="135">
        <f t="shared" si="0"/>
        <v>0.15000000000000568</v>
      </c>
      <c r="M22" s="306">
        <f t="shared" si="1"/>
        <v>0.3424657534246705</v>
      </c>
      <c r="N22" s="78">
        <f>Margins!B22</f>
        <v>4300</v>
      </c>
      <c r="O22" s="25">
        <f t="shared" si="2"/>
        <v>245100</v>
      </c>
      <c r="P22" s="25">
        <f t="shared" si="3"/>
        <v>21500</v>
      </c>
      <c r="R22" s="25"/>
    </row>
    <row r="23" spans="1:16" ht="13.5">
      <c r="A23" s="193" t="s">
        <v>136</v>
      </c>
      <c r="B23" s="172">
        <v>2378</v>
      </c>
      <c r="C23" s="302">
        <v>0.38</v>
      </c>
      <c r="D23" s="172">
        <v>385</v>
      </c>
      <c r="E23" s="302">
        <v>0.69</v>
      </c>
      <c r="F23" s="172">
        <v>72</v>
      </c>
      <c r="G23" s="302">
        <v>2.79</v>
      </c>
      <c r="H23" s="172">
        <v>2835</v>
      </c>
      <c r="I23" s="303">
        <v>0.44</v>
      </c>
      <c r="J23" s="264">
        <v>38.35</v>
      </c>
      <c r="K23" s="69">
        <v>37.5</v>
      </c>
      <c r="L23" s="135">
        <f t="shared" si="0"/>
        <v>0.8500000000000014</v>
      </c>
      <c r="M23" s="306">
        <f t="shared" si="1"/>
        <v>2.26666666666667</v>
      </c>
      <c r="N23" s="78">
        <f>Margins!B23</f>
        <v>4775</v>
      </c>
      <c r="O23" s="25">
        <f t="shared" si="2"/>
        <v>1838375</v>
      </c>
      <c r="P23" s="25">
        <f t="shared" si="3"/>
        <v>343800</v>
      </c>
    </row>
    <row r="24" spans="1:16" ht="13.5">
      <c r="A24" s="193" t="s">
        <v>157</v>
      </c>
      <c r="B24" s="172">
        <v>2955</v>
      </c>
      <c r="C24" s="302">
        <v>-0.36</v>
      </c>
      <c r="D24" s="172">
        <v>0</v>
      </c>
      <c r="E24" s="302">
        <v>0</v>
      </c>
      <c r="F24" s="172">
        <v>0</v>
      </c>
      <c r="G24" s="302">
        <v>0</v>
      </c>
      <c r="H24" s="172">
        <v>2955</v>
      </c>
      <c r="I24" s="303">
        <v>-0.36</v>
      </c>
      <c r="J24" s="264">
        <v>787.65</v>
      </c>
      <c r="K24" s="69">
        <v>786.2</v>
      </c>
      <c r="L24" s="135">
        <f t="shared" si="0"/>
        <v>1.4499999999999318</v>
      </c>
      <c r="M24" s="306">
        <f t="shared" si="1"/>
        <v>0.18443144238106485</v>
      </c>
      <c r="N24" s="78">
        <f>Margins!B24</f>
        <v>350</v>
      </c>
      <c r="O24" s="25">
        <f t="shared" si="2"/>
        <v>0</v>
      </c>
      <c r="P24" s="25">
        <f t="shared" si="3"/>
        <v>0</v>
      </c>
    </row>
    <row r="25" spans="1:16" ht="13.5">
      <c r="A25" s="193" t="s">
        <v>193</v>
      </c>
      <c r="B25" s="172">
        <v>4684</v>
      </c>
      <c r="C25" s="302">
        <v>-0.05</v>
      </c>
      <c r="D25" s="172">
        <v>77</v>
      </c>
      <c r="E25" s="302">
        <v>-0.32</v>
      </c>
      <c r="F25" s="172">
        <v>1</v>
      </c>
      <c r="G25" s="302">
        <v>-0.5</v>
      </c>
      <c r="H25" s="172">
        <v>4762</v>
      </c>
      <c r="I25" s="303">
        <v>-0.06</v>
      </c>
      <c r="J25" s="264">
        <v>2177.55</v>
      </c>
      <c r="K25" s="69">
        <v>2180.65</v>
      </c>
      <c r="L25" s="135">
        <f t="shared" si="0"/>
        <v>-3.099999999999909</v>
      </c>
      <c r="M25" s="306">
        <f t="shared" si="1"/>
        <v>-0.14215944787104345</v>
      </c>
      <c r="N25" s="78">
        <f>Margins!B25</f>
        <v>100</v>
      </c>
      <c r="O25" s="25">
        <f t="shared" si="2"/>
        <v>7700</v>
      </c>
      <c r="P25" s="25">
        <f t="shared" si="3"/>
        <v>100</v>
      </c>
    </row>
    <row r="26" spans="1:16" ht="13.5">
      <c r="A26" s="193" t="s">
        <v>281</v>
      </c>
      <c r="B26" s="172">
        <v>1554</v>
      </c>
      <c r="C26" s="302">
        <v>-0.5</v>
      </c>
      <c r="D26" s="172">
        <v>32</v>
      </c>
      <c r="E26" s="302">
        <v>-0.63</v>
      </c>
      <c r="F26" s="172">
        <v>1</v>
      </c>
      <c r="G26" s="302">
        <v>-0.5</v>
      </c>
      <c r="H26" s="172">
        <v>1587</v>
      </c>
      <c r="I26" s="303">
        <v>-0.51</v>
      </c>
      <c r="J26" s="264">
        <v>161.85</v>
      </c>
      <c r="K26" s="69">
        <v>165.05</v>
      </c>
      <c r="L26" s="135">
        <f t="shared" si="0"/>
        <v>-3.200000000000017</v>
      </c>
      <c r="M26" s="306">
        <f t="shared" si="1"/>
        <v>-1.938806422296284</v>
      </c>
      <c r="N26" s="78">
        <f>Margins!B26</f>
        <v>1900</v>
      </c>
      <c r="O26" s="25">
        <f t="shared" si="2"/>
        <v>60800</v>
      </c>
      <c r="P26" s="25">
        <f t="shared" si="3"/>
        <v>1900</v>
      </c>
    </row>
    <row r="27" spans="1:18" s="296" customFormat="1" ht="13.5">
      <c r="A27" s="193" t="s">
        <v>282</v>
      </c>
      <c r="B27" s="172">
        <v>1610</v>
      </c>
      <c r="C27" s="302">
        <v>-0.27</v>
      </c>
      <c r="D27" s="172">
        <v>122</v>
      </c>
      <c r="E27" s="302">
        <v>-0.28</v>
      </c>
      <c r="F27" s="172">
        <v>2</v>
      </c>
      <c r="G27" s="302">
        <v>-0.33</v>
      </c>
      <c r="H27" s="172">
        <v>1734</v>
      </c>
      <c r="I27" s="303">
        <v>-0.27</v>
      </c>
      <c r="J27" s="264">
        <v>67.65</v>
      </c>
      <c r="K27" s="69">
        <v>69.65</v>
      </c>
      <c r="L27" s="135">
        <f t="shared" si="0"/>
        <v>-2</v>
      </c>
      <c r="M27" s="306">
        <f t="shared" si="1"/>
        <v>-2.8715003589375447</v>
      </c>
      <c r="N27" s="78">
        <f>Margins!B27</f>
        <v>4800</v>
      </c>
      <c r="O27" s="25">
        <f t="shared" si="2"/>
        <v>585600</v>
      </c>
      <c r="P27" s="25">
        <f t="shared" si="3"/>
        <v>9600</v>
      </c>
      <c r="R27" s="14"/>
    </row>
    <row r="28" spans="1:18" s="296" customFormat="1" ht="13.5">
      <c r="A28" s="193" t="s">
        <v>76</v>
      </c>
      <c r="B28" s="172">
        <v>913</v>
      </c>
      <c r="C28" s="302">
        <v>-0.3</v>
      </c>
      <c r="D28" s="172">
        <v>4</v>
      </c>
      <c r="E28" s="302">
        <v>0.33</v>
      </c>
      <c r="F28" s="172">
        <v>0</v>
      </c>
      <c r="G28" s="302">
        <v>0</v>
      </c>
      <c r="H28" s="172">
        <v>917</v>
      </c>
      <c r="I28" s="303">
        <v>-0.3</v>
      </c>
      <c r="J28" s="264">
        <v>265.9</v>
      </c>
      <c r="K28" s="69">
        <v>264.5</v>
      </c>
      <c r="L28" s="135">
        <f t="shared" si="0"/>
        <v>1.3999999999999773</v>
      </c>
      <c r="M28" s="306">
        <f t="shared" si="1"/>
        <v>0.5293005671077419</v>
      </c>
      <c r="N28" s="78">
        <f>Margins!B28</f>
        <v>1400</v>
      </c>
      <c r="O28" s="25">
        <f t="shared" si="2"/>
        <v>5600</v>
      </c>
      <c r="P28" s="25">
        <f t="shared" si="3"/>
        <v>0</v>
      </c>
      <c r="R28" s="14"/>
    </row>
    <row r="29" spans="1:16" ht="13.5">
      <c r="A29" s="193" t="s">
        <v>77</v>
      </c>
      <c r="B29" s="172">
        <v>8853</v>
      </c>
      <c r="C29" s="302">
        <v>1.14</v>
      </c>
      <c r="D29" s="172">
        <v>162</v>
      </c>
      <c r="E29" s="302">
        <v>1.49</v>
      </c>
      <c r="F29" s="172">
        <v>26</v>
      </c>
      <c r="G29" s="302">
        <v>1</v>
      </c>
      <c r="H29" s="172">
        <v>9041</v>
      </c>
      <c r="I29" s="303">
        <v>1.15</v>
      </c>
      <c r="J29" s="264">
        <v>223.6</v>
      </c>
      <c r="K29" s="69">
        <v>215.9</v>
      </c>
      <c r="L29" s="135">
        <f t="shared" si="0"/>
        <v>7.699999999999989</v>
      </c>
      <c r="M29" s="306">
        <f t="shared" si="1"/>
        <v>3.566465956461319</v>
      </c>
      <c r="N29" s="78">
        <f>Margins!B29</f>
        <v>1900</v>
      </c>
      <c r="O29" s="25">
        <f t="shared" si="2"/>
        <v>307800</v>
      </c>
      <c r="P29" s="25">
        <f t="shared" si="3"/>
        <v>49400</v>
      </c>
    </row>
    <row r="30" spans="1:18" ht="13.5">
      <c r="A30" s="193" t="s">
        <v>283</v>
      </c>
      <c r="B30" s="316">
        <v>1037</v>
      </c>
      <c r="C30" s="324">
        <v>-0.5</v>
      </c>
      <c r="D30" s="172">
        <v>0</v>
      </c>
      <c r="E30" s="302">
        <v>-1</v>
      </c>
      <c r="F30" s="172">
        <v>0</v>
      </c>
      <c r="G30" s="302">
        <v>0</v>
      </c>
      <c r="H30" s="172">
        <v>1037</v>
      </c>
      <c r="I30" s="303">
        <v>-0.51</v>
      </c>
      <c r="J30" s="264">
        <v>167.8</v>
      </c>
      <c r="K30" s="69">
        <v>172.05</v>
      </c>
      <c r="L30" s="135">
        <f t="shared" si="0"/>
        <v>-4.25</v>
      </c>
      <c r="M30" s="306">
        <f t="shared" si="1"/>
        <v>-2.470212147631502</v>
      </c>
      <c r="N30" s="78">
        <f>Margins!B30</f>
        <v>1050</v>
      </c>
      <c r="O30" s="25">
        <f t="shared" si="2"/>
        <v>0</v>
      </c>
      <c r="P30" s="25">
        <f t="shared" si="3"/>
        <v>0</v>
      </c>
      <c r="R30" s="25"/>
    </row>
    <row r="31" spans="1:18" ht="13.5">
      <c r="A31" s="193" t="s">
        <v>34</v>
      </c>
      <c r="B31" s="316">
        <v>5202</v>
      </c>
      <c r="C31" s="324">
        <v>0.26</v>
      </c>
      <c r="D31" s="172">
        <v>1</v>
      </c>
      <c r="E31" s="302">
        <v>0</v>
      </c>
      <c r="F31" s="172">
        <v>0</v>
      </c>
      <c r="G31" s="302">
        <v>0</v>
      </c>
      <c r="H31" s="172">
        <v>5203</v>
      </c>
      <c r="I31" s="303">
        <v>0.26</v>
      </c>
      <c r="J31" s="264">
        <v>1883.1</v>
      </c>
      <c r="K31" s="69">
        <v>1870.8</v>
      </c>
      <c r="L31" s="135">
        <f t="shared" si="0"/>
        <v>12.299999999999955</v>
      </c>
      <c r="M31" s="306">
        <f t="shared" si="1"/>
        <v>0.6574727389352125</v>
      </c>
      <c r="N31" s="78">
        <f>Margins!B31</f>
        <v>275</v>
      </c>
      <c r="O31" s="25">
        <f t="shared" si="2"/>
        <v>275</v>
      </c>
      <c r="P31" s="25">
        <f t="shared" si="3"/>
        <v>0</v>
      </c>
      <c r="R31" s="25"/>
    </row>
    <row r="32" spans="1:16" ht="13.5">
      <c r="A32" s="193" t="s">
        <v>284</v>
      </c>
      <c r="B32" s="172">
        <v>5672</v>
      </c>
      <c r="C32" s="302">
        <v>2.84</v>
      </c>
      <c r="D32" s="172">
        <v>0</v>
      </c>
      <c r="E32" s="302">
        <v>0</v>
      </c>
      <c r="F32" s="172">
        <v>0</v>
      </c>
      <c r="G32" s="302">
        <v>0</v>
      </c>
      <c r="H32" s="172">
        <v>5672</v>
      </c>
      <c r="I32" s="303">
        <v>2.84</v>
      </c>
      <c r="J32" s="264">
        <v>1192.05</v>
      </c>
      <c r="K32" s="69">
        <v>1149</v>
      </c>
      <c r="L32" s="135">
        <f t="shared" si="0"/>
        <v>43.049999999999955</v>
      </c>
      <c r="M32" s="306">
        <f t="shared" si="1"/>
        <v>3.746736292428195</v>
      </c>
      <c r="N32" s="78">
        <f>Margins!B32</f>
        <v>250</v>
      </c>
      <c r="O32" s="25">
        <f t="shared" si="2"/>
        <v>0</v>
      </c>
      <c r="P32" s="25">
        <f t="shared" si="3"/>
        <v>0</v>
      </c>
    </row>
    <row r="33" spans="1:16" ht="13.5">
      <c r="A33" s="193" t="s">
        <v>137</v>
      </c>
      <c r="B33" s="172">
        <v>3102</v>
      </c>
      <c r="C33" s="302">
        <v>-0.35</v>
      </c>
      <c r="D33" s="172">
        <v>0</v>
      </c>
      <c r="E33" s="302">
        <v>-1</v>
      </c>
      <c r="F33" s="172">
        <v>0</v>
      </c>
      <c r="G33" s="302">
        <v>0</v>
      </c>
      <c r="H33" s="172">
        <v>3102</v>
      </c>
      <c r="I33" s="303">
        <v>-0.35</v>
      </c>
      <c r="J33" s="264">
        <v>305.9</v>
      </c>
      <c r="K33" s="69">
        <v>306.35</v>
      </c>
      <c r="L33" s="135">
        <f t="shared" si="0"/>
        <v>-0.4500000000000455</v>
      </c>
      <c r="M33" s="306">
        <f t="shared" si="1"/>
        <v>-0.1468908111637165</v>
      </c>
      <c r="N33" s="78">
        <f>Margins!B33</f>
        <v>1000</v>
      </c>
      <c r="O33" s="25">
        <f t="shared" si="2"/>
        <v>0</v>
      </c>
      <c r="P33" s="25">
        <f t="shared" si="3"/>
        <v>0</v>
      </c>
    </row>
    <row r="34" spans="1:16" ht="13.5">
      <c r="A34" s="193" t="s">
        <v>232</v>
      </c>
      <c r="B34" s="172">
        <v>6565</v>
      </c>
      <c r="C34" s="302">
        <v>-0.17</v>
      </c>
      <c r="D34" s="172">
        <v>34</v>
      </c>
      <c r="E34" s="302">
        <v>-0.36</v>
      </c>
      <c r="F34" s="172">
        <v>1</v>
      </c>
      <c r="G34" s="302">
        <v>-0.86</v>
      </c>
      <c r="H34" s="172">
        <v>6600</v>
      </c>
      <c r="I34" s="303">
        <v>-0.18</v>
      </c>
      <c r="J34" s="264">
        <v>825.5</v>
      </c>
      <c r="K34" s="69">
        <v>816.3</v>
      </c>
      <c r="L34" s="135">
        <f t="shared" si="0"/>
        <v>9.200000000000045</v>
      </c>
      <c r="M34" s="306">
        <f t="shared" si="1"/>
        <v>1.127036628690438</v>
      </c>
      <c r="N34" s="78">
        <f>Margins!B34</f>
        <v>500</v>
      </c>
      <c r="O34" s="25">
        <f t="shared" si="2"/>
        <v>17000</v>
      </c>
      <c r="P34" s="25">
        <f t="shared" si="3"/>
        <v>500</v>
      </c>
    </row>
    <row r="35" spans="1:18" ht="13.5">
      <c r="A35" s="193" t="s">
        <v>1</v>
      </c>
      <c r="B35" s="316">
        <v>5312</v>
      </c>
      <c r="C35" s="324">
        <v>-0.3</v>
      </c>
      <c r="D35" s="172">
        <v>10</v>
      </c>
      <c r="E35" s="302">
        <v>-0.41</v>
      </c>
      <c r="F35" s="172">
        <v>0</v>
      </c>
      <c r="G35" s="302">
        <v>-1</v>
      </c>
      <c r="H35" s="172">
        <v>5322</v>
      </c>
      <c r="I35" s="303">
        <v>-0.3</v>
      </c>
      <c r="J35" s="264">
        <v>1438.65</v>
      </c>
      <c r="K35" s="69">
        <v>1483.05</v>
      </c>
      <c r="L35" s="135">
        <f t="shared" si="0"/>
        <v>-44.399999999999864</v>
      </c>
      <c r="M35" s="306">
        <f t="shared" si="1"/>
        <v>-2.9938302821887235</v>
      </c>
      <c r="N35" s="78">
        <f>Margins!B35</f>
        <v>300</v>
      </c>
      <c r="O35" s="25">
        <f t="shared" si="2"/>
        <v>3000</v>
      </c>
      <c r="P35" s="25">
        <f t="shared" si="3"/>
        <v>0</v>
      </c>
      <c r="R35" s="25"/>
    </row>
    <row r="36" spans="1:18" ht="13.5">
      <c r="A36" s="193" t="s">
        <v>158</v>
      </c>
      <c r="B36" s="316">
        <v>290</v>
      </c>
      <c r="C36" s="324">
        <v>1.64</v>
      </c>
      <c r="D36" s="172">
        <v>11</v>
      </c>
      <c r="E36" s="302">
        <v>4.5</v>
      </c>
      <c r="F36" s="172">
        <v>0</v>
      </c>
      <c r="G36" s="302">
        <v>0</v>
      </c>
      <c r="H36" s="172">
        <v>301</v>
      </c>
      <c r="I36" s="303">
        <v>1.69</v>
      </c>
      <c r="J36" s="264">
        <v>116.2</v>
      </c>
      <c r="K36" s="69">
        <v>116.1</v>
      </c>
      <c r="L36" s="135">
        <f t="shared" si="0"/>
        <v>0.10000000000000853</v>
      </c>
      <c r="M36" s="306">
        <f t="shared" si="1"/>
        <v>0.0861326442721865</v>
      </c>
      <c r="N36" s="78">
        <f>Margins!B36</f>
        <v>1900</v>
      </c>
      <c r="O36" s="25">
        <f t="shared" si="2"/>
        <v>20900</v>
      </c>
      <c r="P36" s="25">
        <f t="shared" si="3"/>
        <v>0</v>
      </c>
      <c r="R36" s="25"/>
    </row>
    <row r="37" spans="1:18" ht="13.5">
      <c r="A37" s="193" t="s">
        <v>407</v>
      </c>
      <c r="B37" s="316">
        <v>722</v>
      </c>
      <c r="C37" s="324">
        <v>1.38</v>
      </c>
      <c r="D37" s="172">
        <v>32</v>
      </c>
      <c r="E37" s="302">
        <v>0.52</v>
      </c>
      <c r="F37" s="172">
        <v>0</v>
      </c>
      <c r="G37" s="302">
        <v>0</v>
      </c>
      <c r="H37" s="172">
        <v>754</v>
      </c>
      <c r="I37" s="303">
        <v>1.33</v>
      </c>
      <c r="J37" s="264">
        <v>37.8</v>
      </c>
      <c r="K37" s="69">
        <v>37.55</v>
      </c>
      <c r="L37" s="135">
        <f t="shared" si="0"/>
        <v>0.25</v>
      </c>
      <c r="M37" s="306">
        <f t="shared" si="1"/>
        <v>0.6657789613848203</v>
      </c>
      <c r="N37" s="78">
        <f>Margins!B37</f>
        <v>4950</v>
      </c>
      <c r="O37" s="25">
        <f t="shared" si="2"/>
        <v>158400</v>
      </c>
      <c r="P37" s="25">
        <f t="shared" si="3"/>
        <v>0</v>
      </c>
      <c r="R37" s="25"/>
    </row>
    <row r="38" spans="1:18" ht="13.5">
      <c r="A38" s="193" t="s">
        <v>408</v>
      </c>
      <c r="B38" s="316">
        <v>487</v>
      </c>
      <c r="C38" s="324">
        <v>-0.49</v>
      </c>
      <c r="D38" s="172">
        <v>0</v>
      </c>
      <c r="E38" s="302">
        <v>-1</v>
      </c>
      <c r="F38" s="172">
        <v>0</v>
      </c>
      <c r="G38" s="302">
        <v>0</v>
      </c>
      <c r="H38" s="172">
        <v>487</v>
      </c>
      <c r="I38" s="303">
        <v>-0.49</v>
      </c>
      <c r="J38" s="264">
        <v>243.9</v>
      </c>
      <c r="K38" s="69">
        <v>255.9</v>
      </c>
      <c r="L38" s="135">
        <f t="shared" si="0"/>
        <v>-12</v>
      </c>
      <c r="M38" s="306">
        <f t="shared" si="1"/>
        <v>-4.6893317702227435</v>
      </c>
      <c r="N38" s="78">
        <f>Margins!B38</f>
        <v>850</v>
      </c>
      <c r="O38" s="25">
        <f t="shared" si="2"/>
        <v>0</v>
      </c>
      <c r="P38" s="25">
        <f t="shared" si="3"/>
        <v>0</v>
      </c>
      <c r="R38" s="25"/>
    </row>
    <row r="39" spans="1:16" ht="13.5">
      <c r="A39" s="193" t="s">
        <v>285</v>
      </c>
      <c r="B39" s="172">
        <v>2274</v>
      </c>
      <c r="C39" s="302">
        <v>1.18</v>
      </c>
      <c r="D39" s="172">
        <v>0</v>
      </c>
      <c r="E39" s="302">
        <v>0</v>
      </c>
      <c r="F39" s="172">
        <v>0</v>
      </c>
      <c r="G39" s="302">
        <v>0</v>
      </c>
      <c r="H39" s="172">
        <v>2274</v>
      </c>
      <c r="I39" s="303">
        <v>1.18</v>
      </c>
      <c r="J39" s="264">
        <v>554</v>
      </c>
      <c r="K39" s="69">
        <v>546.45</v>
      </c>
      <c r="L39" s="135">
        <f t="shared" si="0"/>
        <v>7.5499999999999545</v>
      </c>
      <c r="M39" s="306">
        <f t="shared" si="1"/>
        <v>1.3816451642419167</v>
      </c>
      <c r="N39" s="78">
        <f>Margins!B39</f>
        <v>300</v>
      </c>
      <c r="O39" s="25">
        <f t="shared" si="2"/>
        <v>0</v>
      </c>
      <c r="P39" s="25">
        <f t="shared" si="3"/>
        <v>0</v>
      </c>
    </row>
    <row r="40" spans="1:16" ht="13.5">
      <c r="A40" s="193" t="s">
        <v>159</v>
      </c>
      <c r="B40" s="172">
        <v>139</v>
      </c>
      <c r="C40" s="302">
        <v>-0.74</v>
      </c>
      <c r="D40" s="172">
        <v>10</v>
      </c>
      <c r="E40" s="302">
        <v>-0.52</v>
      </c>
      <c r="F40" s="172">
        <v>1</v>
      </c>
      <c r="G40" s="302">
        <v>0</v>
      </c>
      <c r="H40" s="172">
        <v>150</v>
      </c>
      <c r="I40" s="303">
        <v>-0.73</v>
      </c>
      <c r="J40" s="264">
        <v>48.95</v>
      </c>
      <c r="K40" s="69">
        <v>49.95</v>
      </c>
      <c r="L40" s="135">
        <f t="shared" si="0"/>
        <v>-1</v>
      </c>
      <c r="M40" s="306">
        <f t="shared" si="1"/>
        <v>-2.002002002002002</v>
      </c>
      <c r="N40" s="78">
        <f>Margins!B40</f>
        <v>4500</v>
      </c>
      <c r="O40" s="25">
        <f t="shared" si="2"/>
        <v>45000</v>
      </c>
      <c r="P40" s="25">
        <f t="shared" si="3"/>
        <v>4500</v>
      </c>
    </row>
    <row r="41" spans="1:18" ht="13.5">
      <c r="A41" s="193" t="s">
        <v>2</v>
      </c>
      <c r="B41" s="316">
        <v>1256</v>
      </c>
      <c r="C41" s="324">
        <v>-0.26</v>
      </c>
      <c r="D41" s="172">
        <v>8</v>
      </c>
      <c r="E41" s="302">
        <v>-0.67</v>
      </c>
      <c r="F41" s="172">
        <v>0</v>
      </c>
      <c r="G41" s="302">
        <v>-1</v>
      </c>
      <c r="H41" s="172">
        <v>1264</v>
      </c>
      <c r="I41" s="303">
        <v>-0.27</v>
      </c>
      <c r="J41" s="264">
        <v>352.1</v>
      </c>
      <c r="K41" s="69">
        <v>347.4</v>
      </c>
      <c r="L41" s="135">
        <f t="shared" si="0"/>
        <v>4.7000000000000455</v>
      </c>
      <c r="M41" s="306">
        <f t="shared" si="1"/>
        <v>1.3529073114565475</v>
      </c>
      <c r="N41" s="78">
        <f>Margins!B41</f>
        <v>1100</v>
      </c>
      <c r="O41" s="25">
        <f t="shared" si="2"/>
        <v>8800</v>
      </c>
      <c r="P41" s="25">
        <f t="shared" si="3"/>
        <v>0</v>
      </c>
      <c r="R41" s="25"/>
    </row>
    <row r="42" spans="1:18" ht="13.5">
      <c r="A42" s="193" t="s">
        <v>409</v>
      </c>
      <c r="B42" s="316">
        <v>1971</v>
      </c>
      <c r="C42" s="324">
        <v>0.06</v>
      </c>
      <c r="D42" s="172">
        <v>0</v>
      </c>
      <c r="E42" s="302">
        <v>0</v>
      </c>
      <c r="F42" s="172">
        <v>0</v>
      </c>
      <c r="G42" s="302">
        <v>0</v>
      </c>
      <c r="H42" s="172">
        <v>1971</v>
      </c>
      <c r="I42" s="303">
        <v>0.06</v>
      </c>
      <c r="J42" s="264">
        <v>243.85</v>
      </c>
      <c r="K42" s="69">
        <v>242.6</v>
      </c>
      <c r="L42" s="135">
        <f t="shared" si="0"/>
        <v>1.25</v>
      </c>
      <c r="M42" s="306">
        <f t="shared" si="1"/>
        <v>0.5152514427040396</v>
      </c>
      <c r="N42" s="78">
        <f>Margins!B42</f>
        <v>1150</v>
      </c>
      <c r="O42" s="25">
        <f t="shared" si="2"/>
        <v>0</v>
      </c>
      <c r="P42" s="25">
        <f t="shared" si="3"/>
        <v>0</v>
      </c>
      <c r="R42" s="25"/>
    </row>
    <row r="43" spans="1:18" ht="13.5">
      <c r="A43" s="193" t="s">
        <v>391</v>
      </c>
      <c r="B43" s="316">
        <v>637</v>
      </c>
      <c r="C43" s="324">
        <v>-0.54</v>
      </c>
      <c r="D43" s="172">
        <v>24</v>
      </c>
      <c r="E43" s="302">
        <v>-0.41</v>
      </c>
      <c r="F43" s="172">
        <v>2</v>
      </c>
      <c r="G43" s="302">
        <v>-0.33</v>
      </c>
      <c r="H43" s="172">
        <v>663</v>
      </c>
      <c r="I43" s="303">
        <v>-0.54</v>
      </c>
      <c r="J43" s="264">
        <v>139.2</v>
      </c>
      <c r="K43" s="69">
        <v>139.9</v>
      </c>
      <c r="L43" s="135">
        <f t="shared" si="0"/>
        <v>-0.700000000000017</v>
      </c>
      <c r="M43" s="306">
        <f t="shared" si="1"/>
        <v>-0.5003573981415419</v>
      </c>
      <c r="N43" s="78">
        <f>Margins!B43</f>
        <v>2500</v>
      </c>
      <c r="O43" s="25">
        <f t="shared" si="2"/>
        <v>60000</v>
      </c>
      <c r="P43" s="25">
        <f t="shared" si="3"/>
        <v>5000</v>
      </c>
      <c r="R43" s="25"/>
    </row>
    <row r="44" spans="1:16" ht="13.5">
      <c r="A44" s="193" t="s">
        <v>78</v>
      </c>
      <c r="B44" s="172">
        <v>1755</v>
      </c>
      <c r="C44" s="302">
        <v>0.38</v>
      </c>
      <c r="D44" s="172">
        <v>8</v>
      </c>
      <c r="E44" s="302">
        <v>-0.6</v>
      </c>
      <c r="F44" s="172">
        <v>1</v>
      </c>
      <c r="G44" s="302">
        <v>0</v>
      </c>
      <c r="H44" s="172">
        <v>1764</v>
      </c>
      <c r="I44" s="303">
        <v>0.37</v>
      </c>
      <c r="J44" s="264">
        <v>263</v>
      </c>
      <c r="K44" s="69">
        <v>263.45</v>
      </c>
      <c r="L44" s="135">
        <f t="shared" si="0"/>
        <v>-0.44999999999998863</v>
      </c>
      <c r="M44" s="306">
        <f t="shared" si="1"/>
        <v>-0.1708104004554901</v>
      </c>
      <c r="N44" s="78">
        <f>Margins!B44</f>
        <v>1600</v>
      </c>
      <c r="O44" s="25">
        <f t="shared" si="2"/>
        <v>12800</v>
      </c>
      <c r="P44" s="25">
        <f t="shared" si="3"/>
        <v>1600</v>
      </c>
    </row>
    <row r="45" spans="1:16" ht="13.5">
      <c r="A45" s="193" t="s">
        <v>138</v>
      </c>
      <c r="B45" s="172">
        <v>18849</v>
      </c>
      <c r="C45" s="302">
        <v>-0.37</v>
      </c>
      <c r="D45" s="172">
        <v>32</v>
      </c>
      <c r="E45" s="302">
        <v>-0.74</v>
      </c>
      <c r="F45" s="172">
        <v>8</v>
      </c>
      <c r="G45" s="302">
        <v>-0.75</v>
      </c>
      <c r="H45" s="172">
        <v>18889</v>
      </c>
      <c r="I45" s="303">
        <v>-0.38</v>
      </c>
      <c r="J45" s="264">
        <v>652.3</v>
      </c>
      <c r="K45" s="69">
        <v>660.8</v>
      </c>
      <c r="L45" s="135">
        <f t="shared" si="0"/>
        <v>-8.5</v>
      </c>
      <c r="M45" s="306">
        <f t="shared" si="1"/>
        <v>-1.2863196125907992</v>
      </c>
      <c r="N45" s="78">
        <f>Margins!B45</f>
        <v>425</v>
      </c>
      <c r="O45" s="25">
        <f t="shared" si="2"/>
        <v>13600</v>
      </c>
      <c r="P45" s="25">
        <f t="shared" si="3"/>
        <v>3400</v>
      </c>
    </row>
    <row r="46" spans="1:18" ht="13.5">
      <c r="A46" s="193" t="s">
        <v>160</v>
      </c>
      <c r="B46" s="316">
        <v>946</v>
      </c>
      <c r="C46" s="324">
        <v>1.12</v>
      </c>
      <c r="D46" s="172">
        <v>0</v>
      </c>
      <c r="E46" s="302">
        <v>0</v>
      </c>
      <c r="F46" s="172">
        <v>0</v>
      </c>
      <c r="G46" s="302">
        <v>0</v>
      </c>
      <c r="H46" s="172">
        <v>946</v>
      </c>
      <c r="I46" s="303">
        <v>1.12</v>
      </c>
      <c r="J46" s="264">
        <v>350.1</v>
      </c>
      <c r="K46" s="69">
        <v>353.25</v>
      </c>
      <c r="L46" s="135">
        <f t="shared" si="0"/>
        <v>-3.1499999999999773</v>
      </c>
      <c r="M46" s="306">
        <f t="shared" si="1"/>
        <v>-0.8917197452229235</v>
      </c>
      <c r="N46" s="78">
        <f>Margins!B46</f>
        <v>550</v>
      </c>
      <c r="O46" s="25">
        <f t="shared" si="2"/>
        <v>0</v>
      </c>
      <c r="P46" s="25">
        <f t="shared" si="3"/>
        <v>0</v>
      </c>
      <c r="R46" s="25"/>
    </row>
    <row r="47" spans="1:16" ht="13.5">
      <c r="A47" s="193" t="s">
        <v>161</v>
      </c>
      <c r="B47" s="172">
        <v>190</v>
      </c>
      <c r="C47" s="302">
        <v>0.15</v>
      </c>
      <c r="D47" s="172">
        <v>17</v>
      </c>
      <c r="E47" s="302">
        <v>0.31</v>
      </c>
      <c r="F47" s="172">
        <v>0</v>
      </c>
      <c r="G47" s="302">
        <v>0</v>
      </c>
      <c r="H47" s="172">
        <v>207</v>
      </c>
      <c r="I47" s="303">
        <v>0.16</v>
      </c>
      <c r="J47" s="264">
        <v>34.2</v>
      </c>
      <c r="K47" s="69">
        <v>34.15</v>
      </c>
      <c r="L47" s="135">
        <f t="shared" si="0"/>
        <v>0.05000000000000426</v>
      </c>
      <c r="M47" s="306">
        <f t="shared" si="1"/>
        <v>0.14641288433383387</v>
      </c>
      <c r="N47" s="78">
        <f>Margins!B47</f>
        <v>6900</v>
      </c>
      <c r="O47" s="25">
        <f t="shared" si="2"/>
        <v>117300</v>
      </c>
      <c r="P47" s="25">
        <f t="shared" si="3"/>
        <v>0</v>
      </c>
    </row>
    <row r="48" spans="1:16" ht="13.5">
      <c r="A48" s="193" t="s">
        <v>392</v>
      </c>
      <c r="B48" s="172">
        <v>1548</v>
      </c>
      <c r="C48" s="302">
        <v>-0.53</v>
      </c>
      <c r="D48" s="172">
        <v>2</v>
      </c>
      <c r="E48" s="302">
        <v>-0.71</v>
      </c>
      <c r="F48" s="172">
        <v>0</v>
      </c>
      <c r="G48" s="302">
        <v>0</v>
      </c>
      <c r="H48" s="172">
        <v>1550</v>
      </c>
      <c r="I48" s="303">
        <v>-0.53</v>
      </c>
      <c r="J48" s="264">
        <v>263.7</v>
      </c>
      <c r="K48" s="69">
        <v>284.3</v>
      </c>
      <c r="L48" s="135">
        <f t="shared" si="0"/>
        <v>-20.600000000000023</v>
      </c>
      <c r="M48" s="306">
        <f t="shared" si="1"/>
        <v>-7.245867041857201</v>
      </c>
      <c r="N48" s="78">
        <f>Margins!B48</f>
        <v>1800</v>
      </c>
      <c r="O48" s="25">
        <f t="shared" si="2"/>
        <v>3600</v>
      </c>
      <c r="P48" s="25">
        <f t="shared" si="3"/>
        <v>0</v>
      </c>
    </row>
    <row r="49" spans="1:18" ht="13.5">
      <c r="A49" s="193" t="s">
        <v>3</v>
      </c>
      <c r="B49" s="316">
        <v>2130</v>
      </c>
      <c r="C49" s="324">
        <v>0.75</v>
      </c>
      <c r="D49" s="172">
        <v>76</v>
      </c>
      <c r="E49" s="302">
        <v>2.17</v>
      </c>
      <c r="F49" s="172">
        <v>11</v>
      </c>
      <c r="G49" s="302">
        <v>10</v>
      </c>
      <c r="H49" s="172">
        <v>2217</v>
      </c>
      <c r="I49" s="303">
        <v>0.78</v>
      </c>
      <c r="J49" s="264">
        <v>209.85</v>
      </c>
      <c r="K49" s="69">
        <v>210</v>
      </c>
      <c r="L49" s="135">
        <f t="shared" si="0"/>
        <v>-0.15000000000000568</v>
      </c>
      <c r="M49" s="306">
        <f t="shared" si="1"/>
        <v>-0.07142857142857414</v>
      </c>
      <c r="N49" s="78">
        <f>Margins!B49</f>
        <v>1250</v>
      </c>
      <c r="O49" s="25">
        <f t="shared" si="2"/>
        <v>95000</v>
      </c>
      <c r="P49" s="25">
        <f t="shared" si="3"/>
        <v>13750</v>
      </c>
      <c r="R49" s="25"/>
    </row>
    <row r="50" spans="1:18" ht="13.5">
      <c r="A50" s="193" t="s">
        <v>218</v>
      </c>
      <c r="B50" s="316">
        <v>1048</v>
      </c>
      <c r="C50" s="324">
        <v>0.39</v>
      </c>
      <c r="D50" s="172">
        <v>1</v>
      </c>
      <c r="E50" s="302">
        <v>0</v>
      </c>
      <c r="F50" s="172">
        <v>0</v>
      </c>
      <c r="G50" s="302">
        <v>0</v>
      </c>
      <c r="H50" s="172">
        <v>1049</v>
      </c>
      <c r="I50" s="303">
        <v>0.39</v>
      </c>
      <c r="J50" s="264">
        <v>370.1</v>
      </c>
      <c r="K50" s="69">
        <v>370.1</v>
      </c>
      <c r="L50" s="135">
        <f t="shared" si="0"/>
        <v>0</v>
      </c>
      <c r="M50" s="306">
        <f t="shared" si="1"/>
        <v>0</v>
      </c>
      <c r="N50" s="78">
        <f>Margins!B50</f>
        <v>1050</v>
      </c>
      <c r="O50" s="25">
        <f t="shared" si="2"/>
        <v>1050</v>
      </c>
      <c r="P50" s="25">
        <f t="shared" si="3"/>
        <v>0</v>
      </c>
      <c r="R50" s="25"/>
    </row>
    <row r="51" spans="1:18" ht="13.5">
      <c r="A51" s="193" t="s">
        <v>162</v>
      </c>
      <c r="B51" s="316">
        <v>115</v>
      </c>
      <c r="C51" s="324">
        <v>-0.29</v>
      </c>
      <c r="D51" s="172">
        <v>0</v>
      </c>
      <c r="E51" s="302">
        <v>0</v>
      </c>
      <c r="F51" s="172">
        <v>0</v>
      </c>
      <c r="G51" s="302">
        <v>0</v>
      </c>
      <c r="H51" s="172">
        <v>115</v>
      </c>
      <c r="I51" s="303">
        <v>-0.29</v>
      </c>
      <c r="J51" s="264">
        <v>313.7</v>
      </c>
      <c r="K51" s="69">
        <v>319.15</v>
      </c>
      <c r="L51" s="135">
        <f t="shared" si="0"/>
        <v>-5.449999999999989</v>
      </c>
      <c r="M51" s="306">
        <f t="shared" si="1"/>
        <v>-1.7076609744634148</v>
      </c>
      <c r="N51" s="78">
        <f>Margins!B51</f>
        <v>1200</v>
      </c>
      <c r="O51" s="25">
        <f t="shared" si="2"/>
        <v>0</v>
      </c>
      <c r="P51" s="25">
        <f t="shared" si="3"/>
        <v>0</v>
      </c>
      <c r="R51" s="25"/>
    </row>
    <row r="52" spans="1:16" ht="13.5">
      <c r="A52" s="193" t="s">
        <v>286</v>
      </c>
      <c r="B52" s="172">
        <v>224</v>
      </c>
      <c r="C52" s="302">
        <v>-0.71</v>
      </c>
      <c r="D52" s="172">
        <v>0</v>
      </c>
      <c r="E52" s="302">
        <v>0</v>
      </c>
      <c r="F52" s="172">
        <v>0</v>
      </c>
      <c r="G52" s="302">
        <v>0</v>
      </c>
      <c r="H52" s="172">
        <v>224</v>
      </c>
      <c r="I52" s="303">
        <v>-0.71</v>
      </c>
      <c r="J52" s="264">
        <v>242.85</v>
      </c>
      <c r="K52" s="69">
        <v>245.65</v>
      </c>
      <c r="L52" s="135">
        <f t="shared" si="0"/>
        <v>-2.8000000000000114</v>
      </c>
      <c r="M52" s="306">
        <f t="shared" si="1"/>
        <v>-1.1398330958681095</v>
      </c>
      <c r="N52" s="78">
        <f>Margins!B52</f>
        <v>1000</v>
      </c>
      <c r="O52" s="25">
        <f t="shared" si="2"/>
        <v>0</v>
      </c>
      <c r="P52" s="25">
        <f t="shared" si="3"/>
        <v>0</v>
      </c>
    </row>
    <row r="53" spans="1:16" ht="13.5">
      <c r="A53" s="193" t="s">
        <v>183</v>
      </c>
      <c r="B53" s="172">
        <v>1006</v>
      </c>
      <c r="C53" s="302">
        <v>-0.64</v>
      </c>
      <c r="D53" s="172">
        <v>0</v>
      </c>
      <c r="E53" s="302">
        <v>0</v>
      </c>
      <c r="F53" s="172">
        <v>0</v>
      </c>
      <c r="G53" s="302">
        <v>0</v>
      </c>
      <c r="H53" s="172">
        <v>1006</v>
      </c>
      <c r="I53" s="303">
        <v>-0.64</v>
      </c>
      <c r="J53" s="264">
        <v>328.1</v>
      </c>
      <c r="K53" s="69">
        <v>337.45</v>
      </c>
      <c r="L53" s="135">
        <f t="shared" si="0"/>
        <v>-9.349999999999966</v>
      </c>
      <c r="M53" s="306">
        <f t="shared" si="1"/>
        <v>-2.7707808564231637</v>
      </c>
      <c r="N53" s="78">
        <f>Margins!B53</f>
        <v>950</v>
      </c>
      <c r="O53" s="25">
        <f t="shared" si="2"/>
        <v>0</v>
      </c>
      <c r="P53" s="25">
        <f t="shared" si="3"/>
        <v>0</v>
      </c>
    </row>
    <row r="54" spans="1:16" ht="13.5">
      <c r="A54" s="193" t="s">
        <v>219</v>
      </c>
      <c r="B54" s="172">
        <v>556</v>
      </c>
      <c r="C54" s="302">
        <v>-0.52</v>
      </c>
      <c r="D54" s="172">
        <v>19</v>
      </c>
      <c r="E54" s="302">
        <v>0.58</v>
      </c>
      <c r="F54" s="172">
        <v>0</v>
      </c>
      <c r="G54" s="302">
        <v>0</v>
      </c>
      <c r="H54" s="172">
        <v>575</v>
      </c>
      <c r="I54" s="303">
        <v>-0.51</v>
      </c>
      <c r="J54" s="264">
        <v>102.7</v>
      </c>
      <c r="K54" s="69">
        <v>99.5</v>
      </c>
      <c r="L54" s="135">
        <f t="shared" si="0"/>
        <v>3.200000000000003</v>
      </c>
      <c r="M54" s="306">
        <f t="shared" si="1"/>
        <v>3.2160804020100535</v>
      </c>
      <c r="N54" s="78">
        <f>Margins!B54</f>
        <v>2700</v>
      </c>
      <c r="O54" s="25">
        <f t="shared" si="2"/>
        <v>51300</v>
      </c>
      <c r="P54" s="25">
        <f t="shared" si="3"/>
        <v>0</v>
      </c>
    </row>
    <row r="55" spans="1:16" ht="13.5">
      <c r="A55" s="193" t="s">
        <v>410</v>
      </c>
      <c r="B55" s="172">
        <v>752</v>
      </c>
      <c r="C55" s="302">
        <v>-0.17</v>
      </c>
      <c r="D55" s="172">
        <v>35</v>
      </c>
      <c r="E55" s="302">
        <v>-0.19</v>
      </c>
      <c r="F55" s="172">
        <v>5</v>
      </c>
      <c r="G55" s="302">
        <v>0.25</v>
      </c>
      <c r="H55" s="172">
        <v>792</v>
      </c>
      <c r="I55" s="303">
        <v>-0.17</v>
      </c>
      <c r="J55" s="264">
        <v>46.8</v>
      </c>
      <c r="K55" s="69">
        <v>47</v>
      </c>
      <c r="L55" s="135">
        <f t="shared" si="0"/>
        <v>-0.20000000000000284</v>
      </c>
      <c r="M55" s="306">
        <f t="shared" si="1"/>
        <v>-0.4255319148936231</v>
      </c>
      <c r="N55" s="78">
        <f>Margins!B55</f>
        <v>5250</v>
      </c>
      <c r="O55" s="25">
        <f t="shared" si="2"/>
        <v>183750</v>
      </c>
      <c r="P55" s="25">
        <f t="shared" si="3"/>
        <v>26250</v>
      </c>
    </row>
    <row r="56" spans="1:16" ht="13.5">
      <c r="A56" s="193" t="s">
        <v>163</v>
      </c>
      <c r="B56" s="172">
        <v>11803</v>
      </c>
      <c r="C56" s="302">
        <v>-0.64</v>
      </c>
      <c r="D56" s="172">
        <v>150</v>
      </c>
      <c r="E56" s="302">
        <v>1</v>
      </c>
      <c r="F56" s="172">
        <v>1</v>
      </c>
      <c r="G56" s="302">
        <v>-0.98</v>
      </c>
      <c r="H56" s="172">
        <v>11954</v>
      </c>
      <c r="I56" s="303">
        <v>-0.64</v>
      </c>
      <c r="J56" s="264">
        <v>6068.65</v>
      </c>
      <c r="K56" s="69">
        <v>6072.8</v>
      </c>
      <c r="L56" s="135">
        <f t="shared" si="0"/>
        <v>-4.150000000000546</v>
      </c>
      <c r="M56" s="306">
        <f t="shared" si="1"/>
        <v>-0.06833750494006958</v>
      </c>
      <c r="N56" s="78">
        <f>Margins!B56</f>
        <v>62</v>
      </c>
      <c r="O56" s="25">
        <f t="shared" si="2"/>
        <v>9300</v>
      </c>
      <c r="P56" s="25">
        <f t="shared" si="3"/>
        <v>62</v>
      </c>
    </row>
    <row r="57" spans="1:18" ht="13.5">
      <c r="A57" s="193" t="s">
        <v>194</v>
      </c>
      <c r="B57" s="172">
        <v>4548</v>
      </c>
      <c r="C57" s="302">
        <v>0.36</v>
      </c>
      <c r="D57" s="172">
        <v>81</v>
      </c>
      <c r="E57" s="302">
        <v>1.13</v>
      </c>
      <c r="F57" s="172">
        <v>3</v>
      </c>
      <c r="G57" s="302">
        <v>2</v>
      </c>
      <c r="H57" s="172">
        <v>4632</v>
      </c>
      <c r="I57" s="303">
        <v>0.37</v>
      </c>
      <c r="J57" s="264">
        <v>651.4</v>
      </c>
      <c r="K57" s="69">
        <v>646.9</v>
      </c>
      <c r="L57" s="135">
        <f t="shared" si="0"/>
        <v>4.5</v>
      </c>
      <c r="M57" s="306">
        <f t="shared" si="1"/>
        <v>0.6956252898438707</v>
      </c>
      <c r="N57" s="78">
        <f>Margins!B57</f>
        <v>400</v>
      </c>
      <c r="O57" s="25">
        <f t="shared" si="2"/>
        <v>32400</v>
      </c>
      <c r="P57" s="25">
        <f t="shared" si="3"/>
        <v>1200</v>
      </c>
      <c r="R57" s="25"/>
    </row>
    <row r="58" spans="1:18" ht="13.5">
      <c r="A58" s="193" t="s">
        <v>411</v>
      </c>
      <c r="B58" s="172">
        <v>18832</v>
      </c>
      <c r="C58" s="302">
        <v>0.89</v>
      </c>
      <c r="D58" s="172">
        <v>0</v>
      </c>
      <c r="E58" s="302">
        <v>0</v>
      </c>
      <c r="F58" s="172">
        <v>0</v>
      </c>
      <c r="G58" s="302">
        <v>0</v>
      </c>
      <c r="H58" s="172">
        <v>18832</v>
      </c>
      <c r="I58" s="303">
        <v>0.89</v>
      </c>
      <c r="J58" s="264">
        <v>2310.65</v>
      </c>
      <c r="K58" s="69">
        <v>2149.95</v>
      </c>
      <c r="L58" s="135">
        <f t="shared" si="0"/>
        <v>160.70000000000027</v>
      </c>
      <c r="M58" s="306">
        <f t="shared" si="1"/>
        <v>7.4745924323821615</v>
      </c>
      <c r="N58" s="78">
        <f>Margins!B58</f>
        <v>150</v>
      </c>
      <c r="O58" s="25">
        <f t="shared" si="2"/>
        <v>0</v>
      </c>
      <c r="P58" s="25">
        <f t="shared" si="3"/>
        <v>0</v>
      </c>
      <c r="R58" s="25"/>
    </row>
    <row r="59" spans="1:18" ht="13.5">
      <c r="A59" s="193" t="s">
        <v>412</v>
      </c>
      <c r="B59" s="172">
        <v>2433</v>
      </c>
      <c r="C59" s="302">
        <v>-0.36</v>
      </c>
      <c r="D59" s="172">
        <v>1</v>
      </c>
      <c r="E59" s="302">
        <v>0</v>
      </c>
      <c r="F59" s="172">
        <v>0</v>
      </c>
      <c r="G59" s="302">
        <v>0</v>
      </c>
      <c r="H59" s="172">
        <v>2434</v>
      </c>
      <c r="I59" s="303">
        <v>-0.36</v>
      </c>
      <c r="J59" s="264">
        <v>1093.45</v>
      </c>
      <c r="K59" s="69">
        <v>1097.2</v>
      </c>
      <c r="L59" s="135">
        <f t="shared" si="0"/>
        <v>-3.75</v>
      </c>
      <c r="M59" s="306">
        <f t="shared" si="1"/>
        <v>-0.34177907400656216</v>
      </c>
      <c r="N59" s="78">
        <f>Margins!B59</f>
        <v>200</v>
      </c>
      <c r="O59" s="25">
        <f t="shared" si="2"/>
        <v>200</v>
      </c>
      <c r="P59" s="25">
        <f t="shared" si="3"/>
        <v>0</v>
      </c>
      <c r="R59" s="25"/>
    </row>
    <row r="60" spans="1:16" ht="13.5">
      <c r="A60" s="193" t="s">
        <v>220</v>
      </c>
      <c r="B60" s="172">
        <v>514</v>
      </c>
      <c r="C60" s="302">
        <v>0.41</v>
      </c>
      <c r="D60" s="172">
        <v>2</v>
      </c>
      <c r="E60" s="302">
        <v>-0.8</v>
      </c>
      <c r="F60" s="172">
        <v>0</v>
      </c>
      <c r="G60" s="302">
        <v>0</v>
      </c>
      <c r="H60" s="172">
        <v>516</v>
      </c>
      <c r="I60" s="303">
        <v>0.38</v>
      </c>
      <c r="J60" s="264">
        <v>112.2</v>
      </c>
      <c r="K60" s="69">
        <v>113.3</v>
      </c>
      <c r="L60" s="135">
        <f t="shared" si="0"/>
        <v>-1.0999999999999943</v>
      </c>
      <c r="M60" s="306">
        <f t="shared" si="1"/>
        <v>-0.970873786407762</v>
      </c>
      <c r="N60" s="78">
        <f>Margins!B60</f>
        <v>2400</v>
      </c>
      <c r="O60" s="25">
        <f t="shared" si="2"/>
        <v>4800</v>
      </c>
      <c r="P60" s="25">
        <f t="shared" si="3"/>
        <v>0</v>
      </c>
    </row>
    <row r="61" spans="1:18" ht="13.5">
      <c r="A61" s="193" t="s">
        <v>164</v>
      </c>
      <c r="B61" s="172">
        <v>528</v>
      </c>
      <c r="C61" s="302">
        <v>-0.15</v>
      </c>
      <c r="D61" s="172">
        <v>6</v>
      </c>
      <c r="E61" s="302">
        <v>-0.71</v>
      </c>
      <c r="F61" s="172">
        <v>0</v>
      </c>
      <c r="G61" s="302">
        <v>0</v>
      </c>
      <c r="H61" s="172">
        <v>534</v>
      </c>
      <c r="I61" s="303">
        <v>-0.17</v>
      </c>
      <c r="J61" s="264">
        <v>53.6</v>
      </c>
      <c r="K61" s="69">
        <v>53.8</v>
      </c>
      <c r="L61" s="135">
        <f t="shared" si="0"/>
        <v>-0.19999999999999574</v>
      </c>
      <c r="M61" s="306">
        <f t="shared" si="1"/>
        <v>-0.3717472118959029</v>
      </c>
      <c r="N61" s="78">
        <f>Margins!B61</f>
        <v>5650</v>
      </c>
      <c r="O61" s="25">
        <f t="shared" si="2"/>
        <v>33900</v>
      </c>
      <c r="P61" s="25">
        <f t="shared" si="3"/>
        <v>0</v>
      </c>
      <c r="R61" s="103"/>
    </row>
    <row r="62" spans="1:16" ht="13.5">
      <c r="A62" s="193" t="s">
        <v>165</v>
      </c>
      <c r="B62" s="172">
        <v>630</v>
      </c>
      <c r="C62" s="302">
        <v>0.12</v>
      </c>
      <c r="D62" s="172">
        <v>1</v>
      </c>
      <c r="E62" s="302">
        <v>0</v>
      </c>
      <c r="F62" s="172">
        <v>0</v>
      </c>
      <c r="G62" s="302">
        <v>0</v>
      </c>
      <c r="H62" s="172">
        <v>631</v>
      </c>
      <c r="I62" s="303">
        <v>0.12</v>
      </c>
      <c r="J62" s="264">
        <v>296.35</v>
      </c>
      <c r="K62" s="69">
        <v>297.35</v>
      </c>
      <c r="L62" s="135">
        <f t="shared" si="0"/>
        <v>-1</v>
      </c>
      <c r="M62" s="306">
        <f t="shared" si="1"/>
        <v>-0.336304018833025</v>
      </c>
      <c r="N62" s="78">
        <f>Margins!B62</f>
        <v>1300</v>
      </c>
      <c r="O62" s="25">
        <f t="shared" si="2"/>
        <v>1300</v>
      </c>
      <c r="P62" s="25">
        <f t="shared" si="3"/>
        <v>0</v>
      </c>
    </row>
    <row r="63" spans="1:16" ht="13.5">
      <c r="A63" s="193" t="s">
        <v>413</v>
      </c>
      <c r="B63" s="172">
        <v>6167</v>
      </c>
      <c r="C63" s="302">
        <v>-0.52</v>
      </c>
      <c r="D63" s="172">
        <v>0</v>
      </c>
      <c r="E63" s="302">
        <v>0</v>
      </c>
      <c r="F63" s="172">
        <v>0</v>
      </c>
      <c r="G63" s="302">
        <v>0</v>
      </c>
      <c r="H63" s="172">
        <v>6167</v>
      </c>
      <c r="I63" s="303">
        <v>-0.52</v>
      </c>
      <c r="J63" s="264">
        <v>2843.8</v>
      </c>
      <c r="K63" s="69">
        <v>2805.6</v>
      </c>
      <c r="L63" s="135">
        <f t="shared" si="0"/>
        <v>38.20000000000027</v>
      </c>
      <c r="M63" s="306">
        <f t="shared" si="1"/>
        <v>1.361562589107509</v>
      </c>
      <c r="N63" s="78">
        <f>Margins!B63</f>
        <v>150</v>
      </c>
      <c r="O63" s="25">
        <f t="shared" si="2"/>
        <v>0</v>
      </c>
      <c r="P63" s="25">
        <f t="shared" si="3"/>
        <v>0</v>
      </c>
    </row>
    <row r="64" spans="1:16" ht="13.5">
      <c r="A64" s="193" t="s">
        <v>89</v>
      </c>
      <c r="B64" s="172">
        <v>2293</v>
      </c>
      <c r="C64" s="302">
        <v>0.56</v>
      </c>
      <c r="D64" s="172">
        <v>21</v>
      </c>
      <c r="E64" s="302">
        <v>0</v>
      </c>
      <c r="F64" s="172">
        <v>9</v>
      </c>
      <c r="G64" s="302">
        <v>0</v>
      </c>
      <c r="H64" s="172">
        <v>2323</v>
      </c>
      <c r="I64" s="303">
        <v>0.56</v>
      </c>
      <c r="J64" s="264">
        <v>306</v>
      </c>
      <c r="K64" s="69">
        <v>295.05</v>
      </c>
      <c r="L64" s="135">
        <f t="shared" si="0"/>
        <v>10.949999999999989</v>
      </c>
      <c r="M64" s="306">
        <f t="shared" si="1"/>
        <v>3.7112353838332446</v>
      </c>
      <c r="N64" s="78">
        <f>Margins!B64</f>
        <v>750</v>
      </c>
      <c r="O64" s="25">
        <f t="shared" si="2"/>
        <v>15750</v>
      </c>
      <c r="P64" s="25">
        <f t="shared" si="3"/>
        <v>6750</v>
      </c>
    </row>
    <row r="65" spans="1:16" ht="13.5">
      <c r="A65" s="193" t="s">
        <v>287</v>
      </c>
      <c r="B65" s="172">
        <v>1021</v>
      </c>
      <c r="C65" s="302">
        <v>-0.48</v>
      </c>
      <c r="D65" s="172">
        <v>1</v>
      </c>
      <c r="E65" s="302">
        <v>-0.67</v>
      </c>
      <c r="F65" s="172">
        <v>0</v>
      </c>
      <c r="G65" s="302">
        <v>0</v>
      </c>
      <c r="H65" s="172">
        <v>1022</v>
      </c>
      <c r="I65" s="303">
        <v>-0.48</v>
      </c>
      <c r="J65" s="264">
        <v>191.6</v>
      </c>
      <c r="K65" s="69">
        <v>193.5</v>
      </c>
      <c r="L65" s="135">
        <f t="shared" si="0"/>
        <v>-1.9000000000000057</v>
      </c>
      <c r="M65" s="306">
        <f t="shared" si="1"/>
        <v>-0.9819121447028453</v>
      </c>
      <c r="N65" s="78">
        <f>Margins!B65</f>
        <v>2000</v>
      </c>
      <c r="O65" s="25">
        <f t="shared" si="2"/>
        <v>2000</v>
      </c>
      <c r="P65" s="25">
        <f t="shared" si="3"/>
        <v>0</v>
      </c>
    </row>
    <row r="66" spans="1:16" ht="13.5">
      <c r="A66" s="193" t="s">
        <v>414</v>
      </c>
      <c r="B66" s="172">
        <v>1597</v>
      </c>
      <c r="C66" s="302">
        <v>0.54</v>
      </c>
      <c r="D66" s="172">
        <v>0</v>
      </c>
      <c r="E66" s="302">
        <v>-1</v>
      </c>
      <c r="F66" s="172">
        <v>0</v>
      </c>
      <c r="G66" s="302">
        <v>0</v>
      </c>
      <c r="H66" s="172">
        <v>1597</v>
      </c>
      <c r="I66" s="303">
        <v>0.54</v>
      </c>
      <c r="J66" s="264">
        <v>554.05</v>
      </c>
      <c r="K66" s="69">
        <v>550.25</v>
      </c>
      <c r="L66" s="135">
        <f t="shared" si="0"/>
        <v>3.7999999999999545</v>
      </c>
      <c r="M66" s="306">
        <f t="shared" si="1"/>
        <v>0.6905951840072612</v>
      </c>
      <c r="N66" s="78">
        <f>Margins!B66</f>
        <v>350</v>
      </c>
      <c r="O66" s="25">
        <f t="shared" si="2"/>
        <v>0</v>
      </c>
      <c r="P66" s="25">
        <f t="shared" si="3"/>
        <v>0</v>
      </c>
    </row>
    <row r="67" spans="1:16" ht="13.5">
      <c r="A67" s="193" t="s">
        <v>271</v>
      </c>
      <c r="B67" s="172">
        <v>3818</v>
      </c>
      <c r="C67" s="302">
        <v>0.15</v>
      </c>
      <c r="D67" s="172">
        <v>3</v>
      </c>
      <c r="E67" s="302">
        <v>-0.83</v>
      </c>
      <c r="F67" s="172">
        <v>0</v>
      </c>
      <c r="G67" s="302">
        <v>0</v>
      </c>
      <c r="H67" s="172">
        <v>3821</v>
      </c>
      <c r="I67" s="303">
        <v>0.14</v>
      </c>
      <c r="J67" s="264">
        <v>341.85</v>
      </c>
      <c r="K67" s="69">
        <v>323.7</v>
      </c>
      <c r="L67" s="135">
        <f t="shared" si="0"/>
        <v>18.150000000000034</v>
      </c>
      <c r="M67" s="306">
        <f t="shared" si="1"/>
        <v>5.6070435588507985</v>
      </c>
      <c r="N67" s="78">
        <f>Margins!B67</f>
        <v>1200</v>
      </c>
      <c r="O67" s="25">
        <f t="shared" si="2"/>
        <v>3600</v>
      </c>
      <c r="P67" s="25">
        <f t="shared" si="3"/>
        <v>0</v>
      </c>
    </row>
    <row r="68" spans="1:16" ht="13.5">
      <c r="A68" s="193" t="s">
        <v>221</v>
      </c>
      <c r="B68" s="172">
        <v>269</v>
      </c>
      <c r="C68" s="302">
        <v>-0.08</v>
      </c>
      <c r="D68" s="172">
        <v>0</v>
      </c>
      <c r="E68" s="302">
        <v>-1</v>
      </c>
      <c r="F68" s="172">
        <v>0</v>
      </c>
      <c r="G68" s="302">
        <v>0</v>
      </c>
      <c r="H68" s="172">
        <v>269</v>
      </c>
      <c r="I68" s="303">
        <v>-0.08</v>
      </c>
      <c r="J68" s="264">
        <v>1256.4</v>
      </c>
      <c r="K68" s="69">
        <v>1274.15</v>
      </c>
      <c r="L68" s="135">
        <f t="shared" si="0"/>
        <v>-17.75</v>
      </c>
      <c r="M68" s="306">
        <f t="shared" si="1"/>
        <v>-1.393085586469411</v>
      </c>
      <c r="N68" s="78">
        <f>Margins!B68</f>
        <v>300</v>
      </c>
      <c r="O68" s="25">
        <f t="shared" si="2"/>
        <v>0</v>
      </c>
      <c r="P68" s="25">
        <f t="shared" si="3"/>
        <v>0</v>
      </c>
    </row>
    <row r="69" spans="1:16" ht="13.5">
      <c r="A69" s="193" t="s">
        <v>233</v>
      </c>
      <c r="B69" s="172">
        <v>11545</v>
      </c>
      <c r="C69" s="302">
        <v>-0.09</v>
      </c>
      <c r="D69" s="172">
        <v>241</v>
      </c>
      <c r="E69" s="302">
        <v>0.83</v>
      </c>
      <c r="F69" s="172">
        <v>25</v>
      </c>
      <c r="G69" s="302">
        <v>0.67</v>
      </c>
      <c r="H69" s="172">
        <v>11811</v>
      </c>
      <c r="I69" s="303">
        <v>-0.08</v>
      </c>
      <c r="J69" s="264">
        <v>616.4</v>
      </c>
      <c r="K69" s="69">
        <v>600.2</v>
      </c>
      <c r="L69" s="135">
        <f t="shared" si="0"/>
        <v>16.199999999999932</v>
      </c>
      <c r="M69" s="306">
        <f t="shared" si="1"/>
        <v>2.6991002999000218</v>
      </c>
      <c r="N69" s="78">
        <f>Margins!B69</f>
        <v>1000</v>
      </c>
      <c r="O69" s="25">
        <f t="shared" si="2"/>
        <v>241000</v>
      </c>
      <c r="P69" s="25">
        <f t="shared" si="3"/>
        <v>25000</v>
      </c>
    </row>
    <row r="70" spans="1:16" ht="13.5">
      <c r="A70" s="193" t="s">
        <v>166</v>
      </c>
      <c r="B70" s="172">
        <v>295</v>
      </c>
      <c r="C70" s="302">
        <v>1.61</v>
      </c>
      <c r="D70" s="172">
        <v>5</v>
      </c>
      <c r="E70" s="302">
        <v>0</v>
      </c>
      <c r="F70" s="172">
        <v>0</v>
      </c>
      <c r="G70" s="302">
        <v>0</v>
      </c>
      <c r="H70" s="172">
        <v>300</v>
      </c>
      <c r="I70" s="303">
        <v>1.65</v>
      </c>
      <c r="J70" s="264">
        <v>105.95</v>
      </c>
      <c r="K70" s="69">
        <v>105.05</v>
      </c>
      <c r="L70" s="135">
        <f t="shared" si="0"/>
        <v>0.9000000000000057</v>
      </c>
      <c r="M70" s="306">
        <f t="shared" si="1"/>
        <v>0.8567348881485061</v>
      </c>
      <c r="N70" s="78">
        <f>Margins!B70</f>
        <v>2950</v>
      </c>
      <c r="O70" s="25">
        <f t="shared" si="2"/>
        <v>14750</v>
      </c>
      <c r="P70" s="25">
        <f t="shared" si="3"/>
        <v>0</v>
      </c>
    </row>
    <row r="71" spans="1:16" ht="13.5">
      <c r="A71" s="193" t="s">
        <v>222</v>
      </c>
      <c r="B71" s="172">
        <v>3726</v>
      </c>
      <c r="C71" s="302">
        <v>0.94</v>
      </c>
      <c r="D71" s="172">
        <v>1</v>
      </c>
      <c r="E71" s="302">
        <v>0</v>
      </c>
      <c r="F71" s="172">
        <v>0</v>
      </c>
      <c r="G71" s="302">
        <v>0</v>
      </c>
      <c r="H71" s="172">
        <v>3727</v>
      </c>
      <c r="I71" s="303">
        <v>0.94</v>
      </c>
      <c r="J71" s="264">
        <v>2497.5</v>
      </c>
      <c r="K71" s="69">
        <v>2507.8</v>
      </c>
      <c r="L71" s="135">
        <f aca="true" t="shared" si="4" ref="L71:L135">J71-K71</f>
        <v>-10.300000000000182</v>
      </c>
      <c r="M71" s="306">
        <f aca="true" t="shared" si="5" ref="M71:M135">L71/K71*100</f>
        <v>-0.4107185580987392</v>
      </c>
      <c r="N71" s="78">
        <f>Margins!B71</f>
        <v>88</v>
      </c>
      <c r="O71" s="25">
        <f aca="true" t="shared" si="6" ref="O71:O135">D71*N71</f>
        <v>88</v>
      </c>
      <c r="P71" s="25">
        <f aca="true" t="shared" si="7" ref="P71:P135">F71*N71</f>
        <v>0</v>
      </c>
    </row>
    <row r="72" spans="1:16" ht="13.5">
      <c r="A72" s="193" t="s">
        <v>288</v>
      </c>
      <c r="B72" s="172">
        <v>1203</v>
      </c>
      <c r="C72" s="302">
        <v>-0.38</v>
      </c>
      <c r="D72" s="172">
        <v>31</v>
      </c>
      <c r="E72" s="302">
        <v>-0.54</v>
      </c>
      <c r="F72" s="172">
        <v>6</v>
      </c>
      <c r="G72" s="302">
        <v>-0.65</v>
      </c>
      <c r="H72" s="172">
        <v>1240</v>
      </c>
      <c r="I72" s="303">
        <v>-0.39</v>
      </c>
      <c r="J72" s="264">
        <v>223.55</v>
      </c>
      <c r="K72" s="69">
        <v>227.5</v>
      </c>
      <c r="L72" s="135">
        <f t="shared" si="4"/>
        <v>-3.9499999999999886</v>
      </c>
      <c r="M72" s="306">
        <f t="shared" si="5"/>
        <v>-1.7362637362637312</v>
      </c>
      <c r="N72" s="78">
        <f>Margins!B72</f>
        <v>1500</v>
      </c>
      <c r="O72" s="25">
        <f t="shared" si="6"/>
        <v>46500</v>
      </c>
      <c r="P72" s="25">
        <f t="shared" si="7"/>
        <v>9000</v>
      </c>
    </row>
    <row r="73" spans="1:16" ht="13.5">
      <c r="A73" s="193" t="s">
        <v>289</v>
      </c>
      <c r="B73" s="172">
        <v>527</v>
      </c>
      <c r="C73" s="302">
        <v>-0.33</v>
      </c>
      <c r="D73" s="172">
        <v>5</v>
      </c>
      <c r="E73" s="302">
        <v>0</v>
      </c>
      <c r="F73" s="172">
        <v>0</v>
      </c>
      <c r="G73" s="302">
        <v>0</v>
      </c>
      <c r="H73" s="172">
        <v>532</v>
      </c>
      <c r="I73" s="303">
        <v>-0.32</v>
      </c>
      <c r="J73" s="264">
        <v>150.4</v>
      </c>
      <c r="K73" s="69">
        <v>153.1</v>
      </c>
      <c r="L73" s="135">
        <f t="shared" si="4"/>
        <v>-2.6999999999999886</v>
      </c>
      <c r="M73" s="306">
        <f t="shared" si="5"/>
        <v>-1.76355323318092</v>
      </c>
      <c r="N73" s="78">
        <f>Margins!B73</f>
        <v>1400</v>
      </c>
      <c r="O73" s="25">
        <f t="shared" si="6"/>
        <v>7000</v>
      </c>
      <c r="P73" s="25">
        <f t="shared" si="7"/>
        <v>0</v>
      </c>
    </row>
    <row r="74" spans="1:16" ht="13.5">
      <c r="A74" s="193" t="s">
        <v>195</v>
      </c>
      <c r="B74" s="172">
        <v>2296</v>
      </c>
      <c r="C74" s="302">
        <v>-0.65</v>
      </c>
      <c r="D74" s="172">
        <v>137</v>
      </c>
      <c r="E74" s="302">
        <v>-0.6</v>
      </c>
      <c r="F74" s="172">
        <v>32</v>
      </c>
      <c r="G74" s="302">
        <v>-0.4</v>
      </c>
      <c r="H74" s="172">
        <v>2465</v>
      </c>
      <c r="I74" s="303">
        <v>-0.64</v>
      </c>
      <c r="J74" s="264">
        <v>116.4</v>
      </c>
      <c r="K74" s="69">
        <v>119.75</v>
      </c>
      <c r="L74" s="135">
        <f t="shared" si="4"/>
        <v>-3.3499999999999943</v>
      </c>
      <c r="M74" s="306">
        <f t="shared" si="5"/>
        <v>-2.797494780793315</v>
      </c>
      <c r="N74" s="78">
        <f>Margins!B74</f>
        <v>2062</v>
      </c>
      <c r="O74" s="25">
        <f t="shared" si="6"/>
        <v>282494</v>
      </c>
      <c r="P74" s="25">
        <f t="shared" si="7"/>
        <v>65984</v>
      </c>
    </row>
    <row r="75" spans="1:18" ht="13.5">
      <c r="A75" s="193" t="s">
        <v>290</v>
      </c>
      <c r="B75" s="172">
        <v>4922</v>
      </c>
      <c r="C75" s="302">
        <v>-0.65</v>
      </c>
      <c r="D75" s="172">
        <v>149</v>
      </c>
      <c r="E75" s="302">
        <v>-0.8</v>
      </c>
      <c r="F75" s="172">
        <v>8</v>
      </c>
      <c r="G75" s="302">
        <v>-0.79</v>
      </c>
      <c r="H75" s="172">
        <v>5079</v>
      </c>
      <c r="I75" s="303">
        <v>-0.65</v>
      </c>
      <c r="J75" s="264">
        <v>114.35</v>
      </c>
      <c r="K75" s="69">
        <v>112.4</v>
      </c>
      <c r="L75" s="135">
        <f t="shared" si="4"/>
        <v>1.9499999999999886</v>
      </c>
      <c r="M75" s="306">
        <f t="shared" si="5"/>
        <v>1.7348754448398476</v>
      </c>
      <c r="N75" s="78">
        <f>Margins!B75</f>
        <v>1400</v>
      </c>
      <c r="O75" s="25">
        <f t="shared" si="6"/>
        <v>208600</v>
      </c>
      <c r="P75" s="25">
        <f t="shared" si="7"/>
        <v>11200</v>
      </c>
      <c r="R75" s="25"/>
    </row>
    <row r="76" spans="1:16" ht="13.5">
      <c r="A76" s="193" t="s">
        <v>197</v>
      </c>
      <c r="B76" s="172">
        <v>959</v>
      </c>
      <c r="C76" s="302">
        <v>-0.09</v>
      </c>
      <c r="D76" s="172">
        <v>2</v>
      </c>
      <c r="E76" s="302">
        <v>-0.33</v>
      </c>
      <c r="F76" s="172">
        <v>0</v>
      </c>
      <c r="G76" s="302">
        <v>0</v>
      </c>
      <c r="H76" s="172">
        <v>961</v>
      </c>
      <c r="I76" s="303">
        <v>-0.1</v>
      </c>
      <c r="J76" s="264">
        <v>330.3</v>
      </c>
      <c r="K76" s="69">
        <v>334.95</v>
      </c>
      <c r="L76" s="135">
        <f t="shared" si="4"/>
        <v>-4.649999999999977</v>
      </c>
      <c r="M76" s="306">
        <f t="shared" si="5"/>
        <v>-1.3882669055082781</v>
      </c>
      <c r="N76" s="78">
        <f>Margins!B76</f>
        <v>650</v>
      </c>
      <c r="O76" s="25">
        <f t="shared" si="6"/>
        <v>1300</v>
      </c>
      <c r="P76" s="25">
        <f t="shared" si="7"/>
        <v>0</v>
      </c>
    </row>
    <row r="77" spans="1:18" ht="13.5">
      <c r="A77" s="193" t="s">
        <v>4</v>
      </c>
      <c r="B77" s="172">
        <v>3217</v>
      </c>
      <c r="C77" s="302">
        <v>0.15</v>
      </c>
      <c r="D77" s="172">
        <v>0</v>
      </c>
      <c r="E77" s="302">
        <v>0</v>
      </c>
      <c r="F77" s="172">
        <v>0</v>
      </c>
      <c r="G77" s="302">
        <v>0</v>
      </c>
      <c r="H77" s="172">
        <v>3217</v>
      </c>
      <c r="I77" s="303">
        <v>0.15</v>
      </c>
      <c r="J77" s="264">
        <v>1880.9</v>
      </c>
      <c r="K77" s="69">
        <v>1851.95</v>
      </c>
      <c r="L77" s="135">
        <f t="shared" si="4"/>
        <v>28.950000000000045</v>
      </c>
      <c r="M77" s="306">
        <f t="shared" si="5"/>
        <v>1.5632171494910794</v>
      </c>
      <c r="N77" s="78">
        <f>Margins!B77</f>
        <v>150</v>
      </c>
      <c r="O77" s="25">
        <f t="shared" si="6"/>
        <v>0</v>
      </c>
      <c r="P77" s="25">
        <f t="shared" si="7"/>
        <v>0</v>
      </c>
      <c r="R77" s="25"/>
    </row>
    <row r="78" spans="1:18" ht="13.5">
      <c r="A78" s="193" t="s">
        <v>79</v>
      </c>
      <c r="B78" s="172">
        <v>4573</v>
      </c>
      <c r="C78" s="302">
        <v>0.77</v>
      </c>
      <c r="D78" s="172">
        <v>0</v>
      </c>
      <c r="E78" s="302">
        <v>-1</v>
      </c>
      <c r="F78" s="172">
        <v>0</v>
      </c>
      <c r="G78" s="302">
        <v>0</v>
      </c>
      <c r="H78" s="172">
        <v>4573</v>
      </c>
      <c r="I78" s="303">
        <v>0.77</v>
      </c>
      <c r="J78" s="264">
        <v>1103</v>
      </c>
      <c r="K78" s="69">
        <v>1101.8</v>
      </c>
      <c r="L78" s="135">
        <f t="shared" si="4"/>
        <v>1.2000000000000455</v>
      </c>
      <c r="M78" s="306">
        <f t="shared" si="5"/>
        <v>0.10891268832819437</v>
      </c>
      <c r="N78" s="78">
        <f>Margins!B78</f>
        <v>200</v>
      </c>
      <c r="O78" s="25">
        <f t="shared" si="6"/>
        <v>0</v>
      </c>
      <c r="P78" s="25">
        <f t="shared" si="7"/>
        <v>0</v>
      </c>
      <c r="R78" s="25"/>
    </row>
    <row r="79" spans="1:16" ht="13.5">
      <c r="A79" s="193" t="s">
        <v>196</v>
      </c>
      <c r="B79" s="172">
        <v>992</v>
      </c>
      <c r="C79" s="302">
        <v>-0.6</v>
      </c>
      <c r="D79" s="172">
        <v>0</v>
      </c>
      <c r="E79" s="302">
        <v>0</v>
      </c>
      <c r="F79" s="172">
        <v>0</v>
      </c>
      <c r="G79" s="302">
        <v>0</v>
      </c>
      <c r="H79" s="172">
        <v>992</v>
      </c>
      <c r="I79" s="303">
        <v>-0.6</v>
      </c>
      <c r="J79" s="264">
        <v>668.4</v>
      </c>
      <c r="K79" s="69">
        <v>663.1</v>
      </c>
      <c r="L79" s="135">
        <f t="shared" si="4"/>
        <v>5.2999999999999545</v>
      </c>
      <c r="M79" s="306">
        <f t="shared" si="5"/>
        <v>0.7992761272809462</v>
      </c>
      <c r="N79" s="78">
        <f>Margins!B79</f>
        <v>400</v>
      </c>
      <c r="O79" s="25">
        <f t="shared" si="6"/>
        <v>0</v>
      </c>
      <c r="P79" s="25">
        <f t="shared" si="7"/>
        <v>0</v>
      </c>
    </row>
    <row r="80" spans="1:16" ht="13.5">
      <c r="A80" s="193" t="s">
        <v>5</v>
      </c>
      <c r="B80" s="172">
        <v>9560</v>
      </c>
      <c r="C80" s="302">
        <v>-0.31</v>
      </c>
      <c r="D80" s="172">
        <v>1154</v>
      </c>
      <c r="E80" s="302">
        <v>-0.47</v>
      </c>
      <c r="F80" s="172">
        <v>245</v>
      </c>
      <c r="G80" s="302">
        <v>-0.42</v>
      </c>
      <c r="H80" s="172">
        <v>10959</v>
      </c>
      <c r="I80" s="303">
        <v>-0.33</v>
      </c>
      <c r="J80" s="264">
        <v>170</v>
      </c>
      <c r="K80" s="69">
        <v>166.85</v>
      </c>
      <c r="L80" s="135">
        <f t="shared" si="4"/>
        <v>3.1500000000000057</v>
      </c>
      <c r="M80" s="306">
        <f t="shared" si="5"/>
        <v>1.8879232843871778</v>
      </c>
      <c r="N80" s="78">
        <f>Margins!B80</f>
        <v>1595</v>
      </c>
      <c r="O80" s="25">
        <f t="shared" si="6"/>
        <v>1840630</v>
      </c>
      <c r="P80" s="25">
        <f t="shared" si="7"/>
        <v>390775</v>
      </c>
    </row>
    <row r="81" spans="1:16" ht="13.5">
      <c r="A81" s="193" t="s">
        <v>198</v>
      </c>
      <c r="B81" s="172">
        <v>4995</v>
      </c>
      <c r="C81" s="302">
        <v>0.27</v>
      </c>
      <c r="D81" s="172">
        <v>405</v>
      </c>
      <c r="E81" s="302">
        <v>0.41</v>
      </c>
      <c r="F81" s="172">
        <v>63</v>
      </c>
      <c r="G81" s="302">
        <v>2</v>
      </c>
      <c r="H81" s="172">
        <v>5463</v>
      </c>
      <c r="I81" s="303">
        <v>0.29</v>
      </c>
      <c r="J81" s="264">
        <v>192.35</v>
      </c>
      <c r="K81" s="69">
        <v>189.55</v>
      </c>
      <c r="L81" s="135">
        <f t="shared" si="4"/>
        <v>2.799999999999983</v>
      </c>
      <c r="M81" s="306">
        <f t="shared" si="5"/>
        <v>1.4771828013716606</v>
      </c>
      <c r="N81" s="78">
        <f>Margins!B81</f>
        <v>1000</v>
      </c>
      <c r="O81" s="25">
        <f t="shared" si="6"/>
        <v>405000</v>
      </c>
      <c r="P81" s="25">
        <f t="shared" si="7"/>
        <v>63000</v>
      </c>
    </row>
    <row r="82" spans="1:16" ht="13.5">
      <c r="A82" s="193" t="s">
        <v>199</v>
      </c>
      <c r="B82" s="172">
        <v>1598</v>
      </c>
      <c r="C82" s="302">
        <v>-0.56</v>
      </c>
      <c r="D82" s="172">
        <v>23</v>
      </c>
      <c r="E82" s="302">
        <v>-0.64</v>
      </c>
      <c r="F82" s="172">
        <v>3</v>
      </c>
      <c r="G82" s="302">
        <v>-0.4</v>
      </c>
      <c r="H82" s="172">
        <v>1624</v>
      </c>
      <c r="I82" s="303">
        <v>-0.56</v>
      </c>
      <c r="J82" s="264">
        <v>272.3</v>
      </c>
      <c r="K82" s="69">
        <v>273.75</v>
      </c>
      <c r="L82" s="135">
        <f t="shared" si="4"/>
        <v>-1.4499999999999886</v>
      </c>
      <c r="M82" s="306">
        <f t="shared" si="5"/>
        <v>-0.5296803652967995</v>
      </c>
      <c r="N82" s="78">
        <f>Margins!B82</f>
        <v>1300</v>
      </c>
      <c r="O82" s="25">
        <f t="shared" si="6"/>
        <v>29900</v>
      </c>
      <c r="P82" s="25">
        <f t="shared" si="7"/>
        <v>3900</v>
      </c>
    </row>
    <row r="83" spans="1:16" ht="13.5">
      <c r="A83" s="193" t="s">
        <v>399</v>
      </c>
      <c r="B83" s="172">
        <v>173</v>
      </c>
      <c r="C83" s="302">
        <v>0.28</v>
      </c>
      <c r="D83" s="172">
        <v>0</v>
      </c>
      <c r="E83" s="302">
        <v>0</v>
      </c>
      <c r="F83" s="172">
        <v>0</v>
      </c>
      <c r="G83" s="302">
        <v>0</v>
      </c>
      <c r="H83" s="172">
        <v>173</v>
      </c>
      <c r="I83" s="303">
        <v>0.28</v>
      </c>
      <c r="J83" s="264">
        <v>482.65</v>
      </c>
      <c r="K83" s="264">
        <v>488</v>
      </c>
      <c r="L83" s="135">
        <f t="shared" si="4"/>
        <v>-5.350000000000023</v>
      </c>
      <c r="M83" s="306">
        <f t="shared" si="5"/>
        <v>-1.0963114754098406</v>
      </c>
      <c r="N83" s="78">
        <f>Margins!B83</f>
        <v>250</v>
      </c>
      <c r="O83" s="25">
        <f t="shared" si="6"/>
        <v>0</v>
      </c>
      <c r="P83" s="25">
        <f t="shared" si="7"/>
        <v>0</v>
      </c>
    </row>
    <row r="84" spans="1:16" ht="13.5">
      <c r="A84" s="193" t="s">
        <v>415</v>
      </c>
      <c r="B84" s="172">
        <v>1605</v>
      </c>
      <c r="C84" s="302">
        <v>0.28</v>
      </c>
      <c r="D84" s="172">
        <v>20</v>
      </c>
      <c r="E84" s="302">
        <v>-0.33</v>
      </c>
      <c r="F84" s="172">
        <v>0</v>
      </c>
      <c r="G84" s="302">
        <v>0</v>
      </c>
      <c r="H84" s="172">
        <v>1625</v>
      </c>
      <c r="I84" s="303">
        <v>0.27</v>
      </c>
      <c r="J84" s="264">
        <v>53.65</v>
      </c>
      <c r="K84" s="69">
        <v>53.65</v>
      </c>
      <c r="L84" s="135">
        <f t="shared" si="4"/>
        <v>0</v>
      </c>
      <c r="M84" s="306">
        <f t="shared" si="5"/>
        <v>0</v>
      </c>
      <c r="N84" s="78">
        <f>Margins!B84</f>
        <v>3750</v>
      </c>
      <c r="O84" s="25">
        <f t="shared" si="6"/>
        <v>75000</v>
      </c>
      <c r="P84" s="25">
        <f t="shared" si="7"/>
        <v>0</v>
      </c>
    </row>
    <row r="85" spans="1:16" ht="13.5">
      <c r="A85" s="201" t="s">
        <v>494</v>
      </c>
      <c r="B85" s="172">
        <v>572</v>
      </c>
      <c r="C85" s="302">
        <v>-0.24</v>
      </c>
      <c r="D85" s="172">
        <v>0</v>
      </c>
      <c r="E85" s="302">
        <v>0</v>
      </c>
      <c r="F85" s="172">
        <v>2</v>
      </c>
      <c r="G85" s="302">
        <v>0</v>
      </c>
      <c r="H85" s="172">
        <v>574</v>
      </c>
      <c r="I85" s="303">
        <v>-0.23</v>
      </c>
      <c r="J85" s="264">
        <v>560.05</v>
      </c>
      <c r="K85" s="69">
        <v>590.35</v>
      </c>
      <c r="L85" s="135">
        <f>J85-K85</f>
        <v>-30.300000000000068</v>
      </c>
      <c r="M85" s="306">
        <f>L85/K85*100</f>
        <v>-5.1325484881849865</v>
      </c>
      <c r="N85" s="78">
        <f>Margins!B85</f>
        <v>250</v>
      </c>
      <c r="O85" s="25">
        <f>D85*N85</f>
        <v>0</v>
      </c>
      <c r="P85" s="25">
        <f>F85*N85</f>
        <v>500</v>
      </c>
    </row>
    <row r="86" spans="1:18" ht="13.5">
      <c r="A86" s="193" t="s">
        <v>43</v>
      </c>
      <c r="B86" s="172">
        <v>1625</v>
      </c>
      <c r="C86" s="302">
        <v>-0.67</v>
      </c>
      <c r="D86" s="172">
        <v>0</v>
      </c>
      <c r="E86" s="302">
        <v>-1</v>
      </c>
      <c r="F86" s="172">
        <v>0</v>
      </c>
      <c r="G86" s="302">
        <v>0</v>
      </c>
      <c r="H86" s="172">
        <v>1625</v>
      </c>
      <c r="I86" s="303">
        <v>-0.67</v>
      </c>
      <c r="J86" s="264">
        <v>2522</v>
      </c>
      <c r="K86" s="69">
        <v>2558.7</v>
      </c>
      <c r="L86" s="135">
        <f t="shared" si="4"/>
        <v>-36.69999999999982</v>
      </c>
      <c r="M86" s="306">
        <f t="shared" si="5"/>
        <v>-1.4343221166998796</v>
      </c>
      <c r="N86" s="78">
        <f>Margins!B86</f>
        <v>150</v>
      </c>
      <c r="O86" s="25">
        <f t="shared" si="6"/>
        <v>0</v>
      </c>
      <c r="P86" s="25">
        <f t="shared" si="7"/>
        <v>0</v>
      </c>
      <c r="R86" s="25"/>
    </row>
    <row r="87" spans="1:18" ht="13.5">
      <c r="A87" s="193" t="s">
        <v>200</v>
      </c>
      <c r="B87" s="172">
        <v>28101</v>
      </c>
      <c r="C87" s="302">
        <v>1.14</v>
      </c>
      <c r="D87" s="172">
        <v>1789</v>
      </c>
      <c r="E87" s="302">
        <v>1.2</v>
      </c>
      <c r="F87" s="172">
        <v>400</v>
      </c>
      <c r="G87" s="302">
        <v>1.13</v>
      </c>
      <c r="H87" s="172">
        <v>30290</v>
      </c>
      <c r="I87" s="303">
        <v>1.14</v>
      </c>
      <c r="J87" s="264">
        <v>954.55</v>
      </c>
      <c r="K87" s="69">
        <v>949.95</v>
      </c>
      <c r="L87" s="135">
        <f t="shared" si="4"/>
        <v>4.599999999999909</v>
      </c>
      <c r="M87" s="306">
        <f t="shared" si="5"/>
        <v>0.4842360124216968</v>
      </c>
      <c r="N87" s="78">
        <f>Margins!B87</f>
        <v>350</v>
      </c>
      <c r="O87" s="25">
        <f t="shared" si="6"/>
        <v>626150</v>
      </c>
      <c r="P87" s="25">
        <f t="shared" si="7"/>
        <v>140000</v>
      </c>
      <c r="R87" s="25"/>
    </row>
    <row r="88" spans="1:16" ht="13.5">
      <c r="A88" s="193" t="s">
        <v>141</v>
      </c>
      <c r="B88" s="172">
        <v>25984</v>
      </c>
      <c r="C88" s="302">
        <v>-0.2</v>
      </c>
      <c r="D88" s="172">
        <v>3002</v>
      </c>
      <c r="E88" s="302">
        <v>-0.2</v>
      </c>
      <c r="F88" s="172">
        <v>493</v>
      </c>
      <c r="G88" s="302">
        <v>-0.23</v>
      </c>
      <c r="H88" s="172">
        <v>29479</v>
      </c>
      <c r="I88" s="303">
        <v>-0.2</v>
      </c>
      <c r="J88" s="264">
        <v>107.5</v>
      </c>
      <c r="K88" s="69">
        <v>104.85</v>
      </c>
      <c r="L88" s="135">
        <f t="shared" si="4"/>
        <v>2.6500000000000057</v>
      </c>
      <c r="M88" s="306">
        <f t="shared" si="5"/>
        <v>2.527420123986653</v>
      </c>
      <c r="N88" s="78">
        <f>Margins!B88</f>
        <v>2400</v>
      </c>
      <c r="O88" s="25">
        <f t="shared" si="6"/>
        <v>7204800</v>
      </c>
      <c r="P88" s="25">
        <f t="shared" si="7"/>
        <v>1183200</v>
      </c>
    </row>
    <row r="89" spans="1:16" ht="13.5">
      <c r="A89" s="193" t="s">
        <v>397</v>
      </c>
      <c r="B89" s="172">
        <v>11632</v>
      </c>
      <c r="C89" s="302">
        <v>2.05</v>
      </c>
      <c r="D89" s="172">
        <v>1200</v>
      </c>
      <c r="E89" s="302">
        <v>1.7</v>
      </c>
      <c r="F89" s="172">
        <v>111</v>
      </c>
      <c r="G89" s="302">
        <v>4.05</v>
      </c>
      <c r="H89" s="172">
        <v>12943</v>
      </c>
      <c r="I89" s="303">
        <v>2.03</v>
      </c>
      <c r="J89" s="264">
        <v>117.05</v>
      </c>
      <c r="K89" s="264">
        <v>115.75</v>
      </c>
      <c r="L89" s="135">
        <f t="shared" si="4"/>
        <v>1.2999999999999972</v>
      </c>
      <c r="M89" s="306">
        <f t="shared" si="5"/>
        <v>1.1231101511879025</v>
      </c>
      <c r="N89" s="78">
        <f>Margins!B89</f>
        <v>2700</v>
      </c>
      <c r="O89" s="25">
        <f t="shared" si="6"/>
        <v>3240000</v>
      </c>
      <c r="P89" s="25">
        <f t="shared" si="7"/>
        <v>299700</v>
      </c>
    </row>
    <row r="90" spans="1:16" ht="13.5">
      <c r="A90" s="193" t="s">
        <v>184</v>
      </c>
      <c r="B90" s="172">
        <v>12338</v>
      </c>
      <c r="C90" s="302">
        <v>0.71</v>
      </c>
      <c r="D90" s="172">
        <v>1349</v>
      </c>
      <c r="E90" s="302">
        <v>1.44</v>
      </c>
      <c r="F90" s="172">
        <v>148</v>
      </c>
      <c r="G90" s="302">
        <v>0.64</v>
      </c>
      <c r="H90" s="172">
        <v>13835</v>
      </c>
      <c r="I90" s="303">
        <v>0.76</v>
      </c>
      <c r="J90" s="264">
        <v>126.05</v>
      </c>
      <c r="K90" s="69">
        <v>119.5</v>
      </c>
      <c r="L90" s="135">
        <f t="shared" si="4"/>
        <v>6.549999999999997</v>
      </c>
      <c r="M90" s="306">
        <f t="shared" si="5"/>
        <v>5.481171548117152</v>
      </c>
      <c r="N90" s="78">
        <f>Margins!B90</f>
        <v>2950</v>
      </c>
      <c r="O90" s="25">
        <f t="shared" si="6"/>
        <v>3979550</v>
      </c>
      <c r="P90" s="25">
        <f t="shared" si="7"/>
        <v>436600</v>
      </c>
    </row>
    <row r="91" spans="1:16" ht="13.5">
      <c r="A91" s="193" t="s">
        <v>175</v>
      </c>
      <c r="B91" s="172">
        <v>2725</v>
      </c>
      <c r="C91" s="302">
        <v>0.48</v>
      </c>
      <c r="D91" s="172">
        <v>127</v>
      </c>
      <c r="E91" s="302">
        <v>0.22</v>
      </c>
      <c r="F91" s="172">
        <v>19</v>
      </c>
      <c r="G91" s="302">
        <v>1.38</v>
      </c>
      <c r="H91" s="172">
        <v>2871</v>
      </c>
      <c r="I91" s="303">
        <v>0.47</v>
      </c>
      <c r="J91" s="264">
        <v>49.15</v>
      </c>
      <c r="K91" s="69">
        <v>49.55</v>
      </c>
      <c r="L91" s="135">
        <f t="shared" si="4"/>
        <v>-0.3999999999999986</v>
      </c>
      <c r="M91" s="306">
        <f t="shared" si="5"/>
        <v>-0.8072653884964655</v>
      </c>
      <c r="N91" s="78">
        <f>Margins!B91</f>
        <v>7875</v>
      </c>
      <c r="O91" s="25">
        <f t="shared" si="6"/>
        <v>1000125</v>
      </c>
      <c r="P91" s="25">
        <f t="shared" si="7"/>
        <v>149625</v>
      </c>
    </row>
    <row r="92" spans="1:18" ht="13.5">
      <c r="A92" s="193" t="s">
        <v>142</v>
      </c>
      <c r="B92" s="172">
        <v>5689</v>
      </c>
      <c r="C92" s="302">
        <v>1.38</v>
      </c>
      <c r="D92" s="172">
        <v>154</v>
      </c>
      <c r="E92" s="302">
        <v>1.8</v>
      </c>
      <c r="F92" s="172">
        <v>1</v>
      </c>
      <c r="G92" s="302">
        <v>-0.75</v>
      </c>
      <c r="H92" s="172">
        <v>5844</v>
      </c>
      <c r="I92" s="303">
        <v>1.39</v>
      </c>
      <c r="J92" s="264">
        <v>148.2</v>
      </c>
      <c r="K92" s="69">
        <v>143.85</v>
      </c>
      <c r="L92" s="135">
        <f t="shared" si="4"/>
        <v>4.349999999999994</v>
      </c>
      <c r="M92" s="306">
        <f t="shared" si="5"/>
        <v>3.023983315954115</v>
      </c>
      <c r="N92" s="78">
        <f>Margins!B92</f>
        <v>1750</v>
      </c>
      <c r="O92" s="25">
        <f t="shared" si="6"/>
        <v>269500</v>
      </c>
      <c r="P92" s="25">
        <f t="shared" si="7"/>
        <v>1750</v>
      </c>
      <c r="R92" s="25"/>
    </row>
    <row r="93" spans="1:18" ht="13.5">
      <c r="A93" s="193" t="s">
        <v>176</v>
      </c>
      <c r="B93" s="172">
        <v>3905</v>
      </c>
      <c r="C93" s="302">
        <v>1.69</v>
      </c>
      <c r="D93" s="172">
        <v>193</v>
      </c>
      <c r="E93" s="302">
        <v>2.33</v>
      </c>
      <c r="F93" s="172">
        <v>16</v>
      </c>
      <c r="G93" s="302">
        <v>0.23</v>
      </c>
      <c r="H93" s="172">
        <v>4114</v>
      </c>
      <c r="I93" s="303">
        <v>1.7</v>
      </c>
      <c r="J93" s="264">
        <v>188.2</v>
      </c>
      <c r="K93" s="69">
        <v>186.25</v>
      </c>
      <c r="L93" s="135">
        <f t="shared" si="4"/>
        <v>1.9499999999999886</v>
      </c>
      <c r="M93" s="306">
        <f t="shared" si="5"/>
        <v>1.046979865771806</v>
      </c>
      <c r="N93" s="78">
        <f>Margins!B93</f>
        <v>1450</v>
      </c>
      <c r="O93" s="25">
        <f t="shared" si="6"/>
        <v>279850</v>
      </c>
      <c r="P93" s="25">
        <f t="shared" si="7"/>
        <v>23200</v>
      </c>
      <c r="R93" s="25"/>
    </row>
    <row r="94" spans="1:18" ht="13.5">
      <c r="A94" s="193" t="s">
        <v>416</v>
      </c>
      <c r="B94" s="172">
        <v>3544</v>
      </c>
      <c r="C94" s="302">
        <v>-0.63</v>
      </c>
      <c r="D94" s="172">
        <v>0</v>
      </c>
      <c r="E94" s="302">
        <v>0</v>
      </c>
      <c r="F94" s="172">
        <v>0</v>
      </c>
      <c r="G94" s="302">
        <v>0</v>
      </c>
      <c r="H94" s="172">
        <v>3544</v>
      </c>
      <c r="I94" s="303">
        <v>-0.63</v>
      </c>
      <c r="J94" s="264">
        <v>715.5</v>
      </c>
      <c r="K94" s="69">
        <v>721.85</v>
      </c>
      <c r="L94" s="135">
        <f t="shared" si="4"/>
        <v>-6.350000000000023</v>
      </c>
      <c r="M94" s="306">
        <f t="shared" si="5"/>
        <v>-0.8796841449054543</v>
      </c>
      <c r="N94" s="78">
        <f>Margins!B94</f>
        <v>500</v>
      </c>
      <c r="O94" s="25">
        <f t="shared" si="6"/>
        <v>0</v>
      </c>
      <c r="P94" s="25">
        <f t="shared" si="7"/>
        <v>0</v>
      </c>
      <c r="R94" s="25"/>
    </row>
    <row r="95" spans="1:18" ht="13.5">
      <c r="A95" s="193" t="s">
        <v>396</v>
      </c>
      <c r="B95" s="172">
        <v>221</v>
      </c>
      <c r="C95" s="302">
        <v>-0.51</v>
      </c>
      <c r="D95" s="172">
        <v>0</v>
      </c>
      <c r="E95" s="302">
        <v>0</v>
      </c>
      <c r="F95" s="172">
        <v>0</v>
      </c>
      <c r="G95" s="302">
        <v>0</v>
      </c>
      <c r="H95" s="172">
        <v>221</v>
      </c>
      <c r="I95" s="303">
        <v>-0.51</v>
      </c>
      <c r="J95" s="264">
        <v>122.8</v>
      </c>
      <c r="K95" s="69">
        <v>123.4</v>
      </c>
      <c r="L95" s="135">
        <f t="shared" si="4"/>
        <v>-0.6000000000000085</v>
      </c>
      <c r="M95" s="306">
        <f t="shared" si="5"/>
        <v>-0.48622366288493396</v>
      </c>
      <c r="N95" s="78">
        <f>Margins!B95</f>
        <v>2200</v>
      </c>
      <c r="O95" s="25">
        <f t="shared" si="6"/>
        <v>0</v>
      </c>
      <c r="P95" s="25">
        <f t="shared" si="7"/>
        <v>0</v>
      </c>
      <c r="R95" s="25"/>
    </row>
    <row r="96" spans="1:16" ht="13.5">
      <c r="A96" s="193" t="s">
        <v>167</v>
      </c>
      <c r="B96" s="172">
        <v>2069</v>
      </c>
      <c r="C96" s="302">
        <v>0.53</v>
      </c>
      <c r="D96" s="172">
        <v>201</v>
      </c>
      <c r="E96" s="302">
        <v>14.46</v>
      </c>
      <c r="F96" s="172">
        <v>6</v>
      </c>
      <c r="G96" s="302">
        <v>0</v>
      </c>
      <c r="H96" s="172">
        <v>2276</v>
      </c>
      <c r="I96" s="303">
        <v>0.67</v>
      </c>
      <c r="J96" s="264">
        <v>48.35</v>
      </c>
      <c r="K96" s="69">
        <v>46</v>
      </c>
      <c r="L96" s="135">
        <f t="shared" si="4"/>
        <v>2.3500000000000014</v>
      </c>
      <c r="M96" s="306">
        <f t="shared" si="5"/>
        <v>5.108695652173916</v>
      </c>
      <c r="N96" s="78">
        <f>Margins!B96</f>
        <v>3850</v>
      </c>
      <c r="O96" s="25">
        <f t="shared" si="6"/>
        <v>773850</v>
      </c>
      <c r="P96" s="25">
        <f t="shared" si="7"/>
        <v>23100</v>
      </c>
    </row>
    <row r="97" spans="1:16" ht="13.5">
      <c r="A97" s="193" t="s">
        <v>201</v>
      </c>
      <c r="B97" s="172">
        <v>16032</v>
      </c>
      <c r="C97" s="302">
        <v>-0.06</v>
      </c>
      <c r="D97" s="172">
        <v>1152</v>
      </c>
      <c r="E97" s="302">
        <v>0.41</v>
      </c>
      <c r="F97" s="172">
        <v>341</v>
      </c>
      <c r="G97" s="302">
        <v>0.71</v>
      </c>
      <c r="H97" s="172">
        <v>17525</v>
      </c>
      <c r="I97" s="303">
        <v>-0.03</v>
      </c>
      <c r="J97" s="264">
        <v>1950.8</v>
      </c>
      <c r="K97" s="25">
        <v>1958.45</v>
      </c>
      <c r="L97" s="135">
        <f t="shared" si="4"/>
        <v>-7.650000000000091</v>
      </c>
      <c r="M97" s="306">
        <f t="shared" si="5"/>
        <v>-0.3906150271898742</v>
      </c>
      <c r="N97" s="78">
        <f>Margins!B97</f>
        <v>100</v>
      </c>
      <c r="O97" s="25">
        <f t="shared" si="6"/>
        <v>115200</v>
      </c>
      <c r="P97" s="25">
        <f t="shared" si="7"/>
        <v>34100</v>
      </c>
    </row>
    <row r="98" spans="1:16" ht="13.5">
      <c r="A98" s="193" t="s">
        <v>143</v>
      </c>
      <c r="B98" s="172">
        <v>210</v>
      </c>
      <c r="C98" s="302">
        <v>-0.42</v>
      </c>
      <c r="D98" s="172">
        <v>0</v>
      </c>
      <c r="E98" s="302">
        <v>0</v>
      </c>
      <c r="F98" s="172">
        <v>0</v>
      </c>
      <c r="G98" s="302">
        <v>0</v>
      </c>
      <c r="H98" s="172">
        <v>210</v>
      </c>
      <c r="I98" s="303">
        <v>-0.42</v>
      </c>
      <c r="J98" s="264">
        <v>114.45</v>
      </c>
      <c r="K98" s="69">
        <v>114.75</v>
      </c>
      <c r="L98" s="135">
        <f t="shared" si="4"/>
        <v>-0.29999999999999716</v>
      </c>
      <c r="M98" s="306">
        <f t="shared" si="5"/>
        <v>-0.26143790849672954</v>
      </c>
      <c r="N98" s="78">
        <f>Margins!B98</f>
        <v>2950</v>
      </c>
      <c r="O98" s="25">
        <f t="shared" si="6"/>
        <v>0</v>
      </c>
      <c r="P98" s="25">
        <f t="shared" si="7"/>
        <v>0</v>
      </c>
    </row>
    <row r="99" spans="1:16" ht="13.5">
      <c r="A99" s="193" t="s">
        <v>90</v>
      </c>
      <c r="B99" s="172">
        <v>385</v>
      </c>
      <c r="C99" s="302">
        <v>-0.74</v>
      </c>
      <c r="D99" s="172">
        <v>0</v>
      </c>
      <c r="E99" s="302">
        <v>-1</v>
      </c>
      <c r="F99" s="172">
        <v>0</v>
      </c>
      <c r="G99" s="302">
        <v>0</v>
      </c>
      <c r="H99" s="172">
        <v>385</v>
      </c>
      <c r="I99" s="303">
        <v>-0.74</v>
      </c>
      <c r="J99" s="264">
        <v>438.95</v>
      </c>
      <c r="K99" s="69">
        <v>448.35</v>
      </c>
      <c r="L99" s="135">
        <f t="shared" si="4"/>
        <v>-9.400000000000034</v>
      </c>
      <c r="M99" s="306">
        <f t="shared" si="5"/>
        <v>-2.0965763354522213</v>
      </c>
      <c r="N99" s="78">
        <f>Margins!B99</f>
        <v>600</v>
      </c>
      <c r="O99" s="25">
        <f t="shared" si="6"/>
        <v>0</v>
      </c>
      <c r="P99" s="25">
        <f t="shared" si="7"/>
        <v>0</v>
      </c>
    </row>
    <row r="100" spans="1:18" ht="13.5">
      <c r="A100" s="193" t="s">
        <v>35</v>
      </c>
      <c r="B100" s="172">
        <v>531</v>
      </c>
      <c r="C100" s="302">
        <v>-0.15</v>
      </c>
      <c r="D100" s="172">
        <v>0</v>
      </c>
      <c r="E100" s="302">
        <v>-1</v>
      </c>
      <c r="F100" s="172">
        <v>0</v>
      </c>
      <c r="G100" s="302">
        <v>0</v>
      </c>
      <c r="H100" s="172">
        <v>531</v>
      </c>
      <c r="I100" s="303">
        <v>-0.15</v>
      </c>
      <c r="J100" s="264">
        <v>346.3</v>
      </c>
      <c r="K100" s="69">
        <v>349.35</v>
      </c>
      <c r="L100" s="135">
        <f t="shared" si="4"/>
        <v>-3.0500000000000114</v>
      </c>
      <c r="M100" s="306">
        <f t="shared" si="5"/>
        <v>-0.8730499499069733</v>
      </c>
      <c r="N100" s="78">
        <f>Margins!B100</f>
        <v>1100</v>
      </c>
      <c r="O100" s="25">
        <f t="shared" si="6"/>
        <v>0</v>
      </c>
      <c r="P100" s="25">
        <f t="shared" si="7"/>
        <v>0</v>
      </c>
      <c r="R100" s="25"/>
    </row>
    <row r="101" spans="1:16" ht="13.5">
      <c r="A101" s="193" t="s">
        <v>6</v>
      </c>
      <c r="B101" s="172">
        <v>2078</v>
      </c>
      <c r="C101" s="302">
        <v>-0.25</v>
      </c>
      <c r="D101" s="172">
        <v>226</v>
      </c>
      <c r="E101" s="302">
        <v>0.03</v>
      </c>
      <c r="F101" s="172">
        <v>4</v>
      </c>
      <c r="G101" s="302">
        <v>-0.76</v>
      </c>
      <c r="H101" s="172">
        <v>2308</v>
      </c>
      <c r="I101" s="303">
        <v>-0.24</v>
      </c>
      <c r="J101" s="264">
        <v>154</v>
      </c>
      <c r="K101" s="69">
        <v>154.4</v>
      </c>
      <c r="L101" s="135">
        <f t="shared" si="4"/>
        <v>-0.4000000000000057</v>
      </c>
      <c r="M101" s="306">
        <f t="shared" si="5"/>
        <v>-0.259067357512957</v>
      </c>
      <c r="N101" s="78">
        <f>Margins!B101</f>
        <v>2250</v>
      </c>
      <c r="O101" s="25">
        <f t="shared" si="6"/>
        <v>508500</v>
      </c>
      <c r="P101" s="25">
        <f t="shared" si="7"/>
        <v>9000</v>
      </c>
    </row>
    <row r="102" spans="1:16" ht="13.5">
      <c r="A102" s="193" t="s">
        <v>177</v>
      </c>
      <c r="B102" s="172">
        <v>8468</v>
      </c>
      <c r="C102" s="302">
        <v>-0.61</v>
      </c>
      <c r="D102" s="172">
        <v>115</v>
      </c>
      <c r="E102" s="302">
        <v>-0.73</v>
      </c>
      <c r="F102" s="172">
        <v>22</v>
      </c>
      <c r="G102" s="302">
        <v>-0.51</v>
      </c>
      <c r="H102" s="172">
        <v>8605</v>
      </c>
      <c r="I102" s="303">
        <v>-0.61</v>
      </c>
      <c r="J102" s="264">
        <v>355.55</v>
      </c>
      <c r="K102" s="69">
        <v>368.35</v>
      </c>
      <c r="L102" s="135">
        <f t="shared" si="4"/>
        <v>-12.800000000000011</v>
      </c>
      <c r="M102" s="306">
        <f t="shared" si="5"/>
        <v>-3.4749558843491277</v>
      </c>
      <c r="N102" s="78">
        <f>Margins!B102</f>
        <v>500</v>
      </c>
      <c r="O102" s="25">
        <f t="shared" si="6"/>
        <v>57500</v>
      </c>
      <c r="P102" s="25">
        <f t="shared" si="7"/>
        <v>11000</v>
      </c>
    </row>
    <row r="103" spans="1:18" ht="13.5">
      <c r="A103" s="193" t="s">
        <v>168</v>
      </c>
      <c r="B103" s="172">
        <v>963</v>
      </c>
      <c r="C103" s="302">
        <v>-0.22</v>
      </c>
      <c r="D103" s="172">
        <v>0</v>
      </c>
      <c r="E103" s="302">
        <v>0</v>
      </c>
      <c r="F103" s="172">
        <v>0</v>
      </c>
      <c r="G103" s="302">
        <v>0</v>
      </c>
      <c r="H103" s="172">
        <v>963</v>
      </c>
      <c r="I103" s="303">
        <v>-0.22</v>
      </c>
      <c r="J103" s="264">
        <v>705.5</v>
      </c>
      <c r="K103" s="69">
        <v>708.2</v>
      </c>
      <c r="L103" s="135">
        <f t="shared" si="4"/>
        <v>-2.7000000000000455</v>
      </c>
      <c r="M103" s="306">
        <f t="shared" si="5"/>
        <v>-0.38124823496188154</v>
      </c>
      <c r="N103" s="78">
        <f>Margins!B103</f>
        <v>300</v>
      </c>
      <c r="O103" s="25">
        <f t="shared" si="6"/>
        <v>0</v>
      </c>
      <c r="P103" s="25">
        <f t="shared" si="7"/>
        <v>0</v>
      </c>
      <c r="R103" s="25"/>
    </row>
    <row r="104" spans="1:16" ht="13.5">
      <c r="A104" s="193" t="s">
        <v>132</v>
      </c>
      <c r="B104" s="172">
        <v>2388</v>
      </c>
      <c r="C104" s="302">
        <v>0.06</v>
      </c>
      <c r="D104" s="172">
        <v>14</v>
      </c>
      <c r="E104" s="302">
        <v>1.8</v>
      </c>
      <c r="F104" s="172">
        <v>0</v>
      </c>
      <c r="G104" s="302">
        <v>-1</v>
      </c>
      <c r="H104" s="172">
        <v>2402</v>
      </c>
      <c r="I104" s="303">
        <v>0.07</v>
      </c>
      <c r="J104" s="264">
        <v>809.45</v>
      </c>
      <c r="K104" s="69">
        <v>806.1</v>
      </c>
      <c r="L104" s="135">
        <f t="shared" si="4"/>
        <v>3.3500000000000227</v>
      </c>
      <c r="M104" s="306">
        <f t="shared" si="5"/>
        <v>0.4155811934003254</v>
      </c>
      <c r="N104" s="78">
        <f>Margins!B104</f>
        <v>400</v>
      </c>
      <c r="O104" s="25">
        <f t="shared" si="6"/>
        <v>5600</v>
      </c>
      <c r="P104" s="25">
        <f t="shared" si="7"/>
        <v>0</v>
      </c>
    </row>
    <row r="105" spans="1:16" ht="13.5">
      <c r="A105" s="193" t="s">
        <v>144</v>
      </c>
      <c r="B105" s="172">
        <v>861</v>
      </c>
      <c r="C105" s="302">
        <v>-0.6</v>
      </c>
      <c r="D105" s="172">
        <v>0</v>
      </c>
      <c r="E105" s="302">
        <v>0</v>
      </c>
      <c r="F105" s="172">
        <v>0</v>
      </c>
      <c r="G105" s="302">
        <v>0</v>
      </c>
      <c r="H105" s="172">
        <v>861</v>
      </c>
      <c r="I105" s="303">
        <v>-0.6</v>
      </c>
      <c r="J105" s="264">
        <v>3515.05</v>
      </c>
      <c r="K105" s="69">
        <v>3539.2</v>
      </c>
      <c r="L105" s="135">
        <f t="shared" si="4"/>
        <v>-24.149999999999636</v>
      </c>
      <c r="M105" s="306">
        <f t="shared" si="5"/>
        <v>-0.6823575949366987</v>
      </c>
      <c r="N105" s="78">
        <f>Margins!B105</f>
        <v>125</v>
      </c>
      <c r="O105" s="25">
        <f t="shared" si="6"/>
        <v>0</v>
      </c>
      <c r="P105" s="25">
        <f t="shared" si="7"/>
        <v>0</v>
      </c>
    </row>
    <row r="106" spans="1:18" ht="13.5">
      <c r="A106" s="193" t="s">
        <v>291</v>
      </c>
      <c r="B106" s="172">
        <v>5536</v>
      </c>
      <c r="C106" s="302">
        <v>0.97</v>
      </c>
      <c r="D106" s="172">
        <v>0</v>
      </c>
      <c r="E106" s="302">
        <v>0</v>
      </c>
      <c r="F106" s="172">
        <v>0</v>
      </c>
      <c r="G106" s="302">
        <v>0</v>
      </c>
      <c r="H106" s="172">
        <v>5536</v>
      </c>
      <c r="I106" s="303">
        <v>0.97</v>
      </c>
      <c r="J106" s="264">
        <v>733.95</v>
      </c>
      <c r="K106" s="69">
        <v>709.9</v>
      </c>
      <c r="L106" s="135">
        <f t="shared" si="4"/>
        <v>24.050000000000068</v>
      </c>
      <c r="M106" s="306">
        <f t="shared" si="5"/>
        <v>3.3878010987463116</v>
      </c>
      <c r="N106" s="78">
        <f>Margins!B106</f>
        <v>300</v>
      </c>
      <c r="O106" s="25">
        <f t="shared" si="6"/>
        <v>0</v>
      </c>
      <c r="P106" s="25">
        <f t="shared" si="7"/>
        <v>0</v>
      </c>
      <c r="R106" s="25"/>
    </row>
    <row r="107" spans="1:16" ht="13.5">
      <c r="A107" s="193" t="s">
        <v>133</v>
      </c>
      <c r="B107" s="172">
        <v>1095</v>
      </c>
      <c r="C107" s="302">
        <v>0.63</v>
      </c>
      <c r="D107" s="172">
        <v>38</v>
      </c>
      <c r="E107" s="302">
        <v>0.06</v>
      </c>
      <c r="F107" s="172">
        <v>0</v>
      </c>
      <c r="G107" s="302">
        <v>0</v>
      </c>
      <c r="H107" s="172">
        <v>1133</v>
      </c>
      <c r="I107" s="303">
        <v>0.6</v>
      </c>
      <c r="J107" s="264">
        <v>33.35</v>
      </c>
      <c r="K107" s="69">
        <v>33.45</v>
      </c>
      <c r="L107" s="135">
        <f t="shared" si="4"/>
        <v>-0.10000000000000142</v>
      </c>
      <c r="M107" s="306">
        <f t="shared" si="5"/>
        <v>-0.29895366218236596</v>
      </c>
      <c r="N107" s="78">
        <f>Margins!B107</f>
        <v>6250</v>
      </c>
      <c r="O107" s="25">
        <f t="shared" si="6"/>
        <v>237500</v>
      </c>
      <c r="P107" s="25">
        <f t="shared" si="7"/>
        <v>0</v>
      </c>
    </row>
    <row r="108" spans="1:18" ht="13.5">
      <c r="A108" s="193" t="s">
        <v>169</v>
      </c>
      <c r="B108" s="172">
        <v>1992</v>
      </c>
      <c r="C108" s="302">
        <v>2.39</v>
      </c>
      <c r="D108" s="172">
        <v>0</v>
      </c>
      <c r="E108" s="302">
        <v>0</v>
      </c>
      <c r="F108" s="172">
        <v>0</v>
      </c>
      <c r="G108" s="302">
        <v>0</v>
      </c>
      <c r="H108" s="172">
        <v>1992</v>
      </c>
      <c r="I108" s="303">
        <v>2.39</v>
      </c>
      <c r="J108" s="264">
        <v>148.2</v>
      </c>
      <c r="K108" s="69">
        <v>144.7</v>
      </c>
      <c r="L108" s="135">
        <f t="shared" si="4"/>
        <v>3.5</v>
      </c>
      <c r="M108" s="306">
        <f t="shared" si="5"/>
        <v>2.4187975120939877</v>
      </c>
      <c r="N108" s="78">
        <f>Margins!B108</f>
        <v>2000</v>
      </c>
      <c r="O108" s="25">
        <f t="shared" si="6"/>
        <v>0</v>
      </c>
      <c r="P108" s="25">
        <f t="shared" si="7"/>
        <v>0</v>
      </c>
      <c r="R108" s="25"/>
    </row>
    <row r="109" spans="1:16" ht="13.5">
      <c r="A109" s="193" t="s">
        <v>292</v>
      </c>
      <c r="B109" s="172">
        <v>1454</v>
      </c>
      <c r="C109" s="302">
        <v>0.11</v>
      </c>
      <c r="D109" s="172">
        <v>1</v>
      </c>
      <c r="E109" s="302">
        <v>0</v>
      </c>
      <c r="F109" s="172">
        <v>0</v>
      </c>
      <c r="G109" s="302">
        <v>0</v>
      </c>
      <c r="H109" s="172">
        <v>1455</v>
      </c>
      <c r="I109" s="303">
        <v>0.11</v>
      </c>
      <c r="J109" s="264">
        <v>603.3</v>
      </c>
      <c r="K109" s="69">
        <v>606.1</v>
      </c>
      <c r="L109" s="135">
        <f t="shared" si="4"/>
        <v>-2.800000000000068</v>
      </c>
      <c r="M109" s="306">
        <f t="shared" si="5"/>
        <v>-0.46196997195183437</v>
      </c>
      <c r="N109" s="78">
        <f>Margins!B109</f>
        <v>550</v>
      </c>
      <c r="O109" s="25">
        <f t="shared" si="6"/>
        <v>550</v>
      </c>
      <c r="P109" s="25">
        <f t="shared" si="7"/>
        <v>0</v>
      </c>
    </row>
    <row r="110" spans="1:16" ht="13.5">
      <c r="A110" s="193" t="s">
        <v>417</v>
      </c>
      <c r="B110" s="172">
        <v>531</v>
      </c>
      <c r="C110" s="302">
        <v>0.19</v>
      </c>
      <c r="D110" s="172">
        <v>0</v>
      </c>
      <c r="E110" s="302">
        <v>0</v>
      </c>
      <c r="F110" s="172">
        <v>0</v>
      </c>
      <c r="G110" s="302">
        <v>0</v>
      </c>
      <c r="H110" s="172">
        <v>531</v>
      </c>
      <c r="I110" s="303">
        <v>0.19</v>
      </c>
      <c r="J110" s="264">
        <v>383.3</v>
      </c>
      <c r="K110" s="69">
        <v>384.5</v>
      </c>
      <c r="L110" s="135">
        <f t="shared" si="4"/>
        <v>-1.1999999999999886</v>
      </c>
      <c r="M110" s="306">
        <f t="shared" si="5"/>
        <v>-0.31209362808842356</v>
      </c>
      <c r="N110" s="78">
        <f>Margins!B110</f>
        <v>500</v>
      </c>
      <c r="O110" s="25">
        <f t="shared" si="6"/>
        <v>0</v>
      </c>
      <c r="P110" s="25">
        <f t="shared" si="7"/>
        <v>0</v>
      </c>
    </row>
    <row r="111" spans="1:16" ht="13.5">
      <c r="A111" s="193" t="s">
        <v>293</v>
      </c>
      <c r="B111" s="172">
        <v>4696</v>
      </c>
      <c r="C111" s="302">
        <v>-0.29</v>
      </c>
      <c r="D111" s="172">
        <v>2</v>
      </c>
      <c r="E111" s="302">
        <v>-0.8</v>
      </c>
      <c r="F111" s="172">
        <v>0</v>
      </c>
      <c r="G111" s="302">
        <v>0</v>
      </c>
      <c r="H111" s="172">
        <v>4698</v>
      </c>
      <c r="I111" s="303">
        <v>-0.29</v>
      </c>
      <c r="J111" s="264">
        <v>616.15</v>
      </c>
      <c r="K111" s="69">
        <v>630</v>
      </c>
      <c r="L111" s="135">
        <f t="shared" si="4"/>
        <v>-13.850000000000023</v>
      </c>
      <c r="M111" s="306">
        <f t="shared" si="5"/>
        <v>-2.1984126984127017</v>
      </c>
      <c r="N111" s="78">
        <f>Margins!B111</f>
        <v>550</v>
      </c>
      <c r="O111" s="25">
        <f t="shared" si="6"/>
        <v>1100</v>
      </c>
      <c r="P111" s="25">
        <f t="shared" si="7"/>
        <v>0</v>
      </c>
    </row>
    <row r="112" spans="1:16" ht="13.5">
      <c r="A112" s="193" t="s">
        <v>178</v>
      </c>
      <c r="B112" s="172">
        <v>550</v>
      </c>
      <c r="C112" s="302">
        <v>-0.52</v>
      </c>
      <c r="D112" s="172">
        <v>2</v>
      </c>
      <c r="E112" s="302">
        <v>-0.67</v>
      </c>
      <c r="F112" s="172">
        <v>0</v>
      </c>
      <c r="G112" s="302">
        <v>0</v>
      </c>
      <c r="H112" s="172">
        <v>552</v>
      </c>
      <c r="I112" s="303">
        <v>-0.52</v>
      </c>
      <c r="J112" s="264">
        <v>170.4</v>
      </c>
      <c r="K112" s="69">
        <v>173.45</v>
      </c>
      <c r="L112" s="135">
        <f t="shared" si="4"/>
        <v>-3.049999999999983</v>
      </c>
      <c r="M112" s="306">
        <f t="shared" si="5"/>
        <v>-1.758431824733343</v>
      </c>
      <c r="N112" s="78">
        <f>Margins!B112</f>
        <v>1250</v>
      </c>
      <c r="O112" s="25">
        <f t="shared" si="6"/>
        <v>2500</v>
      </c>
      <c r="P112" s="25">
        <f t="shared" si="7"/>
        <v>0</v>
      </c>
    </row>
    <row r="113" spans="1:16" ht="13.5">
      <c r="A113" s="193" t="s">
        <v>145</v>
      </c>
      <c r="B113" s="172">
        <v>2994</v>
      </c>
      <c r="C113" s="302">
        <v>-0.04</v>
      </c>
      <c r="D113" s="172">
        <v>47</v>
      </c>
      <c r="E113" s="302">
        <v>-0.45</v>
      </c>
      <c r="F113" s="172">
        <v>0</v>
      </c>
      <c r="G113" s="302">
        <v>0</v>
      </c>
      <c r="H113" s="172">
        <v>3041</v>
      </c>
      <c r="I113" s="303">
        <v>-0.06</v>
      </c>
      <c r="J113" s="264">
        <v>189.8</v>
      </c>
      <c r="K113" s="69">
        <v>187.9</v>
      </c>
      <c r="L113" s="135">
        <f t="shared" si="4"/>
        <v>1.9000000000000057</v>
      </c>
      <c r="M113" s="306">
        <f t="shared" si="5"/>
        <v>1.0111761575306044</v>
      </c>
      <c r="N113" s="78">
        <f>Margins!B113</f>
        <v>1700</v>
      </c>
      <c r="O113" s="25">
        <f t="shared" si="6"/>
        <v>79900</v>
      </c>
      <c r="P113" s="25">
        <f t="shared" si="7"/>
        <v>0</v>
      </c>
    </row>
    <row r="114" spans="1:18" ht="13.5">
      <c r="A114" s="193" t="s">
        <v>272</v>
      </c>
      <c r="B114" s="172">
        <v>2246</v>
      </c>
      <c r="C114" s="302">
        <v>-0.49</v>
      </c>
      <c r="D114" s="172">
        <v>16</v>
      </c>
      <c r="E114" s="302">
        <v>-0.5</v>
      </c>
      <c r="F114" s="172">
        <v>2</v>
      </c>
      <c r="G114" s="302">
        <v>-0.5</v>
      </c>
      <c r="H114" s="172">
        <v>2264</v>
      </c>
      <c r="I114" s="303">
        <v>-0.49</v>
      </c>
      <c r="J114" s="264">
        <v>197.4</v>
      </c>
      <c r="K114" s="69">
        <v>204.7</v>
      </c>
      <c r="L114" s="135">
        <f t="shared" si="4"/>
        <v>-7.299999999999983</v>
      </c>
      <c r="M114" s="306">
        <f t="shared" si="5"/>
        <v>-3.566194430874442</v>
      </c>
      <c r="N114" s="78">
        <f>Margins!B114</f>
        <v>850</v>
      </c>
      <c r="O114" s="25">
        <f t="shared" si="6"/>
        <v>13600</v>
      </c>
      <c r="P114" s="25">
        <f t="shared" si="7"/>
        <v>1700</v>
      </c>
      <c r="R114" s="25"/>
    </row>
    <row r="115" spans="1:16" ht="13.5">
      <c r="A115" s="193" t="s">
        <v>210</v>
      </c>
      <c r="B115" s="172">
        <v>6559</v>
      </c>
      <c r="C115" s="302">
        <v>-0.64</v>
      </c>
      <c r="D115" s="172">
        <v>80</v>
      </c>
      <c r="E115" s="302">
        <v>-0.59</v>
      </c>
      <c r="F115" s="172">
        <v>2</v>
      </c>
      <c r="G115" s="302">
        <v>-0.96</v>
      </c>
      <c r="H115" s="172">
        <v>6641</v>
      </c>
      <c r="I115" s="303">
        <v>-0.64</v>
      </c>
      <c r="J115" s="264">
        <v>2107.5</v>
      </c>
      <c r="K115" s="69">
        <v>2105.45</v>
      </c>
      <c r="L115" s="135">
        <f t="shared" si="4"/>
        <v>2.050000000000182</v>
      </c>
      <c r="M115" s="306">
        <f t="shared" si="5"/>
        <v>0.09736635873567086</v>
      </c>
      <c r="N115" s="78">
        <f>Margins!B115</f>
        <v>200</v>
      </c>
      <c r="O115" s="25">
        <f t="shared" si="6"/>
        <v>16000</v>
      </c>
      <c r="P115" s="25">
        <f t="shared" si="7"/>
        <v>400</v>
      </c>
    </row>
    <row r="116" spans="1:16" ht="13.5">
      <c r="A116" s="193" t="s">
        <v>294</v>
      </c>
      <c r="B116" s="172">
        <v>3905</v>
      </c>
      <c r="C116" s="302">
        <v>-0.41</v>
      </c>
      <c r="D116" s="172">
        <v>10</v>
      </c>
      <c r="E116" s="302">
        <v>0</v>
      </c>
      <c r="F116" s="172">
        <v>0</v>
      </c>
      <c r="G116" s="302">
        <v>0</v>
      </c>
      <c r="H116" s="172">
        <v>3915</v>
      </c>
      <c r="I116" s="303">
        <v>-0.41</v>
      </c>
      <c r="J116" s="264">
        <v>702</v>
      </c>
      <c r="K116" s="264">
        <v>700.3</v>
      </c>
      <c r="L116" s="135">
        <f t="shared" si="4"/>
        <v>1.7000000000000455</v>
      </c>
      <c r="M116" s="306">
        <f t="shared" si="5"/>
        <v>0.24275310581180146</v>
      </c>
      <c r="N116" s="78">
        <f>Margins!B116</f>
        <v>350</v>
      </c>
      <c r="O116" s="25">
        <f t="shared" si="6"/>
        <v>3500</v>
      </c>
      <c r="P116" s="25">
        <f t="shared" si="7"/>
        <v>0</v>
      </c>
    </row>
    <row r="117" spans="1:16" ht="13.5">
      <c r="A117" s="193" t="s">
        <v>7</v>
      </c>
      <c r="B117" s="172">
        <v>4898</v>
      </c>
      <c r="C117" s="302">
        <v>0.36</v>
      </c>
      <c r="D117" s="172">
        <v>46</v>
      </c>
      <c r="E117" s="302">
        <v>0.15</v>
      </c>
      <c r="F117" s="172">
        <v>5</v>
      </c>
      <c r="G117" s="302">
        <v>0</v>
      </c>
      <c r="H117" s="172">
        <v>4949</v>
      </c>
      <c r="I117" s="303">
        <v>0.35</v>
      </c>
      <c r="J117" s="264">
        <v>731.45</v>
      </c>
      <c r="K117" s="69">
        <v>729.2</v>
      </c>
      <c r="L117" s="135">
        <f t="shared" si="4"/>
        <v>2.25</v>
      </c>
      <c r="M117" s="306">
        <f t="shared" si="5"/>
        <v>0.3085573230938014</v>
      </c>
      <c r="N117" s="78">
        <f>Margins!B117</f>
        <v>312</v>
      </c>
      <c r="O117" s="25">
        <f t="shared" si="6"/>
        <v>14352</v>
      </c>
      <c r="P117" s="25">
        <f t="shared" si="7"/>
        <v>1560</v>
      </c>
    </row>
    <row r="118" spans="1:16" ht="13.5">
      <c r="A118" s="193" t="s">
        <v>170</v>
      </c>
      <c r="B118" s="172">
        <v>569</v>
      </c>
      <c r="C118" s="302">
        <v>-0.64</v>
      </c>
      <c r="D118" s="172">
        <v>0</v>
      </c>
      <c r="E118" s="302">
        <v>0</v>
      </c>
      <c r="F118" s="172">
        <v>0</v>
      </c>
      <c r="G118" s="302">
        <v>0</v>
      </c>
      <c r="H118" s="172">
        <v>569</v>
      </c>
      <c r="I118" s="303">
        <v>-0.64</v>
      </c>
      <c r="J118" s="264">
        <v>634.4</v>
      </c>
      <c r="K118" s="69">
        <v>643.95</v>
      </c>
      <c r="L118" s="135">
        <f t="shared" si="4"/>
        <v>-9.550000000000068</v>
      </c>
      <c r="M118" s="306">
        <f t="shared" si="5"/>
        <v>-1.483034397080529</v>
      </c>
      <c r="N118" s="78">
        <f>Margins!B118</f>
        <v>600</v>
      </c>
      <c r="O118" s="25">
        <f t="shared" si="6"/>
        <v>0</v>
      </c>
      <c r="P118" s="25">
        <f t="shared" si="7"/>
        <v>0</v>
      </c>
    </row>
    <row r="119" spans="1:16" ht="13.5">
      <c r="A119" s="193" t="s">
        <v>223</v>
      </c>
      <c r="B119" s="172">
        <v>2095</v>
      </c>
      <c r="C119" s="302">
        <v>-0.07</v>
      </c>
      <c r="D119" s="172">
        <v>3</v>
      </c>
      <c r="E119" s="302">
        <v>-0.83</v>
      </c>
      <c r="F119" s="172">
        <v>0</v>
      </c>
      <c r="G119" s="302">
        <v>0</v>
      </c>
      <c r="H119" s="172">
        <v>2098</v>
      </c>
      <c r="I119" s="303">
        <v>-0.08</v>
      </c>
      <c r="J119" s="264">
        <v>761.35</v>
      </c>
      <c r="K119" s="69">
        <v>759.05</v>
      </c>
      <c r="L119" s="135">
        <f t="shared" si="4"/>
        <v>2.300000000000068</v>
      </c>
      <c r="M119" s="306">
        <f t="shared" si="5"/>
        <v>0.3030103418747208</v>
      </c>
      <c r="N119" s="78">
        <f>Margins!B119</f>
        <v>400</v>
      </c>
      <c r="O119" s="25">
        <f t="shared" si="6"/>
        <v>1200</v>
      </c>
      <c r="P119" s="25">
        <f t="shared" si="7"/>
        <v>0</v>
      </c>
    </row>
    <row r="120" spans="1:16" ht="13.5">
      <c r="A120" s="193" t="s">
        <v>207</v>
      </c>
      <c r="B120" s="172">
        <v>2449</v>
      </c>
      <c r="C120" s="302">
        <v>4.6</v>
      </c>
      <c r="D120" s="172">
        <v>136</v>
      </c>
      <c r="E120" s="302">
        <v>8.07</v>
      </c>
      <c r="F120" s="172">
        <v>11</v>
      </c>
      <c r="G120" s="302">
        <v>10</v>
      </c>
      <c r="H120" s="172">
        <v>2596</v>
      </c>
      <c r="I120" s="303">
        <v>4.73</v>
      </c>
      <c r="J120" s="264">
        <v>259.45</v>
      </c>
      <c r="K120" s="69">
        <v>246.15</v>
      </c>
      <c r="L120" s="135">
        <f t="shared" si="4"/>
        <v>13.299999999999983</v>
      </c>
      <c r="M120" s="306">
        <f t="shared" si="5"/>
        <v>5.403209425147261</v>
      </c>
      <c r="N120" s="78">
        <f>Margins!B120</f>
        <v>1250</v>
      </c>
      <c r="O120" s="25">
        <f t="shared" si="6"/>
        <v>170000</v>
      </c>
      <c r="P120" s="25">
        <f t="shared" si="7"/>
        <v>13750</v>
      </c>
    </row>
    <row r="121" spans="1:16" ht="13.5">
      <c r="A121" s="193" t="s">
        <v>295</v>
      </c>
      <c r="B121" s="172">
        <v>1264</v>
      </c>
      <c r="C121" s="302">
        <v>-0.72</v>
      </c>
      <c r="D121" s="172">
        <v>0</v>
      </c>
      <c r="E121" s="302">
        <v>-1</v>
      </c>
      <c r="F121" s="172">
        <v>0</v>
      </c>
      <c r="G121" s="302">
        <v>0</v>
      </c>
      <c r="H121" s="172">
        <v>1264</v>
      </c>
      <c r="I121" s="303">
        <v>-0.72</v>
      </c>
      <c r="J121" s="264">
        <v>1182.2</v>
      </c>
      <c r="K121" s="69">
        <v>1208.8</v>
      </c>
      <c r="L121" s="135">
        <f t="shared" si="4"/>
        <v>-26.59999999999991</v>
      </c>
      <c r="M121" s="306">
        <f t="shared" si="5"/>
        <v>-2.200529450694897</v>
      </c>
      <c r="N121" s="78">
        <f>Margins!B121</f>
        <v>250</v>
      </c>
      <c r="O121" s="25">
        <f t="shared" si="6"/>
        <v>0</v>
      </c>
      <c r="P121" s="25">
        <f t="shared" si="7"/>
        <v>0</v>
      </c>
    </row>
    <row r="122" spans="1:16" ht="13.5">
      <c r="A122" s="193" t="s">
        <v>418</v>
      </c>
      <c r="B122" s="172">
        <v>5005</v>
      </c>
      <c r="C122" s="302">
        <v>2.77</v>
      </c>
      <c r="D122" s="172">
        <v>10</v>
      </c>
      <c r="E122" s="302">
        <v>0</v>
      </c>
      <c r="F122" s="172">
        <v>0</v>
      </c>
      <c r="G122" s="302">
        <v>0</v>
      </c>
      <c r="H122" s="172">
        <v>5015</v>
      </c>
      <c r="I122" s="303">
        <v>2.78</v>
      </c>
      <c r="J122" s="264">
        <v>449.9</v>
      </c>
      <c r="K122" s="69">
        <v>441.85</v>
      </c>
      <c r="L122" s="135">
        <f t="shared" si="4"/>
        <v>8.049999999999955</v>
      </c>
      <c r="M122" s="306">
        <f t="shared" si="5"/>
        <v>1.8218852551770859</v>
      </c>
      <c r="N122" s="78">
        <f>Margins!B122</f>
        <v>550</v>
      </c>
      <c r="O122" s="25">
        <f t="shared" si="6"/>
        <v>5500</v>
      </c>
      <c r="P122" s="25">
        <f t="shared" si="7"/>
        <v>0</v>
      </c>
    </row>
    <row r="123" spans="1:16" ht="13.5">
      <c r="A123" s="193" t="s">
        <v>277</v>
      </c>
      <c r="B123" s="172">
        <v>1391</v>
      </c>
      <c r="C123" s="302">
        <v>-0.58</v>
      </c>
      <c r="D123" s="172">
        <v>0</v>
      </c>
      <c r="E123" s="302">
        <v>-1</v>
      </c>
      <c r="F123" s="172">
        <v>0</v>
      </c>
      <c r="G123" s="302">
        <v>0</v>
      </c>
      <c r="H123" s="172">
        <v>1391</v>
      </c>
      <c r="I123" s="303">
        <v>-0.58</v>
      </c>
      <c r="J123" s="264">
        <v>310.25</v>
      </c>
      <c r="K123" s="69">
        <v>316.35</v>
      </c>
      <c r="L123" s="135">
        <f t="shared" si="4"/>
        <v>-6.100000000000023</v>
      </c>
      <c r="M123" s="306">
        <f t="shared" si="5"/>
        <v>-1.9282440335071986</v>
      </c>
      <c r="N123" s="78">
        <f>Margins!B123</f>
        <v>800</v>
      </c>
      <c r="O123" s="25">
        <f t="shared" si="6"/>
        <v>0</v>
      </c>
      <c r="P123" s="25">
        <f t="shared" si="7"/>
        <v>0</v>
      </c>
    </row>
    <row r="124" spans="1:16" ht="13.5">
      <c r="A124" s="193" t="s">
        <v>146</v>
      </c>
      <c r="B124" s="172">
        <v>303</v>
      </c>
      <c r="C124" s="302">
        <v>-0.64</v>
      </c>
      <c r="D124" s="172">
        <v>15</v>
      </c>
      <c r="E124" s="302">
        <v>-0.79</v>
      </c>
      <c r="F124" s="172">
        <v>1</v>
      </c>
      <c r="G124" s="302">
        <v>-0.5</v>
      </c>
      <c r="H124" s="172">
        <v>319</v>
      </c>
      <c r="I124" s="303">
        <v>-0.65</v>
      </c>
      <c r="J124" s="264">
        <v>41.15</v>
      </c>
      <c r="K124" s="69">
        <v>42.2</v>
      </c>
      <c r="L124" s="135">
        <f t="shared" si="4"/>
        <v>-1.0500000000000043</v>
      </c>
      <c r="M124" s="306">
        <f t="shared" si="5"/>
        <v>-2.4881516587677828</v>
      </c>
      <c r="N124" s="78">
        <f>Margins!B124</f>
        <v>8900</v>
      </c>
      <c r="O124" s="25">
        <f t="shared" si="6"/>
        <v>133500</v>
      </c>
      <c r="P124" s="25">
        <f t="shared" si="7"/>
        <v>8900</v>
      </c>
    </row>
    <row r="125" spans="1:16" ht="13.5">
      <c r="A125" s="193" t="s">
        <v>8</v>
      </c>
      <c r="B125" s="172">
        <v>3368</v>
      </c>
      <c r="C125" s="302">
        <v>0.04</v>
      </c>
      <c r="D125" s="172">
        <v>337</v>
      </c>
      <c r="E125" s="302">
        <v>0.33</v>
      </c>
      <c r="F125" s="172">
        <v>61</v>
      </c>
      <c r="G125" s="302">
        <v>-0.02</v>
      </c>
      <c r="H125" s="172">
        <v>3766</v>
      </c>
      <c r="I125" s="303">
        <v>0.06</v>
      </c>
      <c r="J125" s="264">
        <v>160.55</v>
      </c>
      <c r="K125" s="69">
        <v>159</v>
      </c>
      <c r="L125" s="135">
        <f t="shared" si="4"/>
        <v>1.5500000000000114</v>
      </c>
      <c r="M125" s="306">
        <f t="shared" si="5"/>
        <v>0.9748427672956046</v>
      </c>
      <c r="N125" s="78">
        <f>Margins!B125</f>
        <v>1600</v>
      </c>
      <c r="O125" s="25">
        <f t="shared" si="6"/>
        <v>539200</v>
      </c>
      <c r="P125" s="25">
        <f t="shared" si="7"/>
        <v>97600</v>
      </c>
    </row>
    <row r="126" spans="1:16" ht="13.5">
      <c r="A126" s="193" t="s">
        <v>296</v>
      </c>
      <c r="B126" s="172">
        <v>1656</v>
      </c>
      <c r="C126" s="302">
        <v>-0.48</v>
      </c>
      <c r="D126" s="172">
        <v>15</v>
      </c>
      <c r="E126" s="302">
        <v>-0.62</v>
      </c>
      <c r="F126" s="172">
        <v>0</v>
      </c>
      <c r="G126" s="302">
        <v>0</v>
      </c>
      <c r="H126" s="172">
        <v>1671</v>
      </c>
      <c r="I126" s="303">
        <v>-0.48</v>
      </c>
      <c r="J126" s="264">
        <v>175.05</v>
      </c>
      <c r="K126" s="69">
        <v>176.1</v>
      </c>
      <c r="L126" s="135">
        <f t="shared" si="4"/>
        <v>-1.049999999999983</v>
      </c>
      <c r="M126" s="306">
        <f t="shared" si="5"/>
        <v>-0.5962521294718813</v>
      </c>
      <c r="N126" s="78">
        <f>Margins!B126</f>
        <v>1000</v>
      </c>
      <c r="O126" s="25">
        <f t="shared" si="6"/>
        <v>15000</v>
      </c>
      <c r="P126" s="25">
        <f t="shared" si="7"/>
        <v>0</v>
      </c>
    </row>
    <row r="127" spans="1:16" ht="13.5">
      <c r="A127" s="193" t="s">
        <v>179</v>
      </c>
      <c r="B127" s="172">
        <v>296</v>
      </c>
      <c r="C127" s="302">
        <v>0.28</v>
      </c>
      <c r="D127" s="172">
        <v>27</v>
      </c>
      <c r="E127" s="302">
        <v>0.42</v>
      </c>
      <c r="F127" s="172">
        <v>4</v>
      </c>
      <c r="G127" s="302">
        <v>3</v>
      </c>
      <c r="H127" s="172">
        <v>327</v>
      </c>
      <c r="I127" s="303">
        <v>0.3</v>
      </c>
      <c r="J127" s="264">
        <v>19.45</v>
      </c>
      <c r="K127" s="69">
        <v>19.85</v>
      </c>
      <c r="L127" s="135">
        <f t="shared" si="4"/>
        <v>-0.40000000000000213</v>
      </c>
      <c r="M127" s="306">
        <f t="shared" si="5"/>
        <v>-2.0151133501259553</v>
      </c>
      <c r="N127" s="78">
        <f>Margins!B127</f>
        <v>14000</v>
      </c>
      <c r="O127" s="25">
        <f t="shared" si="6"/>
        <v>378000</v>
      </c>
      <c r="P127" s="25">
        <f t="shared" si="7"/>
        <v>56000</v>
      </c>
    </row>
    <row r="128" spans="1:16" ht="13.5">
      <c r="A128" s="193" t="s">
        <v>202</v>
      </c>
      <c r="B128" s="172">
        <v>632</v>
      </c>
      <c r="C128" s="302">
        <v>-0.17</v>
      </c>
      <c r="D128" s="172">
        <v>4</v>
      </c>
      <c r="E128" s="302">
        <v>-0.79</v>
      </c>
      <c r="F128" s="172">
        <v>1</v>
      </c>
      <c r="G128" s="302">
        <v>0</v>
      </c>
      <c r="H128" s="172">
        <v>637</v>
      </c>
      <c r="I128" s="303">
        <v>-0.18</v>
      </c>
      <c r="J128" s="264">
        <v>259.9</v>
      </c>
      <c r="K128" s="69">
        <v>260.6</v>
      </c>
      <c r="L128" s="135">
        <f t="shared" si="4"/>
        <v>-0.7000000000000455</v>
      </c>
      <c r="M128" s="306">
        <f t="shared" si="5"/>
        <v>-0.26861089792787624</v>
      </c>
      <c r="N128" s="78">
        <f>Margins!B128</f>
        <v>1150</v>
      </c>
      <c r="O128" s="25">
        <f t="shared" si="6"/>
        <v>4600</v>
      </c>
      <c r="P128" s="25">
        <f t="shared" si="7"/>
        <v>1150</v>
      </c>
    </row>
    <row r="129" spans="1:16" ht="13.5">
      <c r="A129" s="193" t="s">
        <v>171</v>
      </c>
      <c r="B129" s="172">
        <v>7701</v>
      </c>
      <c r="C129" s="302">
        <v>1.92</v>
      </c>
      <c r="D129" s="172">
        <v>18</v>
      </c>
      <c r="E129" s="302">
        <v>3.5</v>
      </c>
      <c r="F129" s="172">
        <v>1</v>
      </c>
      <c r="G129" s="302">
        <v>0</v>
      </c>
      <c r="H129" s="172">
        <v>7720</v>
      </c>
      <c r="I129" s="303">
        <v>1.92</v>
      </c>
      <c r="J129" s="264">
        <v>399.35</v>
      </c>
      <c r="K129" s="69">
        <v>385</v>
      </c>
      <c r="L129" s="135">
        <f t="shared" si="4"/>
        <v>14.350000000000023</v>
      </c>
      <c r="M129" s="306">
        <f t="shared" si="5"/>
        <v>3.7272727272727333</v>
      </c>
      <c r="N129" s="78">
        <f>Margins!B129</f>
        <v>1100</v>
      </c>
      <c r="O129" s="25">
        <f t="shared" si="6"/>
        <v>19800</v>
      </c>
      <c r="P129" s="25">
        <f t="shared" si="7"/>
        <v>1100</v>
      </c>
    </row>
    <row r="130" spans="1:16" ht="13.5">
      <c r="A130" s="193" t="s">
        <v>147</v>
      </c>
      <c r="B130" s="172">
        <v>215</v>
      </c>
      <c r="C130" s="302">
        <v>-0.55</v>
      </c>
      <c r="D130" s="172">
        <v>1</v>
      </c>
      <c r="E130" s="302">
        <v>-0.89</v>
      </c>
      <c r="F130" s="172">
        <v>0</v>
      </c>
      <c r="G130" s="302">
        <v>0</v>
      </c>
      <c r="H130" s="172">
        <v>216</v>
      </c>
      <c r="I130" s="303">
        <v>-0.55</v>
      </c>
      <c r="J130" s="264">
        <v>62</v>
      </c>
      <c r="K130" s="69">
        <v>62.35</v>
      </c>
      <c r="L130" s="135">
        <f t="shared" si="4"/>
        <v>-0.3500000000000014</v>
      </c>
      <c r="M130" s="306">
        <f t="shared" si="5"/>
        <v>-0.5613472333600664</v>
      </c>
      <c r="N130" s="78">
        <f>Margins!B130</f>
        <v>5900</v>
      </c>
      <c r="O130" s="25">
        <f t="shared" si="6"/>
        <v>5900</v>
      </c>
      <c r="P130" s="25">
        <f t="shared" si="7"/>
        <v>0</v>
      </c>
    </row>
    <row r="131" spans="1:16" ht="13.5">
      <c r="A131" s="193" t="s">
        <v>148</v>
      </c>
      <c r="B131" s="172">
        <v>227</v>
      </c>
      <c r="C131" s="302">
        <v>-0.3</v>
      </c>
      <c r="D131" s="172">
        <v>0</v>
      </c>
      <c r="E131" s="302">
        <v>0</v>
      </c>
      <c r="F131" s="172">
        <v>0</v>
      </c>
      <c r="G131" s="302">
        <v>0</v>
      </c>
      <c r="H131" s="172">
        <v>227</v>
      </c>
      <c r="I131" s="303">
        <v>-0.3</v>
      </c>
      <c r="J131" s="264">
        <v>301.35</v>
      </c>
      <c r="K131" s="69">
        <v>301.15</v>
      </c>
      <c r="L131" s="135">
        <f t="shared" si="4"/>
        <v>0.20000000000004547</v>
      </c>
      <c r="M131" s="306">
        <f t="shared" si="5"/>
        <v>0.06641208699984907</v>
      </c>
      <c r="N131" s="78">
        <f>Margins!B131</f>
        <v>1045</v>
      </c>
      <c r="O131" s="25">
        <f t="shared" si="6"/>
        <v>0</v>
      </c>
      <c r="P131" s="25">
        <f t="shared" si="7"/>
        <v>0</v>
      </c>
    </row>
    <row r="132" spans="1:18" ht="13.5">
      <c r="A132" s="193" t="s">
        <v>122</v>
      </c>
      <c r="B132" s="172">
        <v>3057</v>
      </c>
      <c r="C132" s="302">
        <v>0.5</v>
      </c>
      <c r="D132" s="172">
        <v>325</v>
      </c>
      <c r="E132" s="302">
        <v>0.09</v>
      </c>
      <c r="F132" s="172">
        <v>23</v>
      </c>
      <c r="G132" s="302">
        <v>1.09</v>
      </c>
      <c r="H132" s="172">
        <v>3405</v>
      </c>
      <c r="I132" s="303">
        <v>0.45</v>
      </c>
      <c r="J132" s="264">
        <v>152.75</v>
      </c>
      <c r="K132" s="69">
        <v>149.8</v>
      </c>
      <c r="L132" s="135">
        <f t="shared" si="4"/>
        <v>2.9499999999999886</v>
      </c>
      <c r="M132" s="306">
        <f t="shared" si="5"/>
        <v>1.9692923898531298</v>
      </c>
      <c r="N132" s="78">
        <f>Margins!B132</f>
        <v>1625</v>
      </c>
      <c r="O132" s="25">
        <f t="shared" si="6"/>
        <v>528125</v>
      </c>
      <c r="P132" s="25">
        <f t="shared" si="7"/>
        <v>37375</v>
      </c>
      <c r="R132" s="25"/>
    </row>
    <row r="133" spans="1:18" ht="13.5">
      <c r="A133" s="201" t="s">
        <v>36</v>
      </c>
      <c r="B133" s="172">
        <v>8838</v>
      </c>
      <c r="C133" s="302">
        <v>0.01</v>
      </c>
      <c r="D133" s="172">
        <v>93</v>
      </c>
      <c r="E133" s="302">
        <v>-0.21</v>
      </c>
      <c r="F133" s="172">
        <v>3</v>
      </c>
      <c r="G133" s="302">
        <v>-0.63</v>
      </c>
      <c r="H133" s="172">
        <v>8934</v>
      </c>
      <c r="I133" s="303">
        <v>0.01</v>
      </c>
      <c r="J133" s="264">
        <v>909.6</v>
      </c>
      <c r="K133" s="69">
        <v>914.45</v>
      </c>
      <c r="L133" s="135">
        <f t="shared" si="4"/>
        <v>-4.850000000000023</v>
      </c>
      <c r="M133" s="306">
        <f t="shared" si="5"/>
        <v>-0.5303734485209713</v>
      </c>
      <c r="N133" s="78">
        <f>Margins!B133</f>
        <v>225</v>
      </c>
      <c r="O133" s="25">
        <f t="shared" si="6"/>
        <v>20925</v>
      </c>
      <c r="P133" s="25">
        <f t="shared" si="7"/>
        <v>675</v>
      </c>
      <c r="R133" s="25"/>
    </row>
    <row r="134" spans="1:18" ht="13.5">
      <c r="A134" s="193" t="s">
        <v>172</v>
      </c>
      <c r="B134" s="172">
        <v>1812</v>
      </c>
      <c r="C134" s="302">
        <v>-0.36</v>
      </c>
      <c r="D134" s="172">
        <v>5</v>
      </c>
      <c r="E134" s="302">
        <v>-0.81</v>
      </c>
      <c r="F134" s="172">
        <v>0</v>
      </c>
      <c r="G134" s="302">
        <v>0</v>
      </c>
      <c r="H134" s="172">
        <v>1817</v>
      </c>
      <c r="I134" s="303">
        <v>-0.37</v>
      </c>
      <c r="J134" s="264">
        <v>254.35</v>
      </c>
      <c r="K134" s="69">
        <v>254.55</v>
      </c>
      <c r="L134" s="135">
        <f t="shared" si="4"/>
        <v>-0.20000000000001705</v>
      </c>
      <c r="M134" s="306">
        <f t="shared" si="5"/>
        <v>-0.07857002553526499</v>
      </c>
      <c r="N134" s="78">
        <f>Margins!B134</f>
        <v>1050</v>
      </c>
      <c r="O134" s="25">
        <f t="shared" si="6"/>
        <v>5250</v>
      </c>
      <c r="P134" s="25">
        <f t="shared" si="7"/>
        <v>0</v>
      </c>
      <c r="R134" s="25"/>
    </row>
    <row r="135" spans="1:16" ht="13.5">
      <c r="A135" s="193" t="s">
        <v>80</v>
      </c>
      <c r="B135" s="172">
        <v>782</v>
      </c>
      <c r="C135" s="302">
        <v>0.32</v>
      </c>
      <c r="D135" s="172">
        <v>1</v>
      </c>
      <c r="E135" s="302">
        <v>0</v>
      </c>
      <c r="F135" s="172">
        <v>0</v>
      </c>
      <c r="G135" s="302">
        <v>0</v>
      </c>
      <c r="H135" s="172">
        <v>783</v>
      </c>
      <c r="I135" s="303">
        <v>0.32</v>
      </c>
      <c r="J135" s="264">
        <v>212.45</v>
      </c>
      <c r="K135" s="69">
        <v>215.75</v>
      </c>
      <c r="L135" s="135">
        <f t="shared" si="4"/>
        <v>-3.3000000000000114</v>
      </c>
      <c r="M135" s="306">
        <f t="shared" si="5"/>
        <v>-1.529548088064895</v>
      </c>
      <c r="N135" s="78">
        <f>Margins!B135</f>
        <v>1200</v>
      </c>
      <c r="O135" s="25">
        <f t="shared" si="6"/>
        <v>1200</v>
      </c>
      <c r="P135" s="25">
        <f t="shared" si="7"/>
        <v>0</v>
      </c>
    </row>
    <row r="136" spans="1:16" ht="13.5">
      <c r="A136" s="193" t="s">
        <v>419</v>
      </c>
      <c r="B136" s="172">
        <v>1256</v>
      </c>
      <c r="C136" s="302">
        <v>1.63</v>
      </c>
      <c r="D136" s="172">
        <v>0</v>
      </c>
      <c r="E136" s="302">
        <v>0</v>
      </c>
      <c r="F136" s="172">
        <v>0</v>
      </c>
      <c r="G136" s="302">
        <v>0</v>
      </c>
      <c r="H136" s="172">
        <v>1256</v>
      </c>
      <c r="I136" s="303">
        <v>1.63</v>
      </c>
      <c r="J136" s="264">
        <v>441.35</v>
      </c>
      <c r="K136" s="69">
        <v>438.45</v>
      </c>
      <c r="L136" s="135">
        <f aca="true" t="shared" si="8" ref="L136:L195">J136-K136</f>
        <v>2.900000000000034</v>
      </c>
      <c r="M136" s="306">
        <f aca="true" t="shared" si="9" ref="M136:M195">L136/K136*100</f>
        <v>0.6614209145854794</v>
      </c>
      <c r="N136" s="78">
        <f>Margins!B136</f>
        <v>500</v>
      </c>
      <c r="O136" s="25">
        <f aca="true" t="shared" si="10" ref="O136:O195">D136*N136</f>
        <v>0</v>
      </c>
      <c r="P136" s="25">
        <f aca="true" t="shared" si="11" ref="P136:P195">F136*N136</f>
        <v>0</v>
      </c>
    </row>
    <row r="137" spans="1:16" ht="13.5">
      <c r="A137" s="193" t="s">
        <v>274</v>
      </c>
      <c r="B137" s="172">
        <v>6088</v>
      </c>
      <c r="C137" s="302">
        <v>0.65</v>
      </c>
      <c r="D137" s="172">
        <v>30</v>
      </c>
      <c r="E137" s="302">
        <v>2</v>
      </c>
      <c r="F137" s="172">
        <v>0</v>
      </c>
      <c r="G137" s="302">
        <v>-1</v>
      </c>
      <c r="H137" s="172">
        <v>6118</v>
      </c>
      <c r="I137" s="303">
        <v>0.66</v>
      </c>
      <c r="J137" s="264">
        <v>340.8</v>
      </c>
      <c r="K137" s="69">
        <v>336.1</v>
      </c>
      <c r="L137" s="135">
        <f t="shared" si="8"/>
        <v>4.699999999999989</v>
      </c>
      <c r="M137" s="306">
        <f t="shared" si="9"/>
        <v>1.3983933353168665</v>
      </c>
      <c r="N137" s="78">
        <f>Margins!B137</f>
        <v>700</v>
      </c>
      <c r="O137" s="25">
        <f t="shared" si="10"/>
        <v>21000</v>
      </c>
      <c r="P137" s="25">
        <f t="shared" si="11"/>
        <v>0</v>
      </c>
    </row>
    <row r="138" spans="1:16" ht="13.5">
      <c r="A138" s="193" t="s">
        <v>420</v>
      </c>
      <c r="B138" s="172">
        <v>464</v>
      </c>
      <c r="C138" s="302">
        <v>1.01</v>
      </c>
      <c r="D138" s="172">
        <v>0</v>
      </c>
      <c r="E138" s="302">
        <v>0</v>
      </c>
      <c r="F138" s="172">
        <v>0</v>
      </c>
      <c r="G138" s="302">
        <v>0</v>
      </c>
      <c r="H138" s="172">
        <v>464</v>
      </c>
      <c r="I138" s="303">
        <v>1.01</v>
      </c>
      <c r="J138" s="264">
        <v>414.3</v>
      </c>
      <c r="K138" s="69">
        <v>412.85</v>
      </c>
      <c r="L138" s="135">
        <f t="shared" si="8"/>
        <v>1.4499999999999886</v>
      </c>
      <c r="M138" s="306">
        <f t="shared" si="9"/>
        <v>0.35121714908562157</v>
      </c>
      <c r="N138" s="78">
        <f>Margins!B138</f>
        <v>500</v>
      </c>
      <c r="O138" s="25">
        <f t="shared" si="10"/>
        <v>0</v>
      </c>
      <c r="P138" s="25">
        <f t="shared" si="11"/>
        <v>0</v>
      </c>
    </row>
    <row r="139" spans="1:16" ht="13.5">
      <c r="A139" s="193" t="s">
        <v>224</v>
      </c>
      <c r="B139" s="172">
        <v>1215</v>
      </c>
      <c r="C139" s="302">
        <v>-0.34</v>
      </c>
      <c r="D139" s="172">
        <v>0</v>
      </c>
      <c r="E139" s="302">
        <v>0</v>
      </c>
      <c r="F139" s="172">
        <v>0</v>
      </c>
      <c r="G139" s="302">
        <v>0</v>
      </c>
      <c r="H139" s="172">
        <v>1215</v>
      </c>
      <c r="I139" s="303">
        <v>-0.34</v>
      </c>
      <c r="J139" s="264">
        <v>510.2</v>
      </c>
      <c r="K139" s="69">
        <v>514.65</v>
      </c>
      <c r="L139" s="135">
        <f t="shared" si="8"/>
        <v>-4.449999999999989</v>
      </c>
      <c r="M139" s="306">
        <f t="shared" si="9"/>
        <v>-0.8646653065189913</v>
      </c>
      <c r="N139" s="78">
        <f>Margins!B139</f>
        <v>650</v>
      </c>
      <c r="O139" s="25">
        <f t="shared" si="10"/>
        <v>0</v>
      </c>
      <c r="P139" s="25">
        <f t="shared" si="11"/>
        <v>0</v>
      </c>
    </row>
    <row r="140" spans="1:16" ht="13.5">
      <c r="A140" s="193" t="s">
        <v>421</v>
      </c>
      <c r="B140" s="172">
        <v>1149</v>
      </c>
      <c r="C140" s="302">
        <v>-0.66</v>
      </c>
      <c r="D140" s="172">
        <v>0</v>
      </c>
      <c r="E140" s="302">
        <v>0</v>
      </c>
      <c r="F140" s="172">
        <v>0</v>
      </c>
      <c r="G140" s="302">
        <v>0</v>
      </c>
      <c r="H140" s="172">
        <v>1149</v>
      </c>
      <c r="I140" s="303">
        <v>-0.66</v>
      </c>
      <c r="J140" s="264">
        <v>503.3</v>
      </c>
      <c r="K140" s="69">
        <v>508.4</v>
      </c>
      <c r="L140" s="135">
        <f t="shared" si="8"/>
        <v>-5.099999999999966</v>
      </c>
      <c r="M140" s="306">
        <f t="shared" si="9"/>
        <v>-1.0031471282454694</v>
      </c>
      <c r="N140" s="78">
        <f>Margins!B140</f>
        <v>550</v>
      </c>
      <c r="O140" s="25">
        <f t="shared" si="10"/>
        <v>0</v>
      </c>
      <c r="P140" s="25">
        <f t="shared" si="11"/>
        <v>0</v>
      </c>
    </row>
    <row r="141" spans="1:16" ht="13.5">
      <c r="A141" s="193" t="s">
        <v>422</v>
      </c>
      <c r="B141" s="172">
        <v>2971</v>
      </c>
      <c r="C141" s="302">
        <v>2.17</v>
      </c>
      <c r="D141" s="172">
        <v>250</v>
      </c>
      <c r="E141" s="302">
        <v>2.13</v>
      </c>
      <c r="F141" s="172">
        <v>18</v>
      </c>
      <c r="G141" s="302">
        <v>0.38</v>
      </c>
      <c r="H141" s="172">
        <v>3239</v>
      </c>
      <c r="I141" s="303">
        <v>2.15</v>
      </c>
      <c r="J141" s="264">
        <v>55.05</v>
      </c>
      <c r="K141" s="69">
        <v>54.5</v>
      </c>
      <c r="L141" s="135">
        <f t="shared" si="8"/>
        <v>0.5499999999999972</v>
      </c>
      <c r="M141" s="306">
        <f t="shared" si="9"/>
        <v>1.0091743119266003</v>
      </c>
      <c r="N141" s="78">
        <f>Margins!B141</f>
        <v>4400</v>
      </c>
      <c r="O141" s="25">
        <f t="shared" si="10"/>
        <v>1100000</v>
      </c>
      <c r="P141" s="25">
        <f t="shared" si="11"/>
        <v>79200</v>
      </c>
    </row>
    <row r="142" spans="1:16" ht="13.5">
      <c r="A142" s="193" t="s">
        <v>393</v>
      </c>
      <c r="B142" s="172">
        <v>1475</v>
      </c>
      <c r="C142" s="302">
        <v>-0.6</v>
      </c>
      <c r="D142" s="172">
        <v>59</v>
      </c>
      <c r="E142" s="302">
        <v>-0.4</v>
      </c>
      <c r="F142" s="172">
        <v>1</v>
      </c>
      <c r="G142" s="302">
        <v>-0.86</v>
      </c>
      <c r="H142" s="172">
        <v>1535</v>
      </c>
      <c r="I142" s="303">
        <v>-0.59</v>
      </c>
      <c r="J142" s="264">
        <v>149.5</v>
      </c>
      <c r="K142" s="69">
        <v>149.8</v>
      </c>
      <c r="L142" s="135">
        <f t="shared" si="8"/>
        <v>-0.30000000000001137</v>
      </c>
      <c r="M142" s="306">
        <f t="shared" si="9"/>
        <v>-0.2002670226969368</v>
      </c>
      <c r="N142" s="78">
        <f>Margins!B142</f>
        <v>2400</v>
      </c>
      <c r="O142" s="25">
        <f t="shared" si="10"/>
        <v>141600</v>
      </c>
      <c r="P142" s="25">
        <f t="shared" si="11"/>
        <v>2400</v>
      </c>
    </row>
    <row r="143" spans="1:16" ht="13.5">
      <c r="A143" s="193" t="s">
        <v>81</v>
      </c>
      <c r="B143" s="172">
        <v>2660</v>
      </c>
      <c r="C143" s="302">
        <v>-0.2</v>
      </c>
      <c r="D143" s="172">
        <v>1</v>
      </c>
      <c r="E143" s="302">
        <v>0</v>
      </c>
      <c r="F143" s="172">
        <v>0</v>
      </c>
      <c r="G143" s="302">
        <v>0</v>
      </c>
      <c r="H143" s="172">
        <v>2661</v>
      </c>
      <c r="I143" s="303">
        <v>-0.2</v>
      </c>
      <c r="J143" s="264">
        <v>517.3</v>
      </c>
      <c r="K143" s="69">
        <v>527.6</v>
      </c>
      <c r="L143" s="135">
        <f t="shared" si="8"/>
        <v>-10.300000000000068</v>
      </c>
      <c r="M143" s="306">
        <f t="shared" si="9"/>
        <v>-1.9522365428354942</v>
      </c>
      <c r="N143" s="78">
        <f>Margins!B143</f>
        <v>600</v>
      </c>
      <c r="O143" s="25">
        <f t="shared" si="10"/>
        <v>600</v>
      </c>
      <c r="P143" s="25">
        <f t="shared" si="11"/>
        <v>0</v>
      </c>
    </row>
    <row r="144" spans="1:16" ht="13.5">
      <c r="A144" s="193" t="s">
        <v>225</v>
      </c>
      <c r="B144" s="172">
        <v>971</v>
      </c>
      <c r="C144" s="302">
        <v>-0.16</v>
      </c>
      <c r="D144" s="172">
        <v>23</v>
      </c>
      <c r="E144" s="302">
        <v>-0.39</v>
      </c>
      <c r="F144" s="172">
        <v>2</v>
      </c>
      <c r="G144" s="302">
        <v>0</v>
      </c>
      <c r="H144" s="172">
        <v>996</v>
      </c>
      <c r="I144" s="303">
        <v>-0.17</v>
      </c>
      <c r="J144" s="264">
        <v>155.85</v>
      </c>
      <c r="K144" s="69">
        <v>157.2</v>
      </c>
      <c r="L144" s="135">
        <f t="shared" si="8"/>
        <v>-1.3499999999999943</v>
      </c>
      <c r="M144" s="306">
        <f t="shared" si="9"/>
        <v>-0.8587786259541949</v>
      </c>
      <c r="N144" s="78">
        <f>Margins!B144</f>
        <v>1400</v>
      </c>
      <c r="O144" s="25">
        <f t="shared" si="10"/>
        <v>32200</v>
      </c>
      <c r="P144" s="25">
        <f t="shared" si="11"/>
        <v>2800</v>
      </c>
    </row>
    <row r="145" spans="1:16" ht="13.5">
      <c r="A145" s="193" t="s">
        <v>297</v>
      </c>
      <c r="B145" s="172">
        <v>7768</v>
      </c>
      <c r="C145" s="302">
        <v>0.45</v>
      </c>
      <c r="D145" s="172">
        <v>46</v>
      </c>
      <c r="E145" s="302">
        <v>0.77</v>
      </c>
      <c r="F145" s="172">
        <v>8</v>
      </c>
      <c r="G145" s="302">
        <v>1.67</v>
      </c>
      <c r="H145" s="172">
        <v>7822</v>
      </c>
      <c r="I145" s="303">
        <v>0.45</v>
      </c>
      <c r="J145" s="264">
        <v>494.45</v>
      </c>
      <c r="K145" s="69">
        <v>506.85</v>
      </c>
      <c r="L145" s="135">
        <f t="shared" si="8"/>
        <v>-12.400000000000034</v>
      </c>
      <c r="M145" s="306">
        <f t="shared" si="9"/>
        <v>-2.446483180428141</v>
      </c>
      <c r="N145" s="78">
        <f>Margins!B145</f>
        <v>1100</v>
      </c>
      <c r="O145" s="25">
        <f t="shared" si="10"/>
        <v>50600</v>
      </c>
      <c r="P145" s="25">
        <f t="shared" si="11"/>
        <v>8800</v>
      </c>
    </row>
    <row r="146" spans="1:16" ht="13.5">
      <c r="A146" s="193" t="s">
        <v>226</v>
      </c>
      <c r="B146" s="172">
        <v>5504</v>
      </c>
      <c r="C146" s="302">
        <v>-0.42</v>
      </c>
      <c r="D146" s="172">
        <v>11</v>
      </c>
      <c r="E146" s="302">
        <v>-0.68</v>
      </c>
      <c r="F146" s="172">
        <v>0</v>
      </c>
      <c r="G146" s="302">
        <v>-1</v>
      </c>
      <c r="H146" s="172">
        <v>5515</v>
      </c>
      <c r="I146" s="303">
        <v>-0.42</v>
      </c>
      <c r="J146" s="264">
        <v>259.3</v>
      </c>
      <c r="K146" s="69">
        <v>263.95</v>
      </c>
      <c r="L146" s="135">
        <f t="shared" si="8"/>
        <v>-4.649999999999977</v>
      </c>
      <c r="M146" s="306">
        <f t="shared" si="9"/>
        <v>-1.7616972911536193</v>
      </c>
      <c r="N146" s="78">
        <f>Margins!B146</f>
        <v>1500</v>
      </c>
      <c r="O146" s="25">
        <f t="shared" si="10"/>
        <v>16500</v>
      </c>
      <c r="P146" s="25">
        <f t="shared" si="11"/>
        <v>0</v>
      </c>
    </row>
    <row r="147" spans="1:16" ht="13.5">
      <c r="A147" s="193" t="s">
        <v>423</v>
      </c>
      <c r="B147" s="172">
        <v>2107</v>
      </c>
      <c r="C147" s="302">
        <v>-0.81</v>
      </c>
      <c r="D147" s="172">
        <v>0</v>
      </c>
      <c r="E147" s="302">
        <v>0</v>
      </c>
      <c r="F147" s="172">
        <v>0</v>
      </c>
      <c r="G147" s="302">
        <v>0</v>
      </c>
      <c r="H147" s="172">
        <v>2107</v>
      </c>
      <c r="I147" s="303">
        <v>-0.81</v>
      </c>
      <c r="J147" s="264">
        <v>535.7</v>
      </c>
      <c r="K147" s="69">
        <v>551.45</v>
      </c>
      <c r="L147" s="135">
        <f t="shared" si="8"/>
        <v>-15.75</v>
      </c>
      <c r="M147" s="306">
        <f t="shared" si="9"/>
        <v>-2.8561066279807776</v>
      </c>
      <c r="N147" s="78">
        <f>Margins!B147</f>
        <v>550</v>
      </c>
      <c r="O147" s="25">
        <f t="shared" si="10"/>
        <v>0</v>
      </c>
      <c r="P147" s="25">
        <f t="shared" si="11"/>
        <v>0</v>
      </c>
    </row>
    <row r="148" spans="1:16" ht="13.5">
      <c r="A148" s="193" t="s">
        <v>227</v>
      </c>
      <c r="B148" s="172">
        <v>1268</v>
      </c>
      <c r="C148" s="302">
        <v>-0.32</v>
      </c>
      <c r="D148" s="172">
        <v>31</v>
      </c>
      <c r="E148" s="302">
        <v>-0.34</v>
      </c>
      <c r="F148" s="172">
        <v>4</v>
      </c>
      <c r="G148" s="302">
        <v>-0.2</v>
      </c>
      <c r="H148" s="172">
        <v>1303</v>
      </c>
      <c r="I148" s="303">
        <v>-0.32</v>
      </c>
      <c r="J148" s="264">
        <v>355.5</v>
      </c>
      <c r="K148" s="69">
        <v>356.15</v>
      </c>
      <c r="L148" s="135">
        <f t="shared" si="8"/>
        <v>-0.6499999999999773</v>
      </c>
      <c r="M148" s="306">
        <f t="shared" si="9"/>
        <v>-0.18250737048995574</v>
      </c>
      <c r="N148" s="78">
        <f>Margins!B148</f>
        <v>800</v>
      </c>
      <c r="O148" s="25">
        <f t="shared" si="10"/>
        <v>24800</v>
      </c>
      <c r="P148" s="25">
        <f t="shared" si="11"/>
        <v>3200</v>
      </c>
    </row>
    <row r="149" spans="1:16" ht="13.5">
      <c r="A149" s="193" t="s">
        <v>234</v>
      </c>
      <c r="B149" s="172">
        <v>27143</v>
      </c>
      <c r="C149" s="302">
        <v>-0.03</v>
      </c>
      <c r="D149" s="172">
        <v>1303</v>
      </c>
      <c r="E149" s="302">
        <v>-0.22</v>
      </c>
      <c r="F149" s="172">
        <v>215</v>
      </c>
      <c r="G149" s="302">
        <v>-0.17</v>
      </c>
      <c r="H149" s="172">
        <v>28661</v>
      </c>
      <c r="I149" s="303">
        <v>-0.04</v>
      </c>
      <c r="J149" s="264">
        <v>513.25</v>
      </c>
      <c r="K149" s="69">
        <v>517.35</v>
      </c>
      <c r="L149" s="135">
        <f t="shared" si="8"/>
        <v>-4.100000000000023</v>
      </c>
      <c r="M149" s="306">
        <f t="shared" si="9"/>
        <v>-0.7925002416159318</v>
      </c>
      <c r="N149" s="78">
        <f>Margins!B149</f>
        <v>700</v>
      </c>
      <c r="O149" s="25">
        <f t="shared" si="10"/>
        <v>912100</v>
      </c>
      <c r="P149" s="25">
        <f t="shared" si="11"/>
        <v>150500</v>
      </c>
    </row>
    <row r="150" spans="1:16" ht="13.5">
      <c r="A150" s="193" t="s">
        <v>98</v>
      </c>
      <c r="B150" s="172">
        <v>23020</v>
      </c>
      <c r="C150" s="302">
        <v>1.27</v>
      </c>
      <c r="D150" s="172">
        <v>518</v>
      </c>
      <c r="E150" s="302">
        <v>2.28</v>
      </c>
      <c r="F150" s="172">
        <v>25</v>
      </c>
      <c r="G150" s="302">
        <v>7.33</v>
      </c>
      <c r="H150" s="172">
        <v>23563</v>
      </c>
      <c r="I150" s="303">
        <v>1.28</v>
      </c>
      <c r="J150" s="264">
        <v>590.3</v>
      </c>
      <c r="K150" s="69">
        <v>560.5</v>
      </c>
      <c r="L150" s="135">
        <f t="shared" si="8"/>
        <v>29.799999999999955</v>
      </c>
      <c r="M150" s="306">
        <f t="shared" si="9"/>
        <v>5.316681534344327</v>
      </c>
      <c r="N150" s="78">
        <f>Margins!B150</f>
        <v>550</v>
      </c>
      <c r="O150" s="25">
        <f t="shared" si="10"/>
        <v>284900</v>
      </c>
      <c r="P150" s="25">
        <f t="shared" si="11"/>
        <v>13750</v>
      </c>
    </row>
    <row r="151" spans="1:16" ht="13.5">
      <c r="A151" s="193" t="s">
        <v>149</v>
      </c>
      <c r="B151" s="172">
        <v>13442</v>
      </c>
      <c r="C151" s="302">
        <v>-0.27</v>
      </c>
      <c r="D151" s="172">
        <v>292</v>
      </c>
      <c r="E151" s="302">
        <v>-0.49</v>
      </c>
      <c r="F151" s="172">
        <v>77</v>
      </c>
      <c r="G151" s="302">
        <v>-0.39</v>
      </c>
      <c r="H151" s="172">
        <v>13811</v>
      </c>
      <c r="I151" s="303">
        <v>-0.28</v>
      </c>
      <c r="J151" s="264">
        <v>1091.25</v>
      </c>
      <c r="K151" s="69">
        <v>1093.95</v>
      </c>
      <c r="L151" s="135">
        <f t="shared" si="8"/>
        <v>-2.7000000000000455</v>
      </c>
      <c r="M151" s="306">
        <f t="shared" si="9"/>
        <v>-0.24681201151789803</v>
      </c>
      <c r="N151" s="78">
        <f>Margins!B151</f>
        <v>550</v>
      </c>
      <c r="O151" s="25">
        <f t="shared" si="10"/>
        <v>160600</v>
      </c>
      <c r="P151" s="25">
        <f t="shared" si="11"/>
        <v>42350</v>
      </c>
    </row>
    <row r="152" spans="1:18" ht="13.5">
      <c r="A152" s="193" t="s">
        <v>203</v>
      </c>
      <c r="B152" s="172">
        <v>39836</v>
      </c>
      <c r="C152" s="302">
        <v>-0.01</v>
      </c>
      <c r="D152" s="172">
        <v>4728</v>
      </c>
      <c r="E152" s="302">
        <v>-0.24</v>
      </c>
      <c r="F152" s="172">
        <v>1874</v>
      </c>
      <c r="G152" s="302">
        <v>0.33</v>
      </c>
      <c r="H152" s="172">
        <v>46438</v>
      </c>
      <c r="I152" s="303">
        <v>-0.03</v>
      </c>
      <c r="J152" s="264">
        <v>1705.1</v>
      </c>
      <c r="K152" s="69">
        <v>1734.35</v>
      </c>
      <c r="L152" s="135">
        <f t="shared" si="8"/>
        <v>-29.25</v>
      </c>
      <c r="M152" s="306">
        <f t="shared" si="9"/>
        <v>-1.6865107965520223</v>
      </c>
      <c r="N152" s="78">
        <f>Margins!B152</f>
        <v>150</v>
      </c>
      <c r="O152" s="25">
        <f t="shared" si="10"/>
        <v>709200</v>
      </c>
      <c r="P152" s="25">
        <f t="shared" si="11"/>
        <v>281100</v>
      </c>
      <c r="R152" s="25"/>
    </row>
    <row r="153" spans="1:18" ht="13.5">
      <c r="A153" s="193" t="s">
        <v>298</v>
      </c>
      <c r="B153" s="172">
        <v>2394</v>
      </c>
      <c r="C153" s="302">
        <v>-0.68</v>
      </c>
      <c r="D153" s="172">
        <v>3</v>
      </c>
      <c r="E153" s="302">
        <v>0</v>
      </c>
      <c r="F153" s="172">
        <v>0</v>
      </c>
      <c r="G153" s="302">
        <v>0</v>
      </c>
      <c r="H153" s="172">
        <v>2397</v>
      </c>
      <c r="I153" s="303">
        <v>-0.68</v>
      </c>
      <c r="J153" s="264">
        <v>603.75</v>
      </c>
      <c r="K153" s="69">
        <v>616.95</v>
      </c>
      <c r="L153" s="135">
        <f t="shared" si="8"/>
        <v>-13.200000000000045</v>
      </c>
      <c r="M153" s="306">
        <f t="shared" si="9"/>
        <v>-2.139557500607836</v>
      </c>
      <c r="N153" s="78">
        <f>Margins!B153</f>
        <v>1000</v>
      </c>
      <c r="O153" s="25">
        <f t="shared" si="10"/>
        <v>3000</v>
      </c>
      <c r="P153" s="25">
        <f t="shared" si="11"/>
        <v>0</v>
      </c>
      <c r="R153" s="25"/>
    </row>
    <row r="154" spans="1:18" ht="13.5">
      <c r="A154" s="193" t="s">
        <v>424</v>
      </c>
      <c r="B154" s="172">
        <v>8823</v>
      </c>
      <c r="C154" s="302">
        <v>1.04</v>
      </c>
      <c r="D154" s="172">
        <v>1382</v>
      </c>
      <c r="E154" s="302">
        <v>2.71</v>
      </c>
      <c r="F154" s="172">
        <v>196</v>
      </c>
      <c r="G154" s="302">
        <v>1.02</v>
      </c>
      <c r="H154" s="172">
        <v>10401</v>
      </c>
      <c r="I154" s="303">
        <v>1.17</v>
      </c>
      <c r="J154" s="264">
        <v>35.1</v>
      </c>
      <c r="K154" s="69">
        <v>34</v>
      </c>
      <c r="L154" s="135">
        <f t="shared" si="8"/>
        <v>1.1000000000000014</v>
      </c>
      <c r="M154" s="306">
        <f t="shared" si="9"/>
        <v>3.2352941176470633</v>
      </c>
      <c r="N154" s="78">
        <f>Margins!B154</f>
        <v>7150</v>
      </c>
      <c r="O154" s="25">
        <f t="shared" si="10"/>
        <v>9881300</v>
      </c>
      <c r="P154" s="25">
        <f t="shared" si="11"/>
        <v>1401400</v>
      </c>
      <c r="R154" s="25"/>
    </row>
    <row r="155" spans="1:18" ht="13.5">
      <c r="A155" s="193" t="s">
        <v>425</v>
      </c>
      <c r="B155" s="172">
        <v>12054</v>
      </c>
      <c r="C155" s="302">
        <v>-0.2</v>
      </c>
      <c r="D155" s="172">
        <v>12</v>
      </c>
      <c r="E155" s="302">
        <v>-0.08</v>
      </c>
      <c r="F155" s="172">
        <v>0</v>
      </c>
      <c r="G155" s="302">
        <v>0</v>
      </c>
      <c r="H155" s="172">
        <v>12066</v>
      </c>
      <c r="I155" s="303">
        <v>-0.2</v>
      </c>
      <c r="J155" s="264">
        <v>464.25</v>
      </c>
      <c r="K155" s="69">
        <v>491.6</v>
      </c>
      <c r="L155" s="135">
        <f t="shared" si="8"/>
        <v>-27.350000000000023</v>
      </c>
      <c r="M155" s="306">
        <f t="shared" si="9"/>
        <v>-5.563466232709525</v>
      </c>
      <c r="N155" s="78">
        <f>Margins!B155</f>
        <v>450</v>
      </c>
      <c r="O155" s="25">
        <f t="shared" si="10"/>
        <v>5400</v>
      </c>
      <c r="P155" s="25">
        <f t="shared" si="11"/>
        <v>0</v>
      </c>
      <c r="R155" s="25"/>
    </row>
    <row r="156" spans="1:16" ht="13.5">
      <c r="A156" s="193" t="s">
        <v>216</v>
      </c>
      <c r="B156" s="172">
        <v>4173</v>
      </c>
      <c r="C156" s="302">
        <v>-0.29</v>
      </c>
      <c r="D156" s="172">
        <v>470</v>
      </c>
      <c r="E156" s="302">
        <v>-0.23</v>
      </c>
      <c r="F156" s="172">
        <v>71</v>
      </c>
      <c r="G156" s="302">
        <v>-0.28</v>
      </c>
      <c r="H156" s="172">
        <v>4714</v>
      </c>
      <c r="I156" s="303">
        <v>-0.28</v>
      </c>
      <c r="J156" s="264">
        <v>96.3</v>
      </c>
      <c r="K156" s="69">
        <v>97</v>
      </c>
      <c r="L156" s="135">
        <f t="shared" si="8"/>
        <v>-0.7000000000000028</v>
      </c>
      <c r="M156" s="306">
        <f t="shared" si="9"/>
        <v>-0.7216494845360854</v>
      </c>
      <c r="N156" s="78">
        <f>Margins!B156</f>
        <v>3350</v>
      </c>
      <c r="O156" s="25">
        <f t="shared" si="10"/>
        <v>1574500</v>
      </c>
      <c r="P156" s="25">
        <f t="shared" si="11"/>
        <v>237850</v>
      </c>
    </row>
    <row r="157" spans="1:16" ht="13.5">
      <c r="A157" s="193" t="s">
        <v>235</v>
      </c>
      <c r="B157" s="172">
        <v>6418</v>
      </c>
      <c r="C157" s="302">
        <v>0.71</v>
      </c>
      <c r="D157" s="172">
        <v>327</v>
      </c>
      <c r="E157" s="302">
        <v>0.01</v>
      </c>
      <c r="F157" s="172">
        <v>124</v>
      </c>
      <c r="G157" s="302">
        <v>0.59</v>
      </c>
      <c r="H157" s="172">
        <v>6869</v>
      </c>
      <c r="I157" s="303">
        <v>0.65</v>
      </c>
      <c r="J157" s="264">
        <v>134.2</v>
      </c>
      <c r="K157" s="69">
        <v>136.1</v>
      </c>
      <c r="L157" s="135">
        <f t="shared" si="8"/>
        <v>-1.9000000000000057</v>
      </c>
      <c r="M157" s="306">
        <f t="shared" si="9"/>
        <v>-1.3960323291697325</v>
      </c>
      <c r="N157" s="78">
        <f>Margins!B157</f>
        <v>2700</v>
      </c>
      <c r="O157" s="25">
        <f t="shared" si="10"/>
        <v>882900</v>
      </c>
      <c r="P157" s="25">
        <f t="shared" si="11"/>
        <v>334800</v>
      </c>
    </row>
    <row r="158" spans="1:16" ht="13.5">
      <c r="A158" s="193" t="s">
        <v>204</v>
      </c>
      <c r="B158" s="172">
        <v>7949</v>
      </c>
      <c r="C158" s="302">
        <v>0.19</v>
      </c>
      <c r="D158" s="172">
        <v>475</v>
      </c>
      <c r="E158" s="302">
        <v>0.07</v>
      </c>
      <c r="F158" s="172">
        <v>155</v>
      </c>
      <c r="G158" s="302">
        <v>0.94</v>
      </c>
      <c r="H158" s="172">
        <v>8579</v>
      </c>
      <c r="I158" s="303">
        <v>0.19</v>
      </c>
      <c r="J158" s="264">
        <v>462.05</v>
      </c>
      <c r="K158" s="69">
        <v>466.75</v>
      </c>
      <c r="L158" s="135">
        <f t="shared" si="8"/>
        <v>-4.699999999999989</v>
      </c>
      <c r="M158" s="306">
        <f t="shared" si="9"/>
        <v>-1.00696304231387</v>
      </c>
      <c r="N158" s="78">
        <f>Margins!B158</f>
        <v>600</v>
      </c>
      <c r="O158" s="25">
        <f t="shared" si="10"/>
        <v>285000</v>
      </c>
      <c r="P158" s="25">
        <f t="shared" si="11"/>
        <v>93000</v>
      </c>
    </row>
    <row r="159" spans="1:16" ht="13.5">
      <c r="A159" s="193" t="s">
        <v>205</v>
      </c>
      <c r="B159" s="172">
        <v>42303</v>
      </c>
      <c r="C159" s="302">
        <v>-0.09</v>
      </c>
      <c r="D159" s="172">
        <v>3860</v>
      </c>
      <c r="E159" s="302">
        <v>0.02</v>
      </c>
      <c r="F159" s="172">
        <v>1830</v>
      </c>
      <c r="G159" s="302">
        <v>0.07</v>
      </c>
      <c r="H159" s="172">
        <v>47993</v>
      </c>
      <c r="I159" s="303">
        <v>-0.07</v>
      </c>
      <c r="J159" s="264">
        <v>1455.2</v>
      </c>
      <c r="K159" s="69">
        <v>1446.55</v>
      </c>
      <c r="L159" s="135">
        <f t="shared" si="8"/>
        <v>8.650000000000091</v>
      </c>
      <c r="M159" s="306">
        <f t="shared" si="9"/>
        <v>0.5979744910303889</v>
      </c>
      <c r="N159" s="78">
        <f>Margins!B159</f>
        <v>250</v>
      </c>
      <c r="O159" s="25">
        <f t="shared" si="10"/>
        <v>965000</v>
      </c>
      <c r="P159" s="25">
        <f t="shared" si="11"/>
        <v>457500</v>
      </c>
    </row>
    <row r="160" spans="1:16" ht="13.5">
      <c r="A160" s="193" t="s">
        <v>37</v>
      </c>
      <c r="B160" s="172">
        <v>435</v>
      </c>
      <c r="C160" s="302">
        <v>0.14</v>
      </c>
      <c r="D160" s="172">
        <v>0</v>
      </c>
      <c r="E160" s="302">
        <v>0</v>
      </c>
      <c r="F160" s="172">
        <v>0</v>
      </c>
      <c r="G160" s="302">
        <v>0</v>
      </c>
      <c r="H160" s="172">
        <v>435</v>
      </c>
      <c r="I160" s="303">
        <v>0.14</v>
      </c>
      <c r="J160" s="264">
        <v>192.3</v>
      </c>
      <c r="K160" s="69">
        <v>192.05</v>
      </c>
      <c r="L160" s="135">
        <f t="shared" si="8"/>
        <v>0.25</v>
      </c>
      <c r="M160" s="306">
        <f t="shared" si="9"/>
        <v>0.1301744337412132</v>
      </c>
      <c r="N160" s="78">
        <f>Margins!B160</f>
        <v>1600</v>
      </c>
      <c r="O160" s="25">
        <f t="shared" si="10"/>
        <v>0</v>
      </c>
      <c r="P160" s="25">
        <f t="shared" si="11"/>
        <v>0</v>
      </c>
    </row>
    <row r="161" spans="1:16" ht="13.5">
      <c r="A161" s="193" t="s">
        <v>299</v>
      </c>
      <c r="B161" s="172">
        <v>2048</v>
      </c>
      <c r="C161" s="302">
        <v>0.39</v>
      </c>
      <c r="D161" s="172">
        <v>24</v>
      </c>
      <c r="E161" s="302">
        <v>-0.11</v>
      </c>
      <c r="F161" s="172">
        <v>0</v>
      </c>
      <c r="G161" s="302">
        <v>0</v>
      </c>
      <c r="H161" s="172">
        <v>2072</v>
      </c>
      <c r="I161" s="303">
        <v>0.38</v>
      </c>
      <c r="J161" s="264">
        <v>1747.55</v>
      </c>
      <c r="K161" s="69">
        <v>1753.5</v>
      </c>
      <c r="L161" s="135">
        <f t="shared" si="8"/>
        <v>-5.9500000000000455</v>
      </c>
      <c r="M161" s="306">
        <f t="shared" si="9"/>
        <v>-0.3393213572854317</v>
      </c>
      <c r="N161" s="78">
        <f>Margins!B161</f>
        <v>150</v>
      </c>
      <c r="O161" s="25">
        <f t="shared" si="10"/>
        <v>3600</v>
      </c>
      <c r="P161" s="25">
        <f t="shared" si="11"/>
        <v>0</v>
      </c>
    </row>
    <row r="162" spans="1:16" ht="13.5">
      <c r="A162" s="193" t="s">
        <v>426</v>
      </c>
      <c r="B162" s="172">
        <v>58</v>
      </c>
      <c r="C162" s="302">
        <v>-0.53</v>
      </c>
      <c r="D162" s="172">
        <v>0</v>
      </c>
      <c r="E162" s="302">
        <v>0</v>
      </c>
      <c r="F162" s="172">
        <v>0</v>
      </c>
      <c r="G162" s="302">
        <v>0</v>
      </c>
      <c r="H162" s="172">
        <v>58</v>
      </c>
      <c r="I162" s="303">
        <v>-0.53</v>
      </c>
      <c r="J162" s="264">
        <v>1193.9</v>
      </c>
      <c r="K162" s="69">
        <v>1181.6</v>
      </c>
      <c r="L162" s="135">
        <f t="shared" si="8"/>
        <v>12.300000000000182</v>
      </c>
      <c r="M162" s="306">
        <f t="shared" si="9"/>
        <v>1.040961408260002</v>
      </c>
      <c r="N162" s="78">
        <f>Margins!B162</f>
        <v>200</v>
      </c>
      <c r="O162" s="25">
        <f t="shared" si="10"/>
        <v>0</v>
      </c>
      <c r="P162" s="25">
        <f t="shared" si="11"/>
        <v>0</v>
      </c>
    </row>
    <row r="163" spans="1:17" ht="15" customHeight="1">
      <c r="A163" s="193" t="s">
        <v>228</v>
      </c>
      <c r="B163" s="172">
        <v>2954</v>
      </c>
      <c r="C163" s="302">
        <v>-0.13</v>
      </c>
      <c r="D163" s="172">
        <v>9</v>
      </c>
      <c r="E163" s="302">
        <v>0.8</v>
      </c>
      <c r="F163" s="172">
        <v>2</v>
      </c>
      <c r="G163" s="302">
        <v>0</v>
      </c>
      <c r="H163" s="172">
        <v>2965</v>
      </c>
      <c r="I163" s="303">
        <v>-0.13</v>
      </c>
      <c r="J163" s="264">
        <v>1311.8</v>
      </c>
      <c r="K163" s="69">
        <v>1340.5</v>
      </c>
      <c r="L163" s="135">
        <f t="shared" si="8"/>
        <v>-28.700000000000045</v>
      </c>
      <c r="M163" s="306">
        <f t="shared" si="9"/>
        <v>-2.1409921671018313</v>
      </c>
      <c r="N163" s="78">
        <f>Margins!B163</f>
        <v>188</v>
      </c>
      <c r="O163" s="25">
        <f t="shared" si="10"/>
        <v>1692</v>
      </c>
      <c r="P163" s="25">
        <f t="shared" si="11"/>
        <v>376</v>
      </c>
      <c r="Q163" s="69"/>
    </row>
    <row r="164" spans="1:17" ht="15" customHeight="1">
      <c r="A164" s="193" t="s">
        <v>427</v>
      </c>
      <c r="B164" s="172">
        <v>1414</v>
      </c>
      <c r="C164" s="302">
        <v>0.28</v>
      </c>
      <c r="D164" s="172">
        <v>0</v>
      </c>
      <c r="E164" s="302">
        <v>0</v>
      </c>
      <c r="F164" s="172">
        <v>0</v>
      </c>
      <c r="G164" s="302">
        <v>0</v>
      </c>
      <c r="H164" s="172">
        <v>1414</v>
      </c>
      <c r="I164" s="303">
        <v>0.28</v>
      </c>
      <c r="J164" s="264">
        <v>90.25</v>
      </c>
      <c r="K164" s="69">
        <v>89.6</v>
      </c>
      <c r="L164" s="135">
        <f t="shared" si="8"/>
        <v>0.6500000000000057</v>
      </c>
      <c r="M164" s="306">
        <f t="shared" si="9"/>
        <v>0.7254464285714349</v>
      </c>
      <c r="N164" s="78">
        <f>Margins!B164</f>
        <v>2600</v>
      </c>
      <c r="O164" s="25">
        <f t="shared" si="10"/>
        <v>0</v>
      </c>
      <c r="P164" s="25">
        <f t="shared" si="11"/>
        <v>0</v>
      </c>
      <c r="Q164" s="69"/>
    </row>
    <row r="165" spans="1:17" ht="15" customHeight="1">
      <c r="A165" s="193" t="s">
        <v>276</v>
      </c>
      <c r="B165" s="172">
        <v>647</v>
      </c>
      <c r="C165" s="302">
        <v>-0.61</v>
      </c>
      <c r="D165" s="172">
        <v>0</v>
      </c>
      <c r="E165" s="302">
        <v>0</v>
      </c>
      <c r="F165" s="172">
        <v>0</v>
      </c>
      <c r="G165" s="302">
        <v>0</v>
      </c>
      <c r="H165" s="172">
        <v>647</v>
      </c>
      <c r="I165" s="303">
        <v>-0.61</v>
      </c>
      <c r="J165" s="264">
        <v>872.25</v>
      </c>
      <c r="K165" s="69">
        <v>881.55</v>
      </c>
      <c r="L165" s="135">
        <f t="shared" si="8"/>
        <v>-9.299999999999955</v>
      </c>
      <c r="M165" s="306">
        <f t="shared" si="9"/>
        <v>-1.0549600136123822</v>
      </c>
      <c r="N165" s="78">
        <f>Margins!B165</f>
        <v>350</v>
      </c>
      <c r="O165" s="25">
        <f t="shared" si="10"/>
        <v>0</v>
      </c>
      <c r="P165" s="25">
        <f t="shared" si="11"/>
        <v>0</v>
      </c>
      <c r="Q165" s="69"/>
    </row>
    <row r="166" spans="1:17" ht="15" customHeight="1">
      <c r="A166" s="193" t="s">
        <v>180</v>
      </c>
      <c r="B166" s="172">
        <v>923</v>
      </c>
      <c r="C166" s="302">
        <v>-0.27</v>
      </c>
      <c r="D166" s="172">
        <v>17</v>
      </c>
      <c r="E166" s="302">
        <v>-0.5</v>
      </c>
      <c r="F166" s="172">
        <v>0</v>
      </c>
      <c r="G166" s="302">
        <v>-1</v>
      </c>
      <c r="H166" s="172">
        <v>940</v>
      </c>
      <c r="I166" s="303">
        <v>-0.28</v>
      </c>
      <c r="J166" s="264">
        <v>162.55</v>
      </c>
      <c r="K166" s="69">
        <v>162.9</v>
      </c>
      <c r="L166" s="135">
        <f t="shared" si="8"/>
        <v>-0.3499999999999943</v>
      </c>
      <c r="M166" s="306">
        <f t="shared" si="9"/>
        <v>-0.21485573971761468</v>
      </c>
      <c r="N166" s="78">
        <f>Margins!B166</f>
        <v>1500</v>
      </c>
      <c r="O166" s="25">
        <f t="shared" si="10"/>
        <v>25500</v>
      </c>
      <c r="P166" s="25">
        <f t="shared" si="11"/>
        <v>0</v>
      </c>
      <c r="Q166" s="69"/>
    </row>
    <row r="167" spans="1:17" ht="15" customHeight="1">
      <c r="A167" s="193" t="s">
        <v>181</v>
      </c>
      <c r="B167" s="172">
        <v>52</v>
      </c>
      <c r="C167" s="302">
        <v>-0.7</v>
      </c>
      <c r="D167" s="172">
        <v>0</v>
      </c>
      <c r="E167" s="302">
        <v>0</v>
      </c>
      <c r="F167" s="172">
        <v>0</v>
      </c>
      <c r="G167" s="302">
        <v>0</v>
      </c>
      <c r="H167" s="172">
        <v>52</v>
      </c>
      <c r="I167" s="303">
        <v>-0.7</v>
      </c>
      <c r="J167" s="264">
        <v>338.35</v>
      </c>
      <c r="K167" s="69">
        <v>341</v>
      </c>
      <c r="L167" s="135">
        <f t="shared" si="8"/>
        <v>-2.6499999999999773</v>
      </c>
      <c r="M167" s="306">
        <f t="shared" si="9"/>
        <v>-0.7771260997067382</v>
      </c>
      <c r="N167" s="78">
        <f>Margins!B167</f>
        <v>850</v>
      </c>
      <c r="O167" s="25">
        <f t="shared" si="10"/>
        <v>0</v>
      </c>
      <c r="P167" s="25">
        <f t="shared" si="11"/>
        <v>0</v>
      </c>
      <c r="Q167" s="69"/>
    </row>
    <row r="168" spans="1:17" ht="15" customHeight="1">
      <c r="A168" s="193" t="s">
        <v>150</v>
      </c>
      <c r="B168" s="172">
        <v>4129</v>
      </c>
      <c r="C168" s="302">
        <v>-0.56</v>
      </c>
      <c r="D168" s="172">
        <v>37</v>
      </c>
      <c r="E168" s="302">
        <v>-0.4</v>
      </c>
      <c r="F168" s="172">
        <v>0</v>
      </c>
      <c r="G168" s="302">
        <v>-1</v>
      </c>
      <c r="H168" s="172">
        <v>4166</v>
      </c>
      <c r="I168" s="303">
        <v>-0.55</v>
      </c>
      <c r="J168" s="264">
        <v>584</v>
      </c>
      <c r="K168" s="69">
        <v>597.95</v>
      </c>
      <c r="L168" s="135">
        <f t="shared" si="8"/>
        <v>-13.950000000000045</v>
      </c>
      <c r="M168" s="306">
        <f t="shared" si="9"/>
        <v>-2.3329709841960105</v>
      </c>
      <c r="N168" s="78">
        <f>Margins!B168</f>
        <v>438</v>
      </c>
      <c r="O168" s="25">
        <f t="shared" si="10"/>
        <v>16206</v>
      </c>
      <c r="P168" s="25">
        <f t="shared" si="11"/>
        <v>0</v>
      </c>
      <c r="Q168" s="69"/>
    </row>
    <row r="169" spans="1:17" ht="15" customHeight="1">
      <c r="A169" s="193" t="s">
        <v>428</v>
      </c>
      <c r="B169" s="172">
        <v>2701</v>
      </c>
      <c r="C169" s="302">
        <v>0.72</v>
      </c>
      <c r="D169" s="172">
        <v>57</v>
      </c>
      <c r="E169" s="302">
        <v>1.38</v>
      </c>
      <c r="F169" s="172">
        <v>0</v>
      </c>
      <c r="G169" s="302">
        <v>0</v>
      </c>
      <c r="H169" s="172">
        <v>2758</v>
      </c>
      <c r="I169" s="303">
        <v>0.73</v>
      </c>
      <c r="J169" s="264">
        <v>168.45</v>
      </c>
      <c r="K169" s="69">
        <v>166.35</v>
      </c>
      <c r="L169" s="135">
        <f t="shared" si="8"/>
        <v>2.0999999999999943</v>
      </c>
      <c r="M169" s="306">
        <f t="shared" si="9"/>
        <v>1.2623985572587884</v>
      </c>
      <c r="N169" s="78">
        <f>Margins!B169</f>
        <v>1250</v>
      </c>
      <c r="O169" s="25">
        <f t="shared" si="10"/>
        <v>71250</v>
      </c>
      <c r="P169" s="25">
        <f t="shared" si="11"/>
        <v>0</v>
      </c>
      <c r="Q169" s="69"/>
    </row>
    <row r="170" spans="1:17" ht="15" customHeight="1">
      <c r="A170" s="193" t="s">
        <v>429</v>
      </c>
      <c r="B170" s="172">
        <v>2275</v>
      </c>
      <c r="C170" s="302">
        <v>1.65</v>
      </c>
      <c r="D170" s="172">
        <v>1</v>
      </c>
      <c r="E170" s="302">
        <v>0</v>
      </c>
      <c r="F170" s="172">
        <v>0</v>
      </c>
      <c r="G170" s="302">
        <v>0</v>
      </c>
      <c r="H170" s="172">
        <v>2276</v>
      </c>
      <c r="I170" s="303">
        <v>1.65</v>
      </c>
      <c r="J170" s="264">
        <v>237.55</v>
      </c>
      <c r="K170" s="69">
        <v>234.8</v>
      </c>
      <c r="L170" s="135">
        <f t="shared" si="8"/>
        <v>2.75</v>
      </c>
      <c r="M170" s="306">
        <f t="shared" si="9"/>
        <v>1.1712095400340714</v>
      </c>
      <c r="N170" s="78">
        <f>Margins!B170</f>
        <v>1050</v>
      </c>
      <c r="O170" s="25">
        <f t="shared" si="10"/>
        <v>1050</v>
      </c>
      <c r="P170" s="25">
        <f t="shared" si="11"/>
        <v>0</v>
      </c>
      <c r="Q170" s="69"/>
    </row>
    <row r="171" spans="1:17" ht="15" customHeight="1">
      <c r="A171" s="193" t="s">
        <v>151</v>
      </c>
      <c r="B171" s="172">
        <v>2864</v>
      </c>
      <c r="C171" s="302">
        <v>3.09</v>
      </c>
      <c r="D171" s="172">
        <v>0</v>
      </c>
      <c r="E171" s="302">
        <v>0</v>
      </c>
      <c r="F171" s="172">
        <v>0</v>
      </c>
      <c r="G171" s="302">
        <v>0</v>
      </c>
      <c r="H171" s="172">
        <v>2864</v>
      </c>
      <c r="I171" s="303">
        <v>3.09</v>
      </c>
      <c r="J171" s="264">
        <v>1065.2</v>
      </c>
      <c r="K171" s="69">
        <v>1032.45</v>
      </c>
      <c r="L171" s="135">
        <f t="shared" si="8"/>
        <v>32.75</v>
      </c>
      <c r="M171" s="306">
        <f t="shared" si="9"/>
        <v>3.172066443895588</v>
      </c>
      <c r="N171" s="78">
        <f>Margins!B171</f>
        <v>225</v>
      </c>
      <c r="O171" s="25">
        <f t="shared" si="10"/>
        <v>0</v>
      </c>
      <c r="P171" s="25">
        <f t="shared" si="11"/>
        <v>0</v>
      </c>
      <c r="Q171" s="69"/>
    </row>
    <row r="172" spans="1:17" ht="15" customHeight="1">
      <c r="A172" s="193" t="s">
        <v>214</v>
      </c>
      <c r="B172" s="172">
        <v>2152</v>
      </c>
      <c r="C172" s="302">
        <v>1.25</v>
      </c>
      <c r="D172" s="172">
        <v>0</v>
      </c>
      <c r="E172" s="302">
        <v>0</v>
      </c>
      <c r="F172" s="172">
        <v>0</v>
      </c>
      <c r="G172" s="302">
        <v>0</v>
      </c>
      <c r="H172" s="172">
        <v>2152</v>
      </c>
      <c r="I172" s="303">
        <v>1.25</v>
      </c>
      <c r="J172" s="264">
        <v>1636.1</v>
      </c>
      <c r="K172" s="69">
        <v>1562.3</v>
      </c>
      <c r="L172" s="135">
        <f t="shared" si="8"/>
        <v>73.79999999999995</v>
      </c>
      <c r="M172" s="306">
        <f t="shared" si="9"/>
        <v>4.723804646994813</v>
      </c>
      <c r="N172" s="78">
        <f>Margins!B172</f>
        <v>125</v>
      </c>
      <c r="O172" s="25">
        <f t="shared" si="10"/>
        <v>0</v>
      </c>
      <c r="P172" s="25">
        <f t="shared" si="11"/>
        <v>0</v>
      </c>
      <c r="Q172" s="69"/>
    </row>
    <row r="173" spans="1:17" ht="15" customHeight="1">
      <c r="A173" s="193" t="s">
        <v>229</v>
      </c>
      <c r="B173" s="172">
        <v>2991</v>
      </c>
      <c r="C173" s="302">
        <v>-0.58</v>
      </c>
      <c r="D173" s="172">
        <v>6</v>
      </c>
      <c r="E173" s="302">
        <v>0</v>
      </c>
      <c r="F173" s="172">
        <v>1</v>
      </c>
      <c r="G173" s="302">
        <v>0</v>
      </c>
      <c r="H173" s="172">
        <v>2998</v>
      </c>
      <c r="I173" s="303">
        <v>-0.58</v>
      </c>
      <c r="J173" s="264">
        <v>1378.1</v>
      </c>
      <c r="K173" s="69">
        <v>1376.05</v>
      </c>
      <c r="L173" s="135">
        <f t="shared" si="8"/>
        <v>2.0499999999999545</v>
      </c>
      <c r="M173" s="306">
        <f t="shared" si="9"/>
        <v>0.14897714472584242</v>
      </c>
      <c r="N173" s="78">
        <f>Margins!B173</f>
        <v>200</v>
      </c>
      <c r="O173" s="25">
        <f t="shared" si="10"/>
        <v>1200</v>
      </c>
      <c r="P173" s="25">
        <f t="shared" si="11"/>
        <v>200</v>
      </c>
      <c r="Q173" s="69"/>
    </row>
    <row r="174" spans="1:17" ht="15" customHeight="1">
      <c r="A174" s="193" t="s">
        <v>91</v>
      </c>
      <c r="B174" s="172">
        <v>631</v>
      </c>
      <c r="C174" s="302">
        <v>0.13</v>
      </c>
      <c r="D174" s="172">
        <v>6</v>
      </c>
      <c r="E174" s="302">
        <v>-0.67</v>
      </c>
      <c r="F174" s="172">
        <v>0</v>
      </c>
      <c r="G174" s="302">
        <v>0</v>
      </c>
      <c r="H174" s="172">
        <v>637</v>
      </c>
      <c r="I174" s="303">
        <v>0.11</v>
      </c>
      <c r="J174" s="264">
        <v>73.95</v>
      </c>
      <c r="K174" s="69">
        <v>74.3</v>
      </c>
      <c r="L174" s="135">
        <f t="shared" si="8"/>
        <v>-0.3499999999999943</v>
      </c>
      <c r="M174" s="306">
        <f t="shared" si="9"/>
        <v>-0.4710632570659412</v>
      </c>
      <c r="N174" s="78">
        <f>Margins!B174</f>
        <v>3800</v>
      </c>
      <c r="O174" s="25">
        <f t="shared" si="10"/>
        <v>22800</v>
      </c>
      <c r="P174" s="25">
        <f t="shared" si="11"/>
        <v>0</v>
      </c>
      <c r="Q174" s="69"/>
    </row>
    <row r="175" spans="1:17" ht="15" customHeight="1">
      <c r="A175" s="193" t="s">
        <v>152</v>
      </c>
      <c r="B175" s="172">
        <v>772</v>
      </c>
      <c r="C175" s="302">
        <v>0.02</v>
      </c>
      <c r="D175" s="172">
        <v>1</v>
      </c>
      <c r="E175" s="302">
        <v>0</v>
      </c>
      <c r="F175" s="172">
        <v>0</v>
      </c>
      <c r="G175" s="302">
        <v>0</v>
      </c>
      <c r="H175" s="172">
        <v>773</v>
      </c>
      <c r="I175" s="303">
        <v>0.02</v>
      </c>
      <c r="J175" s="264">
        <v>244.9</v>
      </c>
      <c r="K175" s="69">
        <v>241.45</v>
      </c>
      <c r="L175" s="135">
        <f t="shared" si="8"/>
        <v>3.450000000000017</v>
      </c>
      <c r="M175" s="306">
        <f t="shared" si="9"/>
        <v>1.4288672603023471</v>
      </c>
      <c r="N175" s="78">
        <f>Margins!B175</f>
        <v>1350</v>
      </c>
      <c r="O175" s="25">
        <f t="shared" si="10"/>
        <v>1350</v>
      </c>
      <c r="P175" s="25">
        <f t="shared" si="11"/>
        <v>0</v>
      </c>
      <c r="Q175" s="69"/>
    </row>
    <row r="176" spans="1:17" ht="15" customHeight="1">
      <c r="A176" s="193" t="s">
        <v>208</v>
      </c>
      <c r="B176" s="172">
        <v>7300</v>
      </c>
      <c r="C176" s="302">
        <v>-0.3</v>
      </c>
      <c r="D176" s="172">
        <v>203</v>
      </c>
      <c r="E176" s="302">
        <v>-0.67</v>
      </c>
      <c r="F176" s="172">
        <v>19</v>
      </c>
      <c r="G176" s="302">
        <v>-0.51</v>
      </c>
      <c r="H176" s="172">
        <v>7522</v>
      </c>
      <c r="I176" s="303">
        <v>-0.32</v>
      </c>
      <c r="J176" s="264">
        <v>684.3</v>
      </c>
      <c r="K176" s="69">
        <v>687.5</v>
      </c>
      <c r="L176" s="135">
        <f t="shared" si="8"/>
        <v>-3.2000000000000455</v>
      </c>
      <c r="M176" s="306">
        <f t="shared" si="9"/>
        <v>-0.46545454545455206</v>
      </c>
      <c r="N176" s="78">
        <f>Margins!B176</f>
        <v>412</v>
      </c>
      <c r="O176" s="25">
        <f t="shared" si="10"/>
        <v>83636</v>
      </c>
      <c r="P176" s="25">
        <f t="shared" si="11"/>
        <v>7828</v>
      </c>
      <c r="Q176" s="69"/>
    </row>
    <row r="177" spans="1:17" ht="15" customHeight="1">
      <c r="A177" s="193" t="s">
        <v>230</v>
      </c>
      <c r="B177" s="172">
        <v>2452</v>
      </c>
      <c r="C177" s="302">
        <v>-0.34</v>
      </c>
      <c r="D177" s="172">
        <v>3</v>
      </c>
      <c r="E177" s="302">
        <v>-0.67</v>
      </c>
      <c r="F177" s="172">
        <v>0</v>
      </c>
      <c r="G177" s="302">
        <v>0</v>
      </c>
      <c r="H177" s="172">
        <v>2455</v>
      </c>
      <c r="I177" s="303">
        <v>-0.34</v>
      </c>
      <c r="J177" s="264">
        <v>639</v>
      </c>
      <c r="K177" s="69">
        <v>636.6</v>
      </c>
      <c r="L177" s="135">
        <f t="shared" si="8"/>
        <v>2.3999999999999773</v>
      </c>
      <c r="M177" s="306">
        <f t="shared" si="9"/>
        <v>0.37700282752120284</v>
      </c>
      <c r="N177" s="78">
        <f>Margins!B177</f>
        <v>400</v>
      </c>
      <c r="O177" s="25">
        <f t="shared" si="10"/>
        <v>1200</v>
      </c>
      <c r="P177" s="25">
        <f t="shared" si="11"/>
        <v>0</v>
      </c>
      <c r="Q177" s="69"/>
    </row>
    <row r="178" spans="1:17" ht="15" customHeight="1">
      <c r="A178" s="193" t="s">
        <v>185</v>
      </c>
      <c r="B178" s="172">
        <v>10066</v>
      </c>
      <c r="C178" s="302">
        <v>-0.16</v>
      </c>
      <c r="D178" s="172">
        <v>1199</v>
      </c>
      <c r="E178" s="302">
        <v>0</v>
      </c>
      <c r="F178" s="172">
        <v>469</v>
      </c>
      <c r="G178" s="302">
        <v>0.17</v>
      </c>
      <c r="H178" s="172">
        <v>11734</v>
      </c>
      <c r="I178" s="303">
        <v>-0.14</v>
      </c>
      <c r="J178" s="264">
        <v>600.15</v>
      </c>
      <c r="K178" s="69">
        <v>609.8</v>
      </c>
      <c r="L178" s="135">
        <f t="shared" si="8"/>
        <v>-9.649999999999977</v>
      </c>
      <c r="M178" s="306">
        <f t="shared" si="9"/>
        <v>-1.5824860610036042</v>
      </c>
      <c r="N178" s="78">
        <f>Margins!B178</f>
        <v>675</v>
      </c>
      <c r="O178" s="25">
        <f t="shared" si="10"/>
        <v>809325</v>
      </c>
      <c r="P178" s="25">
        <f t="shared" si="11"/>
        <v>316575</v>
      </c>
      <c r="Q178" s="69"/>
    </row>
    <row r="179" spans="1:17" ht="15" customHeight="1">
      <c r="A179" s="193" t="s">
        <v>206</v>
      </c>
      <c r="B179" s="172">
        <v>1962</v>
      </c>
      <c r="C179" s="302">
        <v>-0.25</v>
      </c>
      <c r="D179" s="172">
        <v>5</v>
      </c>
      <c r="E179" s="302">
        <v>0.25</v>
      </c>
      <c r="F179" s="172">
        <v>0</v>
      </c>
      <c r="G179" s="302">
        <v>-1</v>
      </c>
      <c r="H179" s="172">
        <v>1967</v>
      </c>
      <c r="I179" s="303">
        <v>-0.25</v>
      </c>
      <c r="J179" s="264">
        <v>831.1</v>
      </c>
      <c r="K179" s="69">
        <v>841.05</v>
      </c>
      <c r="L179" s="135">
        <f t="shared" si="8"/>
        <v>-9.949999999999932</v>
      </c>
      <c r="M179" s="306">
        <f t="shared" si="9"/>
        <v>-1.1830450032697142</v>
      </c>
      <c r="N179" s="78">
        <f>Margins!B179</f>
        <v>550</v>
      </c>
      <c r="O179" s="25">
        <f t="shared" si="10"/>
        <v>2750</v>
      </c>
      <c r="P179" s="25">
        <f t="shared" si="11"/>
        <v>0</v>
      </c>
      <c r="Q179" s="69"/>
    </row>
    <row r="180" spans="1:17" ht="15" customHeight="1">
      <c r="A180" s="193" t="s">
        <v>118</v>
      </c>
      <c r="B180" s="172">
        <v>4417</v>
      </c>
      <c r="C180" s="302">
        <v>-0.12</v>
      </c>
      <c r="D180" s="172">
        <v>203</v>
      </c>
      <c r="E180" s="302">
        <v>-0.21</v>
      </c>
      <c r="F180" s="172">
        <v>4</v>
      </c>
      <c r="G180" s="302">
        <v>-0.69</v>
      </c>
      <c r="H180" s="172">
        <v>4624</v>
      </c>
      <c r="I180" s="303">
        <v>-0.13</v>
      </c>
      <c r="J180" s="264">
        <v>1139.95</v>
      </c>
      <c r="K180" s="69">
        <v>1145.6</v>
      </c>
      <c r="L180" s="135">
        <f t="shared" si="8"/>
        <v>-5.649999999999864</v>
      </c>
      <c r="M180" s="306">
        <f t="shared" si="9"/>
        <v>-0.4931913407821111</v>
      </c>
      <c r="N180" s="78">
        <f>Margins!B180</f>
        <v>250</v>
      </c>
      <c r="O180" s="25">
        <f t="shared" si="10"/>
        <v>50750</v>
      </c>
      <c r="P180" s="25">
        <f t="shared" si="11"/>
        <v>1000</v>
      </c>
      <c r="Q180" s="69"/>
    </row>
    <row r="181" spans="1:17" ht="15" customHeight="1">
      <c r="A181" s="193" t="s">
        <v>231</v>
      </c>
      <c r="B181" s="172">
        <v>3770</v>
      </c>
      <c r="C181" s="302">
        <v>-0.33</v>
      </c>
      <c r="D181" s="172">
        <v>0</v>
      </c>
      <c r="E181" s="302">
        <v>0</v>
      </c>
      <c r="F181" s="172">
        <v>0</v>
      </c>
      <c r="G181" s="302">
        <v>0</v>
      </c>
      <c r="H181" s="172">
        <v>3770</v>
      </c>
      <c r="I181" s="303">
        <v>-0.33</v>
      </c>
      <c r="J181" s="264">
        <v>1174.35</v>
      </c>
      <c r="K181" s="69">
        <v>1161.65</v>
      </c>
      <c r="L181" s="135">
        <f t="shared" si="8"/>
        <v>12.699999999999818</v>
      </c>
      <c r="M181" s="306">
        <f t="shared" si="9"/>
        <v>1.093272500322801</v>
      </c>
      <c r="N181" s="78">
        <f>Margins!B181</f>
        <v>206</v>
      </c>
      <c r="O181" s="25">
        <f t="shared" si="10"/>
        <v>0</v>
      </c>
      <c r="P181" s="25">
        <f t="shared" si="11"/>
        <v>0</v>
      </c>
      <c r="Q181" s="69"/>
    </row>
    <row r="182" spans="1:17" ht="15" customHeight="1">
      <c r="A182" s="193" t="s">
        <v>300</v>
      </c>
      <c r="B182" s="172">
        <v>47</v>
      </c>
      <c r="C182" s="302">
        <v>-0.68</v>
      </c>
      <c r="D182" s="172">
        <v>0</v>
      </c>
      <c r="E182" s="302">
        <v>0</v>
      </c>
      <c r="F182" s="172">
        <v>0</v>
      </c>
      <c r="G182" s="302">
        <v>0</v>
      </c>
      <c r="H182" s="172">
        <v>47</v>
      </c>
      <c r="I182" s="303">
        <v>-0.68</v>
      </c>
      <c r="J182" s="264">
        <v>50.7</v>
      </c>
      <c r="K182" s="69">
        <v>51.45</v>
      </c>
      <c r="L182" s="135">
        <f t="shared" si="8"/>
        <v>-0.75</v>
      </c>
      <c r="M182" s="306">
        <f t="shared" si="9"/>
        <v>-1.4577259475218658</v>
      </c>
      <c r="N182" s="78">
        <f>Margins!B182</f>
        <v>7700</v>
      </c>
      <c r="O182" s="25">
        <f t="shared" si="10"/>
        <v>0</v>
      </c>
      <c r="P182" s="25">
        <f t="shared" si="11"/>
        <v>0</v>
      </c>
      <c r="Q182" s="69"/>
    </row>
    <row r="183" spans="1:17" ht="15" customHeight="1">
      <c r="A183" s="193" t="s">
        <v>301</v>
      </c>
      <c r="B183" s="172">
        <v>1722</v>
      </c>
      <c r="C183" s="302">
        <v>0.38</v>
      </c>
      <c r="D183" s="172">
        <v>118</v>
      </c>
      <c r="E183" s="302">
        <v>-0.16</v>
      </c>
      <c r="F183" s="172">
        <v>46</v>
      </c>
      <c r="G183" s="302">
        <v>0.7</v>
      </c>
      <c r="H183" s="172">
        <v>1886</v>
      </c>
      <c r="I183" s="303">
        <v>0.33</v>
      </c>
      <c r="J183" s="264">
        <v>26.05</v>
      </c>
      <c r="K183" s="69">
        <v>26.3</v>
      </c>
      <c r="L183" s="135">
        <f t="shared" si="8"/>
        <v>-0.25</v>
      </c>
      <c r="M183" s="306">
        <f t="shared" si="9"/>
        <v>-0.9505703422053232</v>
      </c>
      <c r="N183" s="78">
        <f>Margins!B183</f>
        <v>10450</v>
      </c>
      <c r="O183" s="25">
        <f t="shared" si="10"/>
        <v>1233100</v>
      </c>
      <c r="P183" s="25">
        <f t="shared" si="11"/>
        <v>480700</v>
      </c>
      <c r="Q183" s="69"/>
    </row>
    <row r="184" spans="1:17" ht="15" customHeight="1">
      <c r="A184" s="193" t="s">
        <v>173</v>
      </c>
      <c r="B184" s="172">
        <v>193</v>
      </c>
      <c r="C184" s="302">
        <v>-0.01</v>
      </c>
      <c r="D184" s="172">
        <v>11</v>
      </c>
      <c r="E184" s="302">
        <v>-0.35</v>
      </c>
      <c r="F184" s="172">
        <v>0</v>
      </c>
      <c r="G184" s="302">
        <v>0</v>
      </c>
      <c r="H184" s="172">
        <v>204</v>
      </c>
      <c r="I184" s="303">
        <v>-0.03</v>
      </c>
      <c r="J184" s="264">
        <v>64.7</v>
      </c>
      <c r="K184" s="69">
        <v>65.05</v>
      </c>
      <c r="L184" s="135">
        <f t="shared" si="8"/>
        <v>-0.3499999999999943</v>
      </c>
      <c r="M184" s="306">
        <f t="shared" si="9"/>
        <v>-0.5380476556494916</v>
      </c>
      <c r="N184" s="78">
        <f>Margins!B184</f>
        <v>2950</v>
      </c>
      <c r="O184" s="25">
        <f t="shared" si="10"/>
        <v>32450</v>
      </c>
      <c r="P184" s="25">
        <f t="shared" si="11"/>
        <v>0</v>
      </c>
      <c r="Q184" s="69"/>
    </row>
    <row r="185" spans="1:17" ht="15" customHeight="1">
      <c r="A185" s="193" t="s">
        <v>302</v>
      </c>
      <c r="B185" s="172">
        <v>419</v>
      </c>
      <c r="C185" s="302">
        <v>-0.77</v>
      </c>
      <c r="D185" s="172">
        <v>0</v>
      </c>
      <c r="E185" s="302">
        <v>0</v>
      </c>
      <c r="F185" s="172">
        <v>0</v>
      </c>
      <c r="G185" s="302">
        <v>0</v>
      </c>
      <c r="H185" s="172">
        <v>419</v>
      </c>
      <c r="I185" s="303">
        <v>-0.77</v>
      </c>
      <c r="J185" s="264">
        <v>821.9</v>
      </c>
      <c r="K185" s="69">
        <v>836.85</v>
      </c>
      <c r="L185" s="135">
        <f t="shared" si="8"/>
        <v>-14.950000000000045</v>
      </c>
      <c r="M185" s="306">
        <f t="shared" si="9"/>
        <v>-1.7864611340144645</v>
      </c>
      <c r="N185" s="78">
        <f>Margins!B185</f>
        <v>200</v>
      </c>
      <c r="O185" s="25">
        <f t="shared" si="10"/>
        <v>0</v>
      </c>
      <c r="P185" s="25">
        <f t="shared" si="11"/>
        <v>0</v>
      </c>
      <c r="Q185" s="69"/>
    </row>
    <row r="186" spans="1:17" ht="15" customHeight="1">
      <c r="A186" s="193" t="s">
        <v>82</v>
      </c>
      <c r="B186" s="172">
        <v>2299</v>
      </c>
      <c r="C186" s="302">
        <v>-0.38</v>
      </c>
      <c r="D186" s="172">
        <v>7</v>
      </c>
      <c r="E186" s="302">
        <v>-0.13</v>
      </c>
      <c r="F186" s="172">
        <v>1</v>
      </c>
      <c r="G186" s="302">
        <v>0</v>
      </c>
      <c r="H186" s="172">
        <v>2307</v>
      </c>
      <c r="I186" s="303">
        <v>-0.38</v>
      </c>
      <c r="J186" s="264">
        <v>129.3</v>
      </c>
      <c r="K186" s="69">
        <v>129.35</v>
      </c>
      <c r="L186" s="135">
        <f t="shared" si="8"/>
        <v>-0.04999999999998295</v>
      </c>
      <c r="M186" s="306">
        <f t="shared" si="9"/>
        <v>-0.03865481252414608</v>
      </c>
      <c r="N186" s="78">
        <f>Margins!B186</f>
        <v>2100</v>
      </c>
      <c r="O186" s="25">
        <f t="shared" si="10"/>
        <v>14700</v>
      </c>
      <c r="P186" s="25">
        <f t="shared" si="11"/>
        <v>2100</v>
      </c>
      <c r="Q186" s="69"/>
    </row>
    <row r="187" spans="1:17" ht="15" customHeight="1">
      <c r="A187" s="193" t="s">
        <v>430</v>
      </c>
      <c r="B187" s="172">
        <v>182</v>
      </c>
      <c r="C187" s="302">
        <v>0.02</v>
      </c>
      <c r="D187" s="172">
        <v>0</v>
      </c>
      <c r="E187" s="302">
        <v>0</v>
      </c>
      <c r="F187" s="172">
        <v>0</v>
      </c>
      <c r="G187" s="302">
        <v>0</v>
      </c>
      <c r="H187" s="172">
        <v>182</v>
      </c>
      <c r="I187" s="303">
        <v>0.02</v>
      </c>
      <c r="J187" s="264">
        <v>303.45</v>
      </c>
      <c r="K187" s="69">
        <v>301.6</v>
      </c>
      <c r="L187" s="135">
        <f t="shared" si="8"/>
        <v>1.849999999999966</v>
      </c>
      <c r="M187" s="306">
        <f t="shared" si="9"/>
        <v>0.6133952254641796</v>
      </c>
      <c r="N187" s="78">
        <f>Margins!B187</f>
        <v>700</v>
      </c>
      <c r="O187" s="25">
        <f t="shared" si="10"/>
        <v>0</v>
      </c>
      <c r="P187" s="25">
        <f t="shared" si="11"/>
        <v>0</v>
      </c>
      <c r="Q187" s="69"/>
    </row>
    <row r="188" spans="1:17" ht="15" customHeight="1">
      <c r="A188" s="193" t="s">
        <v>431</v>
      </c>
      <c r="B188" s="172">
        <v>10505</v>
      </c>
      <c r="C188" s="302">
        <v>0.21</v>
      </c>
      <c r="D188" s="172">
        <v>145</v>
      </c>
      <c r="E188" s="302">
        <v>0.61</v>
      </c>
      <c r="F188" s="172">
        <v>2</v>
      </c>
      <c r="G188" s="302">
        <v>0</v>
      </c>
      <c r="H188" s="172">
        <v>10652</v>
      </c>
      <c r="I188" s="303">
        <v>0.22</v>
      </c>
      <c r="J188" s="264">
        <v>524.75</v>
      </c>
      <c r="K188" s="69">
        <v>514</v>
      </c>
      <c r="L188" s="135">
        <f t="shared" si="8"/>
        <v>10.75</v>
      </c>
      <c r="M188" s="306">
        <f t="shared" si="9"/>
        <v>2.091439688715953</v>
      </c>
      <c r="N188" s="78">
        <f>Margins!B188</f>
        <v>450</v>
      </c>
      <c r="O188" s="25">
        <f t="shared" si="10"/>
        <v>65250</v>
      </c>
      <c r="P188" s="25">
        <f t="shared" si="11"/>
        <v>900</v>
      </c>
      <c r="Q188" s="69"/>
    </row>
    <row r="189" spans="1:17" ht="15" customHeight="1">
      <c r="A189" s="193" t="s">
        <v>153</v>
      </c>
      <c r="B189" s="172">
        <v>1969</v>
      </c>
      <c r="C189" s="302">
        <v>0.62</v>
      </c>
      <c r="D189" s="172">
        <v>0</v>
      </c>
      <c r="E189" s="302">
        <v>0</v>
      </c>
      <c r="F189" s="172">
        <v>0</v>
      </c>
      <c r="G189" s="302">
        <v>0</v>
      </c>
      <c r="H189" s="172">
        <v>1969</v>
      </c>
      <c r="I189" s="303">
        <v>0.62</v>
      </c>
      <c r="J189" s="264">
        <v>614.3</v>
      </c>
      <c r="K189" s="69">
        <v>618.2</v>
      </c>
      <c r="L189" s="135">
        <f t="shared" si="8"/>
        <v>-3.900000000000091</v>
      </c>
      <c r="M189" s="306">
        <f t="shared" si="9"/>
        <v>-0.6308637981235993</v>
      </c>
      <c r="N189" s="78">
        <f>Margins!B189</f>
        <v>450</v>
      </c>
      <c r="O189" s="25">
        <f t="shared" si="10"/>
        <v>0</v>
      </c>
      <c r="P189" s="25">
        <f t="shared" si="11"/>
        <v>0</v>
      </c>
      <c r="Q189" s="69"/>
    </row>
    <row r="190" spans="1:17" ht="15" customHeight="1">
      <c r="A190" s="193" t="s">
        <v>154</v>
      </c>
      <c r="B190" s="172">
        <v>249</v>
      </c>
      <c r="C190" s="302">
        <v>1.04</v>
      </c>
      <c r="D190" s="172">
        <v>2</v>
      </c>
      <c r="E190" s="302">
        <v>-0.33</v>
      </c>
      <c r="F190" s="172">
        <v>0</v>
      </c>
      <c r="G190" s="302">
        <v>0</v>
      </c>
      <c r="H190" s="172">
        <v>251</v>
      </c>
      <c r="I190" s="303">
        <v>1.01</v>
      </c>
      <c r="J190" s="264">
        <v>49.15</v>
      </c>
      <c r="K190" s="69">
        <v>49.25</v>
      </c>
      <c r="L190" s="135">
        <f t="shared" si="8"/>
        <v>-0.10000000000000142</v>
      </c>
      <c r="M190" s="306">
        <f t="shared" si="9"/>
        <v>-0.2030456852791907</v>
      </c>
      <c r="N190" s="78">
        <f>Margins!B190</f>
        <v>6900</v>
      </c>
      <c r="O190" s="25">
        <f t="shared" si="10"/>
        <v>13800</v>
      </c>
      <c r="P190" s="25">
        <f t="shared" si="11"/>
        <v>0</v>
      </c>
      <c r="Q190" s="69"/>
    </row>
    <row r="191" spans="1:17" ht="15" customHeight="1">
      <c r="A191" s="193" t="s">
        <v>303</v>
      </c>
      <c r="B191" s="172">
        <v>3370</v>
      </c>
      <c r="C191" s="302">
        <v>-0.24</v>
      </c>
      <c r="D191" s="172">
        <v>72</v>
      </c>
      <c r="E191" s="302">
        <v>-0.14</v>
      </c>
      <c r="F191" s="172">
        <v>4</v>
      </c>
      <c r="G191" s="302">
        <v>-0.2</v>
      </c>
      <c r="H191" s="172">
        <v>3446</v>
      </c>
      <c r="I191" s="303">
        <v>-0.24</v>
      </c>
      <c r="J191" s="264">
        <v>106.4</v>
      </c>
      <c r="K191" s="69">
        <v>103.9</v>
      </c>
      <c r="L191" s="135">
        <f t="shared" si="8"/>
        <v>2.5</v>
      </c>
      <c r="M191" s="306">
        <f t="shared" si="9"/>
        <v>2.4061597690086622</v>
      </c>
      <c r="N191" s="78">
        <f>Margins!B191</f>
        <v>3600</v>
      </c>
      <c r="O191" s="25">
        <f t="shared" si="10"/>
        <v>259200</v>
      </c>
      <c r="P191" s="25">
        <f t="shared" si="11"/>
        <v>14400</v>
      </c>
      <c r="Q191" s="69"/>
    </row>
    <row r="192" spans="1:17" ht="15" customHeight="1">
      <c r="A192" s="193" t="s">
        <v>155</v>
      </c>
      <c r="B192" s="172">
        <v>1280</v>
      </c>
      <c r="C192" s="302">
        <v>-0.7</v>
      </c>
      <c r="D192" s="172">
        <v>0</v>
      </c>
      <c r="E192" s="302">
        <v>-1</v>
      </c>
      <c r="F192" s="172">
        <v>2</v>
      </c>
      <c r="G192" s="302">
        <v>0</v>
      </c>
      <c r="H192" s="172">
        <v>1282</v>
      </c>
      <c r="I192" s="303">
        <v>-0.7</v>
      </c>
      <c r="J192" s="264">
        <v>480.45</v>
      </c>
      <c r="K192" s="69">
        <v>481.7</v>
      </c>
      <c r="L192" s="135">
        <f t="shared" si="8"/>
        <v>-1.25</v>
      </c>
      <c r="M192" s="306">
        <f t="shared" si="9"/>
        <v>-0.2594976126219639</v>
      </c>
      <c r="N192" s="78">
        <f>Margins!B192</f>
        <v>525</v>
      </c>
      <c r="O192" s="25">
        <f t="shared" si="10"/>
        <v>0</v>
      </c>
      <c r="P192" s="25">
        <f t="shared" si="11"/>
        <v>1050</v>
      </c>
      <c r="Q192" s="69"/>
    </row>
    <row r="193" spans="1:17" ht="15" customHeight="1">
      <c r="A193" s="193" t="s">
        <v>38</v>
      </c>
      <c r="B193" s="172">
        <v>2495</v>
      </c>
      <c r="C193" s="302">
        <v>-0.11</v>
      </c>
      <c r="D193" s="172">
        <v>17</v>
      </c>
      <c r="E193" s="302">
        <v>0.13</v>
      </c>
      <c r="F193" s="172">
        <v>1</v>
      </c>
      <c r="G193" s="302">
        <v>0</v>
      </c>
      <c r="H193" s="172">
        <v>2513</v>
      </c>
      <c r="I193" s="303">
        <v>-0.1</v>
      </c>
      <c r="J193" s="264">
        <v>517.3</v>
      </c>
      <c r="K193" s="69">
        <v>524.8</v>
      </c>
      <c r="L193" s="135">
        <f t="shared" si="8"/>
        <v>-7.5</v>
      </c>
      <c r="M193" s="306">
        <f t="shared" si="9"/>
        <v>-1.4291158536585367</v>
      </c>
      <c r="N193" s="78">
        <f>Margins!B193</f>
        <v>600</v>
      </c>
      <c r="O193" s="25">
        <f t="shared" si="10"/>
        <v>10200</v>
      </c>
      <c r="P193" s="25">
        <f t="shared" si="11"/>
        <v>600</v>
      </c>
      <c r="Q193" s="69"/>
    </row>
    <row r="194" spans="1:17" ht="15" customHeight="1">
      <c r="A194" s="193" t="s">
        <v>156</v>
      </c>
      <c r="B194" s="172">
        <v>328</v>
      </c>
      <c r="C194" s="302">
        <v>1.45</v>
      </c>
      <c r="D194" s="172">
        <v>0</v>
      </c>
      <c r="E194" s="302">
        <v>0</v>
      </c>
      <c r="F194" s="172">
        <v>0</v>
      </c>
      <c r="G194" s="302">
        <v>0</v>
      </c>
      <c r="H194" s="172">
        <v>328</v>
      </c>
      <c r="I194" s="303">
        <v>1.45</v>
      </c>
      <c r="J194" s="264">
        <v>396.3</v>
      </c>
      <c r="K194" s="69">
        <v>395.7</v>
      </c>
      <c r="L194" s="135">
        <f t="shared" si="8"/>
        <v>0.6000000000000227</v>
      </c>
      <c r="M194" s="306">
        <f t="shared" si="9"/>
        <v>0.15163002274450915</v>
      </c>
      <c r="N194" s="78">
        <f>Margins!B194</f>
        <v>600</v>
      </c>
      <c r="O194" s="25">
        <f t="shared" si="10"/>
        <v>0</v>
      </c>
      <c r="P194" s="25">
        <f t="shared" si="11"/>
        <v>0</v>
      </c>
      <c r="Q194" s="69"/>
    </row>
    <row r="195" spans="1:17" ht="15" customHeight="1" thickBot="1">
      <c r="A195" s="323" t="s">
        <v>394</v>
      </c>
      <c r="B195" s="172">
        <v>1282</v>
      </c>
      <c r="C195" s="302">
        <v>-0.36</v>
      </c>
      <c r="D195" s="172">
        <v>0</v>
      </c>
      <c r="E195" s="302">
        <v>-1</v>
      </c>
      <c r="F195" s="172">
        <v>0</v>
      </c>
      <c r="G195" s="302">
        <v>0</v>
      </c>
      <c r="H195" s="172">
        <v>1282</v>
      </c>
      <c r="I195" s="303">
        <v>-0.37</v>
      </c>
      <c r="J195" s="264">
        <v>297.4</v>
      </c>
      <c r="K195" s="69">
        <v>299.3</v>
      </c>
      <c r="L195" s="135">
        <f t="shared" si="8"/>
        <v>-1.900000000000034</v>
      </c>
      <c r="M195" s="306">
        <f t="shared" si="9"/>
        <v>-0.6348145673237668</v>
      </c>
      <c r="N195" s="78">
        <f>Margins!B195</f>
        <v>700</v>
      </c>
      <c r="O195" s="25">
        <f t="shared" si="10"/>
        <v>0</v>
      </c>
      <c r="P195" s="25">
        <f t="shared" si="11"/>
        <v>0</v>
      </c>
      <c r="Q195" s="69"/>
    </row>
    <row r="196" spans="2:17" ht="13.5" customHeight="1" hidden="1">
      <c r="B196" s="309">
        <f>SUM(B4:B195)</f>
        <v>1177031</v>
      </c>
      <c r="C196" s="310"/>
      <c r="D196" s="309">
        <f>SUM(D4:D195)</f>
        <v>125503</v>
      </c>
      <c r="E196" s="310"/>
      <c r="F196" s="309">
        <f>SUM(F4:F195)</f>
        <v>105369</v>
      </c>
      <c r="G196" s="310"/>
      <c r="H196" s="172">
        <f>SUM(H4:H195)</f>
        <v>1407903</v>
      </c>
      <c r="I196" s="310"/>
      <c r="J196" s="311">
        <v>284.7</v>
      </c>
      <c r="K196" s="69"/>
      <c r="L196" s="135"/>
      <c r="M196" s="136"/>
      <c r="N196" s="69"/>
      <c r="O196" s="25">
        <f>SUM(O4:O195)</f>
        <v>52006873</v>
      </c>
      <c r="P196" s="25">
        <f>SUM(P4:P195)</f>
        <v>12425410</v>
      </c>
      <c r="Q196" s="69"/>
    </row>
    <row r="197" spans="11:17" ht="14.25" customHeight="1">
      <c r="K197" s="69"/>
      <c r="L197" s="135"/>
      <c r="M197" s="136"/>
      <c r="N197" s="69"/>
      <c r="O197" s="69"/>
      <c r="P197" s="50">
        <f>P196/O196</f>
        <v>0.23891861369938547</v>
      </c>
      <c r="Q197" s="69"/>
    </row>
    <row r="198" spans="11:13" ht="12.75" customHeight="1">
      <c r="K198" s="69"/>
      <c r="L198" s="135"/>
      <c r="M198"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8"/>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J257" sqref="J257"/>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7" t="s">
        <v>189</v>
      </c>
      <c r="B1" s="398"/>
      <c r="C1" s="398"/>
      <c r="D1" s="398"/>
      <c r="E1" s="398"/>
      <c r="F1" s="398"/>
      <c r="G1" s="398"/>
      <c r="H1" s="398"/>
      <c r="I1" s="398"/>
      <c r="J1" s="398"/>
      <c r="K1" s="420"/>
      <c r="L1" s="155"/>
      <c r="M1" s="112"/>
      <c r="N1" s="62"/>
      <c r="O1" s="2"/>
      <c r="P1" s="107"/>
      <c r="Q1" s="108"/>
      <c r="R1" s="69"/>
      <c r="S1" s="103"/>
      <c r="T1" s="103"/>
      <c r="U1" s="103"/>
      <c r="V1" s="103"/>
      <c r="W1" s="103"/>
      <c r="X1" s="103"/>
      <c r="Y1" s="103"/>
      <c r="Z1" s="103"/>
      <c r="AA1" s="103"/>
      <c r="AB1" s="74"/>
    </row>
    <row r="2" spans="1:28" s="58" customFormat="1" ht="16.5" customHeight="1" thickBot="1">
      <c r="A2" s="134"/>
      <c r="B2" s="417" t="s">
        <v>59</v>
      </c>
      <c r="C2" s="418"/>
      <c r="D2" s="418"/>
      <c r="E2" s="419"/>
      <c r="F2" s="406" t="s">
        <v>186</v>
      </c>
      <c r="G2" s="387"/>
      <c r="H2" s="388"/>
      <c r="I2" s="406" t="s">
        <v>187</v>
      </c>
      <c r="J2" s="387"/>
      <c r="K2" s="388"/>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50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467</v>
      </c>
      <c r="B5" s="188">
        <f>'Open Int.'!E5</f>
        <v>0</v>
      </c>
      <c r="C5" s="167">
        <f>'Open Int.'!F5</f>
        <v>0</v>
      </c>
      <c r="D5" s="190">
        <f>'Open Int.'!H5</f>
        <v>100</v>
      </c>
      <c r="E5" s="143">
        <f>'Open Int.'!I5</f>
        <v>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100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468</v>
      </c>
      <c r="B7" s="188">
        <f>'Open Int.'!E7</f>
        <v>5650</v>
      </c>
      <c r="C7" s="189">
        <f>'Open Int.'!F7</f>
        <v>-1950</v>
      </c>
      <c r="D7" s="190">
        <f>'Open Int.'!H7</f>
        <v>250</v>
      </c>
      <c r="E7" s="329">
        <f>'Open Int.'!I7</f>
        <v>0</v>
      </c>
      <c r="F7" s="191">
        <f>IF('Open Int.'!E7=0,0,'Open Int.'!H7/'Open Int.'!E7)</f>
        <v>0.04424778761061947</v>
      </c>
      <c r="G7" s="155">
        <v>0.03289473684210526</v>
      </c>
      <c r="H7" s="170">
        <f>IF(G7=0,0,(F7-G7)/G7)</f>
        <v>0.3451327433628319</v>
      </c>
      <c r="I7" s="185">
        <f>IF(Volume!D7=0,0,Volume!F7/Volume!D7)</f>
        <v>0.010869565217391304</v>
      </c>
      <c r="J7" s="176">
        <v>0</v>
      </c>
      <c r="K7" s="170">
        <f>IF(J7=0,0,(I7-J7)/J7)</f>
        <v>0</v>
      </c>
      <c r="L7" s="60"/>
      <c r="M7" s="6"/>
      <c r="N7" s="59"/>
      <c r="O7" s="3"/>
      <c r="P7" s="3"/>
      <c r="Q7" s="3"/>
      <c r="R7" s="3"/>
      <c r="S7" s="3"/>
      <c r="T7" s="3"/>
      <c r="U7" s="61"/>
      <c r="V7" s="3"/>
      <c r="W7" s="3"/>
      <c r="X7" s="3"/>
      <c r="Y7" s="3"/>
      <c r="Z7" s="3"/>
      <c r="AA7" s="2"/>
      <c r="AB7" s="78"/>
      <c r="AC7" s="77"/>
    </row>
    <row r="8" spans="1:29" s="58" customFormat="1" ht="15">
      <c r="A8" s="177" t="s">
        <v>9</v>
      </c>
      <c r="B8" s="188">
        <f>'Open Int.'!E8</f>
        <v>16909150</v>
      </c>
      <c r="C8" s="189">
        <f>'Open Int.'!F8</f>
        <v>583600</v>
      </c>
      <c r="D8" s="190">
        <f>'Open Int.'!H8</f>
        <v>23825000</v>
      </c>
      <c r="E8" s="329">
        <f>'Open Int.'!I8</f>
        <v>506400</v>
      </c>
      <c r="F8" s="191">
        <f>IF('Open Int.'!E8=0,0,'Open Int.'!H8/'Open Int.'!E8)</f>
        <v>1.4090004524177737</v>
      </c>
      <c r="G8" s="155">
        <v>1.428350040274294</v>
      </c>
      <c r="H8" s="170">
        <f aca="true" t="shared" si="0" ref="H8:H70">IF(G8=0,0,(F8-G8)/G8)</f>
        <v>-0.01354681087333773</v>
      </c>
      <c r="I8" s="185">
        <f>IF(Volume!D8=0,0,Volume!F8/Volume!D8)</f>
        <v>1.0314571975836158</v>
      </c>
      <c r="J8" s="176">
        <v>1.3415884227754329</v>
      </c>
      <c r="K8" s="170">
        <f aca="true" t="shared" si="1" ref="K8:K70">IF(J8=0,0,(I8-J8)/J8)</f>
        <v>-0.23116718952465923</v>
      </c>
      <c r="L8" s="60"/>
      <c r="M8" s="6"/>
      <c r="N8" s="59"/>
      <c r="O8" s="3"/>
      <c r="P8" s="3"/>
      <c r="Q8" s="3"/>
      <c r="R8" s="3"/>
      <c r="S8" s="3"/>
      <c r="T8" s="3"/>
      <c r="U8" s="61"/>
      <c r="V8" s="3"/>
      <c r="W8" s="3"/>
      <c r="X8" s="3"/>
      <c r="Y8" s="3"/>
      <c r="Z8" s="3"/>
      <c r="AA8" s="2"/>
      <c r="AB8" s="78"/>
      <c r="AC8" s="77"/>
    </row>
    <row r="9" spans="1:27" s="7" customFormat="1" ht="15">
      <c r="A9" s="177" t="s">
        <v>279</v>
      </c>
      <c r="B9" s="188">
        <f>'Open Int.'!E9</f>
        <v>3200</v>
      </c>
      <c r="C9" s="189">
        <f>'Open Int.'!F9</f>
        <v>-200</v>
      </c>
      <c r="D9" s="190">
        <f>'Open Int.'!H9</f>
        <v>200</v>
      </c>
      <c r="E9" s="329">
        <f>'Open Int.'!I9</f>
        <v>0</v>
      </c>
      <c r="F9" s="191">
        <f>IF('Open Int.'!E9=0,0,'Open Int.'!H9/'Open Int.'!E9)</f>
        <v>0.0625</v>
      </c>
      <c r="G9" s="155">
        <v>0.058823529411764705</v>
      </c>
      <c r="H9" s="170">
        <f t="shared" si="0"/>
        <v>0.06250000000000001</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4700</v>
      </c>
      <c r="C10" s="189">
        <f>'Open Int.'!F10</f>
        <v>-200</v>
      </c>
      <c r="D10" s="190">
        <f>'Open Int.'!H10</f>
        <v>1600</v>
      </c>
      <c r="E10" s="329">
        <f>'Open Int.'!I10</f>
        <v>0</v>
      </c>
      <c r="F10" s="191">
        <f>IF('Open Int.'!E10=0,0,'Open Int.'!H10/'Open Int.'!E10)</f>
        <v>0.3404255319148936</v>
      </c>
      <c r="G10" s="155">
        <v>0.32653061224489793</v>
      </c>
      <c r="H10" s="170">
        <f t="shared" si="0"/>
        <v>0.04255319148936176</v>
      </c>
      <c r="I10" s="185">
        <f>IF(Volume!D10=0,0,Volume!F10/Volume!D10)</f>
        <v>0.25</v>
      </c>
      <c r="J10" s="176">
        <v>0</v>
      </c>
      <c r="K10" s="170">
        <f t="shared" si="1"/>
        <v>0</v>
      </c>
      <c r="L10" s="60"/>
      <c r="M10" s="6"/>
      <c r="N10" s="59"/>
      <c r="O10" s="3"/>
      <c r="P10" s="3"/>
      <c r="Q10" s="3"/>
      <c r="R10" s="3"/>
      <c r="S10" s="3"/>
      <c r="T10" s="3"/>
      <c r="U10" s="61"/>
      <c r="V10" s="3"/>
      <c r="W10" s="3"/>
      <c r="X10" s="3"/>
      <c r="Y10" s="3"/>
      <c r="Z10" s="3"/>
      <c r="AA10" s="2"/>
      <c r="AB10" s="78"/>
      <c r="AC10" s="77"/>
    </row>
    <row r="11" spans="1:29" s="58" customFormat="1" ht="15">
      <c r="A11" s="177" t="s">
        <v>401</v>
      </c>
      <c r="B11" s="188">
        <f>'Open Int.'!E11</f>
        <v>2400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56250</v>
      </c>
      <c r="C12" s="189">
        <f>'Open Int.'!F12</f>
        <v>-750</v>
      </c>
      <c r="D12" s="190">
        <f>'Open Int.'!H12</f>
        <v>11625</v>
      </c>
      <c r="E12" s="329">
        <f>'Open Int.'!I12</f>
        <v>0</v>
      </c>
      <c r="F12" s="191">
        <f>IF('Open Int.'!E12=0,0,'Open Int.'!H12/'Open Int.'!E12)</f>
        <v>0.20666666666666667</v>
      </c>
      <c r="G12" s="155">
        <v>0.20394736842105263</v>
      </c>
      <c r="H12" s="170">
        <f t="shared" si="0"/>
        <v>0.013333333333333348</v>
      </c>
      <c r="I12" s="185">
        <f>IF(Volume!D12=0,0,Volume!F12/Volume!D12)</f>
        <v>0</v>
      </c>
      <c r="J12" s="176">
        <v>0.1</v>
      </c>
      <c r="K12" s="170">
        <f t="shared" si="1"/>
        <v>-1</v>
      </c>
      <c r="L12" s="60"/>
      <c r="M12" s="6"/>
      <c r="N12" s="59"/>
      <c r="O12" s="3"/>
      <c r="P12" s="3"/>
      <c r="Q12" s="3"/>
      <c r="R12" s="3"/>
      <c r="S12" s="3"/>
      <c r="T12" s="3"/>
      <c r="U12" s="61"/>
      <c r="V12" s="3"/>
      <c r="W12" s="3"/>
      <c r="X12" s="3"/>
      <c r="Y12" s="3"/>
      <c r="Z12" s="3"/>
      <c r="AA12" s="2"/>
      <c r="AB12" s="78"/>
      <c r="AC12" s="77"/>
    </row>
    <row r="13" spans="1:29" s="58" customFormat="1" ht="15">
      <c r="A13" s="177" t="s">
        <v>402</v>
      </c>
      <c r="B13" s="188">
        <f>'Open Int.'!E13</f>
        <v>3600</v>
      </c>
      <c r="C13" s="189">
        <f>'Open Int.'!F13</f>
        <v>0</v>
      </c>
      <c r="D13" s="190">
        <f>'Open Int.'!H13</f>
        <v>0</v>
      </c>
      <c r="E13" s="329">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403</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404</v>
      </c>
      <c r="B15" s="188">
        <f>'Open Int.'!E15</f>
        <v>450500</v>
      </c>
      <c r="C15" s="189">
        <f>'Open Int.'!F15</f>
        <v>-6800</v>
      </c>
      <c r="D15" s="190">
        <f>'Open Int.'!H15</f>
        <v>56100</v>
      </c>
      <c r="E15" s="329">
        <f>'Open Int.'!I15</f>
        <v>0</v>
      </c>
      <c r="F15" s="191">
        <f>IF('Open Int.'!E15=0,0,'Open Int.'!H15/'Open Int.'!E15)</f>
        <v>0.12452830188679245</v>
      </c>
      <c r="G15" s="155">
        <v>0.12267657992565056</v>
      </c>
      <c r="H15" s="170">
        <f t="shared" si="0"/>
        <v>0.015094339622641458</v>
      </c>
      <c r="I15" s="185">
        <f>IF(Volume!D15=0,0,Volume!F15/Volume!D15)</f>
        <v>0</v>
      </c>
      <c r="J15" s="176">
        <v>0</v>
      </c>
      <c r="K15" s="170">
        <f t="shared" si="1"/>
        <v>0</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521850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7" customFormat="1" ht="15">
      <c r="A17" s="177" t="s">
        <v>174</v>
      </c>
      <c r="B17" s="188">
        <f>'Open Int.'!E17</f>
        <v>422100</v>
      </c>
      <c r="C17" s="189">
        <f>'Open Int.'!F17</f>
        <v>-6700</v>
      </c>
      <c r="D17" s="190">
        <f>'Open Int.'!H17</f>
        <v>13400</v>
      </c>
      <c r="E17" s="329">
        <f>'Open Int.'!I17</f>
        <v>0</v>
      </c>
      <c r="F17" s="191">
        <f>IF('Open Int.'!E17=0,0,'Open Int.'!H17/'Open Int.'!E17)</f>
        <v>0.031746031746031744</v>
      </c>
      <c r="G17" s="155">
        <v>0.03125</v>
      </c>
      <c r="H17" s="170">
        <f t="shared" si="0"/>
        <v>0.015873015873015817</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280</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117300</v>
      </c>
      <c r="C19" s="189">
        <f>'Open Int.'!F19</f>
        <v>4600</v>
      </c>
      <c r="D19" s="190">
        <f>'Open Int.'!H19</f>
        <v>4600</v>
      </c>
      <c r="E19" s="329">
        <f>'Open Int.'!I19</f>
        <v>0</v>
      </c>
      <c r="F19" s="191">
        <f>IF('Open Int.'!E19=0,0,'Open Int.'!H19/'Open Int.'!E19)</f>
        <v>0.0392156862745098</v>
      </c>
      <c r="G19" s="155">
        <v>0.04081632653061224</v>
      </c>
      <c r="H19" s="170">
        <f t="shared" si="0"/>
        <v>-0.03921568627450974</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405</v>
      </c>
      <c r="B20" s="188">
        <f>'Open Int.'!E20</f>
        <v>650</v>
      </c>
      <c r="C20" s="189">
        <f>'Open Int.'!F20</f>
        <v>0</v>
      </c>
      <c r="D20" s="190">
        <f>'Open Int.'!H20</f>
        <v>0</v>
      </c>
      <c r="E20" s="329">
        <f>'Open Int.'!I20</f>
        <v>0</v>
      </c>
      <c r="F20" s="191">
        <f>IF('Open Int.'!E20=0,0,'Open Int.'!H20/'Open Int.'!E20)</f>
        <v>0</v>
      </c>
      <c r="G20" s="155">
        <v>0</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406</v>
      </c>
      <c r="B21" s="188">
        <f>'Open Int.'!E21</f>
        <v>1200</v>
      </c>
      <c r="C21" s="189">
        <f>'Open Int.'!F21</f>
        <v>0</v>
      </c>
      <c r="D21" s="190">
        <f>'Open Int.'!H21</f>
        <v>1600</v>
      </c>
      <c r="E21" s="329">
        <f>'Open Int.'!I21</f>
        <v>400</v>
      </c>
      <c r="F21" s="191">
        <f>IF('Open Int.'!E21=0,0,'Open Int.'!H21/'Open Int.'!E21)</f>
        <v>1.3333333333333333</v>
      </c>
      <c r="G21" s="155">
        <v>1</v>
      </c>
      <c r="H21" s="170">
        <f t="shared" si="0"/>
        <v>0.33333333333333326</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2489700</v>
      </c>
      <c r="C22" s="189">
        <f>'Open Int.'!F22</f>
        <v>68800</v>
      </c>
      <c r="D22" s="190">
        <f>'Open Int.'!H22</f>
        <v>202100</v>
      </c>
      <c r="E22" s="329">
        <f>'Open Int.'!I22</f>
        <v>17200</v>
      </c>
      <c r="F22" s="191">
        <f>IF('Open Int.'!E22=0,0,'Open Int.'!H22/'Open Int.'!E22)</f>
        <v>0.08117443868739206</v>
      </c>
      <c r="G22" s="155">
        <v>0.0763765541740675</v>
      </c>
      <c r="H22" s="170">
        <f t="shared" si="0"/>
        <v>0.06281881351166815</v>
      </c>
      <c r="I22" s="185">
        <f>IF(Volume!D22=0,0,Volume!F22/Volume!D22)</f>
        <v>0.08771929824561403</v>
      </c>
      <c r="J22" s="176">
        <v>0.047244094488188976</v>
      </c>
      <c r="K22" s="170">
        <f t="shared" si="1"/>
        <v>0.8567251461988303</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7014475</v>
      </c>
      <c r="C23" s="189">
        <f>'Open Int.'!F23</f>
        <v>-19100</v>
      </c>
      <c r="D23" s="190">
        <f>'Open Int.'!H23</f>
        <v>1327450</v>
      </c>
      <c r="E23" s="329">
        <f>'Open Int.'!I23</f>
        <v>100275</v>
      </c>
      <c r="F23" s="191">
        <f>IF('Open Int.'!E23=0,0,'Open Int.'!H23/'Open Int.'!E23)</f>
        <v>0.18924438393464943</v>
      </c>
      <c r="G23" s="155">
        <v>0.17447386286490157</v>
      </c>
      <c r="H23" s="170">
        <f t="shared" si="0"/>
        <v>0.08465750013906066</v>
      </c>
      <c r="I23" s="185">
        <f>IF(Volume!D23=0,0,Volume!F23/Volume!D23)</f>
        <v>0.18701298701298702</v>
      </c>
      <c r="J23" s="176">
        <v>0.08333333333333333</v>
      </c>
      <c r="K23" s="170">
        <f t="shared" si="1"/>
        <v>1.2441558441558445</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8050</v>
      </c>
      <c r="C24" s="189">
        <f>'Open Int.'!F24</f>
        <v>0</v>
      </c>
      <c r="D24" s="190">
        <f>'Open Int.'!H24</f>
        <v>700</v>
      </c>
      <c r="E24" s="329">
        <f>'Open Int.'!I24</f>
        <v>0</v>
      </c>
      <c r="F24" s="191">
        <f>IF('Open Int.'!E24=0,0,'Open Int.'!H24/'Open Int.'!E24)</f>
        <v>0.08695652173913043</v>
      </c>
      <c r="G24" s="155">
        <v>0.08695652173913043</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91200</v>
      </c>
      <c r="C25" s="189">
        <f>'Open Int.'!F25</f>
        <v>-3100</v>
      </c>
      <c r="D25" s="190">
        <f>'Open Int.'!H25</f>
        <v>13900</v>
      </c>
      <c r="E25" s="329">
        <f>'Open Int.'!I25</f>
        <v>0</v>
      </c>
      <c r="F25" s="191">
        <f>IF('Open Int.'!E25=0,0,'Open Int.'!H25/'Open Int.'!E25)</f>
        <v>0.1524122807017544</v>
      </c>
      <c r="G25" s="155">
        <v>0.1474019088016967</v>
      </c>
      <c r="H25" s="170">
        <f t="shared" si="0"/>
        <v>0.03399122807017549</v>
      </c>
      <c r="I25" s="185">
        <f>IF(Volume!D25=0,0,Volume!F25/Volume!D25)</f>
        <v>0.012987012987012988</v>
      </c>
      <c r="J25" s="176">
        <v>0.017543859649122806</v>
      </c>
      <c r="K25" s="170">
        <f t="shared" si="1"/>
        <v>-0.25974025974025966</v>
      </c>
      <c r="L25" s="60"/>
      <c r="M25" s="6"/>
      <c r="N25" s="59"/>
      <c r="O25" s="3"/>
      <c r="P25" s="3"/>
      <c r="Q25" s="3"/>
      <c r="R25" s="3"/>
      <c r="S25" s="3"/>
      <c r="T25" s="3"/>
      <c r="U25" s="61"/>
      <c r="V25" s="3"/>
      <c r="W25" s="3"/>
      <c r="X25" s="3"/>
      <c r="Y25" s="3"/>
      <c r="Z25" s="3"/>
      <c r="AA25" s="2"/>
    </row>
    <row r="26" spans="1:29" s="58" customFormat="1" ht="15">
      <c r="A26" s="177" t="s">
        <v>281</v>
      </c>
      <c r="B26" s="188">
        <f>'Open Int.'!E26</f>
        <v>661200</v>
      </c>
      <c r="C26" s="189">
        <f>'Open Int.'!F26</f>
        <v>0</v>
      </c>
      <c r="D26" s="190">
        <f>'Open Int.'!H26</f>
        <v>57000</v>
      </c>
      <c r="E26" s="329">
        <f>'Open Int.'!I26</f>
        <v>1900</v>
      </c>
      <c r="F26" s="191">
        <f>IF('Open Int.'!E26=0,0,'Open Int.'!H26/'Open Int.'!E26)</f>
        <v>0.08620689655172414</v>
      </c>
      <c r="G26" s="155">
        <v>0.08333333333333333</v>
      </c>
      <c r="H26" s="170">
        <f t="shared" si="0"/>
        <v>0.03448275862068978</v>
      </c>
      <c r="I26" s="185">
        <f>IF(Volume!D26=0,0,Volume!F26/Volume!D26)</f>
        <v>0.03125</v>
      </c>
      <c r="J26" s="176">
        <v>0.023255813953488372</v>
      </c>
      <c r="K26" s="170">
        <f t="shared" si="1"/>
        <v>0.34375</v>
      </c>
      <c r="L26" s="60"/>
      <c r="M26" s="6"/>
      <c r="N26" s="59"/>
      <c r="O26" s="3"/>
      <c r="P26" s="3"/>
      <c r="Q26" s="3"/>
      <c r="R26" s="3"/>
      <c r="S26" s="3"/>
      <c r="T26" s="3"/>
      <c r="U26" s="61"/>
      <c r="V26" s="3"/>
      <c r="W26" s="3"/>
      <c r="X26" s="3"/>
      <c r="Y26" s="3"/>
      <c r="Z26" s="3"/>
      <c r="AA26" s="2"/>
      <c r="AB26" s="78"/>
      <c r="AC26" s="77"/>
    </row>
    <row r="27" spans="1:27" s="7" customFormat="1" ht="15">
      <c r="A27" s="177" t="s">
        <v>282</v>
      </c>
      <c r="B27" s="188">
        <f>'Open Int.'!E27</f>
        <v>2208000</v>
      </c>
      <c r="C27" s="189">
        <f>'Open Int.'!F27</f>
        <v>120000</v>
      </c>
      <c r="D27" s="190">
        <f>'Open Int.'!H27</f>
        <v>201600</v>
      </c>
      <c r="E27" s="329">
        <f>'Open Int.'!I27</f>
        <v>9600</v>
      </c>
      <c r="F27" s="191">
        <f>IF('Open Int.'!E27=0,0,'Open Int.'!H27/'Open Int.'!E27)</f>
        <v>0.09130434782608696</v>
      </c>
      <c r="G27" s="155">
        <v>0.09195402298850575</v>
      </c>
      <c r="H27" s="170">
        <f t="shared" si="0"/>
        <v>-0.007065217391304331</v>
      </c>
      <c r="I27" s="185">
        <f>IF(Volume!D27=0,0,Volume!F27/Volume!D27)</f>
        <v>0.01639344262295082</v>
      </c>
      <c r="J27" s="176">
        <v>0.01764705882352941</v>
      </c>
      <c r="K27" s="170">
        <f t="shared" si="1"/>
        <v>-0.07103825136612016</v>
      </c>
      <c r="L27" s="60"/>
      <c r="M27" s="6"/>
      <c r="N27" s="59"/>
      <c r="O27" s="3"/>
      <c r="P27" s="3"/>
      <c r="Q27" s="3"/>
      <c r="R27" s="3"/>
      <c r="S27" s="3"/>
      <c r="T27" s="3"/>
      <c r="U27" s="61"/>
      <c r="V27" s="3"/>
      <c r="W27" s="3"/>
      <c r="X27" s="3"/>
      <c r="Y27" s="3"/>
      <c r="Z27" s="3"/>
      <c r="AA27" s="2"/>
    </row>
    <row r="28" spans="1:27" s="7" customFormat="1" ht="15">
      <c r="A28" s="177" t="s">
        <v>76</v>
      </c>
      <c r="B28" s="188">
        <f>'Open Int.'!E28</f>
        <v>25200</v>
      </c>
      <c r="C28" s="189">
        <f>'Open Int.'!F28</f>
        <v>1400</v>
      </c>
      <c r="D28" s="190">
        <f>'Open Int.'!H28</f>
        <v>7000</v>
      </c>
      <c r="E28" s="329">
        <f>'Open Int.'!I28</f>
        <v>0</v>
      </c>
      <c r="F28" s="191">
        <f>IF('Open Int.'!E28=0,0,'Open Int.'!H28/'Open Int.'!E28)</f>
        <v>0.2777777777777778</v>
      </c>
      <c r="G28" s="155">
        <v>0.29411764705882354</v>
      </c>
      <c r="H28" s="170">
        <f t="shared" si="0"/>
        <v>-0.055555555555555546</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9" s="58" customFormat="1" ht="15">
      <c r="A29" s="177" t="s">
        <v>77</v>
      </c>
      <c r="B29" s="188">
        <f>'Open Int.'!E29</f>
        <v>285000</v>
      </c>
      <c r="C29" s="189">
        <f>'Open Int.'!F29</f>
        <v>41800</v>
      </c>
      <c r="D29" s="190">
        <f>'Open Int.'!H29</f>
        <v>108300</v>
      </c>
      <c r="E29" s="329">
        <f>'Open Int.'!I29</f>
        <v>20900</v>
      </c>
      <c r="F29" s="191">
        <f>IF('Open Int.'!E29=0,0,'Open Int.'!H29/'Open Int.'!E29)</f>
        <v>0.38</v>
      </c>
      <c r="G29" s="155">
        <v>0.359375</v>
      </c>
      <c r="H29" s="170">
        <f t="shared" si="0"/>
        <v>0.0573913043478261</v>
      </c>
      <c r="I29" s="185">
        <f>IF(Volume!D29=0,0,Volume!F29/Volume!D29)</f>
        <v>0.16049382716049382</v>
      </c>
      <c r="J29" s="176">
        <v>0.2</v>
      </c>
      <c r="K29" s="170">
        <f t="shared" si="1"/>
        <v>-0.19753086419753096</v>
      </c>
      <c r="L29" s="60"/>
      <c r="M29" s="6"/>
      <c r="N29" s="59"/>
      <c r="O29" s="3"/>
      <c r="P29" s="3"/>
      <c r="Q29" s="3"/>
      <c r="R29" s="3"/>
      <c r="S29" s="3"/>
      <c r="T29" s="3"/>
      <c r="U29" s="61"/>
      <c r="V29" s="3"/>
      <c r="W29" s="3"/>
      <c r="X29" s="3"/>
      <c r="Y29" s="3"/>
      <c r="Z29" s="3"/>
      <c r="AA29" s="2"/>
      <c r="AB29" s="78"/>
      <c r="AC29" s="77"/>
    </row>
    <row r="30" spans="1:29" s="58" customFormat="1" ht="15">
      <c r="A30" s="177" t="s">
        <v>283</v>
      </c>
      <c r="B30" s="188">
        <f>'Open Int.'!E30</f>
        <v>13650</v>
      </c>
      <c r="C30" s="189">
        <f>'Open Int.'!F30</f>
        <v>0</v>
      </c>
      <c r="D30" s="190">
        <f>'Open Int.'!H30</f>
        <v>1050</v>
      </c>
      <c r="E30" s="329">
        <f>'Open Int.'!I30</f>
        <v>0</v>
      </c>
      <c r="F30" s="191">
        <f>IF('Open Int.'!E30=0,0,'Open Int.'!H30/'Open Int.'!E30)</f>
        <v>0.07692307692307693</v>
      </c>
      <c r="G30" s="155">
        <v>0.07692307692307693</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3850</v>
      </c>
      <c r="C31" s="189">
        <f>'Open Int.'!F31</f>
        <v>-275</v>
      </c>
      <c r="D31" s="190">
        <f>'Open Int.'!H31</f>
        <v>275</v>
      </c>
      <c r="E31" s="329">
        <f>'Open Int.'!I31</f>
        <v>0</v>
      </c>
      <c r="F31" s="191">
        <f>IF('Open Int.'!E31=0,0,'Open Int.'!H31/'Open Int.'!E31)</f>
        <v>0.07142857142857142</v>
      </c>
      <c r="G31" s="155">
        <v>0.06666666666666667</v>
      </c>
      <c r="H31" s="170">
        <f t="shared" si="0"/>
        <v>0.07142857142857138</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284</v>
      </c>
      <c r="B32" s="188">
        <f>'Open Int.'!E32</f>
        <v>1250</v>
      </c>
      <c r="C32" s="189">
        <f>'Open Int.'!F32</f>
        <v>0</v>
      </c>
      <c r="D32" s="190">
        <f>'Open Int.'!H32</f>
        <v>0</v>
      </c>
      <c r="E32" s="329">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137</v>
      </c>
      <c r="B33" s="188">
        <f>'Open Int.'!E33</f>
        <v>113000</v>
      </c>
      <c r="C33" s="189">
        <f>'Open Int.'!F33</f>
        <v>0</v>
      </c>
      <c r="D33" s="190">
        <f>'Open Int.'!H33</f>
        <v>4000</v>
      </c>
      <c r="E33" s="329">
        <f>'Open Int.'!I33</f>
        <v>0</v>
      </c>
      <c r="F33" s="191">
        <f>IF('Open Int.'!E33=0,0,'Open Int.'!H33/'Open Int.'!E33)</f>
        <v>0.035398230088495575</v>
      </c>
      <c r="G33" s="155">
        <v>0.035398230088495575</v>
      </c>
      <c r="H33" s="170">
        <f t="shared" si="0"/>
        <v>0</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232</v>
      </c>
      <c r="B34" s="188">
        <f>'Open Int.'!E34</f>
        <v>203500</v>
      </c>
      <c r="C34" s="189">
        <f>'Open Int.'!F34</f>
        <v>1000</v>
      </c>
      <c r="D34" s="190">
        <f>'Open Int.'!H34</f>
        <v>36500</v>
      </c>
      <c r="E34" s="329">
        <f>'Open Int.'!I34</f>
        <v>0</v>
      </c>
      <c r="F34" s="191">
        <f>IF('Open Int.'!E34=0,0,'Open Int.'!H34/'Open Int.'!E34)</f>
        <v>0.17936117936117937</v>
      </c>
      <c r="G34" s="155">
        <v>0.18024691358024691</v>
      </c>
      <c r="H34" s="170">
        <f t="shared" si="0"/>
        <v>-0.0049140049140048506</v>
      </c>
      <c r="I34" s="185">
        <f>IF(Volume!D34=0,0,Volume!F34/Volume!D34)</f>
        <v>0.029411764705882353</v>
      </c>
      <c r="J34" s="176">
        <v>0.1320754716981132</v>
      </c>
      <c r="K34" s="170">
        <f t="shared" si="1"/>
        <v>-0.7773109243697478</v>
      </c>
      <c r="L34" s="60"/>
      <c r="M34" s="6"/>
      <c r="N34" s="59"/>
      <c r="O34" s="3"/>
      <c r="P34" s="3"/>
      <c r="Q34" s="3"/>
      <c r="R34" s="3"/>
      <c r="S34" s="3"/>
      <c r="T34" s="3"/>
      <c r="U34" s="61"/>
      <c r="V34" s="3"/>
      <c r="W34" s="3"/>
      <c r="X34" s="3"/>
      <c r="Y34" s="3"/>
      <c r="Z34" s="3"/>
      <c r="AA34" s="2"/>
    </row>
    <row r="35" spans="1:27" s="7" customFormat="1" ht="15">
      <c r="A35" s="177" t="s">
        <v>1</v>
      </c>
      <c r="B35" s="188">
        <f>'Open Int.'!E35</f>
        <v>21000</v>
      </c>
      <c r="C35" s="189">
        <f>'Open Int.'!F35</f>
        <v>300</v>
      </c>
      <c r="D35" s="190">
        <f>'Open Int.'!H35</f>
        <v>3900</v>
      </c>
      <c r="E35" s="329">
        <f>'Open Int.'!I35</f>
        <v>0</v>
      </c>
      <c r="F35" s="191">
        <f>IF('Open Int.'!E35=0,0,'Open Int.'!H35/'Open Int.'!E35)</f>
        <v>0.18571428571428572</v>
      </c>
      <c r="G35" s="155">
        <v>0.18840579710144928</v>
      </c>
      <c r="H35" s="170">
        <f t="shared" si="0"/>
        <v>-0.014285714285714273</v>
      </c>
      <c r="I35" s="185">
        <f>IF(Volume!D35=0,0,Volume!F35/Volume!D35)</f>
        <v>0</v>
      </c>
      <c r="J35" s="176">
        <v>0.29411764705882354</v>
      </c>
      <c r="K35" s="170">
        <f t="shared" si="1"/>
        <v>-1</v>
      </c>
      <c r="L35" s="60"/>
      <c r="M35" s="6"/>
      <c r="N35" s="59"/>
      <c r="O35" s="3"/>
      <c r="P35" s="3"/>
      <c r="Q35" s="3"/>
      <c r="R35" s="3"/>
      <c r="S35" s="3"/>
      <c r="T35" s="3"/>
      <c r="U35" s="61"/>
      <c r="V35" s="3"/>
      <c r="W35" s="3"/>
      <c r="X35" s="3"/>
      <c r="Y35" s="3"/>
      <c r="Z35" s="3"/>
      <c r="AA35" s="2"/>
    </row>
    <row r="36" spans="1:27" s="7" customFormat="1" ht="15">
      <c r="A36" s="177" t="s">
        <v>158</v>
      </c>
      <c r="B36" s="188">
        <f>'Open Int.'!E36</f>
        <v>108300</v>
      </c>
      <c r="C36" s="189">
        <f>'Open Int.'!F36</f>
        <v>-5700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407</v>
      </c>
      <c r="B37" s="188">
        <f>'Open Int.'!E37</f>
        <v>1282050</v>
      </c>
      <c r="C37" s="189">
        <f>'Open Int.'!F37</f>
        <v>59400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408</v>
      </c>
      <c r="B38" s="188">
        <f>'Open Int.'!E38</f>
        <v>850</v>
      </c>
      <c r="C38" s="189">
        <f>'Open Int.'!F38</f>
        <v>0</v>
      </c>
      <c r="D38" s="190">
        <f>'Open Int.'!H38</f>
        <v>850</v>
      </c>
      <c r="E38" s="329">
        <f>'Open Int.'!I38</f>
        <v>0</v>
      </c>
      <c r="F38" s="191">
        <f>IF('Open Int.'!E38=0,0,'Open Int.'!H38/'Open Int.'!E38)</f>
        <v>1</v>
      </c>
      <c r="G38" s="155">
        <v>1</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285</v>
      </c>
      <c r="B39" s="188">
        <f>'Open Int.'!E39</f>
        <v>300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171000</v>
      </c>
      <c r="C40" s="189">
        <f>'Open Int.'!F40</f>
        <v>36000</v>
      </c>
      <c r="D40" s="190">
        <f>'Open Int.'!H40</f>
        <v>22500</v>
      </c>
      <c r="E40" s="329">
        <f>'Open Int.'!I40</f>
        <v>0</v>
      </c>
      <c r="F40" s="191">
        <f>IF('Open Int.'!E40=0,0,'Open Int.'!H40/'Open Int.'!E40)</f>
        <v>0.13157894736842105</v>
      </c>
      <c r="G40" s="155">
        <v>0.16666666666666666</v>
      </c>
      <c r="H40" s="170">
        <f t="shared" si="0"/>
        <v>-0.21052631578947367</v>
      </c>
      <c r="I40" s="185">
        <f>IF(Volume!D40=0,0,Volume!F40/Volume!D40)</f>
        <v>0.1</v>
      </c>
      <c r="J40" s="176">
        <v>0.047619047619047616</v>
      </c>
      <c r="K40" s="170">
        <f t="shared" si="1"/>
        <v>1.1000000000000003</v>
      </c>
      <c r="L40" s="60"/>
      <c r="M40" s="6"/>
      <c r="N40" s="59"/>
      <c r="O40" s="3"/>
      <c r="P40" s="3"/>
      <c r="Q40" s="3"/>
      <c r="R40" s="3"/>
      <c r="S40" s="3"/>
      <c r="T40" s="3"/>
      <c r="U40" s="61"/>
      <c r="V40" s="3"/>
      <c r="W40" s="3"/>
      <c r="X40" s="3"/>
      <c r="Y40" s="3"/>
      <c r="Z40" s="3"/>
      <c r="AA40" s="2"/>
    </row>
    <row r="41" spans="1:27" s="7" customFormat="1" ht="15">
      <c r="A41" s="177" t="s">
        <v>2</v>
      </c>
      <c r="B41" s="188">
        <f>'Open Int.'!E41</f>
        <v>42900</v>
      </c>
      <c r="C41" s="189">
        <f>'Open Int.'!F41</f>
        <v>1100</v>
      </c>
      <c r="D41" s="190">
        <f>'Open Int.'!H41</f>
        <v>2200</v>
      </c>
      <c r="E41" s="329">
        <f>'Open Int.'!I41</f>
        <v>0</v>
      </c>
      <c r="F41" s="191">
        <f>IF('Open Int.'!E41=0,0,'Open Int.'!H41/'Open Int.'!E41)</f>
        <v>0.05128205128205128</v>
      </c>
      <c r="G41" s="155">
        <v>0.05263157894736842</v>
      </c>
      <c r="H41" s="170">
        <f t="shared" si="0"/>
        <v>-0.02564102564102562</v>
      </c>
      <c r="I41" s="185">
        <f>IF(Volume!D41=0,0,Volume!F41/Volume!D41)</f>
        <v>0</v>
      </c>
      <c r="J41" s="176">
        <v>0.041666666666666664</v>
      </c>
      <c r="K41" s="170">
        <f t="shared" si="1"/>
        <v>-1</v>
      </c>
      <c r="L41" s="60"/>
      <c r="M41" s="6"/>
      <c r="N41" s="59"/>
      <c r="O41" s="3"/>
      <c r="P41" s="3"/>
      <c r="Q41" s="3"/>
      <c r="R41" s="3"/>
      <c r="S41" s="3"/>
      <c r="T41" s="3"/>
      <c r="U41" s="61"/>
      <c r="V41" s="3"/>
      <c r="W41" s="3"/>
      <c r="X41" s="3"/>
      <c r="Y41" s="3"/>
      <c r="Z41" s="3"/>
      <c r="AA41" s="2"/>
    </row>
    <row r="42" spans="1:27" s="7" customFormat="1" ht="15">
      <c r="A42" s="177" t="s">
        <v>409</v>
      </c>
      <c r="B42" s="188">
        <f>'Open Int.'!E42</f>
        <v>6900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391</v>
      </c>
      <c r="B43" s="188">
        <f>'Open Int.'!E43</f>
        <v>1137500</v>
      </c>
      <c r="C43" s="189">
        <f>'Open Int.'!F43</f>
        <v>-12500</v>
      </c>
      <c r="D43" s="190">
        <f>'Open Int.'!H43</f>
        <v>205000</v>
      </c>
      <c r="E43" s="329">
        <f>'Open Int.'!I43</f>
        <v>-2500</v>
      </c>
      <c r="F43" s="191">
        <f>IF('Open Int.'!E43=0,0,'Open Int.'!H43/'Open Int.'!E43)</f>
        <v>0.18021978021978022</v>
      </c>
      <c r="G43" s="155">
        <v>0.18043478260869567</v>
      </c>
      <c r="H43" s="170">
        <f t="shared" si="0"/>
        <v>-0.0011915795048325995</v>
      </c>
      <c r="I43" s="185">
        <f>IF(Volume!D43=0,0,Volume!F43/Volume!D43)</f>
        <v>0.08333333333333333</v>
      </c>
      <c r="J43" s="176">
        <v>0.07317073170731707</v>
      </c>
      <c r="K43" s="170">
        <f t="shared" si="1"/>
        <v>0.1388888888888889</v>
      </c>
      <c r="L43" s="60"/>
      <c r="M43" s="6"/>
      <c r="N43" s="59"/>
      <c r="O43" s="3"/>
      <c r="P43" s="3"/>
      <c r="Q43" s="3"/>
      <c r="R43" s="3"/>
      <c r="S43" s="3"/>
      <c r="T43" s="3"/>
      <c r="U43" s="61"/>
      <c r="V43" s="3"/>
      <c r="W43" s="3"/>
      <c r="X43" s="3"/>
      <c r="Y43" s="3"/>
      <c r="Z43" s="3"/>
      <c r="AA43" s="2"/>
    </row>
    <row r="44" spans="1:27" s="7" customFormat="1" ht="15">
      <c r="A44" s="177" t="s">
        <v>78</v>
      </c>
      <c r="B44" s="188">
        <f>'Open Int.'!E44</f>
        <v>17600</v>
      </c>
      <c r="C44" s="189">
        <f>'Open Int.'!F44</f>
        <v>-6400</v>
      </c>
      <c r="D44" s="190">
        <f>'Open Int.'!H44</f>
        <v>11200</v>
      </c>
      <c r="E44" s="329">
        <f>'Open Int.'!I44</f>
        <v>0</v>
      </c>
      <c r="F44" s="191">
        <f>IF('Open Int.'!E44=0,0,'Open Int.'!H44/'Open Int.'!E44)</f>
        <v>0.6363636363636364</v>
      </c>
      <c r="G44" s="155">
        <v>0.4666666666666667</v>
      </c>
      <c r="H44" s="170">
        <f t="shared" si="0"/>
        <v>0.3636363636363636</v>
      </c>
      <c r="I44" s="185">
        <f>IF(Volume!D44=0,0,Volume!F44/Volume!D44)</f>
        <v>0.125</v>
      </c>
      <c r="J44" s="176">
        <v>0.05</v>
      </c>
      <c r="K44" s="170">
        <f t="shared" si="1"/>
        <v>1.4999999999999998</v>
      </c>
      <c r="L44" s="60"/>
      <c r="M44" s="6"/>
      <c r="N44" s="59"/>
      <c r="O44" s="3"/>
      <c r="P44" s="3"/>
      <c r="Q44" s="3"/>
      <c r="R44" s="3"/>
      <c r="S44" s="3"/>
      <c r="T44" s="3"/>
      <c r="U44" s="61"/>
      <c r="V44" s="3"/>
      <c r="W44" s="3"/>
      <c r="X44" s="3"/>
      <c r="Y44" s="3"/>
      <c r="Z44" s="3"/>
      <c r="AA44" s="2"/>
    </row>
    <row r="45" spans="1:27" s="7" customFormat="1" ht="15">
      <c r="A45" s="177" t="s">
        <v>138</v>
      </c>
      <c r="B45" s="188">
        <f>'Open Int.'!E45</f>
        <v>70125</v>
      </c>
      <c r="C45" s="189">
        <f>'Open Int.'!F45</f>
        <v>850</v>
      </c>
      <c r="D45" s="190">
        <f>'Open Int.'!H45</f>
        <v>25500</v>
      </c>
      <c r="E45" s="329">
        <f>'Open Int.'!I45</f>
        <v>-425</v>
      </c>
      <c r="F45" s="191">
        <f>IF('Open Int.'!E45=0,0,'Open Int.'!H45/'Open Int.'!E45)</f>
        <v>0.36363636363636365</v>
      </c>
      <c r="G45" s="155">
        <v>0.37423312883435583</v>
      </c>
      <c r="H45" s="170">
        <f t="shared" si="0"/>
        <v>-0.028315946348733217</v>
      </c>
      <c r="I45" s="185">
        <f>IF(Volume!D45=0,0,Volume!F45/Volume!D45)</f>
        <v>0.25</v>
      </c>
      <c r="J45" s="176">
        <v>0.25806451612903225</v>
      </c>
      <c r="K45" s="170">
        <f t="shared" si="1"/>
        <v>-0.031249999999999972</v>
      </c>
      <c r="L45" s="60"/>
      <c r="M45" s="6"/>
      <c r="N45" s="59"/>
      <c r="O45" s="3"/>
      <c r="P45" s="3"/>
      <c r="Q45" s="3"/>
      <c r="R45" s="3"/>
      <c r="S45" s="3"/>
      <c r="T45" s="3"/>
      <c r="U45" s="61"/>
      <c r="V45" s="3"/>
      <c r="W45" s="3"/>
      <c r="X45" s="3"/>
      <c r="Y45" s="3"/>
      <c r="Z45" s="3"/>
      <c r="AA45" s="2"/>
    </row>
    <row r="46" spans="1:27" s="7" customFormat="1" ht="15">
      <c r="A46" s="177" t="s">
        <v>160</v>
      </c>
      <c r="B46" s="188">
        <f>'Open Int.'!E46</f>
        <v>7700</v>
      </c>
      <c r="C46" s="189">
        <f>'Open Int.'!F46</f>
        <v>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1821600</v>
      </c>
      <c r="C47" s="189">
        <f>'Open Int.'!F47</f>
        <v>20700</v>
      </c>
      <c r="D47" s="190">
        <f>'Open Int.'!H47</f>
        <v>27600</v>
      </c>
      <c r="E47" s="329">
        <f>'Open Int.'!I47</f>
        <v>0</v>
      </c>
      <c r="F47" s="191">
        <f>IF('Open Int.'!E47=0,0,'Open Int.'!H47/'Open Int.'!E47)</f>
        <v>0.015151515151515152</v>
      </c>
      <c r="G47" s="155">
        <v>0.01532567049808429</v>
      </c>
      <c r="H47" s="170">
        <f t="shared" si="0"/>
        <v>-0.011363636363636286</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392</v>
      </c>
      <c r="B48" s="188">
        <f>'Open Int.'!E48</f>
        <v>12600</v>
      </c>
      <c r="C48" s="189">
        <f>'Open Int.'!F48</f>
        <v>3600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887500</v>
      </c>
      <c r="C49" s="189">
        <f>'Open Int.'!F49</f>
        <v>30000</v>
      </c>
      <c r="D49" s="190">
        <f>'Open Int.'!H49</f>
        <v>90000</v>
      </c>
      <c r="E49" s="329">
        <f>'Open Int.'!I49</f>
        <v>3750</v>
      </c>
      <c r="F49" s="191">
        <f>IF('Open Int.'!E49=0,0,'Open Int.'!H49/'Open Int.'!E49)</f>
        <v>0.10140845070422536</v>
      </c>
      <c r="G49" s="155">
        <v>0.10058309037900874</v>
      </c>
      <c r="H49" s="170">
        <f t="shared" si="0"/>
        <v>0.008205756276791272</v>
      </c>
      <c r="I49" s="185">
        <f>IF(Volume!D49=0,0,Volume!F49/Volume!D49)</f>
        <v>0.14473684210526316</v>
      </c>
      <c r="J49" s="176">
        <v>0.041666666666666664</v>
      </c>
      <c r="K49" s="170">
        <f t="shared" si="1"/>
        <v>2.4736842105263164</v>
      </c>
      <c r="L49" s="60"/>
      <c r="M49" s="6"/>
      <c r="N49" s="59"/>
      <c r="O49" s="3"/>
      <c r="P49" s="3"/>
      <c r="Q49" s="3"/>
      <c r="R49" s="3"/>
      <c r="S49" s="3"/>
      <c r="T49" s="3"/>
      <c r="U49" s="61"/>
      <c r="V49" s="3"/>
      <c r="W49" s="3"/>
      <c r="X49" s="3"/>
      <c r="Y49" s="3"/>
      <c r="Z49" s="3"/>
      <c r="AA49" s="2"/>
    </row>
    <row r="50" spans="1:27" s="7" customFormat="1" ht="15">
      <c r="A50" s="177" t="s">
        <v>218</v>
      </c>
      <c r="B50" s="188">
        <f>'Open Int.'!E50</f>
        <v>7350</v>
      </c>
      <c r="C50" s="189">
        <f>'Open Int.'!F50</f>
        <v>1050</v>
      </c>
      <c r="D50" s="190">
        <f>'Open Int.'!H50</f>
        <v>2100</v>
      </c>
      <c r="E50" s="329">
        <f>'Open Int.'!I50</f>
        <v>0</v>
      </c>
      <c r="F50" s="191">
        <f>IF('Open Int.'!E50=0,0,'Open Int.'!H50/'Open Int.'!E50)</f>
        <v>0.2857142857142857</v>
      </c>
      <c r="G50" s="155">
        <v>0.3333333333333333</v>
      </c>
      <c r="H50" s="170">
        <f t="shared" si="0"/>
        <v>-0.14285714285714285</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286</v>
      </c>
      <c r="B52" s="188">
        <f>'Open Int.'!E52</f>
        <v>2000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219</v>
      </c>
      <c r="B54" s="188">
        <f>'Open Int.'!E54</f>
        <v>270000</v>
      </c>
      <c r="C54" s="189">
        <f>'Open Int.'!F54</f>
        <v>8100</v>
      </c>
      <c r="D54" s="190">
        <f>'Open Int.'!H54</f>
        <v>13500</v>
      </c>
      <c r="E54" s="329">
        <f>'Open Int.'!I54</f>
        <v>0</v>
      </c>
      <c r="F54" s="191">
        <f>IF('Open Int.'!E54=0,0,'Open Int.'!H54/'Open Int.'!E54)</f>
        <v>0.05</v>
      </c>
      <c r="G54" s="155">
        <v>0.05154639175257732</v>
      </c>
      <c r="H54" s="170">
        <f t="shared" si="0"/>
        <v>-0.029999999999999895</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410</v>
      </c>
      <c r="B55" s="188">
        <f>'Open Int.'!E55</f>
        <v>2131500</v>
      </c>
      <c r="C55" s="189">
        <f>'Open Int.'!F55</f>
        <v>31500</v>
      </c>
      <c r="D55" s="190">
        <f>'Open Int.'!H55</f>
        <v>409500</v>
      </c>
      <c r="E55" s="329">
        <f>'Open Int.'!I55</f>
        <v>5250</v>
      </c>
      <c r="F55" s="191">
        <f>IF('Open Int.'!E55=0,0,'Open Int.'!H55/'Open Int.'!E55)</f>
        <v>0.1921182266009852</v>
      </c>
      <c r="G55" s="155">
        <v>0.1925</v>
      </c>
      <c r="H55" s="170">
        <f t="shared" si="0"/>
        <v>-0.0019832384364404953</v>
      </c>
      <c r="I55" s="185">
        <f>IF(Volume!D55=0,0,Volume!F55/Volume!D55)</f>
        <v>0.14285714285714285</v>
      </c>
      <c r="J55" s="176">
        <v>0.09302325581395349</v>
      </c>
      <c r="K55" s="170">
        <f t="shared" si="1"/>
        <v>0.5357142857142857</v>
      </c>
      <c r="L55" s="60"/>
      <c r="M55" s="6"/>
      <c r="N55" s="59"/>
      <c r="O55" s="3"/>
      <c r="P55" s="3"/>
      <c r="Q55" s="3"/>
      <c r="R55" s="3"/>
      <c r="S55" s="3"/>
      <c r="T55" s="3"/>
      <c r="U55" s="61"/>
      <c r="V55" s="3"/>
      <c r="W55" s="3"/>
      <c r="X55" s="3"/>
      <c r="Y55" s="3"/>
      <c r="Z55" s="3"/>
      <c r="AA55" s="2"/>
    </row>
    <row r="56" spans="1:27" s="7" customFormat="1" ht="15">
      <c r="A56" s="177" t="s">
        <v>163</v>
      </c>
      <c r="B56" s="188">
        <f>'Open Int.'!E56</f>
        <v>15810</v>
      </c>
      <c r="C56" s="189">
        <f>'Open Int.'!F56</f>
        <v>8308</v>
      </c>
      <c r="D56" s="190">
        <f>'Open Int.'!H56</f>
        <v>1860</v>
      </c>
      <c r="E56" s="329">
        <f>'Open Int.'!I56</f>
        <v>62</v>
      </c>
      <c r="F56" s="191">
        <f>IF('Open Int.'!E56=0,0,'Open Int.'!H56/'Open Int.'!E56)</f>
        <v>0.11764705882352941</v>
      </c>
      <c r="G56" s="155">
        <v>0.2396694214876033</v>
      </c>
      <c r="H56" s="170">
        <f t="shared" si="0"/>
        <v>-0.5091277890466531</v>
      </c>
      <c r="I56" s="185">
        <f>IF(Volume!D56=0,0,Volume!F56/Volume!D56)</f>
        <v>0.006666666666666667</v>
      </c>
      <c r="J56" s="176">
        <v>0.5333333333333333</v>
      </c>
      <c r="K56" s="170">
        <f t="shared" si="1"/>
        <v>-0.9874999999999999</v>
      </c>
      <c r="L56" s="60"/>
      <c r="M56" s="6"/>
      <c r="N56" s="59"/>
      <c r="O56" s="3"/>
      <c r="P56" s="3"/>
      <c r="Q56" s="3"/>
      <c r="R56" s="3"/>
      <c r="S56" s="3"/>
      <c r="T56" s="3"/>
      <c r="U56" s="61"/>
      <c r="V56" s="3"/>
      <c r="W56" s="3"/>
      <c r="X56" s="3"/>
      <c r="Y56" s="3"/>
      <c r="Z56" s="3"/>
      <c r="AA56" s="2"/>
    </row>
    <row r="57" spans="1:27" s="7" customFormat="1" ht="15">
      <c r="A57" s="177" t="s">
        <v>194</v>
      </c>
      <c r="B57" s="188">
        <f>'Open Int.'!E57</f>
        <v>183200</v>
      </c>
      <c r="C57" s="189">
        <f>'Open Int.'!F57</f>
        <v>3200</v>
      </c>
      <c r="D57" s="190">
        <f>'Open Int.'!H57</f>
        <v>22000</v>
      </c>
      <c r="E57" s="329">
        <f>'Open Int.'!I57</f>
        <v>-400</v>
      </c>
      <c r="F57" s="191">
        <f>IF('Open Int.'!E57=0,0,'Open Int.'!H57/'Open Int.'!E57)</f>
        <v>0.12008733624454149</v>
      </c>
      <c r="G57" s="155">
        <v>0.12444444444444444</v>
      </c>
      <c r="H57" s="170">
        <f t="shared" si="0"/>
        <v>-0.03501247660636302</v>
      </c>
      <c r="I57" s="185">
        <f>IF(Volume!D57=0,0,Volume!F57/Volume!D57)</f>
        <v>0.037037037037037035</v>
      </c>
      <c r="J57" s="176">
        <v>0.02631578947368421</v>
      </c>
      <c r="K57" s="170">
        <f t="shared" si="1"/>
        <v>0.4074074074074074</v>
      </c>
      <c r="L57" s="60"/>
      <c r="M57" s="6"/>
      <c r="N57" s="59"/>
      <c r="O57" s="3"/>
      <c r="P57" s="3"/>
      <c r="Q57" s="3"/>
      <c r="R57" s="3"/>
      <c r="S57" s="3"/>
      <c r="T57" s="3"/>
      <c r="U57" s="61"/>
      <c r="V57" s="3"/>
      <c r="W57" s="3"/>
      <c r="X57" s="3"/>
      <c r="Y57" s="3"/>
      <c r="Z57" s="3"/>
      <c r="AA57" s="2"/>
    </row>
    <row r="58" spans="1:27" s="7" customFormat="1" ht="15">
      <c r="A58" s="177" t="s">
        <v>411</v>
      </c>
      <c r="B58" s="188">
        <f>'Open Int.'!E58</f>
        <v>0</v>
      </c>
      <c r="C58" s="189">
        <f>'Open Int.'!F58</f>
        <v>0</v>
      </c>
      <c r="D58" s="190">
        <f>'Open Int.'!H58</f>
        <v>0</v>
      </c>
      <c r="E58" s="329">
        <f>'Open Int.'!I58</f>
        <v>0</v>
      </c>
      <c r="F58" s="191">
        <f>IF('Open Int.'!E58=0,0,'Open Int.'!H58/'Open Int.'!E58)</f>
        <v>0</v>
      </c>
      <c r="G58" s="155">
        <v>0</v>
      </c>
      <c r="H58" s="170">
        <f t="shared" si="0"/>
        <v>0</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412</v>
      </c>
      <c r="B59" s="188">
        <f>'Open Int.'!E59</f>
        <v>1600</v>
      </c>
      <c r="C59" s="189">
        <f>'Open Int.'!F59</f>
        <v>200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220</v>
      </c>
      <c r="B60" s="188">
        <f>'Open Int.'!E60</f>
        <v>264000</v>
      </c>
      <c r="C60" s="189">
        <f>'Open Int.'!F60</f>
        <v>2400</v>
      </c>
      <c r="D60" s="190">
        <f>'Open Int.'!H60</f>
        <v>16800</v>
      </c>
      <c r="E60" s="329">
        <f>'Open Int.'!I60</f>
        <v>0</v>
      </c>
      <c r="F60" s="191">
        <f>IF('Open Int.'!E60=0,0,'Open Int.'!H60/'Open Int.'!E60)</f>
        <v>0.06363636363636363</v>
      </c>
      <c r="G60" s="155">
        <v>0.06422018348623854</v>
      </c>
      <c r="H60" s="170">
        <f t="shared" si="0"/>
        <v>-0.009090909090909248</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164</v>
      </c>
      <c r="B61" s="188">
        <f>'Open Int.'!E61</f>
        <v>960500</v>
      </c>
      <c r="C61" s="189">
        <f>'Open Int.'!F61</f>
        <v>11300</v>
      </c>
      <c r="D61" s="190">
        <f>'Open Int.'!H61</f>
        <v>152550</v>
      </c>
      <c r="E61" s="329">
        <f>'Open Int.'!I61</f>
        <v>0</v>
      </c>
      <c r="F61" s="191">
        <f>IF('Open Int.'!E61=0,0,'Open Int.'!H61/'Open Int.'!E61)</f>
        <v>0.1588235294117647</v>
      </c>
      <c r="G61" s="155">
        <v>0.16071428571428573</v>
      </c>
      <c r="H61" s="170">
        <f t="shared" si="0"/>
        <v>-0.011764705882353071</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165</v>
      </c>
      <c r="B62" s="188">
        <f>'Open Int.'!E62</f>
        <v>10400</v>
      </c>
      <c r="C62" s="189">
        <f>'Open Int.'!F62</f>
        <v>1300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413</v>
      </c>
      <c r="B63" s="188">
        <f>'Open Int.'!E63</f>
        <v>450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89</v>
      </c>
      <c r="B64" s="188">
        <f>'Open Int.'!E64</f>
        <v>158250</v>
      </c>
      <c r="C64" s="189">
        <f>'Open Int.'!F64</f>
        <v>4500</v>
      </c>
      <c r="D64" s="190">
        <f>'Open Int.'!H64</f>
        <v>28500</v>
      </c>
      <c r="E64" s="329">
        <f>'Open Int.'!I64</f>
        <v>5250</v>
      </c>
      <c r="F64" s="191">
        <f>IF('Open Int.'!E64=0,0,'Open Int.'!H64/'Open Int.'!E64)</f>
        <v>0.18009478672985782</v>
      </c>
      <c r="G64" s="155">
        <v>0.15121951219512195</v>
      </c>
      <c r="H64" s="170">
        <f t="shared" si="0"/>
        <v>0.19094939611680176</v>
      </c>
      <c r="I64" s="185">
        <f>IF(Volume!D64=0,0,Volume!F64/Volume!D64)</f>
        <v>0.42857142857142855</v>
      </c>
      <c r="J64" s="176">
        <v>0</v>
      </c>
      <c r="K64" s="170">
        <f t="shared" si="1"/>
        <v>0</v>
      </c>
      <c r="L64" s="60"/>
      <c r="M64" s="6"/>
      <c r="N64" s="59"/>
      <c r="O64" s="3"/>
      <c r="P64" s="3"/>
      <c r="Q64" s="3"/>
      <c r="R64" s="3"/>
      <c r="S64" s="3"/>
      <c r="T64" s="3"/>
      <c r="U64" s="61"/>
      <c r="V64" s="3"/>
      <c r="W64" s="3"/>
      <c r="X64" s="3"/>
      <c r="Y64" s="3"/>
      <c r="Z64" s="3"/>
      <c r="AA64" s="2"/>
    </row>
    <row r="65" spans="1:27" s="7" customFormat="1" ht="15">
      <c r="A65" s="177" t="s">
        <v>287</v>
      </c>
      <c r="B65" s="188">
        <f>'Open Int.'!E65</f>
        <v>26000</v>
      </c>
      <c r="C65" s="189">
        <f>'Open Int.'!F65</f>
        <v>2000</v>
      </c>
      <c r="D65" s="190">
        <f>'Open Int.'!H65</f>
        <v>0</v>
      </c>
      <c r="E65" s="329">
        <f>'Open Int.'!I65</f>
        <v>0</v>
      </c>
      <c r="F65" s="191">
        <f>IF('Open Int.'!E65=0,0,'Open Int.'!H65/'Open Int.'!E65)</f>
        <v>0</v>
      </c>
      <c r="G65" s="155">
        <v>0</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414</v>
      </c>
      <c r="B66" s="188">
        <f>'Open Int.'!E66</f>
        <v>2100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271</v>
      </c>
      <c r="B67" s="188">
        <f>'Open Int.'!E67</f>
        <v>37200</v>
      </c>
      <c r="C67" s="189">
        <f>'Open Int.'!F67</f>
        <v>-1200</v>
      </c>
      <c r="D67" s="190">
        <f>'Open Int.'!H67</f>
        <v>2400</v>
      </c>
      <c r="E67" s="329">
        <f>'Open Int.'!I67</f>
        <v>0</v>
      </c>
      <c r="F67" s="191">
        <f>IF('Open Int.'!E67=0,0,'Open Int.'!H67/'Open Int.'!E67)</f>
        <v>0.06451612903225806</v>
      </c>
      <c r="G67" s="155">
        <v>0.0625</v>
      </c>
      <c r="H67" s="170">
        <f t="shared" si="0"/>
        <v>0.032258064516129004</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221</v>
      </c>
      <c r="B68" s="188">
        <f>'Open Int.'!E68</f>
        <v>4200</v>
      </c>
      <c r="C68" s="189">
        <f>'Open Int.'!F68</f>
        <v>0</v>
      </c>
      <c r="D68" s="190">
        <f>'Open Int.'!H68</f>
        <v>0</v>
      </c>
      <c r="E68" s="329">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233</v>
      </c>
      <c r="B69" s="188">
        <f>'Open Int.'!E69</f>
        <v>279000</v>
      </c>
      <c r="C69" s="189">
        <f>'Open Int.'!F69</f>
        <v>5000</v>
      </c>
      <c r="D69" s="190">
        <f>'Open Int.'!H69</f>
        <v>175000</v>
      </c>
      <c r="E69" s="329">
        <f>'Open Int.'!I69</f>
        <v>14000</v>
      </c>
      <c r="F69" s="191">
        <f>IF('Open Int.'!E69=0,0,'Open Int.'!H69/'Open Int.'!E69)</f>
        <v>0.6272401433691757</v>
      </c>
      <c r="G69" s="155">
        <v>0.5875912408759124</v>
      </c>
      <c r="H69" s="170">
        <f t="shared" si="0"/>
        <v>0.06747701418108155</v>
      </c>
      <c r="I69" s="185">
        <f>IF(Volume!D69=0,0,Volume!F69/Volume!D69)</f>
        <v>0.1037344398340249</v>
      </c>
      <c r="J69" s="176">
        <v>0.11363636363636363</v>
      </c>
      <c r="K69" s="170">
        <f t="shared" si="1"/>
        <v>-0.08713692946058083</v>
      </c>
      <c r="L69" s="60"/>
      <c r="M69" s="6"/>
      <c r="N69" s="59"/>
      <c r="O69" s="3"/>
      <c r="P69" s="3"/>
      <c r="Q69" s="3"/>
      <c r="R69" s="3"/>
      <c r="S69" s="3"/>
      <c r="T69" s="3"/>
      <c r="U69" s="61"/>
      <c r="V69" s="3"/>
      <c r="W69" s="3"/>
      <c r="X69" s="3"/>
      <c r="Y69" s="3"/>
      <c r="Z69" s="3"/>
      <c r="AA69" s="2"/>
    </row>
    <row r="70" spans="1:27" s="7" customFormat="1" ht="15">
      <c r="A70" s="177" t="s">
        <v>166</v>
      </c>
      <c r="B70" s="188">
        <f>'Open Int.'!E70</f>
        <v>185850</v>
      </c>
      <c r="C70" s="189">
        <f>'Open Int.'!F70</f>
        <v>2950</v>
      </c>
      <c r="D70" s="190">
        <f>'Open Int.'!H70</f>
        <v>23600</v>
      </c>
      <c r="E70" s="329">
        <f>'Open Int.'!I70</f>
        <v>0</v>
      </c>
      <c r="F70" s="191">
        <f>IF('Open Int.'!E70=0,0,'Open Int.'!H70/'Open Int.'!E70)</f>
        <v>0.12698412698412698</v>
      </c>
      <c r="G70" s="155">
        <v>0.12903225806451613</v>
      </c>
      <c r="H70" s="170">
        <f t="shared" si="0"/>
        <v>-0.0158730158730159</v>
      </c>
      <c r="I70" s="185">
        <f>IF(Volume!D70=0,0,Volume!F70/Volume!D70)</f>
        <v>0</v>
      </c>
      <c r="J70" s="176">
        <v>0</v>
      </c>
      <c r="K70" s="170">
        <f t="shared" si="1"/>
        <v>0</v>
      </c>
      <c r="L70" s="60"/>
      <c r="M70" s="6"/>
      <c r="N70" s="59"/>
      <c r="O70" s="3"/>
      <c r="P70" s="3"/>
      <c r="Q70" s="3"/>
      <c r="R70" s="3"/>
      <c r="S70" s="3"/>
      <c r="T70" s="3"/>
      <c r="U70" s="61"/>
      <c r="V70" s="3"/>
      <c r="W70" s="3"/>
      <c r="X70" s="3"/>
      <c r="Y70" s="3"/>
      <c r="Z70" s="3"/>
      <c r="AA70" s="2"/>
    </row>
    <row r="71" spans="1:27" s="7" customFormat="1" ht="15">
      <c r="A71" s="177" t="s">
        <v>222</v>
      </c>
      <c r="B71" s="188">
        <f>'Open Int.'!E71</f>
        <v>1496</v>
      </c>
      <c r="C71" s="189">
        <f>'Open Int.'!F71</f>
        <v>-88</v>
      </c>
      <c r="D71" s="190">
        <f>'Open Int.'!H71</f>
        <v>0</v>
      </c>
      <c r="E71" s="329">
        <f>'Open Int.'!I71</f>
        <v>0</v>
      </c>
      <c r="F71" s="191">
        <f>IF('Open Int.'!E71=0,0,'Open Int.'!H71/'Open Int.'!E71)</f>
        <v>0</v>
      </c>
      <c r="G71" s="155">
        <v>0</v>
      </c>
      <c r="H71" s="170">
        <f aca="true" t="shared" si="2" ref="H71:H135">IF(G71=0,0,(F71-G71)/G71)</f>
        <v>0</v>
      </c>
      <c r="I71" s="185">
        <f>IF(Volume!D71=0,0,Volume!F71/Volume!D71)</f>
        <v>0</v>
      </c>
      <c r="J71" s="176">
        <v>0</v>
      </c>
      <c r="K71" s="170">
        <f aca="true" t="shared" si="3" ref="K71:K135">IF(J71=0,0,(I71-J71)/J71)</f>
        <v>0</v>
      </c>
      <c r="L71" s="60"/>
      <c r="M71" s="6"/>
      <c r="N71" s="59"/>
      <c r="O71" s="3"/>
      <c r="P71" s="3"/>
      <c r="Q71" s="3"/>
      <c r="R71" s="3"/>
      <c r="S71" s="3"/>
      <c r="T71" s="3"/>
      <c r="U71" s="61"/>
      <c r="V71" s="3"/>
      <c r="W71" s="3"/>
      <c r="X71" s="3"/>
      <c r="Y71" s="3"/>
      <c r="Z71" s="3"/>
      <c r="AA71" s="2"/>
    </row>
    <row r="72" spans="1:27" s="7" customFormat="1" ht="15">
      <c r="A72" s="177" t="s">
        <v>288</v>
      </c>
      <c r="B72" s="188">
        <f>'Open Int.'!E72</f>
        <v>715500</v>
      </c>
      <c r="C72" s="189">
        <f>'Open Int.'!F72</f>
        <v>6000</v>
      </c>
      <c r="D72" s="190">
        <f>'Open Int.'!H72</f>
        <v>130500</v>
      </c>
      <c r="E72" s="329">
        <f>'Open Int.'!I72</f>
        <v>0</v>
      </c>
      <c r="F72" s="191">
        <f>IF('Open Int.'!E72=0,0,'Open Int.'!H72/'Open Int.'!E72)</f>
        <v>0.18238993710691823</v>
      </c>
      <c r="G72" s="155">
        <v>0.1839323467230444</v>
      </c>
      <c r="H72" s="170">
        <f t="shared" si="2"/>
        <v>-0.008385744234800915</v>
      </c>
      <c r="I72" s="185">
        <f>IF(Volume!D72=0,0,Volume!F72/Volume!D72)</f>
        <v>0.1935483870967742</v>
      </c>
      <c r="J72" s="176">
        <v>0.25</v>
      </c>
      <c r="K72" s="170">
        <f t="shared" si="3"/>
        <v>-0.22580645161290325</v>
      </c>
      <c r="L72" s="60"/>
      <c r="M72" s="6"/>
      <c r="N72" s="59"/>
      <c r="O72" s="3"/>
      <c r="P72" s="3"/>
      <c r="Q72" s="3"/>
      <c r="R72" s="3"/>
      <c r="S72" s="3"/>
      <c r="T72" s="3"/>
      <c r="U72" s="61"/>
      <c r="V72" s="3"/>
      <c r="W72" s="3"/>
      <c r="X72" s="3"/>
      <c r="Y72" s="3"/>
      <c r="Z72" s="3"/>
      <c r="AA72" s="2"/>
    </row>
    <row r="73" spans="1:27" s="7" customFormat="1" ht="15">
      <c r="A73" s="177" t="s">
        <v>289</v>
      </c>
      <c r="B73" s="188">
        <f>'Open Int.'!E73</f>
        <v>30800</v>
      </c>
      <c r="C73" s="189">
        <f>'Open Int.'!F73</f>
        <v>2800</v>
      </c>
      <c r="D73" s="190">
        <f>'Open Int.'!H73</f>
        <v>2800</v>
      </c>
      <c r="E73" s="329">
        <f>'Open Int.'!I73</f>
        <v>0</v>
      </c>
      <c r="F73" s="191">
        <f>IF('Open Int.'!E73=0,0,'Open Int.'!H73/'Open Int.'!E73)</f>
        <v>0.09090909090909091</v>
      </c>
      <c r="G73" s="155">
        <v>0.1</v>
      </c>
      <c r="H73" s="170">
        <f t="shared" si="2"/>
        <v>-0.09090909090909094</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195</v>
      </c>
      <c r="B74" s="188">
        <f>'Open Int.'!E74</f>
        <v>944396</v>
      </c>
      <c r="C74" s="189">
        <f>'Open Int.'!F74</f>
        <v>-181456</v>
      </c>
      <c r="D74" s="190">
        <f>'Open Int.'!H74</f>
        <v>195890</v>
      </c>
      <c r="E74" s="329">
        <f>'Open Int.'!I74</f>
        <v>-8248</v>
      </c>
      <c r="F74" s="191">
        <f>IF('Open Int.'!E74=0,0,'Open Int.'!H74/'Open Int.'!E74)</f>
        <v>0.2074235807860262</v>
      </c>
      <c r="G74" s="155">
        <v>0.1813186813186813</v>
      </c>
      <c r="H74" s="170">
        <f t="shared" si="2"/>
        <v>0.1439724758502052</v>
      </c>
      <c r="I74" s="185">
        <f>IF(Volume!D74=0,0,Volume!F74/Volume!D74)</f>
        <v>0.23357664233576642</v>
      </c>
      <c r="J74" s="176">
        <v>0.15497076023391812</v>
      </c>
      <c r="K74" s="170">
        <f t="shared" si="3"/>
        <v>0.5072304090345683</v>
      </c>
      <c r="L74" s="60"/>
      <c r="M74" s="6"/>
      <c r="N74" s="59"/>
      <c r="O74" s="3"/>
      <c r="P74" s="3"/>
      <c r="Q74" s="3"/>
      <c r="R74" s="3"/>
      <c r="S74" s="3"/>
      <c r="T74" s="3"/>
      <c r="U74" s="61"/>
      <c r="V74" s="3"/>
      <c r="W74" s="3"/>
      <c r="X74" s="3"/>
      <c r="Y74" s="3"/>
      <c r="Z74" s="3"/>
      <c r="AA74" s="2"/>
    </row>
    <row r="75" spans="1:27" s="7" customFormat="1" ht="15">
      <c r="A75" s="177" t="s">
        <v>290</v>
      </c>
      <c r="B75" s="188">
        <f>'Open Int.'!E75</f>
        <v>393400</v>
      </c>
      <c r="C75" s="189">
        <f>'Open Int.'!F75</f>
        <v>-81200</v>
      </c>
      <c r="D75" s="190">
        <f>'Open Int.'!H75</f>
        <v>67200</v>
      </c>
      <c r="E75" s="329">
        <f>'Open Int.'!I75</f>
        <v>4200</v>
      </c>
      <c r="F75" s="191">
        <f>IF('Open Int.'!E75=0,0,'Open Int.'!H75/'Open Int.'!E75)</f>
        <v>0.1708185053380783</v>
      </c>
      <c r="G75" s="155">
        <v>0.13274336283185842</v>
      </c>
      <c r="H75" s="170">
        <f t="shared" si="2"/>
        <v>0.28683274021352306</v>
      </c>
      <c r="I75" s="185">
        <f>IF(Volume!D75=0,0,Volume!F75/Volume!D75)</f>
        <v>0.053691275167785234</v>
      </c>
      <c r="J75" s="176">
        <v>0.05342465753424658</v>
      </c>
      <c r="K75" s="170">
        <f t="shared" si="3"/>
        <v>0.004990535191877404</v>
      </c>
      <c r="L75" s="60"/>
      <c r="M75" s="6"/>
      <c r="N75" s="59"/>
      <c r="O75" s="3"/>
      <c r="P75" s="3"/>
      <c r="Q75" s="3"/>
      <c r="R75" s="3"/>
      <c r="S75" s="3"/>
      <c r="T75" s="3"/>
      <c r="U75" s="61"/>
      <c r="V75" s="3"/>
      <c r="W75" s="3"/>
      <c r="X75" s="3"/>
      <c r="Y75" s="3"/>
      <c r="Z75" s="3"/>
      <c r="AA75" s="2"/>
    </row>
    <row r="76" spans="1:27" s="7" customFormat="1" ht="15">
      <c r="A76" s="177" t="s">
        <v>197</v>
      </c>
      <c r="B76" s="188">
        <f>'Open Int.'!E76</f>
        <v>22100</v>
      </c>
      <c r="C76" s="189">
        <f>'Open Int.'!F76</f>
        <v>1300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4</v>
      </c>
      <c r="B77" s="188">
        <f>'Open Int.'!E77</f>
        <v>300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79</v>
      </c>
      <c r="B78" s="188">
        <f>'Open Int.'!E78</f>
        <v>1400</v>
      </c>
      <c r="C78" s="189">
        <f>'Open Int.'!F78</f>
        <v>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196</v>
      </c>
      <c r="B79" s="188">
        <f>'Open Int.'!E79</f>
        <v>5200</v>
      </c>
      <c r="C79" s="189">
        <f>'Open Int.'!F79</f>
        <v>0</v>
      </c>
      <c r="D79" s="190">
        <f>'Open Int.'!H79</f>
        <v>1200</v>
      </c>
      <c r="E79" s="329">
        <f>'Open Int.'!I79</f>
        <v>0</v>
      </c>
      <c r="F79" s="191">
        <f>IF('Open Int.'!E79=0,0,'Open Int.'!H79/'Open Int.'!E79)</f>
        <v>0.23076923076923078</v>
      </c>
      <c r="G79" s="155">
        <v>0.23076923076923078</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5</v>
      </c>
      <c r="B80" s="188">
        <f>'Open Int.'!E80</f>
        <v>3611080</v>
      </c>
      <c r="C80" s="189">
        <f>'Open Int.'!F80</f>
        <v>35090</v>
      </c>
      <c r="D80" s="190">
        <f>'Open Int.'!H80</f>
        <v>2049575</v>
      </c>
      <c r="E80" s="329">
        <f>'Open Int.'!I80</f>
        <v>49445</v>
      </c>
      <c r="F80" s="191">
        <f>IF('Open Int.'!E80=0,0,'Open Int.'!H80/'Open Int.'!E80)</f>
        <v>0.5675795053003534</v>
      </c>
      <c r="G80" s="155">
        <v>0.559322033898305</v>
      </c>
      <c r="H80" s="170">
        <f t="shared" si="2"/>
        <v>0.014763357961237969</v>
      </c>
      <c r="I80" s="185">
        <f>IF(Volume!D80=0,0,Volume!F80/Volume!D80)</f>
        <v>0.2123050259965338</v>
      </c>
      <c r="J80" s="176">
        <v>0.1953232462173315</v>
      </c>
      <c r="K80" s="170">
        <f t="shared" si="3"/>
        <v>0.08694192886957806</v>
      </c>
      <c r="L80" s="60"/>
      <c r="M80" s="6"/>
      <c r="N80" s="59"/>
      <c r="O80" s="3"/>
      <c r="P80" s="3"/>
      <c r="Q80" s="3"/>
      <c r="R80" s="3"/>
      <c r="S80" s="3"/>
      <c r="T80" s="3"/>
      <c r="U80" s="61"/>
      <c r="V80" s="3"/>
      <c r="W80" s="3"/>
      <c r="X80" s="3"/>
      <c r="Y80" s="3"/>
      <c r="Z80" s="3"/>
      <c r="AA80" s="2"/>
    </row>
    <row r="81" spans="1:27" s="7" customFormat="1" ht="15">
      <c r="A81" s="177" t="s">
        <v>198</v>
      </c>
      <c r="B81" s="188">
        <f>'Open Int.'!E81</f>
        <v>2114000</v>
      </c>
      <c r="C81" s="189">
        <f>'Open Int.'!F81</f>
        <v>10000</v>
      </c>
      <c r="D81" s="190">
        <f>'Open Int.'!H81</f>
        <v>283000</v>
      </c>
      <c r="E81" s="329">
        <f>'Open Int.'!I81</f>
        <v>-17000</v>
      </c>
      <c r="F81" s="191">
        <f>IF('Open Int.'!E81=0,0,'Open Int.'!H81/'Open Int.'!E81)</f>
        <v>0.13386944181646168</v>
      </c>
      <c r="G81" s="155">
        <v>0.14258555133079848</v>
      </c>
      <c r="H81" s="170">
        <f t="shared" si="2"/>
        <v>-0.06112898139388206</v>
      </c>
      <c r="I81" s="185">
        <f>IF(Volume!D81=0,0,Volume!F81/Volume!D81)</f>
        <v>0.15555555555555556</v>
      </c>
      <c r="J81" s="176">
        <v>0.07317073170731707</v>
      </c>
      <c r="K81" s="170">
        <f t="shared" si="3"/>
        <v>1.125925925925926</v>
      </c>
      <c r="L81" s="60"/>
      <c r="M81" s="6"/>
      <c r="N81" s="59"/>
      <c r="O81" s="3"/>
      <c r="P81" s="3"/>
      <c r="Q81" s="3"/>
      <c r="R81" s="3"/>
      <c r="S81" s="3"/>
      <c r="T81" s="3"/>
      <c r="U81" s="61"/>
      <c r="V81" s="3"/>
      <c r="W81" s="3"/>
      <c r="X81" s="3"/>
      <c r="Y81" s="3"/>
      <c r="Z81" s="3"/>
      <c r="AA81" s="2"/>
    </row>
    <row r="82" spans="1:27" s="7" customFormat="1" ht="15">
      <c r="A82" s="177" t="s">
        <v>199</v>
      </c>
      <c r="B82" s="188">
        <f>'Open Int.'!E82</f>
        <v>211900</v>
      </c>
      <c r="C82" s="189">
        <f>'Open Int.'!F82</f>
        <v>0</v>
      </c>
      <c r="D82" s="190">
        <f>'Open Int.'!H82</f>
        <v>36400</v>
      </c>
      <c r="E82" s="329">
        <f>'Open Int.'!I82</f>
        <v>1300</v>
      </c>
      <c r="F82" s="191">
        <f>IF('Open Int.'!E82=0,0,'Open Int.'!H82/'Open Int.'!E82)</f>
        <v>0.17177914110429449</v>
      </c>
      <c r="G82" s="155">
        <v>0.1656441717791411</v>
      </c>
      <c r="H82" s="170">
        <f t="shared" si="2"/>
        <v>0.03703703703703716</v>
      </c>
      <c r="I82" s="185">
        <f>IF(Volume!D82=0,0,Volume!F82/Volume!D82)</f>
        <v>0.13043478260869565</v>
      </c>
      <c r="J82" s="176">
        <v>0.078125</v>
      </c>
      <c r="K82" s="170">
        <f t="shared" si="3"/>
        <v>0.6695652173913043</v>
      </c>
      <c r="L82" s="60"/>
      <c r="M82" s="6"/>
      <c r="N82" s="59"/>
      <c r="O82" s="3"/>
      <c r="P82" s="3"/>
      <c r="Q82" s="3"/>
      <c r="R82" s="3"/>
      <c r="S82" s="3"/>
      <c r="T82" s="3"/>
      <c r="U82" s="61"/>
      <c r="V82" s="3"/>
      <c r="W82" s="3"/>
      <c r="X82" s="3"/>
      <c r="Y82" s="3"/>
      <c r="Z82" s="3"/>
      <c r="AA82" s="2"/>
    </row>
    <row r="83" spans="1:27" s="7" customFormat="1" ht="15">
      <c r="A83" s="193" t="s">
        <v>399</v>
      </c>
      <c r="B83" s="188">
        <f>'Open Int.'!E83</f>
        <v>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415</v>
      </c>
      <c r="B84" s="188">
        <f>'Open Int.'!E84</f>
        <v>686250</v>
      </c>
      <c r="C84" s="189">
        <f>'Open Int.'!F84</f>
        <v>26250</v>
      </c>
      <c r="D84" s="190">
        <f>'Open Int.'!H84</f>
        <v>15000</v>
      </c>
      <c r="E84" s="329">
        <f>'Open Int.'!I84</f>
        <v>0</v>
      </c>
      <c r="F84" s="191">
        <f>IF('Open Int.'!E84=0,0,'Open Int.'!H84/'Open Int.'!E84)</f>
        <v>0.02185792349726776</v>
      </c>
      <c r="G84" s="155">
        <v>0.022727272727272728</v>
      </c>
      <c r="H84" s="170">
        <f t="shared" si="2"/>
        <v>-0.03825136612021861</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201" t="s">
        <v>494</v>
      </c>
      <c r="B85" s="188">
        <f>'Open Int.'!E85</f>
        <v>5500</v>
      </c>
      <c r="C85" s="189">
        <f>'Open Int.'!F85</f>
        <v>0</v>
      </c>
      <c r="D85" s="190">
        <f>'Open Int.'!H85</f>
        <v>1000</v>
      </c>
      <c r="E85" s="329">
        <f>'Open Int.'!I85</f>
        <v>500</v>
      </c>
      <c r="F85" s="191">
        <f>IF('Open Int.'!E85=0,0,'Open Int.'!H85/'Open Int.'!E85)</f>
        <v>0.18181818181818182</v>
      </c>
      <c r="G85" s="155">
        <v>0.09090909090909091</v>
      </c>
      <c r="H85" s="170">
        <f>IF(G85=0,0,(F85-G85)/G85)</f>
        <v>1</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43</v>
      </c>
      <c r="B86" s="188">
        <f>'Open Int.'!E86</f>
        <v>4650</v>
      </c>
      <c r="C86" s="189">
        <f>'Open Int.'!F86</f>
        <v>0</v>
      </c>
      <c r="D86" s="190">
        <f>'Open Int.'!H86</f>
        <v>150</v>
      </c>
      <c r="E86" s="329">
        <f>'Open Int.'!I86</f>
        <v>0</v>
      </c>
      <c r="F86" s="191">
        <f>IF('Open Int.'!E86=0,0,'Open Int.'!H86/'Open Int.'!E86)</f>
        <v>0.03225806451612903</v>
      </c>
      <c r="G86" s="155">
        <v>0.03225806451612903</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200</v>
      </c>
      <c r="B87" s="188">
        <f>'Open Int.'!E87</f>
        <v>1312150</v>
      </c>
      <c r="C87" s="189">
        <f>'Open Int.'!F87</f>
        <v>247800</v>
      </c>
      <c r="D87" s="190">
        <f>'Open Int.'!H87</f>
        <v>345800</v>
      </c>
      <c r="E87" s="329">
        <f>'Open Int.'!I87</f>
        <v>94150</v>
      </c>
      <c r="F87" s="191">
        <f>IF('Open Int.'!E87=0,0,'Open Int.'!H87/'Open Int.'!E87)</f>
        <v>0.26353694318484927</v>
      </c>
      <c r="G87" s="155">
        <v>0.23643538309766524</v>
      </c>
      <c r="H87" s="170">
        <f t="shared" si="2"/>
        <v>0.11462565260796474</v>
      </c>
      <c r="I87" s="185">
        <f>IF(Volume!D87=0,0,Volume!F87/Volume!D87)</f>
        <v>0.22358859698155395</v>
      </c>
      <c r="J87" s="176">
        <v>0.23095823095823095</v>
      </c>
      <c r="K87" s="170">
        <f t="shared" si="3"/>
        <v>-0.03190894711178235</v>
      </c>
      <c r="L87" s="60"/>
      <c r="M87" s="6"/>
      <c r="N87" s="59"/>
      <c r="O87" s="3"/>
      <c r="P87" s="3"/>
      <c r="Q87" s="3"/>
      <c r="R87" s="3"/>
      <c r="S87" s="3"/>
      <c r="T87" s="3"/>
      <c r="U87" s="61"/>
      <c r="V87" s="3"/>
      <c r="W87" s="3"/>
      <c r="X87" s="3"/>
      <c r="Y87" s="3"/>
      <c r="Z87" s="3"/>
      <c r="AA87" s="2"/>
    </row>
    <row r="88" spans="1:27" s="7" customFormat="1" ht="15">
      <c r="A88" s="177" t="s">
        <v>141</v>
      </c>
      <c r="B88" s="188">
        <f>'Open Int.'!E88</f>
        <v>9981600</v>
      </c>
      <c r="C88" s="189">
        <f>'Open Int.'!F88</f>
        <v>-36000</v>
      </c>
      <c r="D88" s="190">
        <f>'Open Int.'!H88</f>
        <v>2424000</v>
      </c>
      <c r="E88" s="329">
        <f>'Open Int.'!I88</f>
        <v>211200</v>
      </c>
      <c r="F88" s="191">
        <f>IF('Open Int.'!E88=0,0,'Open Int.'!H88/'Open Int.'!E88)</f>
        <v>0.24284683818225536</v>
      </c>
      <c r="G88" s="155">
        <v>0.2208912314326785</v>
      </c>
      <c r="H88" s="170">
        <f t="shared" si="2"/>
        <v>0.09939555593571997</v>
      </c>
      <c r="I88" s="185">
        <f>IF(Volume!D88=0,0,Volume!F88/Volume!D88)</f>
        <v>0.1642238507661559</v>
      </c>
      <c r="J88" s="176">
        <v>0.17031500266951416</v>
      </c>
      <c r="K88" s="170">
        <f t="shared" si="3"/>
        <v>-0.035764036097147435</v>
      </c>
      <c r="L88" s="60"/>
      <c r="M88" s="6"/>
      <c r="N88" s="59"/>
      <c r="O88" s="3"/>
      <c r="P88" s="3"/>
      <c r="Q88" s="3"/>
      <c r="R88" s="3"/>
      <c r="S88" s="3"/>
      <c r="T88" s="3"/>
      <c r="U88" s="61"/>
      <c r="V88" s="3"/>
      <c r="W88" s="3"/>
      <c r="X88" s="3"/>
      <c r="Y88" s="3"/>
      <c r="Z88" s="3"/>
      <c r="AA88" s="2"/>
    </row>
    <row r="89" spans="1:27" s="7" customFormat="1" ht="15">
      <c r="A89" s="177" t="s">
        <v>397</v>
      </c>
      <c r="B89" s="188">
        <f>'Open Int.'!E89</f>
        <v>11126700</v>
      </c>
      <c r="C89" s="189">
        <f>'Open Int.'!F89</f>
        <v>229500</v>
      </c>
      <c r="D89" s="190">
        <f>'Open Int.'!H89</f>
        <v>1250100</v>
      </c>
      <c r="E89" s="329">
        <f>'Open Int.'!I89</f>
        <v>137700</v>
      </c>
      <c r="F89" s="191">
        <f>IF('Open Int.'!E89=0,0,'Open Int.'!H89/'Open Int.'!E89)</f>
        <v>0.11235137102644989</v>
      </c>
      <c r="G89" s="155">
        <v>0.10208126858275521</v>
      </c>
      <c r="H89" s="170">
        <f t="shared" si="2"/>
        <v>0.10060712005522265</v>
      </c>
      <c r="I89" s="185">
        <f>IF(Volume!D89=0,0,Volume!F89/Volume!D89)</f>
        <v>0.0925</v>
      </c>
      <c r="J89" s="176">
        <v>0.04954954954954955</v>
      </c>
      <c r="K89" s="170">
        <f t="shared" si="3"/>
        <v>0.8668181818181818</v>
      </c>
      <c r="L89" s="60"/>
      <c r="M89" s="6"/>
      <c r="N89" s="59"/>
      <c r="O89" s="3"/>
      <c r="P89" s="3"/>
      <c r="Q89" s="3"/>
      <c r="R89" s="3"/>
      <c r="S89" s="3"/>
      <c r="T89" s="3"/>
      <c r="U89" s="61"/>
      <c r="V89" s="3"/>
      <c r="W89" s="3"/>
      <c r="X89" s="3"/>
      <c r="Y89" s="3"/>
      <c r="Z89" s="3"/>
      <c r="AA89" s="2"/>
    </row>
    <row r="90" spans="1:27" s="7" customFormat="1" ht="15">
      <c r="A90" s="177" t="s">
        <v>184</v>
      </c>
      <c r="B90" s="188">
        <f>'Open Int.'!E90</f>
        <v>2708100</v>
      </c>
      <c r="C90" s="189">
        <f>'Open Int.'!F90</f>
        <v>274350</v>
      </c>
      <c r="D90" s="190">
        <f>'Open Int.'!H90</f>
        <v>831900</v>
      </c>
      <c r="E90" s="329">
        <f>'Open Int.'!I90</f>
        <v>194700</v>
      </c>
      <c r="F90" s="191">
        <f>IF('Open Int.'!E90=0,0,'Open Int.'!H90/'Open Int.'!E90)</f>
        <v>0.30718954248366015</v>
      </c>
      <c r="G90" s="155">
        <v>0.26181818181818184</v>
      </c>
      <c r="H90" s="170">
        <f t="shared" si="2"/>
        <v>0.17329339143064632</v>
      </c>
      <c r="I90" s="185">
        <f>IF(Volume!D90=0,0,Volume!F90/Volume!D90)</f>
        <v>0.10971089696071164</v>
      </c>
      <c r="J90" s="176">
        <v>0.1624548736462094</v>
      </c>
      <c r="K90" s="170">
        <f t="shared" si="3"/>
        <v>-0.3246684787085084</v>
      </c>
      <c r="L90" s="60"/>
      <c r="M90" s="6"/>
      <c r="N90" s="59"/>
      <c r="O90" s="3"/>
      <c r="P90" s="3"/>
      <c r="Q90" s="3"/>
      <c r="R90" s="3"/>
      <c r="S90" s="3"/>
      <c r="T90" s="3"/>
      <c r="U90" s="61"/>
      <c r="V90" s="3"/>
      <c r="W90" s="3"/>
      <c r="X90" s="3"/>
      <c r="Y90" s="3"/>
      <c r="Z90" s="3"/>
      <c r="AA90" s="2"/>
    </row>
    <row r="91" spans="1:27" s="7" customFormat="1" ht="15">
      <c r="A91" s="177" t="s">
        <v>175</v>
      </c>
      <c r="B91" s="188">
        <f>'Open Int.'!E91</f>
        <v>17136000</v>
      </c>
      <c r="C91" s="189">
        <f>'Open Int.'!F91</f>
        <v>-527625</v>
      </c>
      <c r="D91" s="190">
        <f>'Open Int.'!H91</f>
        <v>3197250</v>
      </c>
      <c r="E91" s="329">
        <f>'Open Int.'!I91</f>
        <v>-110250</v>
      </c>
      <c r="F91" s="191">
        <f>IF('Open Int.'!E91=0,0,'Open Int.'!H91/'Open Int.'!E91)</f>
        <v>0.18658088235294118</v>
      </c>
      <c r="G91" s="155">
        <v>0.18724921979491752</v>
      </c>
      <c r="H91" s="170">
        <f t="shared" si="2"/>
        <v>-0.0035692401960783823</v>
      </c>
      <c r="I91" s="185">
        <f>IF(Volume!D91=0,0,Volume!F91/Volume!D91)</f>
        <v>0.14960629921259844</v>
      </c>
      <c r="J91" s="176">
        <v>0.07692307692307693</v>
      </c>
      <c r="K91" s="170">
        <f t="shared" si="3"/>
        <v>0.9448818897637796</v>
      </c>
      <c r="L91" s="60"/>
      <c r="M91" s="6"/>
      <c r="N91" s="59"/>
      <c r="O91" s="3"/>
      <c r="P91" s="3"/>
      <c r="Q91" s="3"/>
      <c r="R91" s="3"/>
      <c r="S91" s="3"/>
      <c r="T91" s="3"/>
      <c r="U91" s="61"/>
      <c r="V91" s="3"/>
      <c r="W91" s="3"/>
      <c r="X91" s="3"/>
      <c r="Y91" s="3"/>
      <c r="Z91" s="3"/>
      <c r="AA91" s="2"/>
    </row>
    <row r="92" spans="1:27" s="7" customFormat="1" ht="15">
      <c r="A92" s="177" t="s">
        <v>142</v>
      </c>
      <c r="B92" s="188">
        <f>'Open Int.'!E92</f>
        <v>624750</v>
      </c>
      <c r="C92" s="189">
        <f>'Open Int.'!F92</f>
        <v>8750</v>
      </c>
      <c r="D92" s="190">
        <f>'Open Int.'!H92</f>
        <v>43750</v>
      </c>
      <c r="E92" s="329">
        <f>'Open Int.'!I92</f>
        <v>-1750</v>
      </c>
      <c r="F92" s="191">
        <f>IF('Open Int.'!E92=0,0,'Open Int.'!H92/'Open Int.'!E92)</f>
        <v>0.0700280112044818</v>
      </c>
      <c r="G92" s="155">
        <v>0.07386363636363637</v>
      </c>
      <c r="H92" s="170">
        <f t="shared" si="2"/>
        <v>-0.05192846369316961</v>
      </c>
      <c r="I92" s="185">
        <f>IF(Volume!D92=0,0,Volume!F92/Volume!D92)</f>
        <v>0.006493506493506494</v>
      </c>
      <c r="J92" s="176">
        <v>0.07272727272727272</v>
      </c>
      <c r="K92" s="170">
        <f t="shared" si="3"/>
        <v>-0.9107142857142857</v>
      </c>
      <c r="L92" s="60"/>
      <c r="M92" s="6"/>
      <c r="N92" s="59"/>
      <c r="O92" s="3"/>
      <c r="P92" s="3"/>
      <c r="Q92" s="3"/>
      <c r="R92" s="3"/>
      <c r="S92" s="3"/>
      <c r="T92" s="3"/>
      <c r="U92" s="61"/>
      <c r="V92" s="3"/>
      <c r="W92" s="3"/>
      <c r="X92" s="3"/>
      <c r="Y92" s="3"/>
      <c r="Z92" s="3"/>
      <c r="AA92" s="2"/>
    </row>
    <row r="93" spans="1:27" s="7" customFormat="1" ht="15">
      <c r="A93" s="177" t="s">
        <v>176</v>
      </c>
      <c r="B93" s="188">
        <f>'Open Int.'!E93</f>
        <v>553900</v>
      </c>
      <c r="C93" s="189">
        <f>'Open Int.'!F93</f>
        <v>-5800</v>
      </c>
      <c r="D93" s="190">
        <f>'Open Int.'!H93</f>
        <v>127600</v>
      </c>
      <c r="E93" s="329">
        <f>'Open Int.'!I93</f>
        <v>2900</v>
      </c>
      <c r="F93" s="191">
        <f>IF('Open Int.'!E93=0,0,'Open Int.'!H93/'Open Int.'!E93)</f>
        <v>0.23036649214659685</v>
      </c>
      <c r="G93" s="155">
        <v>0.22279792746113988</v>
      </c>
      <c r="H93" s="170">
        <f t="shared" si="2"/>
        <v>0.033970534518446394</v>
      </c>
      <c r="I93" s="185">
        <f>IF(Volume!D93=0,0,Volume!F93/Volume!D93)</f>
        <v>0.08290155440414508</v>
      </c>
      <c r="J93" s="176">
        <v>0.22413793103448276</v>
      </c>
      <c r="K93" s="170">
        <f t="shared" si="3"/>
        <v>-0.6301315265045835</v>
      </c>
      <c r="L93" s="60"/>
      <c r="M93" s="6"/>
      <c r="N93" s="59"/>
      <c r="O93" s="3"/>
      <c r="P93" s="3"/>
      <c r="Q93" s="3"/>
      <c r="R93" s="3"/>
      <c r="S93" s="3"/>
      <c r="T93" s="3"/>
      <c r="U93" s="61"/>
      <c r="V93" s="3"/>
      <c r="W93" s="3"/>
      <c r="X93" s="3"/>
      <c r="Y93" s="3"/>
      <c r="Z93" s="3"/>
      <c r="AA93" s="2"/>
    </row>
    <row r="94" spans="1:27" s="7" customFormat="1" ht="15">
      <c r="A94" s="177" t="s">
        <v>416</v>
      </c>
      <c r="B94" s="188">
        <f>'Open Int.'!E94</f>
        <v>1500</v>
      </c>
      <c r="C94" s="189">
        <f>'Open Int.'!F94</f>
        <v>0</v>
      </c>
      <c r="D94" s="190">
        <f>'Open Int.'!H94</f>
        <v>0</v>
      </c>
      <c r="E94" s="329">
        <f>'Open Int.'!I94</f>
        <v>0</v>
      </c>
      <c r="F94" s="191">
        <f>IF('Open Int.'!E94=0,0,'Open Int.'!H94/'Open Int.'!E94)</f>
        <v>0</v>
      </c>
      <c r="G94" s="155">
        <v>0</v>
      </c>
      <c r="H94" s="170">
        <f t="shared" si="2"/>
        <v>0</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396</v>
      </c>
      <c r="B95" s="188">
        <f>'Open Int.'!E95</f>
        <v>4400</v>
      </c>
      <c r="C95" s="189">
        <f>'Open Int.'!F95</f>
        <v>0</v>
      </c>
      <c r="D95" s="190">
        <f>'Open Int.'!H95</f>
        <v>0</v>
      </c>
      <c r="E95" s="329">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167</v>
      </c>
      <c r="B96" s="188">
        <f>'Open Int.'!E96</f>
        <v>1228150</v>
      </c>
      <c r="C96" s="189">
        <f>'Open Int.'!F96</f>
        <v>65450</v>
      </c>
      <c r="D96" s="190">
        <f>'Open Int.'!H96</f>
        <v>53900</v>
      </c>
      <c r="E96" s="329">
        <f>'Open Int.'!I96</f>
        <v>19250</v>
      </c>
      <c r="F96" s="191">
        <f>IF('Open Int.'!E96=0,0,'Open Int.'!H96/'Open Int.'!E96)</f>
        <v>0.0438871473354232</v>
      </c>
      <c r="G96" s="155">
        <v>0.029801324503311258</v>
      </c>
      <c r="H96" s="170">
        <f t="shared" si="2"/>
        <v>0.4726576105886451</v>
      </c>
      <c r="I96" s="185">
        <f>IF(Volume!D96=0,0,Volume!F96/Volume!D96)</f>
        <v>0.029850746268656716</v>
      </c>
      <c r="J96" s="176">
        <v>0</v>
      </c>
      <c r="K96" s="170">
        <f t="shared" si="3"/>
        <v>0</v>
      </c>
      <c r="L96" s="60"/>
      <c r="M96" s="6"/>
      <c r="N96" s="59"/>
      <c r="O96" s="3"/>
      <c r="P96" s="3"/>
      <c r="Q96" s="3"/>
      <c r="R96" s="3"/>
      <c r="S96" s="3"/>
      <c r="T96" s="3"/>
      <c r="U96" s="61"/>
      <c r="V96" s="3"/>
      <c r="W96" s="3"/>
      <c r="X96" s="3"/>
      <c r="Y96" s="3"/>
      <c r="Z96" s="3"/>
      <c r="AA96" s="2"/>
    </row>
    <row r="97" spans="1:27" s="7" customFormat="1" ht="15">
      <c r="A97" s="177" t="s">
        <v>201</v>
      </c>
      <c r="B97" s="188">
        <f>'Open Int.'!E97</f>
        <v>791100</v>
      </c>
      <c r="C97" s="189">
        <f>'Open Int.'!F97</f>
        <v>28200</v>
      </c>
      <c r="D97" s="190">
        <f>'Open Int.'!H97</f>
        <v>208400</v>
      </c>
      <c r="E97" s="329">
        <f>'Open Int.'!I97</f>
        <v>12300</v>
      </c>
      <c r="F97" s="191">
        <f>IF('Open Int.'!E97=0,0,'Open Int.'!H97/'Open Int.'!E97)</f>
        <v>0.2634306661610416</v>
      </c>
      <c r="G97" s="155">
        <v>0.257045484336086</v>
      </c>
      <c r="H97" s="170">
        <f t="shared" si="2"/>
        <v>0.02484066911911598</v>
      </c>
      <c r="I97" s="185">
        <f>IF(Volume!D97=0,0,Volume!F97/Volume!D97)</f>
        <v>0.2960069444444444</v>
      </c>
      <c r="J97" s="176">
        <v>0.24539877300613497</v>
      </c>
      <c r="K97" s="170">
        <f t="shared" si="3"/>
        <v>0.20622829861111103</v>
      </c>
      <c r="L97" s="60"/>
      <c r="M97" s="6"/>
      <c r="N97" s="59"/>
      <c r="O97" s="3"/>
      <c r="P97" s="3"/>
      <c r="Q97" s="3"/>
      <c r="R97" s="3"/>
      <c r="S97" s="3"/>
      <c r="T97" s="3"/>
      <c r="U97" s="61"/>
      <c r="V97" s="3"/>
      <c r="W97" s="3"/>
      <c r="X97" s="3"/>
      <c r="Y97" s="3"/>
      <c r="Z97" s="3"/>
      <c r="AA97" s="2"/>
    </row>
    <row r="98" spans="1:27" s="7" customFormat="1" ht="15">
      <c r="A98" s="177" t="s">
        <v>143</v>
      </c>
      <c r="B98" s="188">
        <f>'Open Int.'!E98</f>
        <v>0</v>
      </c>
      <c r="C98" s="189">
        <f>'Open Int.'!F98</f>
        <v>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7" s="7" customFormat="1" ht="15">
      <c r="A99" s="177" t="s">
        <v>90</v>
      </c>
      <c r="B99" s="188">
        <f>'Open Int.'!E99</f>
        <v>5400</v>
      </c>
      <c r="C99" s="189">
        <f>'Open Int.'!F99</f>
        <v>0</v>
      </c>
      <c r="D99" s="190">
        <f>'Open Int.'!H99</f>
        <v>0</v>
      </c>
      <c r="E99" s="329">
        <f>'Open Int.'!I99</f>
        <v>0</v>
      </c>
      <c r="F99" s="191">
        <f>IF('Open Int.'!E99=0,0,'Open Int.'!H99/'Open Int.'!E99)</f>
        <v>0</v>
      </c>
      <c r="G99" s="155">
        <v>0</v>
      </c>
      <c r="H99" s="170">
        <f t="shared" si="2"/>
        <v>0</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35</v>
      </c>
      <c r="B100" s="188">
        <f>'Open Int.'!E100</f>
        <v>14300</v>
      </c>
      <c r="C100" s="189">
        <f>'Open Int.'!F100</f>
        <v>0</v>
      </c>
      <c r="D100" s="190">
        <f>'Open Int.'!H100</f>
        <v>4400</v>
      </c>
      <c r="E100" s="329">
        <f>'Open Int.'!I100</f>
        <v>0</v>
      </c>
      <c r="F100" s="191">
        <f>IF('Open Int.'!E100=0,0,'Open Int.'!H100/'Open Int.'!E100)</f>
        <v>0.3076923076923077</v>
      </c>
      <c r="G100" s="155">
        <v>0.3076923076923077</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6</v>
      </c>
      <c r="B101" s="188">
        <f>'Open Int.'!E101</f>
        <v>3080250</v>
      </c>
      <c r="C101" s="189">
        <f>'Open Int.'!F101</f>
        <v>173250</v>
      </c>
      <c r="D101" s="190">
        <f>'Open Int.'!H101</f>
        <v>432000</v>
      </c>
      <c r="E101" s="329">
        <f>'Open Int.'!I101</f>
        <v>6750</v>
      </c>
      <c r="F101" s="191">
        <f>IF('Open Int.'!E101=0,0,'Open Int.'!H101/'Open Int.'!E101)</f>
        <v>0.14024835646457268</v>
      </c>
      <c r="G101" s="155">
        <v>0.14628482972136223</v>
      </c>
      <c r="H101" s="170">
        <f t="shared" si="2"/>
        <v>-0.041265203427365595</v>
      </c>
      <c r="I101" s="185">
        <f>IF(Volume!D101=0,0,Volume!F101/Volume!D101)</f>
        <v>0.017699115044247787</v>
      </c>
      <c r="J101" s="176">
        <v>0.07727272727272727</v>
      </c>
      <c r="K101" s="170">
        <f t="shared" si="3"/>
        <v>-0.7709526288391463</v>
      </c>
      <c r="L101" s="60"/>
      <c r="M101" s="6"/>
      <c r="N101" s="59"/>
      <c r="O101" s="3"/>
      <c r="P101" s="3"/>
      <c r="Q101" s="3"/>
      <c r="R101" s="3"/>
      <c r="S101" s="3"/>
      <c r="T101" s="3"/>
      <c r="U101" s="61"/>
      <c r="V101" s="3"/>
      <c r="W101" s="3"/>
      <c r="X101" s="3"/>
      <c r="Y101" s="3"/>
      <c r="Z101" s="3"/>
      <c r="AA101" s="2"/>
    </row>
    <row r="102" spans="1:27" s="7" customFormat="1" ht="15">
      <c r="A102" s="177" t="s">
        <v>177</v>
      </c>
      <c r="B102" s="188">
        <f>'Open Int.'!E102</f>
        <v>189500</v>
      </c>
      <c r="C102" s="189">
        <f>'Open Int.'!F102</f>
        <v>7500</v>
      </c>
      <c r="D102" s="190">
        <f>'Open Int.'!H102</f>
        <v>26000</v>
      </c>
      <c r="E102" s="329">
        <f>'Open Int.'!I102</f>
        <v>-1000</v>
      </c>
      <c r="F102" s="191">
        <f>IF('Open Int.'!E102=0,0,'Open Int.'!H102/'Open Int.'!E102)</f>
        <v>0.13720316622691292</v>
      </c>
      <c r="G102" s="155">
        <v>0.14835164835164835</v>
      </c>
      <c r="H102" s="170">
        <f t="shared" si="2"/>
        <v>-0.07514902765562402</v>
      </c>
      <c r="I102" s="185">
        <f>IF(Volume!D102=0,0,Volume!F102/Volume!D102)</f>
        <v>0.19130434782608696</v>
      </c>
      <c r="J102" s="176">
        <v>0.1056338028169014</v>
      </c>
      <c r="K102" s="170">
        <f t="shared" si="3"/>
        <v>0.8110144927536233</v>
      </c>
      <c r="L102" s="60"/>
      <c r="M102" s="6"/>
      <c r="N102" s="59"/>
      <c r="O102" s="3"/>
      <c r="P102" s="3"/>
      <c r="Q102" s="3"/>
      <c r="R102" s="3"/>
      <c r="S102" s="3"/>
      <c r="T102" s="3"/>
      <c r="U102" s="61"/>
      <c r="V102" s="3"/>
      <c r="W102" s="3"/>
      <c r="X102" s="3"/>
      <c r="Y102" s="3"/>
      <c r="Z102" s="3"/>
      <c r="AA102" s="2"/>
    </row>
    <row r="103" spans="1:27" s="7" customFormat="1" ht="15">
      <c r="A103" s="177" t="s">
        <v>168</v>
      </c>
      <c r="B103" s="188">
        <f>'Open Int.'!E103</f>
        <v>0</v>
      </c>
      <c r="C103" s="189">
        <f>'Open Int.'!F103</f>
        <v>0</v>
      </c>
      <c r="D103" s="190">
        <f>'Open Int.'!H103</f>
        <v>0</v>
      </c>
      <c r="E103" s="329">
        <f>'Open Int.'!I103</f>
        <v>0</v>
      </c>
      <c r="F103" s="191">
        <f>IF('Open Int.'!E103=0,0,'Open Int.'!H103/'Open Int.'!E103)</f>
        <v>0</v>
      </c>
      <c r="G103" s="155">
        <v>0</v>
      </c>
      <c r="H103" s="170">
        <f t="shared" si="2"/>
        <v>0</v>
      </c>
      <c r="I103" s="185">
        <f>IF(Volume!D103=0,0,Volume!F103/Volume!D103)</f>
        <v>0</v>
      </c>
      <c r="J103" s="176">
        <v>0</v>
      </c>
      <c r="K103" s="170">
        <f t="shared" si="3"/>
        <v>0</v>
      </c>
      <c r="L103" s="60"/>
      <c r="M103" s="6"/>
      <c r="N103" s="59"/>
      <c r="O103" s="3"/>
      <c r="P103" s="3"/>
      <c r="Q103" s="3"/>
      <c r="R103" s="3"/>
      <c r="S103" s="3"/>
      <c r="T103" s="3"/>
      <c r="U103" s="61"/>
      <c r="V103" s="3"/>
      <c r="W103" s="3"/>
      <c r="X103" s="3"/>
      <c r="Y103" s="3"/>
      <c r="Z103" s="3"/>
      <c r="AA103" s="2"/>
    </row>
    <row r="104" spans="1:27" s="7" customFormat="1" ht="15">
      <c r="A104" s="177" t="s">
        <v>132</v>
      </c>
      <c r="B104" s="188">
        <f>'Open Int.'!E104</f>
        <v>9600</v>
      </c>
      <c r="C104" s="189">
        <f>'Open Int.'!F104</f>
        <v>2800</v>
      </c>
      <c r="D104" s="190">
        <f>'Open Int.'!H104</f>
        <v>4000</v>
      </c>
      <c r="E104" s="329">
        <f>'Open Int.'!I104</f>
        <v>0</v>
      </c>
      <c r="F104" s="191">
        <f>IF('Open Int.'!E104=0,0,'Open Int.'!H104/'Open Int.'!E104)</f>
        <v>0.4166666666666667</v>
      </c>
      <c r="G104" s="155">
        <v>0.5882352941176471</v>
      </c>
      <c r="H104" s="170">
        <f t="shared" si="2"/>
        <v>-0.2916666666666667</v>
      </c>
      <c r="I104" s="185">
        <f>IF(Volume!D104=0,0,Volume!F104/Volume!D104)</f>
        <v>0</v>
      </c>
      <c r="J104" s="176">
        <v>0.6</v>
      </c>
      <c r="K104" s="170">
        <f t="shared" si="3"/>
        <v>-1</v>
      </c>
      <c r="L104" s="60"/>
      <c r="M104" s="6"/>
      <c r="N104" s="59"/>
      <c r="O104" s="3"/>
      <c r="P104" s="3"/>
      <c r="Q104" s="3"/>
      <c r="R104" s="3"/>
      <c r="S104" s="3"/>
      <c r="T104" s="3"/>
      <c r="U104" s="61"/>
      <c r="V104" s="3"/>
      <c r="W104" s="3"/>
      <c r="X104" s="3"/>
      <c r="Y104" s="3"/>
      <c r="Z104" s="3"/>
      <c r="AA104" s="2"/>
    </row>
    <row r="105" spans="1:27" s="7" customFormat="1" ht="15">
      <c r="A105" s="177" t="s">
        <v>144</v>
      </c>
      <c r="B105" s="188">
        <f>'Open Int.'!E105</f>
        <v>125</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291</v>
      </c>
      <c r="B106" s="188">
        <f>'Open Int.'!E106</f>
        <v>1800</v>
      </c>
      <c r="C106" s="189">
        <f>'Open Int.'!F106</f>
        <v>0</v>
      </c>
      <c r="D106" s="190">
        <f>'Open Int.'!H106</f>
        <v>0</v>
      </c>
      <c r="E106" s="329">
        <f>'Open Int.'!I106</f>
        <v>0</v>
      </c>
      <c r="F106" s="191">
        <f>IF('Open Int.'!E106=0,0,'Open Int.'!H106/'Open Int.'!E106)</f>
        <v>0</v>
      </c>
      <c r="G106" s="155">
        <v>0</v>
      </c>
      <c r="H106" s="170">
        <f t="shared" si="2"/>
        <v>0</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133</v>
      </c>
      <c r="B107" s="188">
        <f>'Open Int.'!E107</f>
        <v>6381250</v>
      </c>
      <c r="C107" s="189">
        <f>'Open Int.'!F107</f>
        <v>-12500</v>
      </c>
      <c r="D107" s="190">
        <f>'Open Int.'!H107</f>
        <v>687500</v>
      </c>
      <c r="E107" s="329">
        <f>'Open Int.'!I107</f>
        <v>0</v>
      </c>
      <c r="F107" s="191">
        <f>IF('Open Int.'!E107=0,0,'Open Int.'!H107/'Open Int.'!E107)</f>
        <v>0.10773751224289912</v>
      </c>
      <c r="G107" s="155">
        <v>0.10752688172043011</v>
      </c>
      <c r="H107" s="170">
        <f t="shared" si="2"/>
        <v>0.001958863858961847</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169</v>
      </c>
      <c r="B108" s="188">
        <f>'Open Int.'!E108</f>
        <v>18000</v>
      </c>
      <c r="C108" s="189">
        <f>'Open Int.'!F108</f>
        <v>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292</v>
      </c>
      <c r="B109" s="188">
        <f>'Open Int.'!E109</f>
        <v>9350</v>
      </c>
      <c r="C109" s="189">
        <f>'Open Int.'!F109</f>
        <v>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417</v>
      </c>
      <c r="B110" s="188">
        <f>'Open Int.'!E110</f>
        <v>0</v>
      </c>
      <c r="C110" s="189">
        <f>'Open Int.'!F110</f>
        <v>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row>
    <row r="111" spans="1:27" s="7" customFormat="1" ht="15">
      <c r="A111" s="177" t="s">
        <v>293</v>
      </c>
      <c r="B111" s="188">
        <f>'Open Int.'!E111</f>
        <v>9350</v>
      </c>
      <c r="C111" s="189">
        <f>'Open Int.'!F111</f>
        <v>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178</v>
      </c>
      <c r="B112" s="188">
        <f>'Open Int.'!E112</f>
        <v>53750</v>
      </c>
      <c r="C112" s="189">
        <f>'Open Int.'!F112</f>
        <v>1250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row>
    <row r="113" spans="1:29" s="58" customFormat="1" ht="15">
      <c r="A113" s="177" t="s">
        <v>145</v>
      </c>
      <c r="B113" s="188">
        <f>'Open Int.'!E113</f>
        <v>125800</v>
      </c>
      <c r="C113" s="189">
        <f>'Open Int.'!F113</f>
        <v>-1700</v>
      </c>
      <c r="D113" s="190">
        <f>'Open Int.'!H113</f>
        <v>1700</v>
      </c>
      <c r="E113" s="329">
        <f>'Open Int.'!I113</f>
        <v>0</v>
      </c>
      <c r="F113" s="191">
        <f>IF('Open Int.'!E113=0,0,'Open Int.'!H113/'Open Int.'!E113)</f>
        <v>0.013513513513513514</v>
      </c>
      <c r="G113" s="155">
        <v>0.013333333333333334</v>
      </c>
      <c r="H113" s="170">
        <f t="shared" si="2"/>
        <v>0.013513513513513504</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7" s="7" customFormat="1" ht="15">
      <c r="A114" s="177" t="s">
        <v>272</v>
      </c>
      <c r="B114" s="188">
        <f>'Open Int.'!E114</f>
        <v>127500</v>
      </c>
      <c r="C114" s="189">
        <f>'Open Int.'!F114</f>
        <v>-3400</v>
      </c>
      <c r="D114" s="190">
        <f>'Open Int.'!H114</f>
        <v>22950</v>
      </c>
      <c r="E114" s="329">
        <f>'Open Int.'!I114</f>
        <v>0</v>
      </c>
      <c r="F114" s="191">
        <f>IF('Open Int.'!E114=0,0,'Open Int.'!H114/'Open Int.'!E114)</f>
        <v>0.18</v>
      </c>
      <c r="G114" s="155">
        <v>0.17532467532467533</v>
      </c>
      <c r="H114" s="170">
        <f t="shared" si="2"/>
        <v>0.026666666666666613</v>
      </c>
      <c r="I114" s="185">
        <f>IF(Volume!D114=0,0,Volume!F114/Volume!D114)</f>
        <v>0.125</v>
      </c>
      <c r="J114" s="176">
        <v>0.125</v>
      </c>
      <c r="K114" s="170">
        <f t="shared" si="3"/>
        <v>0</v>
      </c>
      <c r="L114" s="60"/>
      <c r="M114" s="6"/>
      <c r="N114" s="59"/>
      <c r="O114" s="3"/>
      <c r="P114" s="3"/>
      <c r="Q114" s="3"/>
      <c r="R114" s="3"/>
      <c r="S114" s="3"/>
      <c r="T114" s="3"/>
      <c r="U114" s="61"/>
      <c r="V114" s="3"/>
      <c r="W114" s="3"/>
      <c r="X114" s="3"/>
      <c r="Y114" s="3"/>
      <c r="Z114" s="3"/>
      <c r="AA114" s="2"/>
    </row>
    <row r="115" spans="1:27" s="7" customFormat="1" ht="15">
      <c r="A115" s="177" t="s">
        <v>210</v>
      </c>
      <c r="B115" s="188">
        <f>'Open Int.'!E115</f>
        <v>65000</v>
      </c>
      <c r="C115" s="189">
        <f>'Open Int.'!F115</f>
        <v>1400</v>
      </c>
      <c r="D115" s="190">
        <f>'Open Int.'!H115</f>
        <v>22800</v>
      </c>
      <c r="E115" s="329">
        <f>'Open Int.'!I115</f>
        <v>400</v>
      </c>
      <c r="F115" s="191">
        <f>IF('Open Int.'!E115=0,0,'Open Int.'!H115/'Open Int.'!E115)</f>
        <v>0.3507692307692308</v>
      </c>
      <c r="G115" s="155">
        <v>0.3522012578616352</v>
      </c>
      <c r="H115" s="170">
        <f t="shared" si="2"/>
        <v>-0.004065934065933978</v>
      </c>
      <c r="I115" s="185">
        <f>IF(Volume!D115=0,0,Volume!F115/Volume!D115)</f>
        <v>0.025</v>
      </c>
      <c r="J115" s="176">
        <v>0.2923076923076923</v>
      </c>
      <c r="K115" s="170">
        <f t="shared" si="3"/>
        <v>-0.9144736842105262</v>
      </c>
      <c r="L115" s="60"/>
      <c r="M115" s="6"/>
      <c r="N115" s="59"/>
      <c r="O115" s="3"/>
      <c r="P115" s="3"/>
      <c r="Q115" s="3"/>
      <c r="R115" s="3"/>
      <c r="S115" s="3"/>
      <c r="T115" s="3"/>
      <c r="U115" s="61"/>
      <c r="V115" s="3"/>
      <c r="W115" s="3"/>
      <c r="X115" s="3"/>
      <c r="Y115" s="3"/>
      <c r="Z115" s="3"/>
      <c r="AA115" s="2"/>
    </row>
    <row r="116" spans="1:27" s="7" customFormat="1" ht="15">
      <c r="A116" s="177" t="s">
        <v>294</v>
      </c>
      <c r="B116" s="188">
        <f>'Open Int.'!E116</f>
        <v>30800</v>
      </c>
      <c r="C116" s="189">
        <f>'Open Int.'!F116</f>
        <v>1400</v>
      </c>
      <c r="D116" s="190">
        <f>'Open Int.'!H116</f>
        <v>350</v>
      </c>
      <c r="E116" s="329">
        <f>'Open Int.'!I116</f>
        <v>0</v>
      </c>
      <c r="F116" s="191">
        <f>IF('Open Int.'!E116=0,0,'Open Int.'!H116/'Open Int.'!E116)</f>
        <v>0.011363636363636364</v>
      </c>
      <c r="G116" s="155">
        <v>0.011904761904761904</v>
      </c>
      <c r="H116" s="170">
        <f t="shared" si="2"/>
        <v>-0.04545454545454537</v>
      </c>
      <c r="I116" s="185">
        <f>IF(Volume!D116=0,0,Volume!F116/Volume!D116)</f>
        <v>0</v>
      </c>
      <c r="J116" s="176">
        <v>0</v>
      </c>
      <c r="K116" s="170">
        <f t="shared" si="3"/>
        <v>0</v>
      </c>
      <c r="L116" s="60"/>
      <c r="M116" s="6"/>
      <c r="N116" s="59"/>
      <c r="O116" s="3"/>
      <c r="P116" s="3"/>
      <c r="Q116" s="3"/>
      <c r="R116" s="3"/>
      <c r="S116" s="3"/>
      <c r="T116" s="3"/>
      <c r="U116" s="61"/>
      <c r="V116" s="3"/>
      <c r="W116" s="3"/>
      <c r="X116" s="3"/>
      <c r="Y116" s="3"/>
      <c r="Z116" s="3"/>
      <c r="AA116" s="2"/>
    </row>
    <row r="117" spans="1:27" s="7" customFormat="1" ht="15">
      <c r="A117" s="177" t="s">
        <v>7</v>
      </c>
      <c r="B117" s="188">
        <f>'Open Int.'!E117</f>
        <v>79560</v>
      </c>
      <c r="C117" s="189">
        <f>'Open Int.'!F117</f>
        <v>-2184</v>
      </c>
      <c r="D117" s="190">
        <f>'Open Int.'!H117</f>
        <v>7800</v>
      </c>
      <c r="E117" s="329">
        <f>'Open Int.'!I117</f>
        <v>-312</v>
      </c>
      <c r="F117" s="191">
        <f>IF('Open Int.'!E117=0,0,'Open Int.'!H117/'Open Int.'!E117)</f>
        <v>0.09803921568627451</v>
      </c>
      <c r="G117" s="155">
        <v>0.09923664122137404</v>
      </c>
      <c r="H117" s="170">
        <f t="shared" si="2"/>
        <v>-0.012066365007541479</v>
      </c>
      <c r="I117" s="185">
        <f>IF(Volume!D117=0,0,Volume!F117/Volume!D117)</f>
        <v>0.10869565217391304</v>
      </c>
      <c r="J117" s="176">
        <v>0</v>
      </c>
      <c r="K117" s="170">
        <f t="shared" si="3"/>
        <v>0</v>
      </c>
      <c r="L117" s="60"/>
      <c r="M117" s="6"/>
      <c r="N117" s="59"/>
      <c r="O117" s="3"/>
      <c r="P117" s="3"/>
      <c r="Q117" s="3"/>
      <c r="R117" s="3"/>
      <c r="S117" s="3"/>
      <c r="T117" s="3"/>
      <c r="U117" s="61"/>
      <c r="V117" s="3"/>
      <c r="W117" s="3"/>
      <c r="X117" s="3"/>
      <c r="Y117" s="3"/>
      <c r="Z117" s="3"/>
      <c r="AA117" s="2"/>
    </row>
    <row r="118" spans="1:27" s="7" customFormat="1" ht="15">
      <c r="A118" s="177" t="s">
        <v>170</v>
      </c>
      <c r="B118" s="188">
        <f>'Open Int.'!E118</f>
        <v>3600</v>
      </c>
      <c r="C118" s="189">
        <f>'Open Int.'!F118</f>
        <v>0</v>
      </c>
      <c r="D118" s="190">
        <f>'Open Int.'!H118</f>
        <v>600</v>
      </c>
      <c r="E118" s="329">
        <f>'Open Int.'!I118</f>
        <v>0</v>
      </c>
      <c r="F118" s="191">
        <f>IF('Open Int.'!E118=0,0,'Open Int.'!H118/'Open Int.'!E118)</f>
        <v>0.16666666666666666</v>
      </c>
      <c r="G118" s="155">
        <v>0.16666666666666666</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row>
    <row r="119" spans="1:29" s="58" customFormat="1" ht="15">
      <c r="A119" s="177" t="s">
        <v>223</v>
      </c>
      <c r="B119" s="188">
        <f>'Open Int.'!E119</f>
        <v>57600</v>
      </c>
      <c r="C119" s="189">
        <f>'Open Int.'!F119</f>
        <v>1200</v>
      </c>
      <c r="D119" s="190">
        <f>'Open Int.'!H119</f>
        <v>17600</v>
      </c>
      <c r="E119" s="329">
        <f>'Open Int.'!I119</f>
        <v>0</v>
      </c>
      <c r="F119" s="191">
        <f>IF('Open Int.'!E119=0,0,'Open Int.'!H119/'Open Int.'!E119)</f>
        <v>0.3055555555555556</v>
      </c>
      <c r="G119" s="155">
        <v>0.3120567375886525</v>
      </c>
      <c r="H119" s="170">
        <f t="shared" si="2"/>
        <v>-0.020833333333333273</v>
      </c>
      <c r="I119" s="185">
        <f>IF(Volume!D119=0,0,Volume!F119/Volume!D119)</f>
        <v>0</v>
      </c>
      <c r="J119" s="176">
        <v>0</v>
      </c>
      <c r="K119" s="170">
        <f t="shared" si="3"/>
        <v>0</v>
      </c>
      <c r="L119" s="60"/>
      <c r="M119" s="6"/>
      <c r="N119" s="59"/>
      <c r="O119" s="3"/>
      <c r="P119" s="3"/>
      <c r="Q119" s="3"/>
      <c r="R119" s="3"/>
      <c r="S119" s="3"/>
      <c r="T119" s="3"/>
      <c r="U119" s="61"/>
      <c r="V119" s="3"/>
      <c r="W119" s="3"/>
      <c r="X119" s="3"/>
      <c r="Y119" s="3"/>
      <c r="Z119" s="3"/>
      <c r="AA119" s="2"/>
      <c r="AB119" s="78"/>
      <c r="AC119" s="77"/>
    </row>
    <row r="120" spans="1:27" s="7" customFormat="1" ht="15">
      <c r="A120" s="177" t="s">
        <v>207</v>
      </c>
      <c r="B120" s="188">
        <f>'Open Int.'!E120</f>
        <v>141250</v>
      </c>
      <c r="C120" s="189">
        <f>'Open Int.'!F120</f>
        <v>30000</v>
      </c>
      <c r="D120" s="190">
        <f>'Open Int.'!H120</f>
        <v>12500</v>
      </c>
      <c r="E120" s="329">
        <f>'Open Int.'!I120</f>
        <v>-3750</v>
      </c>
      <c r="F120" s="191">
        <f>IF('Open Int.'!E120=0,0,'Open Int.'!H120/'Open Int.'!E120)</f>
        <v>0.08849557522123894</v>
      </c>
      <c r="G120" s="155">
        <v>0.14606741573033707</v>
      </c>
      <c r="H120" s="170">
        <f t="shared" si="2"/>
        <v>-0.394145677331518</v>
      </c>
      <c r="I120" s="185">
        <f>IF(Volume!D120=0,0,Volume!F120/Volume!D120)</f>
        <v>0.08088235294117647</v>
      </c>
      <c r="J120" s="176">
        <v>0.06666666666666667</v>
      </c>
      <c r="K120" s="170">
        <f t="shared" si="3"/>
        <v>0.21323529411764713</v>
      </c>
      <c r="L120" s="60"/>
      <c r="M120" s="6"/>
      <c r="N120" s="59"/>
      <c r="O120" s="3"/>
      <c r="P120" s="3"/>
      <c r="Q120" s="3"/>
      <c r="R120" s="3"/>
      <c r="S120" s="3"/>
      <c r="T120" s="3"/>
      <c r="U120" s="61"/>
      <c r="V120" s="3"/>
      <c r="W120" s="3"/>
      <c r="X120" s="3"/>
      <c r="Y120" s="3"/>
      <c r="Z120" s="3"/>
      <c r="AA120" s="2"/>
    </row>
    <row r="121" spans="1:27" s="7" customFormat="1" ht="15">
      <c r="A121" s="177" t="s">
        <v>295</v>
      </c>
      <c r="B121" s="188">
        <f>'Open Int.'!E121</f>
        <v>8750</v>
      </c>
      <c r="C121" s="189">
        <f>'Open Int.'!F121</f>
        <v>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418</v>
      </c>
      <c r="B122" s="188">
        <f>'Open Int.'!E122</f>
        <v>13200</v>
      </c>
      <c r="C122" s="189">
        <f>'Open Int.'!F122</f>
        <v>3300</v>
      </c>
      <c r="D122" s="190">
        <f>'Open Int.'!H122</f>
        <v>550</v>
      </c>
      <c r="E122" s="329">
        <f>'Open Int.'!I122</f>
        <v>0</v>
      </c>
      <c r="F122" s="191">
        <f>IF('Open Int.'!E122=0,0,'Open Int.'!H122/'Open Int.'!E122)</f>
        <v>0.041666666666666664</v>
      </c>
      <c r="G122" s="155">
        <v>0.05555555555555555</v>
      </c>
      <c r="H122" s="170">
        <f t="shared" si="2"/>
        <v>-0.25</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7" s="7" customFormat="1" ht="15">
      <c r="A123" s="177" t="s">
        <v>277</v>
      </c>
      <c r="B123" s="188">
        <f>'Open Int.'!E123</f>
        <v>12000</v>
      </c>
      <c r="C123" s="189">
        <f>'Open Int.'!F123</f>
        <v>0</v>
      </c>
      <c r="D123" s="190">
        <f>'Open Int.'!H123</f>
        <v>800</v>
      </c>
      <c r="E123" s="329">
        <f>'Open Int.'!I123</f>
        <v>0</v>
      </c>
      <c r="F123" s="191">
        <f>IF('Open Int.'!E123=0,0,'Open Int.'!H123/'Open Int.'!E123)</f>
        <v>0.06666666666666667</v>
      </c>
      <c r="G123" s="155">
        <v>0.06666666666666667</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9" s="58" customFormat="1" ht="15">
      <c r="A124" s="177" t="s">
        <v>146</v>
      </c>
      <c r="B124" s="188">
        <f>'Open Int.'!E124</f>
        <v>1157000</v>
      </c>
      <c r="C124" s="189">
        <f>'Open Int.'!F124</f>
        <v>71200</v>
      </c>
      <c r="D124" s="190">
        <f>'Open Int.'!H124</f>
        <v>53400</v>
      </c>
      <c r="E124" s="329">
        <f>'Open Int.'!I124</f>
        <v>8900</v>
      </c>
      <c r="F124" s="191">
        <f>IF('Open Int.'!E124=0,0,'Open Int.'!H124/'Open Int.'!E124)</f>
        <v>0.046153846153846156</v>
      </c>
      <c r="G124" s="155">
        <v>0.040983606557377046</v>
      </c>
      <c r="H124" s="170">
        <f t="shared" si="2"/>
        <v>0.1261538461538463</v>
      </c>
      <c r="I124" s="185">
        <f>IF(Volume!D124=0,0,Volume!F124/Volume!D124)</f>
        <v>0.06666666666666667</v>
      </c>
      <c r="J124" s="176">
        <v>0.02857142857142857</v>
      </c>
      <c r="K124" s="170">
        <f t="shared" si="3"/>
        <v>1.3333333333333335</v>
      </c>
      <c r="L124" s="60"/>
      <c r="M124" s="6"/>
      <c r="N124" s="59"/>
      <c r="O124" s="3"/>
      <c r="P124" s="3"/>
      <c r="Q124" s="3"/>
      <c r="R124" s="3"/>
      <c r="S124" s="3"/>
      <c r="T124" s="3"/>
      <c r="U124" s="61"/>
      <c r="V124" s="3"/>
      <c r="W124" s="3"/>
      <c r="X124" s="3"/>
      <c r="Y124" s="3"/>
      <c r="Z124" s="3"/>
      <c r="AA124" s="2"/>
      <c r="AB124" s="78"/>
      <c r="AC124" s="77"/>
    </row>
    <row r="125" spans="1:29" s="58" customFormat="1" ht="15">
      <c r="A125" s="177" t="s">
        <v>8</v>
      </c>
      <c r="B125" s="188">
        <f>'Open Int.'!E125</f>
        <v>3632000</v>
      </c>
      <c r="C125" s="189">
        <f>'Open Int.'!F125</f>
        <v>-35200</v>
      </c>
      <c r="D125" s="190">
        <f>'Open Int.'!H125</f>
        <v>699200</v>
      </c>
      <c r="E125" s="329">
        <f>'Open Int.'!I125</f>
        <v>-4800</v>
      </c>
      <c r="F125" s="191">
        <f>IF('Open Int.'!E125=0,0,'Open Int.'!H125/'Open Int.'!E125)</f>
        <v>0.19251101321585903</v>
      </c>
      <c r="G125" s="155">
        <v>0.19197207678883071</v>
      </c>
      <c r="H125" s="170">
        <f t="shared" si="2"/>
        <v>0.002807368842611154</v>
      </c>
      <c r="I125" s="185">
        <f>IF(Volume!D125=0,0,Volume!F125/Volume!D125)</f>
        <v>0.18100890207715134</v>
      </c>
      <c r="J125" s="176">
        <v>0.2450592885375494</v>
      </c>
      <c r="K125" s="170">
        <f t="shared" si="3"/>
        <v>-0.2613668995883986</v>
      </c>
      <c r="L125" s="60"/>
      <c r="M125" s="6"/>
      <c r="N125" s="59"/>
      <c r="O125" s="3"/>
      <c r="P125" s="3"/>
      <c r="Q125" s="3"/>
      <c r="R125" s="3"/>
      <c r="S125" s="3"/>
      <c r="T125" s="3"/>
      <c r="U125" s="61"/>
      <c r="V125" s="3"/>
      <c r="W125" s="3"/>
      <c r="X125" s="3"/>
      <c r="Y125" s="3"/>
      <c r="Z125" s="3"/>
      <c r="AA125" s="2"/>
      <c r="AB125" s="78"/>
      <c r="AC125" s="77"/>
    </row>
    <row r="126" spans="1:27" s="7" customFormat="1" ht="15">
      <c r="A126" s="177" t="s">
        <v>296</v>
      </c>
      <c r="B126" s="188">
        <f>'Open Int.'!E126</f>
        <v>99000</v>
      </c>
      <c r="C126" s="189">
        <f>'Open Int.'!F126</f>
        <v>5000</v>
      </c>
      <c r="D126" s="190">
        <f>'Open Int.'!H126</f>
        <v>0</v>
      </c>
      <c r="E126" s="329">
        <f>'Open Int.'!I126</f>
        <v>0</v>
      </c>
      <c r="F126" s="191">
        <f>IF('Open Int.'!E126=0,0,'Open Int.'!H126/'Open Int.'!E126)</f>
        <v>0</v>
      </c>
      <c r="G126" s="155">
        <v>0</v>
      </c>
      <c r="H126" s="170">
        <f t="shared" si="2"/>
        <v>0</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row>
    <row r="127" spans="1:27" s="7" customFormat="1" ht="15">
      <c r="A127" s="177" t="s">
        <v>179</v>
      </c>
      <c r="B127" s="188">
        <f>'Open Int.'!E127</f>
        <v>7798000</v>
      </c>
      <c r="C127" s="189">
        <f>'Open Int.'!F127</f>
        <v>-238000</v>
      </c>
      <c r="D127" s="190">
        <f>'Open Int.'!H127</f>
        <v>1078000</v>
      </c>
      <c r="E127" s="329">
        <f>'Open Int.'!I127</f>
        <v>-42000</v>
      </c>
      <c r="F127" s="191">
        <f>IF('Open Int.'!E127=0,0,'Open Int.'!H127/'Open Int.'!E127)</f>
        <v>0.13824057450628366</v>
      </c>
      <c r="G127" s="155">
        <v>0.13937282229965156</v>
      </c>
      <c r="H127" s="170">
        <f t="shared" si="2"/>
        <v>-0.008123877917414698</v>
      </c>
      <c r="I127" s="185">
        <f>IF(Volume!D127=0,0,Volume!F127/Volume!D127)</f>
        <v>0.14814814814814814</v>
      </c>
      <c r="J127" s="176">
        <v>0.05263157894736842</v>
      </c>
      <c r="K127" s="170">
        <f t="shared" si="3"/>
        <v>1.8148148148148149</v>
      </c>
      <c r="L127" s="60"/>
      <c r="M127" s="6"/>
      <c r="N127" s="59"/>
      <c r="O127" s="3"/>
      <c r="P127" s="3"/>
      <c r="Q127" s="3"/>
      <c r="R127" s="3"/>
      <c r="S127" s="3"/>
      <c r="T127" s="3"/>
      <c r="U127" s="61"/>
      <c r="V127" s="3"/>
      <c r="W127" s="3"/>
      <c r="X127" s="3"/>
      <c r="Y127" s="3"/>
      <c r="Z127" s="3"/>
      <c r="AA127" s="2"/>
    </row>
    <row r="128" spans="1:27" s="7" customFormat="1" ht="15">
      <c r="A128" s="177" t="s">
        <v>202</v>
      </c>
      <c r="B128" s="188">
        <f>'Open Int.'!E128</f>
        <v>100050</v>
      </c>
      <c r="C128" s="189">
        <f>'Open Int.'!F128</f>
        <v>-3450</v>
      </c>
      <c r="D128" s="190">
        <f>'Open Int.'!H128</f>
        <v>20700</v>
      </c>
      <c r="E128" s="329">
        <f>'Open Int.'!I128</f>
        <v>1150</v>
      </c>
      <c r="F128" s="191">
        <f>IF('Open Int.'!E128=0,0,'Open Int.'!H128/'Open Int.'!E128)</f>
        <v>0.20689655172413793</v>
      </c>
      <c r="G128" s="155">
        <v>0.18888888888888888</v>
      </c>
      <c r="H128" s="170">
        <f t="shared" si="2"/>
        <v>0.0953346855983773</v>
      </c>
      <c r="I128" s="185">
        <f>IF(Volume!D128=0,0,Volume!F128/Volume!D128)</f>
        <v>0.25</v>
      </c>
      <c r="J128" s="176">
        <v>0</v>
      </c>
      <c r="K128" s="170">
        <f t="shared" si="3"/>
        <v>0</v>
      </c>
      <c r="L128" s="60"/>
      <c r="M128" s="6"/>
      <c r="N128" s="59"/>
      <c r="O128" s="3"/>
      <c r="P128" s="3"/>
      <c r="Q128" s="3"/>
      <c r="R128" s="3"/>
      <c r="S128" s="3"/>
      <c r="T128" s="3"/>
      <c r="U128" s="61"/>
      <c r="V128" s="3"/>
      <c r="W128" s="3"/>
      <c r="X128" s="3"/>
      <c r="Y128" s="3"/>
      <c r="Z128" s="3"/>
      <c r="AA128" s="2"/>
    </row>
    <row r="129" spans="1:29" s="58" customFormat="1" ht="15">
      <c r="A129" s="177" t="s">
        <v>171</v>
      </c>
      <c r="B129" s="188">
        <f>'Open Int.'!E129</f>
        <v>37400</v>
      </c>
      <c r="C129" s="189">
        <f>'Open Int.'!F129</f>
        <v>-2200</v>
      </c>
      <c r="D129" s="190">
        <f>'Open Int.'!H129</f>
        <v>3300</v>
      </c>
      <c r="E129" s="329">
        <f>'Open Int.'!I129</f>
        <v>0</v>
      </c>
      <c r="F129" s="191">
        <f>IF('Open Int.'!E129=0,0,'Open Int.'!H129/'Open Int.'!E129)</f>
        <v>0.08823529411764706</v>
      </c>
      <c r="G129" s="155">
        <v>0.08333333333333333</v>
      </c>
      <c r="H129" s="170">
        <f t="shared" si="2"/>
        <v>0.05882352941176483</v>
      </c>
      <c r="I129" s="185">
        <f>IF(Volume!D129=0,0,Volume!F129/Volume!D129)</f>
        <v>0.05555555555555555</v>
      </c>
      <c r="J129" s="176">
        <v>0</v>
      </c>
      <c r="K129" s="170">
        <f t="shared" si="3"/>
        <v>0</v>
      </c>
      <c r="L129" s="60"/>
      <c r="M129" s="6"/>
      <c r="N129" s="59"/>
      <c r="O129" s="3"/>
      <c r="P129" s="3"/>
      <c r="Q129" s="3"/>
      <c r="R129" s="3"/>
      <c r="S129" s="3"/>
      <c r="T129" s="3"/>
      <c r="U129" s="61"/>
      <c r="V129" s="3"/>
      <c r="W129" s="3"/>
      <c r="X129" s="3"/>
      <c r="Y129" s="3"/>
      <c r="Z129" s="3"/>
      <c r="AA129" s="2"/>
      <c r="AB129" s="78"/>
      <c r="AC129" s="77"/>
    </row>
    <row r="130" spans="1:29" s="58" customFormat="1" ht="15">
      <c r="A130" s="177" t="s">
        <v>147</v>
      </c>
      <c r="B130" s="188">
        <f>'Open Int.'!E130</f>
        <v>401200</v>
      </c>
      <c r="C130" s="189">
        <f>'Open Int.'!F130</f>
        <v>0</v>
      </c>
      <c r="D130" s="190">
        <f>'Open Int.'!H130</f>
        <v>41300</v>
      </c>
      <c r="E130" s="329">
        <f>'Open Int.'!I130</f>
        <v>0</v>
      </c>
      <c r="F130" s="191">
        <f>IF('Open Int.'!E130=0,0,'Open Int.'!H130/'Open Int.'!E130)</f>
        <v>0.10294117647058823</v>
      </c>
      <c r="G130" s="155">
        <v>0.10294117647058823</v>
      </c>
      <c r="H130" s="170">
        <f t="shared" si="2"/>
        <v>0</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148</v>
      </c>
      <c r="B131" s="188">
        <f>'Open Int.'!E131</f>
        <v>29260</v>
      </c>
      <c r="C131" s="189">
        <f>'Open Int.'!F131</f>
        <v>0</v>
      </c>
      <c r="D131" s="190">
        <f>'Open Int.'!H131</f>
        <v>1045</v>
      </c>
      <c r="E131" s="329">
        <f>'Open Int.'!I131</f>
        <v>0</v>
      </c>
      <c r="F131" s="191">
        <f>IF('Open Int.'!E131=0,0,'Open Int.'!H131/'Open Int.'!E131)</f>
        <v>0.03571428571428571</v>
      </c>
      <c r="G131" s="155">
        <v>0.03571428571428571</v>
      </c>
      <c r="H131" s="170">
        <f t="shared" si="2"/>
        <v>0</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122</v>
      </c>
      <c r="B132" s="188">
        <f>'Open Int.'!E132</f>
        <v>2717000</v>
      </c>
      <c r="C132" s="189">
        <f>'Open Int.'!F132</f>
        <v>60125</v>
      </c>
      <c r="D132" s="190">
        <f>'Open Int.'!H132</f>
        <v>284375</v>
      </c>
      <c r="E132" s="329">
        <f>'Open Int.'!I132</f>
        <v>-8125</v>
      </c>
      <c r="F132" s="191">
        <f>IF('Open Int.'!E132=0,0,'Open Int.'!H132/'Open Int.'!E132)</f>
        <v>0.10466507177033493</v>
      </c>
      <c r="G132" s="155">
        <v>0.11009174311926606</v>
      </c>
      <c r="H132" s="170">
        <f t="shared" si="2"/>
        <v>-0.049292264752791075</v>
      </c>
      <c r="I132" s="185">
        <f>IF(Volume!D132=0,0,Volume!F132/Volume!D132)</f>
        <v>0.07076923076923076</v>
      </c>
      <c r="J132" s="176">
        <v>0.03691275167785235</v>
      </c>
      <c r="K132" s="170">
        <f t="shared" si="3"/>
        <v>0.917202797202797</v>
      </c>
      <c r="L132" s="60"/>
      <c r="M132" s="6"/>
      <c r="N132" s="59"/>
      <c r="O132" s="3"/>
      <c r="P132" s="3"/>
      <c r="Q132" s="3"/>
      <c r="R132" s="3"/>
      <c r="S132" s="3"/>
      <c r="T132" s="3"/>
      <c r="U132" s="61"/>
      <c r="V132" s="3"/>
      <c r="W132" s="3"/>
      <c r="X132" s="3"/>
      <c r="Y132" s="3"/>
      <c r="Z132" s="3"/>
      <c r="AA132" s="2"/>
      <c r="AB132" s="78"/>
      <c r="AC132" s="77"/>
    </row>
    <row r="133" spans="1:29" s="58" customFormat="1" ht="15">
      <c r="A133" s="177" t="s">
        <v>36</v>
      </c>
      <c r="B133" s="188">
        <f>'Open Int.'!E133</f>
        <v>112950</v>
      </c>
      <c r="C133" s="189">
        <f>'Open Int.'!F133</f>
        <v>3600</v>
      </c>
      <c r="D133" s="190">
        <f>'Open Int.'!H133</f>
        <v>13050</v>
      </c>
      <c r="E133" s="329">
        <f>'Open Int.'!I133</f>
        <v>0</v>
      </c>
      <c r="F133" s="191">
        <f>IF('Open Int.'!E133=0,0,'Open Int.'!H133/'Open Int.'!E133)</f>
        <v>0.11553784860557768</v>
      </c>
      <c r="G133" s="155">
        <v>0.11934156378600823</v>
      </c>
      <c r="H133" s="170">
        <f t="shared" si="2"/>
        <v>-0.03187250996015939</v>
      </c>
      <c r="I133" s="185">
        <f>IF(Volume!D133=0,0,Volume!F133/Volume!D133)</f>
        <v>0.03225806451612903</v>
      </c>
      <c r="J133" s="176">
        <v>0.06837606837606838</v>
      </c>
      <c r="K133" s="170">
        <f t="shared" si="3"/>
        <v>-0.528225806451613</v>
      </c>
      <c r="L133" s="60"/>
      <c r="M133" s="6"/>
      <c r="N133" s="59"/>
      <c r="O133" s="3"/>
      <c r="P133" s="3"/>
      <c r="Q133" s="3"/>
      <c r="R133" s="3"/>
      <c r="S133" s="3"/>
      <c r="T133" s="3"/>
      <c r="U133" s="61"/>
      <c r="V133" s="3"/>
      <c r="W133" s="3"/>
      <c r="X133" s="3"/>
      <c r="Y133" s="3"/>
      <c r="Z133" s="3"/>
      <c r="AA133" s="2"/>
      <c r="AB133" s="78"/>
      <c r="AC133" s="77"/>
    </row>
    <row r="134" spans="1:29" s="58" customFormat="1" ht="15">
      <c r="A134" s="177" t="s">
        <v>172</v>
      </c>
      <c r="B134" s="188">
        <f>'Open Int.'!E134</f>
        <v>92400</v>
      </c>
      <c r="C134" s="189">
        <f>'Open Int.'!F134</f>
        <v>-1050</v>
      </c>
      <c r="D134" s="190">
        <f>'Open Int.'!H134</f>
        <v>0</v>
      </c>
      <c r="E134" s="329">
        <f>'Open Int.'!I134</f>
        <v>0</v>
      </c>
      <c r="F134" s="191">
        <f>IF('Open Int.'!E134=0,0,'Open Int.'!H134/'Open Int.'!E134)</f>
        <v>0</v>
      </c>
      <c r="G134" s="155">
        <v>0</v>
      </c>
      <c r="H134" s="170">
        <f t="shared" si="2"/>
        <v>0</v>
      </c>
      <c r="I134" s="185">
        <f>IF(Volume!D134=0,0,Volume!F134/Volume!D134)</f>
        <v>0</v>
      </c>
      <c r="J134" s="176">
        <v>0</v>
      </c>
      <c r="K134" s="170">
        <f t="shared" si="3"/>
        <v>0</v>
      </c>
      <c r="L134" s="60"/>
      <c r="M134" s="6"/>
      <c r="N134" s="59"/>
      <c r="O134" s="3"/>
      <c r="P134" s="3"/>
      <c r="Q134" s="3"/>
      <c r="R134" s="3"/>
      <c r="S134" s="3"/>
      <c r="T134" s="3"/>
      <c r="U134" s="61"/>
      <c r="V134" s="3"/>
      <c r="W134" s="3"/>
      <c r="X134" s="3"/>
      <c r="Y134" s="3"/>
      <c r="Z134" s="3"/>
      <c r="AA134" s="2"/>
      <c r="AB134" s="78"/>
      <c r="AC134" s="77"/>
    </row>
    <row r="135" spans="1:29" s="58" customFormat="1" ht="15">
      <c r="A135" s="177" t="s">
        <v>80</v>
      </c>
      <c r="B135" s="188">
        <f>'Open Int.'!E135</f>
        <v>4800</v>
      </c>
      <c r="C135" s="189">
        <f>'Open Int.'!F135</f>
        <v>0</v>
      </c>
      <c r="D135" s="190">
        <f>'Open Int.'!H135</f>
        <v>0</v>
      </c>
      <c r="E135" s="329">
        <f>'Open Int.'!I135</f>
        <v>0</v>
      </c>
      <c r="F135" s="191">
        <f>IF('Open Int.'!E135=0,0,'Open Int.'!H135/'Open Int.'!E135)</f>
        <v>0</v>
      </c>
      <c r="G135" s="155">
        <v>0</v>
      </c>
      <c r="H135" s="170">
        <f t="shared" si="2"/>
        <v>0</v>
      </c>
      <c r="I135" s="185">
        <f>IF(Volume!D135=0,0,Volume!F135/Volume!D135)</f>
        <v>0</v>
      </c>
      <c r="J135" s="176">
        <v>0</v>
      </c>
      <c r="K135" s="170">
        <f t="shared" si="3"/>
        <v>0</v>
      </c>
      <c r="L135" s="60"/>
      <c r="M135" s="6"/>
      <c r="N135" s="59"/>
      <c r="O135" s="3"/>
      <c r="P135" s="3"/>
      <c r="Q135" s="3"/>
      <c r="R135" s="3"/>
      <c r="S135" s="3"/>
      <c r="T135" s="3"/>
      <c r="U135" s="61"/>
      <c r="V135" s="3"/>
      <c r="W135" s="3"/>
      <c r="X135" s="3"/>
      <c r="Y135" s="3"/>
      <c r="Z135" s="3"/>
      <c r="AA135" s="2"/>
      <c r="AB135" s="78"/>
      <c r="AC135" s="77"/>
    </row>
    <row r="136" spans="1:29" s="58" customFormat="1" ht="15">
      <c r="A136" s="177" t="s">
        <v>419</v>
      </c>
      <c r="B136" s="188">
        <f>'Open Int.'!E136</f>
        <v>0</v>
      </c>
      <c r="C136" s="189">
        <f>'Open Int.'!F136</f>
        <v>0</v>
      </c>
      <c r="D136" s="190">
        <f>'Open Int.'!H136</f>
        <v>0</v>
      </c>
      <c r="E136" s="329">
        <f>'Open Int.'!I136</f>
        <v>0</v>
      </c>
      <c r="F136" s="191">
        <f>IF('Open Int.'!E136=0,0,'Open Int.'!H136/'Open Int.'!E136)</f>
        <v>0</v>
      </c>
      <c r="G136" s="155">
        <v>0</v>
      </c>
      <c r="H136" s="170">
        <f aca="true" t="shared" si="4" ref="H136:H195">IF(G136=0,0,(F136-G136)/G136)</f>
        <v>0</v>
      </c>
      <c r="I136" s="185">
        <f>IF(Volume!D136=0,0,Volume!F136/Volume!D136)</f>
        <v>0</v>
      </c>
      <c r="J136" s="176">
        <v>0</v>
      </c>
      <c r="K136" s="170">
        <f aca="true" t="shared" si="5" ref="K136:K195">IF(J136=0,0,(I136-J136)/J136)</f>
        <v>0</v>
      </c>
      <c r="L136" s="60"/>
      <c r="M136" s="6"/>
      <c r="N136" s="59"/>
      <c r="O136" s="3"/>
      <c r="P136" s="3"/>
      <c r="Q136" s="3"/>
      <c r="R136" s="3"/>
      <c r="S136" s="3"/>
      <c r="T136" s="3"/>
      <c r="U136" s="61"/>
      <c r="V136" s="3"/>
      <c r="W136" s="3"/>
      <c r="X136" s="3"/>
      <c r="Y136" s="3"/>
      <c r="Z136" s="3"/>
      <c r="AA136" s="2"/>
      <c r="AB136" s="78"/>
      <c r="AC136" s="77"/>
    </row>
    <row r="137" spans="1:29" s="58" customFormat="1" ht="15">
      <c r="A137" s="177" t="s">
        <v>274</v>
      </c>
      <c r="B137" s="188">
        <f>'Open Int.'!E137</f>
        <v>86100</v>
      </c>
      <c r="C137" s="189">
        <f>'Open Int.'!F137</f>
        <v>-6300</v>
      </c>
      <c r="D137" s="190">
        <f>'Open Int.'!H137</f>
        <v>3500</v>
      </c>
      <c r="E137" s="329">
        <f>'Open Int.'!I137</f>
        <v>0</v>
      </c>
      <c r="F137" s="191">
        <f>IF('Open Int.'!E137=0,0,'Open Int.'!H137/'Open Int.'!E137)</f>
        <v>0.04065040650406504</v>
      </c>
      <c r="G137" s="155">
        <v>0.03787878787878788</v>
      </c>
      <c r="H137" s="170">
        <f t="shared" si="4"/>
        <v>0.07317073170731701</v>
      </c>
      <c r="I137" s="185">
        <f>IF(Volume!D137=0,0,Volume!F137/Volume!D137)</f>
        <v>0</v>
      </c>
      <c r="J137" s="176">
        <v>0.1</v>
      </c>
      <c r="K137" s="170">
        <f t="shared" si="5"/>
        <v>-1</v>
      </c>
      <c r="L137" s="60"/>
      <c r="M137" s="6"/>
      <c r="N137" s="59"/>
      <c r="O137" s="3"/>
      <c r="P137" s="3"/>
      <c r="Q137" s="3"/>
      <c r="R137" s="3"/>
      <c r="S137" s="3"/>
      <c r="T137" s="3"/>
      <c r="U137" s="61"/>
      <c r="V137" s="3"/>
      <c r="W137" s="3"/>
      <c r="X137" s="3"/>
      <c r="Y137" s="3"/>
      <c r="Z137" s="3"/>
      <c r="AA137" s="2"/>
      <c r="AB137" s="78"/>
      <c r="AC137" s="77"/>
    </row>
    <row r="138" spans="1:29" s="58" customFormat="1" ht="15">
      <c r="A138" s="177" t="s">
        <v>420</v>
      </c>
      <c r="B138" s="188">
        <f>'Open Int.'!E138</f>
        <v>0</v>
      </c>
      <c r="C138" s="189">
        <f>'Open Int.'!F138</f>
        <v>0</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c r="AB138" s="78"/>
      <c r="AC138" s="77"/>
    </row>
    <row r="139" spans="1:29" s="58" customFormat="1" ht="15">
      <c r="A139" s="177" t="s">
        <v>224</v>
      </c>
      <c r="B139" s="188">
        <f>'Open Int.'!E139</f>
        <v>4550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421</v>
      </c>
      <c r="B140" s="188">
        <f>'Open Int.'!E140</f>
        <v>3300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9" s="58" customFormat="1" ht="15">
      <c r="A141" s="177" t="s">
        <v>422</v>
      </c>
      <c r="B141" s="188">
        <f>'Open Int.'!E141</f>
        <v>6771600</v>
      </c>
      <c r="C141" s="189">
        <f>'Open Int.'!F141</f>
        <v>-83600</v>
      </c>
      <c r="D141" s="190">
        <f>'Open Int.'!H141</f>
        <v>1179200</v>
      </c>
      <c r="E141" s="329">
        <f>'Open Int.'!I141</f>
        <v>0</v>
      </c>
      <c r="F141" s="191">
        <f>IF('Open Int.'!E141=0,0,'Open Int.'!H141/'Open Int.'!E141)</f>
        <v>0.17413905133203378</v>
      </c>
      <c r="G141" s="155">
        <v>0.17201540436456997</v>
      </c>
      <c r="H141" s="170">
        <f t="shared" si="4"/>
        <v>0.012345679012345583</v>
      </c>
      <c r="I141" s="185">
        <f>IF(Volume!D141=0,0,Volume!F141/Volume!D141)</f>
        <v>0.072</v>
      </c>
      <c r="J141" s="176">
        <v>0.1625</v>
      </c>
      <c r="K141" s="170">
        <f t="shared" si="5"/>
        <v>-0.556923076923077</v>
      </c>
      <c r="L141" s="60"/>
      <c r="M141" s="6"/>
      <c r="N141" s="59"/>
      <c r="O141" s="3"/>
      <c r="P141" s="3"/>
      <c r="Q141" s="3"/>
      <c r="R141" s="3"/>
      <c r="S141" s="3"/>
      <c r="T141" s="3"/>
      <c r="U141" s="61"/>
      <c r="V141" s="3"/>
      <c r="W141" s="3"/>
      <c r="X141" s="3"/>
      <c r="Y141" s="3"/>
      <c r="Z141" s="3"/>
      <c r="AA141" s="2"/>
      <c r="AB141" s="78"/>
      <c r="AC141" s="77"/>
    </row>
    <row r="142" spans="1:29" s="58" customFormat="1" ht="15">
      <c r="A142" s="177" t="s">
        <v>393</v>
      </c>
      <c r="B142" s="188">
        <f>'Open Int.'!E142</f>
        <v>1840800</v>
      </c>
      <c r="C142" s="189">
        <f>'Open Int.'!F142</f>
        <v>-21600</v>
      </c>
      <c r="D142" s="190">
        <f>'Open Int.'!H142</f>
        <v>141600</v>
      </c>
      <c r="E142" s="329">
        <f>'Open Int.'!I142</f>
        <v>2400</v>
      </c>
      <c r="F142" s="191">
        <f>IF('Open Int.'!E142=0,0,'Open Int.'!H142/'Open Int.'!E142)</f>
        <v>0.07692307692307693</v>
      </c>
      <c r="G142" s="155">
        <v>0.07474226804123711</v>
      </c>
      <c r="H142" s="170">
        <f t="shared" si="4"/>
        <v>0.02917771883289133</v>
      </c>
      <c r="I142" s="185">
        <f>IF(Volume!D142=0,0,Volume!F142/Volume!D142)</f>
        <v>0.01694915254237288</v>
      </c>
      <c r="J142" s="176">
        <v>0.07142857142857142</v>
      </c>
      <c r="K142" s="170">
        <f t="shared" si="5"/>
        <v>-0.7627118644067797</v>
      </c>
      <c r="L142" s="60"/>
      <c r="M142" s="6"/>
      <c r="N142" s="59"/>
      <c r="O142" s="3"/>
      <c r="P142" s="3"/>
      <c r="Q142" s="3"/>
      <c r="R142" s="3"/>
      <c r="S142" s="3"/>
      <c r="T142" s="3"/>
      <c r="U142" s="61"/>
      <c r="V142" s="3"/>
      <c r="W142" s="3"/>
      <c r="X142" s="3"/>
      <c r="Y142" s="3"/>
      <c r="Z142" s="3"/>
      <c r="AA142" s="2"/>
      <c r="AB142" s="78"/>
      <c r="AC142" s="77"/>
    </row>
    <row r="143" spans="1:29" s="58" customFormat="1" ht="15">
      <c r="A143" s="177" t="s">
        <v>81</v>
      </c>
      <c r="B143" s="188">
        <f>'Open Int.'!E143</f>
        <v>15600</v>
      </c>
      <c r="C143" s="189">
        <f>'Open Int.'!F143</f>
        <v>0</v>
      </c>
      <c r="D143" s="190">
        <f>'Open Int.'!H143</f>
        <v>600</v>
      </c>
      <c r="E143" s="329">
        <f>'Open Int.'!I143</f>
        <v>0</v>
      </c>
      <c r="F143" s="191">
        <f>IF('Open Int.'!E143=0,0,'Open Int.'!H143/'Open Int.'!E143)</f>
        <v>0.038461538461538464</v>
      </c>
      <c r="G143" s="155">
        <v>0.038461538461538464</v>
      </c>
      <c r="H143" s="170">
        <f t="shared" si="4"/>
        <v>0</v>
      </c>
      <c r="I143" s="185">
        <f>IF(Volume!D143=0,0,Volume!F143/Volume!D143)</f>
        <v>0</v>
      </c>
      <c r="J143" s="176">
        <v>0</v>
      </c>
      <c r="K143" s="170">
        <f t="shared" si="5"/>
        <v>0</v>
      </c>
      <c r="L143" s="60"/>
      <c r="M143" s="6"/>
      <c r="N143" s="59"/>
      <c r="O143" s="3"/>
      <c r="P143" s="3"/>
      <c r="Q143" s="3"/>
      <c r="R143" s="3"/>
      <c r="S143" s="3"/>
      <c r="T143" s="3"/>
      <c r="U143" s="61"/>
      <c r="V143" s="3"/>
      <c r="W143" s="3"/>
      <c r="X143" s="3"/>
      <c r="Y143" s="3"/>
      <c r="Z143" s="3"/>
      <c r="AA143" s="2"/>
      <c r="AB143" s="78"/>
      <c r="AC143" s="77"/>
    </row>
    <row r="144" spans="1:29" s="58" customFormat="1" ht="15">
      <c r="A144" s="177" t="s">
        <v>225</v>
      </c>
      <c r="B144" s="188">
        <f>'Open Int.'!E144</f>
        <v>600600</v>
      </c>
      <c r="C144" s="189">
        <f>'Open Int.'!F144</f>
        <v>5600</v>
      </c>
      <c r="D144" s="190">
        <f>'Open Int.'!H144</f>
        <v>42000</v>
      </c>
      <c r="E144" s="329">
        <f>'Open Int.'!I144</f>
        <v>0</v>
      </c>
      <c r="F144" s="191">
        <f>IF('Open Int.'!E144=0,0,'Open Int.'!H144/'Open Int.'!E144)</f>
        <v>0.06993006993006994</v>
      </c>
      <c r="G144" s="155">
        <v>0.07058823529411765</v>
      </c>
      <c r="H144" s="170">
        <f t="shared" si="4"/>
        <v>-0.009324009324009237</v>
      </c>
      <c r="I144" s="185">
        <f>IF(Volume!D144=0,0,Volume!F144/Volume!D144)</f>
        <v>0.08695652173913043</v>
      </c>
      <c r="J144" s="176">
        <v>0</v>
      </c>
      <c r="K144" s="170">
        <f t="shared" si="5"/>
        <v>0</v>
      </c>
      <c r="L144" s="60"/>
      <c r="M144" s="6"/>
      <c r="N144" s="59"/>
      <c r="O144" s="3"/>
      <c r="P144" s="3"/>
      <c r="Q144" s="3"/>
      <c r="R144" s="3"/>
      <c r="S144" s="3"/>
      <c r="T144" s="3"/>
      <c r="U144" s="61"/>
      <c r="V144" s="3"/>
      <c r="W144" s="3"/>
      <c r="X144" s="3"/>
      <c r="Y144" s="3"/>
      <c r="Z144" s="3"/>
      <c r="AA144" s="2"/>
      <c r="AB144" s="78"/>
      <c r="AC144" s="77"/>
    </row>
    <row r="145" spans="1:27" s="7" customFormat="1" ht="15">
      <c r="A145" s="177" t="s">
        <v>297</v>
      </c>
      <c r="B145" s="188">
        <f>'Open Int.'!E145</f>
        <v>190300</v>
      </c>
      <c r="C145" s="189">
        <f>'Open Int.'!F145</f>
        <v>-1100</v>
      </c>
      <c r="D145" s="190">
        <f>'Open Int.'!H145</f>
        <v>30800</v>
      </c>
      <c r="E145" s="329">
        <f>'Open Int.'!I145</f>
        <v>0</v>
      </c>
      <c r="F145" s="191">
        <f>IF('Open Int.'!E145=0,0,'Open Int.'!H145/'Open Int.'!E145)</f>
        <v>0.16184971098265896</v>
      </c>
      <c r="G145" s="155">
        <v>0.16091954022988506</v>
      </c>
      <c r="H145" s="170">
        <f t="shared" si="4"/>
        <v>0.005780346820809278</v>
      </c>
      <c r="I145" s="185">
        <f>IF(Volume!D145=0,0,Volume!F145/Volume!D145)</f>
        <v>0.17391304347826086</v>
      </c>
      <c r="J145" s="176">
        <v>0.11538461538461539</v>
      </c>
      <c r="K145" s="170">
        <f t="shared" si="5"/>
        <v>0.5072463768115941</v>
      </c>
      <c r="L145" s="60"/>
      <c r="M145" s="6"/>
      <c r="N145" s="59"/>
      <c r="O145" s="3"/>
      <c r="P145" s="3"/>
      <c r="Q145" s="3"/>
      <c r="R145" s="3"/>
      <c r="S145" s="3"/>
      <c r="T145" s="3"/>
      <c r="U145" s="61"/>
      <c r="V145" s="3"/>
      <c r="W145" s="3"/>
      <c r="X145" s="3"/>
      <c r="Y145" s="3"/>
      <c r="Z145" s="3"/>
      <c r="AA145" s="2"/>
    </row>
    <row r="146" spans="1:27" s="7" customFormat="1" ht="15">
      <c r="A146" s="177" t="s">
        <v>226</v>
      </c>
      <c r="B146" s="188">
        <f>'Open Int.'!E146</f>
        <v>147000</v>
      </c>
      <c r="C146" s="189">
        <f>'Open Int.'!F146</f>
        <v>3000</v>
      </c>
      <c r="D146" s="190">
        <f>'Open Int.'!H146</f>
        <v>43500</v>
      </c>
      <c r="E146" s="329">
        <f>'Open Int.'!I146</f>
        <v>0</v>
      </c>
      <c r="F146" s="191">
        <f>IF('Open Int.'!E146=0,0,'Open Int.'!H146/'Open Int.'!E146)</f>
        <v>0.29591836734693877</v>
      </c>
      <c r="G146" s="155">
        <v>0.3020833333333333</v>
      </c>
      <c r="H146" s="170">
        <f t="shared" si="4"/>
        <v>-0.020408163265306076</v>
      </c>
      <c r="I146" s="185">
        <f>IF(Volume!D146=0,0,Volume!F146/Volume!D146)</f>
        <v>0</v>
      </c>
      <c r="J146" s="176">
        <v>0.2647058823529412</v>
      </c>
      <c r="K146" s="170">
        <f t="shared" si="5"/>
        <v>-1</v>
      </c>
      <c r="L146" s="60"/>
      <c r="M146" s="6"/>
      <c r="N146" s="59"/>
      <c r="O146" s="3"/>
      <c r="P146" s="3"/>
      <c r="Q146" s="3"/>
      <c r="R146" s="3"/>
      <c r="S146" s="3"/>
      <c r="T146" s="3"/>
      <c r="U146" s="61"/>
      <c r="V146" s="3"/>
      <c r="W146" s="3"/>
      <c r="X146" s="3"/>
      <c r="Y146" s="3"/>
      <c r="Z146" s="3"/>
      <c r="AA146" s="2"/>
    </row>
    <row r="147" spans="1:27" s="7" customFormat="1" ht="15">
      <c r="A147" s="177" t="s">
        <v>423</v>
      </c>
      <c r="B147" s="188">
        <f>'Open Int.'!E147</f>
        <v>0</v>
      </c>
      <c r="C147" s="189">
        <f>'Open Int.'!F147</f>
        <v>0</v>
      </c>
      <c r="D147" s="190">
        <f>'Open Int.'!H147</f>
        <v>0</v>
      </c>
      <c r="E147" s="329">
        <f>'Open Int.'!I147</f>
        <v>0</v>
      </c>
      <c r="F147" s="191">
        <f>IF('Open Int.'!E147=0,0,'Open Int.'!H147/'Open Int.'!E147)</f>
        <v>0</v>
      </c>
      <c r="G147" s="155">
        <v>0</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227</v>
      </c>
      <c r="B148" s="188">
        <f>'Open Int.'!E148</f>
        <v>364000</v>
      </c>
      <c r="C148" s="189">
        <f>'Open Int.'!F148</f>
        <v>3200</v>
      </c>
      <c r="D148" s="190">
        <f>'Open Int.'!H148</f>
        <v>23200</v>
      </c>
      <c r="E148" s="329">
        <f>'Open Int.'!I148</f>
        <v>1600</v>
      </c>
      <c r="F148" s="191">
        <f>IF('Open Int.'!E148=0,0,'Open Int.'!H148/'Open Int.'!E148)</f>
        <v>0.06373626373626373</v>
      </c>
      <c r="G148" s="155">
        <v>0.0598669623059867</v>
      </c>
      <c r="H148" s="170">
        <f t="shared" si="4"/>
        <v>0.06463166463166455</v>
      </c>
      <c r="I148" s="185">
        <f>IF(Volume!D148=0,0,Volume!F148/Volume!D148)</f>
        <v>0.12903225806451613</v>
      </c>
      <c r="J148" s="176">
        <v>0.10638297872340426</v>
      </c>
      <c r="K148" s="170">
        <f t="shared" si="5"/>
        <v>0.21290322580645157</v>
      </c>
      <c r="L148" s="60"/>
      <c r="M148" s="6"/>
      <c r="N148" s="59"/>
      <c r="O148" s="3"/>
      <c r="P148" s="3"/>
      <c r="Q148" s="3"/>
      <c r="R148" s="3"/>
      <c r="S148" s="3"/>
      <c r="T148" s="3"/>
      <c r="U148" s="61"/>
      <c r="V148" s="3"/>
      <c r="W148" s="3"/>
      <c r="X148" s="3"/>
      <c r="Y148" s="3"/>
      <c r="Z148" s="3"/>
      <c r="AA148" s="2"/>
    </row>
    <row r="149" spans="1:27" s="7" customFormat="1" ht="15">
      <c r="A149" s="177" t="s">
        <v>234</v>
      </c>
      <c r="B149" s="188">
        <f>'Open Int.'!E149</f>
        <v>2234400</v>
      </c>
      <c r="C149" s="189">
        <f>'Open Int.'!F149</f>
        <v>135100</v>
      </c>
      <c r="D149" s="190">
        <f>'Open Int.'!H149</f>
        <v>470400</v>
      </c>
      <c r="E149" s="329">
        <f>'Open Int.'!I149</f>
        <v>25900</v>
      </c>
      <c r="F149" s="191">
        <f>IF('Open Int.'!E149=0,0,'Open Int.'!H149/'Open Int.'!E149)</f>
        <v>0.21052631578947367</v>
      </c>
      <c r="G149" s="155">
        <v>0.21173724574858285</v>
      </c>
      <c r="H149" s="170">
        <f t="shared" si="4"/>
        <v>-0.005719021964359736</v>
      </c>
      <c r="I149" s="185">
        <f>IF(Volume!D149=0,0,Volume!F149/Volume!D149)</f>
        <v>0.16500383729854182</v>
      </c>
      <c r="J149" s="176">
        <v>0.15490430622009568</v>
      </c>
      <c r="K149" s="170">
        <f t="shared" si="5"/>
        <v>0.06519851723228547</v>
      </c>
      <c r="L149" s="60"/>
      <c r="M149" s="6"/>
      <c r="N149" s="59"/>
      <c r="O149" s="3"/>
      <c r="P149" s="3"/>
      <c r="Q149" s="3"/>
      <c r="R149" s="3"/>
      <c r="S149" s="3"/>
      <c r="T149" s="3"/>
      <c r="U149" s="61"/>
      <c r="V149" s="3"/>
      <c r="W149" s="3"/>
      <c r="X149" s="3"/>
      <c r="Y149" s="3"/>
      <c r="Z149" s="3"/>
      <c r="AA149" s="2"/>
    </row>
    <row r="150" spans="1:27" s="7" customFormat="1" ht="15">
      <c r="A150" s="177" t="s">
        <v>98</v>
      </c>
      <c r="B150" s="188">
        <f>'Open Int.'!E150</f>
        <v>179300</v>
      </c>
      <c r="C150" s="189">
        <f>'Open Int.'!F150</f>
        <v>40150</v>
      </c>
      <c r="D150" s="190">
        <f>'Open Int.'!H150</f>
        <v>14300</v>
      </c>
      <c r="E150" s="329">
        <f>'Open Int.'!I150</f>
        <v>4400</v>
      </c>
      <c r="F150" s="191">
        <f>IF('Open Int.'!E150=0,0,'Open Int.'!H150/'Open Int.'!E150)</f>
        <v>0.07975460122699386</v>
      </c>
      <c r="G150" s="155">
        <v>0.07114624505928854</v>
      </c>
      <c r="H150" s="170">
        <f t="shared" si="4"/>
        <v>0.12099522835719143</v>
      </c>
      <c r="I150" s="185">
        <f>IF(Volume!D150=0,0,Volume!F150/Volume!D150)</f>
        <v>0.04826254826254826</v>
      </c>
      <c r="J150" s="176">
        <v>0.0189873417721519</v>
      </c>
      <c r="K150" s="170">
        <f t="shared" si="5"/>
        <v>1.5418275418275418</v>
      </c>
      <c r="L150" s="60"/>
      <c r="M150" s="6"/>
      <c r="N150" s="59"/>
      <c r="O150" s="3"/>
      <c r="P150" s="3"/>
      <c r="Q150" s="3"/>
      <c r="R150" s="3"/>
      <c r="S150" s="3"/>
      <c r="T150" s="3"/>
      <c r="U150" s="61"/>
      <c r="V150" s="3"/>
      <c r="W150" s="3"/>
      <c r="X150" s="3"/>
      <c r="Y150" s="3"/>
      <c r="Z150" s="3"/>
      <c r="AA150" s="2"/>
    </row>
    <row r="151" spans="1:27" s="7" customFormat="1" ht="15">
      <c r="A151" s="177" t="s">
        <v>149</v>
      </c>
      <c r="B151" s="188">
        <f>'Open Int.'!E151</f>
        <v>976800</v>
      </c>
      <c r="C151" s="189">
        <f>'Open Int.'!F151</f>
        <v>24750</v>
      </c>
      <c r="D151" s="190">
        <f>'Open Int.'!H151</f>
        <v>358600</v>
      </c>
      <c r="E151" s="329">
        <f>'Open Int.'!I151</f>
        <v>11000</v>
      </c>
      <c r="F151" s="191">
        <f>IF('Open Int.'!E151=0,0,'Open Int.'!H151/'Open Int.'!E151)</f>
        <v>0.36711711711711714</v>
      </c>
      <c r="G151" s="155">
        <v>0.36510687463893704</v>
      </c>
      <c r="H151" s="170">
        <f t="shared" si="4"/>
        <v>0.005505901471091387</v>
      </c>
      <c r="I151" s="185">
        <f>IF(Volume!D151=0,0,Volume!F151/Volume!D151)</f>
        <v>0.2636986301369863</v>
      </c>
      <c r="J151" s="176">
        <v>0.2204861111111111</v>
      </c>
      <c r="K151" s="170">
        <f t="shared" si="5"/>
        <v>0.19598748786538672</v>
      </c>
      <c r="L151" s="60"/>
      <c r="M151" s="6"/>
      <c r="N151" s="59"/>
      <c r="O151" s="3"/>
      <c r="P151" s="3"/>
      <c r="Q151" s="3"/>
      <c r="R151" s="3"/>
      <c r="S151" s="3"/>
      <c r="T151" s="3"/>
      <c r="U151" s="61"/>
      <c r="V151" s="3"/>
      <c r="W151" s="3"/>
      <c r="X151" s="3"/>
      <c r="Y151" s="3"/>
      <c r="Z151" s="3"/>
      <c r="AA151" s="2"/>
    </row>
    <row r="152" spans="1:29" s="58" customFormat="1" ht="15">
      <c r="A152" s="177" t="s">
        <v>203</v>
      </c>
      <c r="B152" s="188">
        <f>'Open Int.'!E152</f>
        <v>2655600</v>
      </c>
      <c r="C152" s="189">
        <f>'Open Int.'!F152</f>
        <v>201900</v>
      </c>
      <c r="D152" s="190">
        <f>'Open Int.'!H152</f>
        <v>814200</v>
      </c>
      <c r="E152" s="329">
        <f>'Open Int.'!I152</f>
        <v>58200</v>
      </c>
      <c r="F152" s="191">
        <f>IF('Open Int.'!E152=0,0,'Open Int.'!H152/'Open Int.'!E152)</f>
        <v>0.30659737912336193</v>
      </c>
      <c r="G152" s="155">
        <v>0.3081061254432082</v>
      </c>
      <c r="H152" s="170">
        <f t="shared" si="4"/>
        <v>-0.004896839742072463</v>
      </c>
      <c r="I152" s="185">
        <f>IF(Volume!D152=0,0,Volume!F152/Volume!D152)</f>
        <v>0.3963620981387479</v>
      </c>
      <c r="J152" s="176">
        <v>0.22716248989490703</v>
      </c>
      <c r="K152" s="170">
        <f t="shared" si="5"/>
        <v>0.7448395565751998</v>
      </c>
      <c r="L152" s="60"/>
      <c r="M152" s="6"/>
      <c r="N152" s="59"/>
      <c r="O152" s="3"/>
      <c r="P152" s="3"/>
      <c r="Q152" s="3"/>
      <c r="R152" s="3"/>
      <c r="S152" s="3"/>
      <c r="T152" s="3"/>
      <c r="U152" s="61"/>
      <c r="V152" s="3"/>
      <c r="W152" s="3"/>
      <c r="X152" s="3"/>
      <c r="Y152" s="3"/>
      <c r="Z152" s="3"/>
      <c r="AA152" s="2"/>
      <c r="AB152" s="78"/>
      <c r="AC152" s="77"/>
    </row>
    <row r="153" spans="1:27" s="7" customFormat="1" ht="15">
      <c r="A153" s="177" t="s">
        <v>298</v>
      </c>
      <c r="B153" s="188">
        <f>'Open Int.'!E153</f>
        <v>31000</v>
      </c>
      <c r="C153" s="189">
        <f>'Open Int.'!F153</f>
        <v>2000</v>
      </c>
      <c r="D153" s="190">
        <f>'Open Int.'!H153</f>
        <v>2000</v>
      </c>
      <c r="E153" s="329">
        <f>'Open Int.'!I153</f>
        <v>0</v>
      </c>
      <c r="F153" s="191">
        <f>IF('Open Int.'!E153=0,0,'Open Int.'!H153/'Open Int.'!E153)</f>
        <v>0.06451612903225806</v>
      </c>
      <c r="G153" s="155">
        <v>0.06896551724137931</v>
      </c>
      <c r="H153" s="170">
        <f t="shared" si="4"/>
        <v>-0.06451612903225808</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row>
    <row r="154" spans="1:27" s="7" customFormat="1" ht="15">
      <c r="A154" s="177" t="s">
        <v>424</v>
      </c>
      <c r="B154" s="188">
        <f>'Open Int.'!E154</f>
        <v>23881000</v>
      </c>
      <c r="C154" s="189">
        <f>'Open Int.'!F154</f>
        <v>278850</v>
      </c>
      <c r="D154" s="190">
        <f>'Open Int.'!H154</f>
        <v>4247100</v>
      </c>
      <c r="E154" s="329">
        <f>'Open Int.'!I154</f>
        <v>14300</v>
      </c>
      <c r="F154" s="191">
        <f>IF('Open Int.'!E154=0,0,'Open Int.'!H154/'Open Int.'!E154)</f>
        <v>0.17784431137724552</v>
      </c>
      <c r="G154" s="155">
        <v>0.17933959406240532</v>
      </c>
      <c r="H154" s="170">
        <f t="shared" si="4"/>
        <v>-0.008337716458973842</v>
      </c>
      <c r="I154" s="185">
        <f>IF(Volume!D154=0,0,Volume!F154/Volume!D154)</f>
        <v>0.14182344428364688</v>
      </c>
      <c r="J154" s="176">
        <v>0.26005361930294907</v>
      </c>
      <c r="K154" s="170">
        <f t="shared" si="5"/>
        <v>-0.45463768332164656</v>
      </c>
      <c r="L154" s="60"/>
      <c r="M154" s="6"/>
      <c r="N154" s="59"/>
      <c r="O154" s="3"/>
      <c r="P154" s="3"/>
      <c r="Q154" s="3"/>
      <c r="R154" s="3"/>
      <c r="S154" s="3"/>
      <c r="T154" s="3"/>
      <c r="U154" s="61"/>
      <c r="V154" s="3"/>
      <c r="W154" s="3"/>
      <c r="X154" s="3"/>
      <c r="Y154" s="3"/>
      <c r="Z154" s="3"/>
      <c r="AA154" s="2"/>
    </row>
    <row r="155" spans="1:27" s="7" customFormat="1" ht="15">
      <c r="A155" s="177" t="s">
        <v>425</v>
      </c>
      <c r="B155" s="188">
        <f>'Open Int.'!E155</f>
        <v>12150</v>
      </c>
      <c r="C155" s="189">
        <f>'Open Int.'!F155</f>
        <v>2700</v>
      </c>
      <c r="D155" s="190">
        <f>'Open Int.'!H155</f>
        <v>0</v>
      </c>
      <c r="E155" s="329">
        <f>'Open Int.'!I155</f>
        <v>0</v>
      </c>
      <c r="F155" s="191">
        <f>IF('Open Int.'!E155=0,0,'Open Int.'!H155/'Open Int.'!E155)</f>
        <v>0</v>
      </c>
      <c r="G155" s="155">
        <v>0</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row>
    <row r="156" spans="1:29" s="58" customFormat="1" ht="15">
      <c r="A156" s="177" t="s">
        <v>216</v>
      </c>
      <c r="B156" s="188">
        <f>'Open Int.'!E156</f>
        <v>18656150</v>
      </c>
      <c r="C156" s="189">
        <f>'Open Int.'!F156</f>
        <v>-201000</v>
      </c>
      <c r="D156" s="190">
        <f>'Open Int.'!H156</f>
        <v>3316500</v>
      </c>
      <c r="E156" s="329">
        <f>'Open Int.'!I156</f>
        <v>-30150</v>
      </c>
      <c r="F156" s="191">
        <f>IF('Open Int.'!E156=0,0,'Open Int.'!H156/'Open Int.'!E156)</f>
        <v>0.17776979709103968</v>
      </c>
      <c r="G156" s="155">
        <v>0.17747379641144076</v>
      </c>
      <c r="H156" s="170">
        <f t="shared" si="4"/>
        <v>0.0016678556811434832</v>
      </c>
      <c r="I156" s="185">
        <f>IF(Volume!D156=0,0,Volume!F156/Volume!D156)</f>
        <v>0.15106382978723404</v>
      </c>
      <c r="J156" s="176">
        <v>0.16150081566068517</v>
      </c>
      <c r="K156" s="170">
        <f t="shared" si="5"/>
        <v>-0.06462497313561152</v>
      </c>
      <c r="L156" s="60"/>
      <c r="M156" s="6"/>
      <c r="N156" s="59"/>
      <c r="O156" s="3"/>
      <c r="P156" s="3"/>
      <c r="Q156" s="3"/>
      <c r="R156" s="3"/>
      <c r="S156" s="3"/>
      <c r="T156" s="3"/>
      <c r="U156" s="61"/>
      <c r="V156" s="3"/>
      <c r="W156" s="3"/>
      <c r="X156" s="3"/>
      <c r="Y156" s="3"/>
      <c r="Z156" s="3"/>
      <c r="AA156" s="2"/>
      <c r="AB156" s="78"/>
      <c r="AC156" s="77"/>
    </row>
    <row r="157" spans="1:29" s="58" customFormat="1" ht="15">
      <c r="A157" s="177" t="s">
        <v>235</v>
      </c>
      <c r="B157" s="188">
        <f>'Open Int.'!E157</f>
        <v>7668000</v>
      </c>
      <c r="C157" s="189">
        <f>'Open Int.'!F157</f>
        <v>-56700</v>
      </c>
      <c r="D157" s="190">
        <f>'Open Int.'!H157</f>
        <v>2859300</v>
      </c>
      <c r="E157" s="329">
        <f>'Open Int.'!I157</f>
        <v>-116100</v>
      </c>
      <c r="F157" s="191">
        <f>IF('Open Int.'!E157=0,0,'Open Int.'!H157/'Open Int.'!E157)</f>
        <v>0.372887323943662</v>
      </c>
      <c r="G157" s="155">
        <v>0.38518000699056276</v>
      </c>
      <c r="H157" s="170">
        <f t="shared" si="4"/>
        <v>-0.03191412540579233</v>
      </c>
      <c r="I157" s="185">
        <f>IF(Volume!D157=0,0,Volume!F157/Volume!D157)</f>
        <v>0.37920489296636084</v>
      </c>
      <c r="J157" s="176">
        <v>0.24</v>
      </c>
      <c r="K157" s="170">
        <f t="shared" si="5"/>
        <v>0.5800203873598369</v>
      </c>
      <c r="L157" s="60"/>
      <c r="M157" s="6"/>
      <c r="N157" s="59"/>
      <c r="O157" s="3"/>
      <c r="P157" s="3"/>
      <c r="Q157" s="3"/>
      <c r="R157" s="3"/>
      <c r="S157" s="3"/>
      <c r="T157" s="3"/>
      <c r="U157" s="61"/>
      <c r="V157" s="3"/>
      <c r="W157" s="3"/>
      <c r="X157" s="3"/>
      <c r="Y157" s="3"/>
      <c r="Z157" s="3"/>
      <c r="AA157" s="2"/>
      <c r="AB157" s="78"/>
      <c r="AC157" s="77"/>
    </row>
    <row r="158" spans="1:29" s="58" customFormat="1" ht="15">
      <c r="A158" s="177" t="s">
        <v>204</v>
      </c>
      <c r="B158" s="188">
        <f>'Open Int.'!E158</f>
        <v>1688400</v>
      </c>
      <c r="C158" s="189">
        <f>'Open Int.'!F158</f>
        <v>120600</v>
      </c>
      <c r="D158" s="190">
        <f>'Open Int.'!H158</f>
        <v>427800</v>
      </c>
      <c r="E158" s="329">
        <f>'Open Int.'!I158</f>
        <v>-25800</v>
      </c>
      <c r="F158" s="191">
        <f>IF('Open Int.'!E158=0,0,'Open Int.'!H158/'Open Int.'!E158)</f>
        <v>0.2533759772565743</v>
      </c>
      <c r="G158" s="155">
        <v>0.2893226176808266</v>
      </c>
      <c r="H158" s="170">
        <f t="shared" si="4"/>
        <v>-0.12424414210128484</v>
      </c>
      <c r="I158" s="185">
        <f>IF(Volume!D158=0,0,Volume!F158/Volume!D158)</f>
        <v>0.3263157894736842</v>
      </c>
      <c r="J158" s="176">
        <v>0.1797752808988764</v>
      </c>
      <c r="K158" s="170">
        <f t="shared" si="5"/>
        <v>0.8151315789473685</v>
      </c>
      <c r="L158" s="60"/>
      <c r="M158" s="6"/>
      <c r="N158" s="59"/>
      <c r="O158" s="3"/>
      <c r="P158" s="3"/>
      <c r="Q158" s="3"/>
      <c r="R158" s="3"/>
      <c r="S158" s="3"/>
      <c r="T158" s="3"/>
      <c r="U158" s="61"/>
      <c r="V158" s="3"/>
      <c r="W158" s="3"/>
      <c r="X158" s="3"/>
      <c r="Y158" s="3"/>
      <c r="Z158" s="3"/>
      <c r="AA158" s="2"/>
      <c r="AB158" s="78"/>
      <c r="AC158" s="77"/>
    </row>
    <row r="159" spans="1:27" s="7" customFormat="1" ht="15">
      <c r="A159" s="177" t="s">
        <v>205</v>
      </c>
      <c r="B159" s="188">
        <f>'Open Int.'!E159</f>
        <v>1151500</v>
      </c>
      <c r="C159" s="189">
        <f>'Open Int.'!F159</f>
        <v>180000</v>
      </c>
      <c r="D159" s="190">
        <f>'Open Int.'!H159</f>
        <v>733500</v>
      </c>
      <c r="E159" s="329">
        <f>'Open Int.'!I159</f>
        <v>106500</v>
      </c>
      <c r="F159" s="191">
        <f>IF('Open Int.'!E159=0,0,'Open Int.'!H159/'Open Int.'!E159)</f>
        <v>0.6369952236213634</v>
      </c>
      <c r="G159" s="155">
        <v>0.6453937210499228</v>
      </c>
      <c r="H159" s="170">
        <f t="shared" si="4"/>
        <v>-0.013012982857807684</v>
      </c>
      <c r="I159" s="185">
        <f>IF(Volume!D159=0,0,Volume!F159/Volume!D159)</f>
        <v>0.4740932642487047</v>
      </c>
      <c r="J159" s="176">
        <v>0.4508975712777191</v>
      </c>
      <c r="K159" s="170">
        <f t="shared" si="5"/>
        <v>0.05144337527757219</v>
      </c>
      <c r="L159" s="60"/>
      <c r="M159" s="6"/>
      <c r="N159" s="59"/>
      <c r="O159" s="3"/>
      <c r="P159" s="3"/>
      <c r="Q159" s="3"/>
      <c r="R159" s="3"/>
      <c r="S159" s="3"/>
      <c r="T159" s="3"/>
      <c r="U159" s="61"/>
      <c r="V159" s="3"/>
      <c r="W159" s="3"/>
      <c r="X159" s="3"/>
      <c r="Y159" s="3"/>
      <c r="Z159" s="3"/>
      <c r="AA159" s="2"/>
    </row>
    <row r="160" spans="1:27" s="7" customFormat="1" ht="15">
      <c r="A160" s="177" t="s">
        <v>37</v>
      </c>
      <c r="B160" s="188">
        <f>'Open Int.'!E160</f>
        <v>94400</v>
      </c>
      <c r="C160" s="189">
        <f>'Open Int.'!F160</f>
        <v>0</v>
      </c>
      <c r="D160" s="190">
        <f>'Open Int.'!H160</f>
        <v>3200</v>
      </c>
      <c r="E160" s="329">
        <f>'Open Int.'!I160</f>
        <v>0</v>
      </c>
      <c r="F160" s="191">
        <f>IF('Open Int.'!E160=0,0,'Open Int.'!H160/'Open Int.'!E160)</f>
        <v>0.03389830508474576</v>
      </c>
      <c r="G160" s="155">
        <v>0.03389830508474576</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row>
    <row r="161" spans="1:29" s="58" customFormat="1" ht="15">
      <c r="A161" s="177" t="s">
        <v>299</v>
      </c>
      <c r="B161" s="188">
        <f>'Open Int.'!E161</f>
        <v>100200</v>
      </c>
      <c r="C161" s="189">
        <f>'Open Int.'!F161</f>
        <v>150</v>
      </c>
      <c r="D161" s="190">
        <f>'Open Int.'!H161</f>
        <v>1200</v>
      </c>
      <c r="E161" s="329">
        <f>'Open Int.'!I161</f>
        <v>0</v>
      </c>
      <c r="F161" s="191">
        <f>IF('Open Int.'!E161=0,0,'Open Int.'!H161/'Open Int.'!E161)</f>
        <v>0.011976047904191617</v>
      </c>
      <c r="G161" s="155">
        <v>0.01199400299850075</v>
      </c>
      <c r="H161" s="170">
        <f t="shared" si="4"/>
        <v>-0.0014970059880238587</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9" s="58" customFormat="1" ht="15">
      <c r="A162" s="177" t="s">
        <v>426</v>
      </c>
      <c r="B162" s="188">
        <f>'Open Int.'!E162</f>
        <v>0</v>
      </c>
      <c r="C162" s="189">
        <f>'Open Int.'!F162</f>
        <v>0</v>
      </c>
      <c r="D162" s="190">
        <f>'Open Int.'!H162</f>
        <v>0</v>
      </c>
      <c r="E162" s="329">
        <f>'Open Int.'!I162</f>
        <v>0</v>
      </c>
      <c r="F162" s="191">
        <f>IF('Open Int.'!E162=0,0,'Open Int.'!H162/'Open Int.'!E162)</f>
        <v>0</v>
      </c>
      <c r="G162" s="155">
        <v>0</v>
      </c>
      <c r="H162" s="170">
        <f t="shared" si="4"/>
        <v>0</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c r="AB162" s="78"/>
      <c r="AC162" s="77"/>
    </row>
    <row r="163" spans="1:27" s="7" customFormat="1" ht="15">
      <c r="A163" s="177" t="s">
        <v>228</v>
      </c>
      <c r="B163" s="188">
        <f>'Open Int.'!E163</f>
        <v>8272</v>
      </c>
      <c r="C163" s="189">
        <f>'Open Int.'!F163</f>
        <v>-188</v>
      </c>
      <c r="D163" s="190">
        <f>'Open Int.'!H163</f>
        <v>752</v>
      </c>
      <c r="E163" s="329">
        <f>'Open Int.'!I163</f>
        <v>376</v>
      </c>
      <c r="F163" s="191">
        <f>IF('Open Int.'!E163=0,0,'Open Int.'!H163/'Open Int.'!E163)</f>
        <v>0.09090909090909091</v>
      </c>
      <c r="G163" s="155">
        <v>0.044444444444444446</v>
      </c>
      <c r="H163" s="170">
        <f t="shared" si="4"/>
        <v>1.0454545454545454</v>
      </c>
      <c r="I163" s="185">
        <f>IF(Volume!D163=0,0,Volume!F163/Volume!D163)</f>
        <v>0.2222222222222222</v>
      </c>
      <c r="J163" s="176">
        <v>0</v>
      </c>
      <c r="K163" s="170">
        <f t="shared" si="5"/>
        <v>0</v>
      </c>
      <c r="L163" s="60"/>
      <c r="M163" s="6"/>
      <c r="N163" s="59"/>
      <c r="O163" s="3"/>
      <c r="P163" s="3"/>
      <c r="Q163" s="3"/>
      <c r="R163" s="3"/>
      <c r="S163" s="3"/>
      <c r="T163" s="3"/>
      <c r="U163" s="61"/>
      <c r="V163" s="3"/>
      <c r="W163" s="3"/>
      <c r="X163" s="3"/>
      <c r="Y163" s="3"/>
      <c r="Z163" s="3"/>
      <c r="AA163" s="2"/>
    </row>
    <row r="164" spans="1:27" s="7" customFormat="1" ht="15">
      <c r="A164" s="177" t="s">
        <v>427</v>
      </c>
      <c r="B164" s="188">
        <f>'Open Int.'!E164</f>
        <v>80600</v>
      </c>
      <c r="C164" s="189">
        <f>'Open Int.'!F164</f>
        <v>0</v>
      </c>
      <c r="D164" s="190">
        <f>'Open Int.'!H164</f>
        <v>5200</v>
      </c>
      <c r="E164" s="329">
        <f>'Open Int.'!I164</f>
        <v>0</v>
      </c>
      <c r="F164" s="191">
        <f>IF('Open Int.'!E164=0,0,'Open Int.'!H164/'Open Int.'!E164)</f>
        <v>0.06451612903225806</v>
      </c>
      <c r="G164" s="155">
        <v>0.06451612903225806</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row>
    <row r="165" spans="1:29" s="58" customFormat="1" ht="15">
      <c r="A165" s="177" t="s">
        <v>276</v>
      </c>
      <c r="B165" s="188">
        <f>'Open Int.'!E165</f>
        <v>350</v>
      </c>
      <c r="C165" s="189">
        <f>'Open Int.'!F165</f>
        <v>0</v>
      </c>
      <c r="D165" s="190">
        <f>'Open Int.'!H165</f>
        <v>0</v>
      </c>
      <c r="E165" s="329">
        <f>'Open Int.'!I165</f>
        <v>0</v>
      </c>
      <c r="F165" s="191">
        <f>IF('Open Int.'!E165=0,0,'Open Int.'!H165/'Open Int.'!E165)</f>
        <v>0</v>
      </c>
      <c r="G165" s="155">
        <v>0</v>
      </c>
      <c r="H165" s="170">
        <f t="shared" si="4"/>
        <v>0</v>
      </c>
      <c r="I165" s="185">
        <f>IF(Volume!D165=0,0,Volume!F165/Volume!D165)</f>
        <v>0</v>
      </c>
      <c r="J165" s="176">
        <v>0</v>
      </c>
      <c r="K165" s="170">
        <f t="shared" si="5"/>
        <v>0</v>
      </c>
      <c r="L165" s="60"/>
      <c r="M165" s="6"/>
      <c r="N165" s="59"/>
      <c r="O165" s="3"/>
      <c r="P165" s="3"/>
      <c r="Q165" s="3"/>
      <c r="R165" s="3"/>
      <c r="S165" s="3"/>
      <c r="T165" s="3"/>
      <c r="U165" s="61"/>
      <c r="V165" s="3"/>
      <c r="W165" s="3"/>
      <c r="X165" s="3"/>
      <c r="Y165" s="3"/>
      <c r="Z165" s="3"/>
      <c r="AA165" s="2"/>
      <c r="AB165" s="78"/>
      <c r="AC165" s="77"/>
    </row>
    <row r="166" spans="1:27" s="7" customFormat="1" ht="15">
      <c r="A166" s="177" t="s">
        <v>180</v>
      </c>
      <c r="B166" s="188">
        <f>'Open Int.'!E166</f>
        <v>385500</v>
      </c>
      <c r="C166" s="189">
        <f>'Open Int.'!F166</f>
        <v>6000</v>
      </c>
      <c r="D166" s="190">
        <f>'Open Int.'!H166</f>
        <v>33000</v>
      </c>
      <c r="E166" s="329">
        <f>'Open Int.'!I166</f>
        <v>0</v>
      </c>
      <c r="F166" s="191">
        <f>IF('Open Int.'!E166=0,0,'Open Int.'!H166/'Open Int.'!E166)</f>
        <v>0.08560311284046693</v>
      </c>
      <c r="G166" s="155">
        <v>0.08695652173913043</v>
      </c>
      <c r="H166" s="170">
        <f t="shared" si="4"/>
        <v>-0.015564202334630309</v>
      </c>
      <c r="I166" s="185">
        <f>IF(Volume!D166=0,0,Volume!F166/Volume!D166)</f>
        <v>0</v>
      </c>
      <c r="J166" s="176">
        <v>0.058823529411764705</v>
      </c>
      <c r="K166" s="170">
        <f t="shared" si="5"/>
        <v>-1</v>
      </c>
      <c r="L166" s="60"/>
      <c r="M166" s="6"/>
      <c r="N166" s="59"/>
      <c r="O166" s="3"/>
      <c r="P166" s="3"/>
      <c r="Q166" s="3"/>
      <c r="R166" s="3"/>
      <c r="S166" s="3"/>
      <c r="T166" s="3"/>
      <c r="U166" s="61"/>
      <c r="V166" s="3"/>
      <c r="W166" s="3"/>
      <c r="X166" s="3"/>
      <c r="Y166" s="3"/>
      <c r="Z166" s="3"/>
      <c r="AA166" s="2"/>
    </row>
    <row r="167" spans="1:27" s="7" customFormat="1" ht="15">
      <c r="A167" s="177" t="s">
        <v>181</v>
      </c>
      <c r="B167" s="188">
        <f>'Open Int.'!E167</f>
        <v>0</v>
      </c>
      <c r="C167" s="189">
        <f>'Open Int.'!F167</f>
        <v>0</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150</v>
      </c>
      <c r="B168" s="188">
        <f>'Open Int.'!E168</f>
        <v>54312</v>
      </c>
      <c r="C168" s="189">
        <f>'Open Int.'!F168</f>
        <v>1752</v>
      </c>
      <c r="D168" s="190">
        <f>'Open Int.'!H168</f>
        <v>2190</v>
      </c>
      <c r="E168" s="329">
        <f>'Open Int.'!I168</f>
        <v>0</v>
      </c>
      <c r="F168" s="191">
        <f>IF('Open Int.'!E168=0,0,'Open Int.'!H168/'Open Int.'!E168)</f>
        <v>0.04032258064516129</v>
      </c>
      <c r="G168" s="155">
        <v>0.041666666666666664</v>
      </c>
      <c r="H168" s="170">
        <f t="shared" si="4"/>
        <v>-0.032258064516129004</v>
      </c>
      <c r="I168" s="185">
        <f>IF(Volume!D168=0,0,Volume!F168/Volume!D168)</f>
        <v>0</v>
      </c>
      <c r="J168" s="176">
        <v>0.03225806451612903</v>
      </c>
      <c r="K168" s="170">
        <f t="shared" si="5"/>
        <v>-1</v>
      </c>
      <c r="L168" s="60"/>
      <c r="M168" s="6"/>
      <c r="N168" s="59"/>
      <c r="O168" s="3"/>
      <c r="P168" s="3"/>
      <c r="Q168" s="3"/>
      <c r="R168" s="3"/>
      <c r="S168" s="3"/>
      <c r="T168" s="3"/>
      <c r="U168" s="61"/>
      <c r="V168" s="3"/>
      <c r="W168" s="3"/>
      <c r="X168" s="3"/>
      <c r="Y168" s="3"/>
      <c r="Z168" s="3"/>
      <c r="AA168" s="2"/>
    </row>
    <row r="169" spans="1:27" s="7" customFormat="1" ht="15">
      <c r="A169" s="177" t="s">
        <v>428</v>
      </c>
      <c r="B169" s="188">
        <f>'Open Int.'!E169</f>
        <v>146250</v>
      </c>
      <c r="C169" s="189">
        <f>'Open Int.'!F169</f>
        <v>-15000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7" s="7" customFormat="1" ht="15">
      <c r="A170" s="177" t="s">
        <v>429</v>
      </c>
      <c r="B170" s="188">
        <f>'Open Int.'!E170</f>
        <v>29400</v>
      </c>
      <c r="C170" s="189">
        <f>'Open Int.'!F170</f>
        <v>0</v>
      </c>
      <c r="D170" s="190">
        <f>'Open Int.'!H170</f>
        <v>3150</v>
      </c>
      <c r="E170" s="329">
        <f>'Open Int.'!I170</f>
        <v>0</v>
      </c>
      <c r="F170" s="191">
        <f>IF('Open Int.'!E170=0,0,'Open Int.'!H170/'Open Int.'!E170)</f>
        <v>0.10714285714285714</v>
      </c>
      <c r="G170" s="155">
        <v>0.10714285714285714</v>
      </c>
      <c r="H170" s="170">
        <f t="shared" si="4"/>
        <v>0</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151</v>
      </c>
      <c r="B171" s="188">
        <f>'Open Int.'!E171</f>
        <v>0</v>
      </c>
      <c r="C171" s="189">
        <f>'Open Int.'!F171</f>
        <v>0</v>
      </c>
      <c r="D171" s="190">
        <f>'Open Int.'!H171</f>
        <v>0</v>
      </c>
      <c r="E171" s="329">
        <f>'Open Int.'!I171</f>
        <v>0</v>
      </c>
      <c r="F171" s="191">
        <f>IF('Open Int.'!E171=0,0,'Open Int.'!H171/'Open Int.'!E171)</f>
        <v>0</v>
      </c>
      <c r="G171" s="155">
        <v>0</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7" s="7" customFormat="1" ht="15">
      <c r="A172" s="177" t="s">
        <v>214</v>
      </c>
      <c r="B172" s="188">
        <f>'Open Int.'!E172</f>
        <v>0</v>
      </c>
      <c r="C172" s="189">
        <f>'Open Int.'!F172</f>
        <v>0</v>
      </c>
      <c r="D172" s="190">
        <f>'Open Int.'!H172</f>
        <v>0</v>
      </c>
      <c r="E172" s="329">
        <f>'Open Int.'!I172</f>
        <v>0</v>
      </c>
      <c r="F172" s="191">
        <f>IF('Open Int.'!E172=0,0,'Open Int.'!H172/'Open Int.'!E172)</f>
        <v>0</v>
      </c>
      <c r="G172" s="155">
        <v>0</v>
      </c>
      <c r="H172" s="170">
        <f t="shared" si="4"/>
        <v>0</v>
      </c>
      <c r="I172" s="185">
        <f>IF(Volume!D172=0,0,Volume!F172/Volume!D172)</f>
        <v>0</v>
      </c>
      <c r="J172" s="176">
        <v>0</v>
      </c>
      <c r="K172" s="170">
        <f t="shared" si="5"/>
        <v>0</v>
      </c>
      <c r="L172" s="60"/>
      <c r="M172" s="6"/>
      <c r="N172" s="59"/>
      <c r="O172" s="3"/>
      <c r="P172" s="3"/>
      <c r="Q172" s="3"/>
      <c r="R172" s="3"/>
      <c r="S172" s="3"/>
      <c r="T172" s="3"/>
      <c r="U172" s="61"/>
      <c r="V172" s="3"/>
      <c r="W172" s="3"/>
      <c r="X172" s="3"/>
      <c r="Y172" s="3"/>
      <c r="Z172" s="3"/>
      <c r="AA172" s="2"/>
    </row>
    <row r="173" spans="1:29" s="58" customFormat="1" ht="15">
      <c r="A173" s="177" t="s">
        <v>229</v>
      </c>
      <c r="B173" s="188">
        <f>'Open Int.'!E173</f>
        <v>11000</v>
      </c>
      <c r="C173" s="189">
        <f>'Open Int.'!F173</f>
        <v>1000</v>
      </c>
      <c r="D173" s="190">
        <f>'Open Int.'!H173</f>
        <v>3800</v>
      </c>
      <c r="E173" s="329">
        <f>'Open Int.'!I173</f>
        <v>-200</v>
      </c>
      <c r="F173" s="191">
        <f>IF('Open Int.'!E173=0,0,'Open Int.'!H173/'Open Int.'!E173)</f>
        <v>0.34545454545454546</v>
      </c>
      <c r="G173" s="155">
        <v>0.4</v>
      </c>
      <c r="H173" s="170">
        <f t="shared" si="4"/>
        <v>-0.1363636363636364</v>
      </c>
      <c r="I173" s="185">
        <f>IF(Volume!D173=0,0,Volume!F173/Volume!D173)</f>
        <v>0.16666666666666666</v>
      </c>
      <c r="J173" s="176">
        <v>0</v>
      </c>
      <c r="K173" s="170">
        <f t="shared" si="5"/>
        <v>0</v>
      </c>
      <c r="L173" s="60"/>
      <c r="M173" s="6"/>
      <c r="N173" s="59"/>
      <c r="O173" s="3"/>
      <c r="P173" s="3"/>
      <c r="Q173" s="3"/>
      <c r="R173" s="3"/>
      <c r="S173" s="3"/>
      <c r="T173" s="3"/>
      <c r="U173" s="61"/>
      <c r="V173" s="3"/>
      <c r="W173" s="3"/>
      <c r="X173" s="3"/>
      <c r="Y173" s="3"/>
      <c r="Z173" s="3"/>
      <c r="AA173" s="2"/>
      <c r="AB173" s="78"/>
      <c r="AC173" s="77"/>
    </row>
    <row r="174" spans="1:27" s="7" customFormat="1" ht="15">
      <c r="A174" s="177" t="s">
        <v>91</v>
      </c>
      <c r="B174" s="188">
        <f>'Open Int.'!E174</f>
        <v>733400</v>
      </c>
      <c r="C174" s="189">
        <f>'Open Int.'!F174</f>
        <v>3800</v>
      </c>
      <c r="D174" s="190">
        <f>'Open Int.'!H174</f>
        <v>19000</v>
      </c>
      <c r="E174" s="329">
        <f>'Open Int.'!I174</f>
        <v>0</v>
      </c>
      <c r="F174" s="191">
        <f>IF('Open Int.'!E174=0,0,'Open Int.'!H174/'Open Int.'!E174)</f>
        <v>0.025906735751295335</v>
      </c>
      <c r="G174" s="155">
        <v>0.026041666666666668</v>
      </c>
      <c r="H174" s="170">
        <f t="shared" si="4"/>
        <v>-0.005181347150259174</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row>
    <row r="175" spans="1:27" s="7" customFormat="1" ht="15">
      <c r="A175" s="177" t="s">
        <v>152</v>
      </c>
      <c r="B175" s="188">
        <f>'Open Int.'!E175</f>
        <v>85050</v>
      </c>
      <c r="C175" s="189">
        <f>'Open Int.'!F175</f>
        <v>1350</v>
      </c>
      <c r="D175" s="190">
        <f>'Open Int.'!H175</f>
        <v>12150</v>
      </c>
      <c r="E175" s="329">
        <f>'Open Int.'!I175</f>
        <v>0</v>
      </c>
      <c r="F175" s="191">
        <f>IF('Open Int.'!E175=0,0,'Open Int.'!H175/'Open Int.'!E175)</f>
        <v>0.14285714285714285</v>
      </c>
      <c r="G175" s="155">
        <v>0.14516129032258066</v>
      </c>
      <c r="H175" s="170">
        <f t="shared" si="4"/>
        <v>-0.015873015873015994</v>
      </c>
      <c r="I175" s="185">
        <f>IF(Volume!D175=0,0,Volume!F175/Volume!D175)</f>
        <v>0</v>
      </c>
      <c r="J175" s="176">
        <v>0</v>
      </c>
      <c r="K175" s="170">
        <f t="shared" si="5"/>
        <v>0</v>
      </c>
      <c r="L175" s="60"/>
      <c r="M175" s="6"/>
      <c r="N175" s="59"/>
      <c r="O175" s="3"/>
      <c r="P175" s="3"/>
      <c r="Q175" s="3"/>
      <c r="R175" s="3"/>
      <c r="S175" s="3"/>
      <c r="T175" s="3"/>
      <c r="U175" s="61"/>
      <c r="V175" s="3"/>
      <c r="W175" s="3"/>
      <c r="X175" s="3"/>
      <c r="Y175" s="3"/>
      <c r="Z175" s="3"/>
      <c r="AA175" s="2"/>
    </row>
    <row r="176" spans="1:29" s="58" customFormat="1" ht="15">
      <c r="A176" s="177" t="s">
        <v>208</v>
      </c>
      <c r="B176" s="188">
        <f>'Open Int.'!E176</f>
        <v>597400</v>
      </c>
      <c r="C176" s="189">
        <f>'Open Int.'!F176</f>
        <v>26780</v>
      </c>
      <c r="D176" s="190">
        <f>'Open Int.'!H176</f>
        <v>98468</v>
      </c>
      <c r="E176" s="329">
        <f>'Open Int.'!I176</f>
        <v>2472</v>
      </c>
      <c r="F176" s="191">
        <f>IF('Open Int.'!E176=0,0,'Open Int.'!H176/'Open Int.'!E176)</f>
        <v>0.16482758620689655</v>
      </c>
      <c r="G176" s="155">
        <v>0.16823104693140795</v>
      </c>
      <c r="H176" s="170">
        <f t="shared" si="4"/>
        <v>-0.02023087168861922</v>
      </c>
      <c r="I176" s="185">
        <f>IF(Volume!D176=0,0,Volume!F176/Volume!D176)</f>
        <v>0.09359605911330049</v>
      </c>
      <c r="J176" s="176">
        <v>0.06435643564356436</v>
      </c>
      <c r="K176" s="170">
        <f t="shared" si="5"/>
        <v>0.4543387646835922</v>
      </c>
      <c r="L176" s="60"/>
      <c r="M176" s="6"/>
      <c r="N176" s="59"/>
      <c r="O176" s="3"/>
      <c r="P176" s="3"/>
      <c r="Q176" s="3"/>
      <c r="R176" s="3"/>
      <c r="S176" s="3"/>
      <c r="T176" s="3"/>
      <c r="U176" s="61"/>
      <c r="V176" s="3"/>
      <c r="W176" s="3"/>
      <c r="X176" s="3"/>
      <c r="Y176" s="3"/>
      <c r="Z176" s="3"/>
      <c r="AA176" s="2"/>
      <c r="AB176" s="78"/>
      <c r="AC176" s="77"/>
    </row>
    <row r="177" spans="1:27" s="7" customFormat="1" ht="15">
      <c r="A177" s="177" t="s">
        <v>230</v>
      </c>
      <c r="B177" s="188">
        <f>'Open Int.'!E177</f>
        <v>18000</v>
      </c>
      <c r="C177" s="189">
        <f>'Open Int.'!F177</f>
        <v>-800</v>
      </c>
      <c r="D177" s="190">
        <f>'Open Int.'!H177</f>
        <v>2000</v>
      </c>
      <c r="E177" s="329">
        <f>'Open Int.'!I177</f>
        <v>0</v>
      </c>
      <c r="F177" s="191">
        <f>IF('Open Int.'!E177=0,0,'Open Int.'!H177/'Open Int.'!E177)</f>
        <v>0.1111111111111111</v>
      </c>
      <c r="G177" s="155">
        <v>0.10638297872340426</v>
      </c>
      <c r="H177" s="170">
        <f t="shared" si="4"/>
        <v>0.04444444444444438</v>
      </c>
      <c r="I177" s="185">
        <f>IF(Volume!D177=0,0,Volume!F177/Volume!D177)</f>
        <v>0</v>
      </c>
      <c r="J177" s="176">
        <v>0</v>
      </c>
      <c r="K177" s="170">
        <f t="shared" si="5"/>
        <v>0</v>
      </c>
      <c r="L177" s="60"/>
      <c r="M177" s="6"/>
      <c r="N177" s="59"/>
      <c r="O177" s="3"/>
      <c r="P177" s="3"/>
      <c r="Q177" s="3"/>
      <c r="R177" s="3"/>
      <c r="S177" s="3"/>
      <c r="T177" s="3"/>
      <c r="U177" s="61"/>
      <c r="V177" s="3"/>
      <c r="W177" s="3"/>
      <c r="X177" s="3"/>
      <c r="Y177" s="3"/>
      <c r="Z177" s="3"/>
      <c r="AA177" s="2"/>
    </row>
    <row r="178" spans="1:27" s="7" customFormat="1" ht="15">
      <c r="A178" s="177" t="s">
        <v>185</v>
      </c>
      <c r="B178" s="188">
        <f>'Open Int.'!E178</f>
        <v>3291300</v>
      </c>
      <c r="C178" s="189">
        <f>'Open Int.'!F178</f>
        <v>212625</v>
      </c>
      <c r="D178" s="190">
        <f>'Open Int.'!H178</f>
        <v>1352025</v>
      </c>
      <c r="E178" s="329">
        <f>'Open Int.'!I178</f>
        <v>20925</v>
      </c>
      <c r="F178" s="191">
        <f>IF('Open Int.'!E178=0,0,'Open Int.'!H178/'Open Int.'!E178)</f>
        <v>0.4107875307629204</v>
      </c>
      <c r="G178" s="155">
        <v>0.4323613242709932</v>
      </c>
      <c r="H178" s="170">
        <f t="shared" si="4"/>
        <v>-0.04989760253058829</v>
      </c>
      <c r="I178" s="185">
        <f>IF(Volume!D178=0,0,Volume!F178/Volume!D178)</f>
        <v>0.39115929941618016</v>
      </c>
      <c r="J178" s="176">
        <v>0.3338870431893688</v>
      </c>
      <c r="K178" s="170">
        <f t="shared" si="5"/>
        <v>0.17153183208229075</v>
      </c>
      <c r="L178" s="60"/>
      <c r="M178" s="6"/>
      <c r="N178" s="59"/>
      <c r="O178" s="3"/>
      <c r="P178" s="3"/>
      <c r="Q178" s="3"/>
      <c r="R178" s="3"/>
      <c r="S178" s="3"/>
      <c r="T178" s="3"/>
      <c r="U178" s="61"/>
      <c r="V178" s="3"/>
      <c r="W178" s="3"/>
      <c r="X178" s="3"/>
      <c r="Y178" s="3"/>
      <c r="Z178" s="3"/>
      <c r="AA178" s="2"/>
    </row>
    <row r="179" spans="1:29" s="58" customFormat="1" ht="15">
      <c r="A179" s="177" t="s">
        <v>206</v>
      </c>
      <c r="B179" s="188">
        <f>'Open Int.'!E179</f>
        <v>29700</v>
      </c>
      <c r="C179" s="189">
        <f>'Open Int.'!F179</f>
        <v>550</v>
      </c>
      <c r="D179" s="190">
        <f>'Open Int.'!H179</f>
        <v>12100</v>
      </c>
      <c r="E179" s="329">
        <f>'Open Int.'!I179</f>
        <v>0</v>
      </c>
      <c r="F179" s="191">
        <f>IF('Open Int.'!E179=0,0,'Open Int.'!H179/'Open Int.'!E179)</f>
        <v>0.4074074074074074</v>
      </c>
      <c r="G179" s="155">
        <v>0.41509433962264153</v>
      </c>
      <c r="H179" s="170">
        <f t="shared" si="4"/>
        <v>-0.018518518518518618</v>
      </c>
      <c r="I179" s="185">
        <f>IF(Volume!D179=0,0,Volume!F179/Volume!D179)</f>
        <v>0</v>
      </c>
      <c r="J179" s="176">
        <v>0.75</v>
      </c>
      <c r="K179" s="170">
        <f t="shared" si="5"/>
        <v>-1</v>
      </c>
      <c r="L179" s="60"/>
      <c r="M179" s="6"/>
      <c r="N179" s="59"/>
      <c r="O179" s="3"/>
      <c r="P179" s="3"/>
      <c r="Q179" s="3"/>
      <c r="R179" s="3"/>
      <c r="S179" s="3"/>
      <c r="T179" s="3"/>
      <c r="U179" s="61"/>
      <c r="V179" s="3"/>
      <c r="W179" s="3"/>
      <c r="X179" s="3"/>
      <c r="Y179" s="3"/>
      <c r="Z179" s="3"/>
      <c r="AA179" s="2"/>
      <c r="AB179" s="78"/>
      <c r="AC179" s="77"/>
    </row>
    <row r="180" spans="1:27" s="7" customFormat="1" ht="15">
      <c r="A180" s="177" t="s">
        <v>118</v>
      </c>
      <c r="B180" s="188">
        <f>'Open Int.'!E180</f>
        <v>478000</v>
      </c>
      <c r="C180" s="189">
        <f>'Open Int.'!F180</f>
        <v>19750</v>
      </c>
      <c r="D180" s="190">
        <f>'Open Int.'!H180</f>
        <v>35250</v>
      </c>
      <c r="E180" s="329">
        <f>'Open Int.'!I180</f>
        <v>0</v>
      </c>
      <c r="F180" s="191">
        <f>IF('Open Int.'!E180=0,0,'Open Int.'!H180/'Open Int.'!E180)</f>
        <v>0.07374476987447699</v>
      </c>
      <c r="G180" s="155">
        <v>0.07692307692307693</v>
      </c>
      <c r="H180" s="170">
        <f t="shared" si="4"/>
        <v>-0.04131799163179915</v>
      </c>
      <c r="I180" s="185">
        <f>IF(Volume!D180=0,0,Volume!F180/Volume!D180)</f>
        <v>0.019704433497536946</v>
      </c>
      <c r="J180" s="176">
        <v>0.050387596899224806</v>
      </c>
      <c r="K180" s="170">
        <f t="shared" si="5"/>
        <v>-0.6089427813565744</v>
      </c>
      <c r="L180" s="60"/>
      <c r="M180" s="6"/>
      <c r="N180" s="59"/>
      <c r="O180" s="3"/>
      <c r="P180" s="3"/>
      <c r="Q180" s="3"/>
      <c r="R180" s="3"/>
      <c r="S180" s="3"/>
      <c r="T180" s="3"/>
      <c r="U180" s="61"/>
      <c r="V180" s="3"/>
      <c r="W180" s="3"/>
      <c r="X180" s="3"/>
      <c r="Y180" s="3"/>
      <c r="Z180" s="3"/>
      <c r="AA180" s="2"/>
    </row>
    <row r="181" spans="1:29" s="58" customFormat="1" ht="15">
      <c r="A181" s="177" t="s">
        <v>231</v>
      </c>
      <c r="B181" s="188">
        <f>'Open Int.'!E181</f>
        <v>3090</v>
      </c>
      <c r="C181" s="189">
        <f>'Open Int.'!F181</f>
        <v>0</v>
      </c>
      <c r="D181" s="190">
        <f>'Open Int.'!H181</f>
        <v>0</v>
      </c>
      <c r="E181" s="329">
        <f>'Open Int.'!I181</f>
        <v>0</v>
      </c>
      <c r="F181" s="191">
        <f>IF('Open Int.'!E181=0,0,'Open Int.'!H181/'Open Int.'!E181)</f>
        <v>0</v>
      </c>
      <c r="G181" s="155">
        <v>0</v>
      </c>
      <c r="H181" s="170">
        <f t="shared" si="4"/>
        <v>0</v>
      </c>
      <c r="I181" s="185">
        <f>IF(Volume!D181=0,0,Volume!F181/Volume!D181)</f>
        <v>0</v>
      </c>
      <c r="J181" s="176">
        <v>0</v>
      </c>
      <c r="K181" s="170">
        <f t="shared" si="5"/>
        <v>0</v>
      </c>
      <c r="L181" s="60"/>
      <c r="M181" s="6"/>
      <c r="N181" s="59"/>
      <c r="O181" s="3"/>
      <c r="P181" s="3"/>
      <c r="Q181" s="3"/>
      <c r="R181" s="3"/>
      <c r="S181" s="3"/>
      <c r="T181" s="3"/>
      <c r="U181" s="61"/>
      <c r="V181" s="3"/>
      <c r="W181" s="3"/>
      <c r="X181" s="3"/>
      <c r="Y181" s="3"/>
      <c r="Z181" s="3"/>
      <c r="AA181" s="2"/>
      <c r="AB181" s="78"/>
      <c r="AC181" s="77"/>
    </row>
    <row r="182" spans="1:27" s="7" customFormat="1" ht="15">
      <c r="A182" s="177" t="s">
        <v>300</v>
      </c>
      <c r="B182" s="188">
        <f>'Open Int.'!E182</f>
        <v>15400</v>
      </c>
      <c r="C182" s="189">
        <f>'Open Int.'!F182</f>
        <v>0</v>
      </c>
      <c r="D182" s="190">
        <f>'Open Int.'!H182</f>
        <v>7700</v>
      </c>
      <c r="E182" s="329">
        <f>'Open Int.'!I182</f>
        <v>0</v>
      </c>
      <c r="F182" s="191">
        <f>IF('Open Int.'!E182=0,0,'Open Int.'!H182/'Open Int.'!E182)</f>
        <v>0.5</v>
      </c>
      <c r="G182" s="155">
        <v>0.5</v>
      </c>
      <c r="H182" s="170">
        <f t="shared" si="4"/>
        <v>0</v>
      </c>
      <c r="I182" s="185">
        <f>IF(Volume!D182=0,0,Volume!F182/Volume!D182)</f>
        <v>0</v>
      </c>
      <c r="J182" s="176">
        <v>0</v>
      </c>
      <c r="K182" s="170">
        <f t="shared" si="5"/>
        <v>0</v>
      </c>
      <c r="L182" s="60"/>
      <c r="M182" s="6"/>
      <c r="N182" s="59"/>
      <c r="O182" s="3"/>
      <c r="P182" s="3"/>
      <c r="Q182" s="3"/>
      <c r="R182" s="3"/>
      <c r="S182" s="3"/>
      <c r="T182" s="3"/>
      <c r="U182" s="61"/>
      <c r="V182" s="3"/>
      <c r="W182" s="3"/>
      <c r="X182" s="3"/>
      <c r="Y182" s="3"/>
      <c r="Z182" s="3"/>
      <c r="AA182" s="2"/>
    </row>
    <row r="183" spans="1:27" s="7" customFormat="1" ht="15">
      <c r="A183" s="177" t="s">
        <v>301</v>
      </c>
      <c r="B183" s="188">
        <f>'Open Int.'!E183</f>
        <v>20638750</v>
      </c>
      <c r="C183" s="189">
        <f>'Open Int.'!F183</f>
        <v>553850</v>
      </c>
      <c r="D183" s="190">
        <f>'Open Int.'!H183</f>
        <v>3040950</v>
      </c>
      <c r="E183" s="329">
        <f>'Open Int.'!I183</f>
        <v>0</v>
      </c>
      <c r="F183" s="191">
        <f>IF('Open Int.'!E183=0,0,'Open Int.'!H183/'Open Int.'!E183)</f>
        <v>0.14734177215189873</v>
      </c>
      <c r="G183" s="155">
        <v>0.1514047866805411</v>
      </c>
      <c r="H183" s="170">
        <f t="shared" si="4"/>
        <v>-0.02683544303797478</v>
      </c>
      <c r="I183" s="185">
        <f>IF(Volume!D183=0,0,Volume!F183/Volume!D183)</f>
        <v>0.3898305084745763</v>
      </c>
      <c r="J183" s="176">
        <v>0.19148936170212766</v>
      </c>
      <c r="K183" s="170">
        <f t="shared" si="5"/>
        <v>1.0357815442561207</v>
      </c>
      <c r="L183" s="60"/>
      <c r="M183" s="6"/>
      <c r="N183" s="59"/>
      <c r="O183" s="3"/>
      <c r="P183" s="3"/>
      <c r="Q183" s="3"/>
      <c r="R183" s="3"/>
      <c r="S183" s="3"/>
      <c r="T183" s="3"/>
      <c r="U183" s="61"/>
      <c r="V183" s="3"/>
      <c r="W183" s="3"/>
      <c r="X183" s="3"/>
      <c r="Y183" s="3"/>
      <c r="Z183" s="3"/>
      <c r="AA183" s="2"/>
    </row>
    <row r="184" spans="1:27" s="7" customFormat="1" ht="15">
      <c r="A184" s="177" t="s">
        <v>173</v>
      </c>
      <c r="B184" s="188">
        <f>'Open Int.'!E184</f>
        <v>436600</v>
      </c>
      <c r="C184" s="189">
        <f>'Open Int.'!F184</f>
        <v>17700</v>
      </c>
      <c r="D184" s="190">
        <f>'Open Int.'!H184</f>
        <v>35400</v>
      </c>
      <c r="E184" s="329">
        <f>'Open Int.'!I184</f>
        <v>0</v>
      </c>
      <c r="F184" s="191">
        <f>IF('Open Int.'!E184=0,0,'Open Int.'!H184/'Open Int.'!E184)</f>
        <v>0.08108108108108109</v>
      </c>
      <c r="G184" s="155">
        <v>0.08450704225352113</v>
      </c>
      <c r="H184" s="170">
        <f t="shared" si="4"/>
        <v>-0.040540540540540466</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row>
    <row r="185" spans="1:29" s="58" customFormat="1" ht="15">
      <c r="A185" s="177" t="s">
        <v>302</v>
      </c>
      <c r="B185" s="188">
        <f>'Open Int.'!E185</f>
        <v>200</v>
      </c>
      <c r="C185" s="189">
        <f>'Open Int.'!F185</f>
        <v>0</v>
      </c>
      <c r="D185" s="190">
        <f>'Open Int.'!H185</f>
        <v>0</v>
      </c>
      <c r="E185" s="329">
        <f>'Open Int.'!I185</f>
        <v>0</v>
      </c>
      <c r="F185" s="191">
        <f>IF('Open Int.'!E185=0,0,'Open Int.'!H185/'Open Int.'!E185)</f>
        <v>0</v>
      </c>
      <c r="G185" s="155">
        <v>0</v>
      </c>
      <c r="H185" s="170">
        <f t="shared" si="4"/>
        <v>0</v>
      </c>
      <c r="I185" s="185">
        <f>IF(Volume!D185=0,0,Volume!F185/Volume!D185)</f>
        <v>0</v>
      </c>
      <c r="J185" s="176">
        <v>0</v>
      </c>
      <c r="K185" s="170">
        <f t="shared" si="5"/>
        <v>0</v>
      </c>
      <c r="L185" s="60"/>
      <c r="M185" s="6"/>
      <c r="N185" s="59"/>
      <c r="O185" s="3"/>
      <c r="P185" s="3"/>
      <c r="Q185" s="3"/>
      <c r="R185" s="3"/>
      <c r="S185" s="3"/>
      <c r="T185" s="3"/>
      <c r="U185" s="61"/>
      <c r="V185" s="3"/>
      <c r="W185" s="3"/>
      <c r="X185" s="3"/>
      <c r="Y185" s="3"/>
      <c r="Z185" s="3"/>
      <c r="AA185" s="2"/>
      <c r="AB185" s="78"/>
      <c r="AC185" s="77"/>
    </row>
    <row r="186" spans="1:29" s="58" customFormat="1" ht="15">
      <c r="A186" s="177" t="s">
        <v>82</v>
      </c>
      <c r="B186" s="188">
        <f>'Open Int.'!E186</f>
        <v>142800</v>
      </c>
      <c r="C186" s="189">
        <f>'Open Int.'!F186</f>
        <v>2100</v>
      </c>
      <c r="D186" s="190">
        <f>'Open Int.'!H186</f>
        <v>21000</v>
      </c>
      <c r="E186" s="329">
        <f>'Open Int.'!I186</f>
        <v>2100</v>
      </c>
      <c r="F186" s="191">
        <f>IF('Open Int.'!E186=0,0,'Open Int.'!H186/'Open Int.'!E186)</f>
        <v>0.14705882352941177</v>
      </c>
      <c r="G186" s="155">
        <v>0.13432835820895522</v>
      </c>
      <c r="H186" s="170">
        <f t="shared" si="4"/>
        <v>0.0947712418300654</v>
      </c>
      <c r="I186" s="185">
        <f>IF(Volume!D186=0,0,Volume!F186/Volume!D186)</f>
        <v>0.14285714285714285</v>
      </c>
      <c r="J186" s="176">
        <v>0.125</v>
      </c>
      <c r="K186" s="170">
        <f t="shared" si="5"/>
        <v>0.1428571428571428</v>
      </c>
      <c r="L186" s="60"/>
      <c r="M186" s="6"/>
      <c r="N186" s="59"/>
      <c r="O186" s="3"/>
      <c r="P186" s="3"/>
      <c r="Q186" s="3"/>
      <c r="R186" s="3"/>
      <c r="S186" s="3"/>
      <c r="T186" s="3"/>
      <c r="U186" s="61"/>
      <c r="V186" s="3"/>
      <c r="W186" s="3"/>
      <c r="X186" s="3"/>
      <c r="Y186" s="3"/>
      <c r="Z186" s="3"/>
      <c r="AA186" s="2"/>
      <c r="AB186" s="78"/>
      <c r="AC186" s="77"/>
    </row>
    <row r="187" spans="1:29" s="58" customFormat="1" ht="15">
      <c r="A187" s="177" t="s">
        <v>430</v>
      </c>
      <c r="B187" s="188">
        <f>'Open Int.'!E187</f>
        <v>4900</v>
      </c>
      <c r="C187" s="189">
        <f>'Open Int.'!F187</f>
        <v>0</v>
      </c>
      <c r="D187" s="190">
        <f>'Open Int.'!H187</f>
        <v>0</v>
      </c>
      <c r="E187" s="329">
        <f>'Open Int.'!I187</f>
        <v>0</v>
      </c>
      <c r="F187" s="191">
        <f>IF('Open Int.'!E187=0,0,'Open Int.'!H187/'Open Int.'!E187)</f>
        <v>0</v>
      </c>
      <c r="G187" s="155">
        <v>0</v>
      </c>
      <c r="H187" s="170">
        <f t="shared" si="4"/>
        <v>0</v>
      </c>
      <c r="I187" s="185">
        <f>IF(Volume!D187=0,0,Volume!F187/Volume!D187)</f>
        <v>0</v>
      </c>
      <c r="J187" s="176">
        <v>0</v>
      </c>
      <c r="K187" s="170">
        <f t="shared" si="5"/>
        <v>0</v>
      </c>
      <c r="L187" s="60"/>
      <c r="M187" s="6"/>
      <c r="N187" s="59"/>
      <c r="O187" s="3"/>
      <c r="P187" s="3"/>
      <c r="Q187" s="3"/>
      <c r="R187" s="3"/>
      <c r="S187" s="3"/>
      <c r="T187" s="3"/>
      <c r="U187" s="61"/>
      <c r="V187" s="3"/>
      <c r="W187" s="3"/>
      <c r="X187" s="3"/>
      <c r="Y187" s="3"/>
      <c r="Z187" s="3"/>
      <c r="AA187" s="2"/>
      <c r="AB187" s="78"/>
      <c r="AC187" s="77"/>
    </row>
    <row r="188" spans="1:29" s="58" customFormat="1" ht="15">
      <c r="A188" s="177" t="s">
        <v>431</v>
      </c>
      <c r="B188" s="188">
        <f>'Open Int.'!E188</f>
        <v>351900</v>
      </c>
      <c r="C188" s="189">
        <f>'Open Int.'!F188</f>
        <v>5400</v>
      </c>
      <c r="D188" s="190">
        <f>'Open Int.'!H188</f>
        <v>17100</v>
      </c>
      <c r="E188" s="329">
        <f>'Open Int.'!I188</f>
        <v>0</v>
      </c>
      <c r="F188" s="191">
        <f>IF('Open Int.'!E188=0,0,'Open Int.'!H188/'Open Int.'!E188)</f>
        <v>0.04859335038363171</v>
      </c>
      <c r="G188" s="155">
        <v>0.04935064935064935</v>
      </c>
      <c r="H188" s="170">
        <f t="shared" si="4"/>
        <v>-0.015345268542199609</v>
      </c>
      <c r="I188" s="185">
        <f>IF(Volume!D188=0,0,Volume!F188/Volume!D188)</f>
        <v>0.013793103448275862</v>
      </c>
      <c r="J188" s="176">
        <v>0</v>
      </c>
      <c r="K188" s="170">
        <f t="shared" si="5"/>
        <v>0</v>
      </c>
      <c r="L188" s="60"/>
      <c r="M188" s="6"/>
      <c r="N188" s="59"/>
      <c r="O188" s="3"/>
      <c r="P188" s="3"/>
      <c r="Q188" s="3"/>
      <c r="R188" s="3"/>
      <c r="S188" s="3"/>
      <c r="T188" s="3"/>
      <c r="U188" s="61"/>
      <c r="V188" s="3"/>
      <c r="W188" s="3"/>
      <c r="X188" s="3"/>
      <c r="Y188" s="3"/>
      <c r="Z188" s="3"/>
      <c r="AA188" s="2"/>
      <c r="AB188" s="78"/>
      <c r="AC188" s="77"/>
    </row>
    <row r="189" spans="1:27" s="7" customFormat="1" ht="15">
      <c r="A189" s="177" t="s">
        <v>153</v>
      </c>
      <c r="B189" s="188">
        <f>'Open Int.'!E189</f>
        <v>450</v>
      </c>
      <c r="C189" s="189">
        <f>'Open Int.'!F189</f>
        <v>0</v>
      </c>
      <c r="D189" s="190">
        <f>'Open Int.'!H189</f>
        <v>0</v>
      </c>
      <c r="E189" s="329">
        <f>'Open Int.'!I189</f>
        <v>0</v>
      </c>
      <c r="F189" s="191">
        <f>IF('Open Int.'!E189=0,0,'Open Int.'!H189/'Open Int.'!E189)</f>
        <v>0</v>
      </c>
      <c r="G189" s="155">
        <v>0</v>
      </c>
      <c r="H189" s="170">
        <f t="shared" si="4"/>
        <v>0</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row>
    <row r="190" spans="1:29" s="58" customFormat="1" ht="15">
      <c r="A190" s="177" t="s">
        <v>154</v>
      </c>
      <c r="B190" s="188">
        <f>'Open Int.'!E190</f>
        <v>434700</v>
      </c>
      <c r="C190" s="189">
        <f>'Open Int.'!F190</f>
        <v>-6900</v>
      </c>
      <c r="D190" s="190">
        <f>'Open Int.'!H190</f>
        <v>0</v>
      </c>
      <c r="E190" s="329">
        <f>'Open Int.'!I190</f>
        <v>0</v>
      </c>
      <c r="F190" s="191">
        <f>IF('Open Int.'!E190=0,0,'Open Int.'!H190/'Open Int.'!E190)</f>
        <v>0</v>
      </c>
      <c r="G190" s="155">
        <v>0</v>
      </c>
      <c r="H190" s="170">
        <f t="shared" si="4"/>
        <v>0</v>
      </c>
      <c r="I190" s="185">
        <f>IF(Volume!D190=0,0,Volume!F190/Volume!D190)</f>
        <v>0</v>
      </c>
      <c r="J190" s="176">
        <v>0</v>
      </c>
      <c r="K190" s="170">
        <f t="shared" si="5"/>
        <v>0</v>
      </c>
      <c r="L190" s="60"/>
      <c r="M190" s="6"/>
      <c r="N190" s="59"/>
      <c r="O190" s="3"/>
      <c r="P190" s="3"/>
      <c r="Q190" s="3"/>
      <c r="R190" s="3"/>
      <c r="S190" s="3"/>
      <c r="T190" s="3"/>
      <c r="U190" s="61"/>
      <c r="V190" s="3"/>
      <c r="W190" s="3"/>
      <c r="X190" s="3"/>
      <c r="Y190" s="3"/>
      <c r="Z190" s="3"/>
      <c r="AA190" s="2"/>
      <c r="AB190" s="78"/>
      <c r="AC190" s="77"/>
    </row>
    <row r="191" spans="1:29" s="58" customFormat="1" ht="15">
      <c r="A191" s="177" t="s">
        <v>303</v>
      </c>
      <c r="B191" s="188">
        <f>'Open Int.'!E191</f>
        <v>270000</v>
      </c>
      <c r="C191" s="189">
        <f>'Open Int.'!F191</f>
        <v>-14400</v>
      </c>
      <c r="D191" s="190">
        <f>'Open Int.'!H191</f>
        <v>57600</v>
      </c>
      <c r="E191" s="329">
        <f>'Open Int.'!I191</f>
        <v>3600</v>
      </c>
      <c r="F191" s="191">
        <f>IF('Open Int.'!E191=0,0,'Open Int.'!H191/'Open Int.'!E191)</f>
        <v>0.21333333333333335</v>
      </c>
      <c r="G191" s="155">
        <v>0.189873417721519</v>
      </c>
      <c r="H191" s="170">
        <f t="shared" si="4"/>
        <v>0.12355555555555556</v>
      </c>
      <c r="I191" s="185">
        <f>IF(Volume!D191=0,0,Volume!F191/Volume!D191)</f>
        <v>0.05555555555555555</v>
      </c>
      <c r="J191" s="176">
        <v>0.05952380952380952</v>
      </c>
      <c r="K191" s="170">
        <f t="shared" si="5"/>
        <v>-0.06666666666666667</v>
      </c>
      <c r="L191" s="60"/>
      <c r="M191" s="6"/>
      <c r="N191" s="59"/>
      <c r="O191" s="3"/>
      <c r="P191" s="3"/>
      <c r="Q191" s="3"/>
      <c r="R191" s="3"/>
      <c r="S191" s="3"/>
      <c r="T191" s="3"/>
      <c r="U191" s="61"/>
      <c r="V191" s="3"/>
      <c r="W191" s="3"/>
      <c r="X191" s="3"/>
      <c r="Y191" s="3"/>
      <c r="Z191" s="3"/>
      <c r="AA191" s="2"/>
      <c r="AB191" s="78"/>
      <c r="AC191" s="77"/>
    </row>
    <row r="192" spans="1:27" s="7" customFormat="1" ht="15">
      <c r="A192" s="177" t="s">
        <v>155</v>
      </c>
      <c r="B192" s="188">
        <f>'Open Int.'!E192</f>
        <v>15750</v>
      </c>
      <c r="C192" s="189">
        <f>'Open Int.'!F192</f>
        <v>0</v>
      </c>
      <c r="D192" s="190">
        <f>'Open Int.'!H192</f>
        <v>2625</v>
      </c>
      <c r="E192" s="329">
        <f>'Open Int.'!I192</f>
        <v>1050</v>
      </c>
      <c r="F192" s="191">
        <f>IF('Open Int.'!E192=0,0,'Open Int.'!H192/'Open Int.'!E192)</f>
        <v>0.16666666666666666</v>
      </c>
      <c r="G192" s="155">
        <v>0.1</v>
      </c>
      <c r="H192" s="170">
        <f t="shared" si="4"/>
        <v>0.6666666666666665</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row>
    <row r="193" spans="1:29" s="58" customFormat="1" ht="15">
      <c r="A193" s="177" t="s">
        <v>38</v>
      </c>
      <c r="B193" s="188">
        <f>'Open Int.'!E193</f>
        <v>101400</v>
      </c>
      <c r="C193" s="189">
        <f>'Open Int.'!F193</f>
        <v>1200</v>
      </c>
      <c r="D193" s="190">
        <f>'Open Int.'!H193</f>
        <v>8400</v>
      </c>
      <c r="E193" s="329">
        <f>'Open Int.'!I193</f>
        <v>0</v>
      </c>
      <c r="F193" s="191">
        <f>IF('Open Int.'!E193=0,0,'Open Int.'!H193/'Open Int.'!E193)</f>
        <v>0.08284023668639054</v>
      </c>
      <c r="G193" s="155">
        <v>0.08383233532934131</v>
      </c>
      <c r="H193" s="170">
        <f t="shared" si="4"/>
        <v>-0.011834319526627076</v>
      </c>
      <c r="I193" s="185">
        <f>IF(Volume!D193=0,0,Volume!F193/Volume!D193)</f>
        <v>0.058823529411764705</v>
      </c>
      <c r="J193" s="176">
        <v>0.06666666666666667</v>
      </c>
      <c r="K193" s="170">
        <f t="shared" si="5"/>
        <v>-0.11764705882352941</v>
      </c>
      <c r="L193" s="60"/>
      <c r="M193" s="6"/>
      <c r="N193" s="59"/>
      <c r="O193" s="3"/>
      <c r="P193" s="3"/>
      <c r="Q193" s="3"/>
      <c r="R193" s="3"/>
      <c r="S193" s="3"/>
      <c r="T193" s="3"/>
      <c r="U193" s="61"/>
      <c r="V193" s="3"/>
      <c r="W193" s="3"/>
      <c r="X193" s="3"/>
      <c r="Y193" s="3"/>
      <c r="Z193" s="3"/>
      <c r="AA193" s="2"/>
      <c r="AB193" s="78"/>
      <c r="AC193" s="77"/>
    </row>
    <row r="194" spans="1:29" s="58" customFormat="1" ht="15">
      <c r="A194" s="177" t="s">
        <v>156</v>
      </c>
      <c r="B194" s="188">
        <f>'Open Int.'!E194</f>
        <v>0</v>
      </c>
      <c r="C194" s="189">
        <f>'Open Int.'!F194</f>
        <v>0</v>
      </c>
      <c r="D194" s="190">
        <f>'Open Int.'!H194</f>
        <v>0</v>
      </c>
      <c r="E194" s="329">
        <f>'Open Int.'!I194</f>
        <v>0</v>
      </c>
      <c r="F194" s="191">
        <f>IF('Open Int.'!E194=0,0,'Open Int.'!H194/'Open Int.'!E194)</f>
        <v>0</v>
      </c>
      <c r="G194" s="155">
        <v>0</v>
      </c>
      <c r="H194" s="170">
        <f t="shared" si="4"/>
        <v>0</v>
      </c>
      <c r="I194" s="185">
        <f>IF(Volume!D194=0,0,Volume!F194/Volume!D194)</f>
        <v>0</v>
      </c>
      <c r="J194" s="176">
        <v>0</v>
      </c>
      <c r="K194" s="170">
        <f t="shared" si="5"/>
        <v>0</v>
      </c>
      <c r="L194" s="60"/>
      <c r="M194" s="6"/>
      <c r="N194" s="59"/>
      <c r="O194" s="3"/>
      <c r="P194" s="3"/>
      <c r="Q194" s="3"/>
      <c r="R194" s="3"/>
      <c r="S194" s="3"/>
      <c r="T194" s="3"/>
      <c r="U194" s="61"/>
      <c r="V194" s="3"/>
      <c r="W194" s="3"/>
      <c r="X194" s="3"/>
      <c r="Y194" s="3"/>
      <c r="Z194" s="3"/>
      <c r="AA194" s="2"/>
      <c r="AB194" s="78"/>
      <c r="AC194" s="77"/>
    </row>
    <row r="195" spans="1:29" s="58" customFormat="1" ht="15">
      <c r="A195" s="177" t="s">
        <v>394</v>
      </c>
      <c r="B195" s="188">
        <f>'Open Int.'!E195</f>
        <v>12600</v>
      </c>
      <c r="C195" s="189">
        <f>'Open Int.'!F195</f>
        <v>0</v>
      </c>
      <c r="D195" s="190">
        <f>'Open Int.'!H195</f>
        <v>0</v>
      </c>
      <c r="E195" s="329">
        <f>'Open Int.'!I195</f>
        <v>0</v>
      </c>
      <c r="F195" s="191">
        <f>IF('Open Int.'!E195=0,0,'Open Int.'!H195/'Open Int.'!E195)</f>
        <v>0</v>
      </c>
      <c r="G195" s="155">
        <v>0</v>
      </c>
      <c r="H195" s="170">
        <f t="shared" si="4"/>
        <v>0</v>
      </c>
      <c r="I195" s="185">
        <f>IF(Volume!D195=0,0,Volume!F195/Volume!D195)</f>
        <v>0</v>
      </c>
      <c r="J195" s="176">
        <v>0</v>
      </c>
      <c r="K195" s="170">
        <f t="shared" si="5"/>
        <v>0</v>
      </c>
      <c r="L195" s="60"/>
      <c r="M195" s="6"/>
      <c r="N195" s="59"/>
      <c r="O195" s="3"/>
      <c r="P195" s="3"/>
      <c r="Q195" s="3"/>
      <c r="R195" s="3"/>
      <c r="S195" s="3"/>
      <c r="T195" s="3"/>
      <c r="U195" s="61"/>
      <c r="V195" s="3"/>
      <c r="W195" s="3"/>
      <c r="X195" s="3"/>
      <c r="Y195" s="3"/>
      <c r="Z195" s="3"/>
      <c r="AA195" s="2"/>
      <c r="AB195" s="78"/>
      <c r="AC195" s="77"/>
    </row>
    <row r="196" spans="1:28" s="2" customFormat="1" ht="15" customHeight="1" hidden="1">
      <c r="A196" s="72"/>
      <c r="B196" s="140">
        <f>SUM(B4:B195)</f>
        <v>220309051</v>
      </c>
      <c r="C196" s="141">
        <f>SUM(C4:C195)</f>
        <v>2600014</v>
      </c>
      <c r="D196" s="142"/>
      <c r="E196" s="143"/>
      <c r="F196" s="60"/>
      <c r="G196" s="6"/>
      <c r="H196" s="59"/>
      <c r="I196" s="6"/>
      <c r="J196" s="6"/>
      <c r="K196" s="59"/>
      <c r="L196" s="60"/>
      <c r="M196" s="6"/>
      <c r="N196" s="59"/>
      <c r="O196" s="3"/>
      <c r="P196" s="3"/>
      <c r="Q196" s="3"/>
      <c r="R196" s="3"/>
      <c r="S196" s="3"/>
      <c r="T196" s="3"/>
      <c r="U196" s="61"/>
      <c r="V196" s="3"/>
      <c r="W196" s="3"/>
      <c r="X196" s="3"/>
      <c r="Y196" s="3"/>
      <c r="Z196" s="3"/>
      <c r="AB196" s="75"/>
    </row>
    <row r="197" spans="2:28" s="2" customFormat="1" ht="15" customHeight="1">
      <c r="B197" s="5"/>
      <c r="C197" s="5"/>
      <c r="D197" s="143"/>
      <c r="E197" s="143"/>
      <c r="F197" s="60"/>
      <c r="G197" s="6"/>
      <c r="H197" s="59"/>
      <c r="I197" s="6"/>
      <c r="J197" s="6"/>
      <c r="K197" s="59"/>
      <c r="L197" s="60"/>
      <c r="M197" s="6"/>
      <c r="N197" s="59"/>
      <c r="O197" s="3"/>
      <c r="P197" s="3"/>
      <c r="Q197" s="3"/>
      <c r="R197" s="3"/>
      <c r="S197" s="3"/>
      <c r="T197" s="3"/>
      <c r="U197" s="61"/>
      <c r="V197" s="3"/>
      <c r="W197" s="3"/>
      <c r="X197" s="3"/>
      <c r="Y197" s="3"/>
      <c r="Z197" s="3"/>
      <c r="AB197" s="1"/>
    </row>
    <row r="198" spans="1:5" ht="12.75">
      <c r="A198" s="2"/>
      <c r="B198" s="5"/>
      <c r="C198" s="5"/>
      <c r="D198" s="143"/>
      <c r="E198" s="143"/>
    </row>
    <row r="199" spans="1:5" ht="12.75">
      <c r="A199" s="137"/>
      <c r="B199" s="144"/>
      <c r="C199" s="145"/>
      <c r="D199" s="146"/>
      <c r="E199" s="146"/>
    </row>
    <row r="200" spans="1:5" ht="12.75">
      <c r="A200" s="138"/>
      <c r="B200" s="147"/>
      <c r="C200" s="148"/>
      <c r="D200" s="148"/>
      <c r="E200" s="148"/>
    </row>
    <row r="201" spans="1:5" ht="12.75">
      <c r="A201" s="139"/>
      <c r="B201" s="149"/>
      <c r="C201" s="150"/>
      <c r="D201" s="151"/>
      <c r="E201" s="151"/>
    </row>
    <row r="202" spans="1:5" ht="12.75">
      <c r="A202" s="137"/>
      <c r="B202" s="149"/>
      <c r="C202" s="150"/>
      <c r="D202" s="151"/>
      <c r="E202" s="151"/>
    </row>
    <row r="203" spans="1:5" ht="12.75">
      <c r="A203" s="139"/>
      <c r="B203" s="149"/>
      <c r="C203" s="150"/>
      <c r="D203" s="151"/>
      <c r="E203" s="151"/>
    </row>
    <row r="204" spans="1:5" ht="12.75">
      <c r="A204" s="137"/>
      <c r="B204" s="149"/>
      <c r="C204" s="150"/>
      <c r="D204" s="151"/>
      <c r="E204" s="151"/>
    </row>
    <row r="205" spans="1:5" ht="12.75">
      <c r="A205" s="4"/>
      <c r="B205" s="152"/>
      <c r="C205" s="152"/>
      <c r="D205" s="153"/>
      <c r="E205" s="153"/>
    </row>
    <row r="206" spans="1:5" ht="12.75">
      <c r="A206" s="4"/>
      <c r="B206" s="152"/>
      <c r="C206" s="152"/>
      <c r="D206" s="153"/>
      <c r="E206" s="153"/>
    </row>
    <row r="207" spans="1:5" ht="12.75">
      <c r="A207" s="4"/>
      <c r="B207" s="152"/>
      <c r="C207" s="152"/>
      <c r="D207" s="153"/>
      <c r="E207" s="153"/>
    </row>
    <row r="238" ht="12.75">
      <c r="B238"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5"/>
  <sheetViews>
    <sheetView workbookViewId="0" topLeftCell="A1">
      <selection activeCell="I255" sqref="I255"/>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1" t="s">
        <v>126</v>
      </c>
      <c r="B1" s="422"/>
      <c r="C1" s="422"/>
      <c r="D1" s="422"/>
      <c r="E1" s="422"/>
      <c r="F1" s="422"/>
      <c r="G1" s="422"/>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6542.05</v>
      </c>
      <c r="C3" s="269">
        <v>6550.65</v>
      </c>
      <c r="D3" s="263">
        <f>C3-B3</f>
        <v>8.599999999999454</v>
      </c>
      <c r="E3" s="332">
        <f>D3/B3</f>
        <v>0.001314572649245948</v>
      </c>
      <c r="F3" s="263">
        <v>-1</v>
      </c>
      <c r="G3" s="160">
        <f aca="true" t="shared" si="0" ref="G3:G86">D3-F3</f>
        <v>9.599999999999454</v>
      </c>
    </row>
    <row r="4" spans="1:7" s="69" customFormat="1" ht="13.5">
      <c r="A4" s="193" t="s">
        <v>467</v>
      </c>
      <c r="B4" s="272">
        <f>Volume!J5</f>
        <v>4173.6</v>
      </c>
      <c r="C4" s="2">
        <v>4158.85</v>
      </c>
      <c r="D4" s="264">
        <f>C4-B4</f>
        <v>-14.75</v>
      </c>
      <c r="E4" s="331">
        <f>D4/B4</f>
        <v>-0.003534119225608587</v>
      </c>
      <c r="F4" s="264">
        <v>-17.950000000000728</v>
      </c>
      <c r="G4" s="159">
        <f t="shared" si="0"/>
        <v>3.2000000000007276</v>
      </c>
    </row>
    <row r="5" spans="1:7" s="69" customFormat="1" ht="13.5">
      <c r="A5" s="193" t="s">
        <v>74</v>
      </c>
      <c r="B5" s="272">
        <f>Volume!J6</f>
        <v>5159.9</v>
      </c>
      <c r="C5" s="2">
        <v>5174.7</v>
      </c>
      <c r="D5" s="264">
        <f>C5-B5</f>
        <v>14.800000000000182</v>
      </c>
      <c r="E5" s="331">
        <f>D5/B5</f>
        <v>0.0028682726409426894</v>
      </c>
      <c r="F5" s="264">
        <v>0.5</v>
      </c>
      <c r="G5" s="159">
        <f t="shared" si="0"/>
        <v>14.300000000000182</v>
      </c>
    </row>
    <row r="6" spans="1:7" s="69" customFormat="1" ht="13.5">
      <c r="A6" s="193" t="s">
        <v>468</v>
      </c>
      <c r="B6" s="272">
        <f>Volume!J7</f>
        <v>8428.75</v>
      </c>
      <c r="C6" s="2">
        <v>8411.4</v>
      </c>
      <c r="D6" s="264">
        <f>C6-B6</f>
        <v>-17.350000000000364</v>
      </c>
      <c r="E6" s="331">
        <f>D6/B6</f>
        <v>-0.0020584309654456904</v>
      </c>
      <c r="F6" s="264">
        <v>-6.400000000001455</v>
      </c>
      <c r="G6" s="159">
        <f t="shared" si="0"/>
        <v>-10.949999999998909</v>
      </c>
    </row>
    <row r="7" spans="1:7" s="69" customFormat="1" ht="13.5">
      <c r="A7" s="193" t="s">
        <v>9</v>
      </c>
      <c r="B7" s="272">
        <f>Volume!J8</f>
        <v>4252.05</v>
      </c>
      <c r="C7" s="2">
        <v>4240.75</v>
      </c>
      <c r="D7" s="264">
        <f aca="true" t="shared" si="1" ref="D7:D69">C7-B7</f>
        <v>-11.300000000000182</v>
      </c>
      <c r="E7" s="331">
        <f aca="true" t="shared" si="2" ref="E7:E69">D7/B7</f>
        <v>-0.0026575416563775545</v>
      </c>
      <c r="F7" s="264">
        <v>-13.549999999999272</v>
      </c>
      <c r="G7" s="159">
        <f t="shared" si="0"/>
        <v>2.2499999999990905</v>
      </c>
    </row>
    <row r="8" spans="1:7" s="69" customFormat="1" ht="13.5">
      <c r="A8" s="193" t="s">
        <v>279</v>
      </c>
      <c r="B8" s="272">
        <f>Volume!J9</f>
        <v>2991.7</v>
      </c>
      <c r="C8" s="70">
        <v>2999.85</v>
      </c>
      <c r="D8" s="264">
        <f t="shared" si="1"/>
        <v>8.150000000000091</v>
      </c>
      <c r="E8" s="331">
        <f t="shared" si="2"/>
        <v>0.0027242036300431497</v>
      </c>
      <c r="F8" s="264">
        <v>9.350000000000364</v>
      </c>
      <c r="G8" s="159">
        <f t="shared" si="0"/>
        <v>-1.2000000000002728</v>
      </c>
    </row>
    <row r="9" spans="1:10" s="69" customFormat="1" ht="13.5">
      <c r="A9" s="193" t="s">
        <v>134</v>
      </c>
      <c r="B9" s="272">
        <f>Volume!J10</f>
        <v>4726.45</v>
      </c>
      <c r="C9" s="70">
        <v>4740.65</v>
      </c>
      <c r="D9" s="264">
        <f t="shared" si="1"/>
        <v>14.199999999999818</v>
      </c>
      <c r="E9" s="331">
        <f t="shared" si="2"/>
        <v>0.003004369029609923</v>
      </c>
      <c r="F9" s="264">
        <v>14.350000000000364</v>
      </c>
      <c r="G9" s="159">
        <f t="shared" si="0"/>
        <v>-0.1500000000005457</v>
      </c>
      <c r="H9" s="135"/>
      <c r="I9" s="136"/>
      <c r="J9" s="78"/>
    </row>
    <row r="10" spans="1:10" s="69" customFormat="1" ht="13.5">
      <c r="A10" s="193" t="s">
        <v>401</v>
      </c>
      <c r="B10" s="272">
        <f>Volume!J11</f>
        <v>1322.2</v>
      </c>
      <c r="C10" s="70">
        <v>1334.5</v>
      </c>
      <c r="D10" s="264">
        <f t="shared" si="1"/>
        <v>12.299999999999955</v>
      </c>
      <c r="E10" s="331">
        <f t="shared" si="2"/>
        <v>0.009302677355921914</v>
      </c>
      <c r="F10" s="264">
        <v>7.350000000000136</v>
      </c>
      <c r="G10" s="159">
        <f t="shared" si="0"/>
        <v>4.949999999999818</v>
      </c>
      <c r="H10" s="135"/>
      <c r="I10" s="136"/>
      <c r="J10" s="78"/>
    </row>
    <row r="11" spans="1:7" s="69" customFormat="1" ht="13.5">
      <c r="A11" s="193" t="s">
        <v>0</v>
      </c>
      <c r="B11" s="272">
        <f>Volume!J12</f>
        <v>852.25</v>
      </c>
      <c r="C11" s="70">
        <v>848.45</v>
      </c>
      <c r="D11" s="264">
        <f t="shared" si="1"/>
        <v>-3.7999999999999545</v>
      </c>
      <c r="E11" s="331">
        <f t="shared" si="2"/>
        <v>-0.004458785567615083</v>
      </c>
      <c r="F11" s="264">
        <v>-4.5499999999999545</v>
      </c>
      <c r="G11" s="159">
        <f t="shared" si="0"/>
        <v>0.75</v>
      </c>
    </row>
    <row r="12" spans="1:7" s="69" customFormat="1" ht="13.5">
      <c r="A12" s="193" t="s">
        <v>402</v>
      </c>
      <c r="B12" s="272">
        <f>Volume!J13</f>
        <v>575</v>
      </c>
      <c r="C12" s="70">
        <v>578.6</v>
      </c>
      <c r="D12" s="264">
        <f t="shared" si="1"/>
        <v>3.6000000000000227</v>
      </c>
      <c r="E12" s="331">
        <f t="shared" si="2"/>
        <v>0.006260869565217431</v>
      </c>
      <c r="F12" s="264">
        <v>2.3500000000000227</v>
      </c>
      <c r="G12" s="159">
        <f t="shared" si="0"/>
        <v>1.25</v>
      </c>
    </row>
    <row r="13" spans="1:7" s="69" customFormat="1" ht="13.5">
      <c r="A13" s="193" t="s">
        <v>403</v>
      </c>
      <c r="B13" s="272">
        <f>Volume!J14</f>
        <v>1587.75</v>
      </c>
      <c r="C13" s="70">
        <v>1599.4</v>
      </c>
      <c r="D13" s="264">
        <f t="shared" si="1"/>
        <v>11.650000000000091</v>
      </c>
      <c r="E13" s="331">
        <f t="shared" si="2"/>
        <v>0.007337427176822605</v>
      </c>
      <c r="F13" s="264">
        <v>11.45</v>
      </c>
      <c r="G13" s="159">
        <f t="shared" si="0"/>
        <v>0.20000000000009166</v>
      </c>
    </row>
    <row r="14" spans="1:7" s="69" customFormat="1" ht="13.5">
      <c r="A14" s="193" t="s">
        <v>404</v>
      </c>
      <c r="B14" s="272">
        <f>Volume!J15</f>
        <v>135.95</v>
      </c>
      <c r="C14" s="70">
        <v>136</v>
      </c>
      <c r="D14" s="264">
        <f t="shared" si="1"/>
        <v>0.05000000000001137</v>
      </c>
      <c r="E14" s="331">
        <f t="shared" si="2"/>
        <v>0.00036778227289453014</v>
      </c>
      <c r="F14" s="264">
        <v>0</v>
      </c>
      <c r="G14" s="159">
        <f t="shared" si="0"/>
        <v>0.05000000000001137</v>
      </c>
    </row>
    <row r="15" spans="1:8" s="25" customFormat="1" ht="13.5">
      <c r="A15" s="193" t="s">
        <v>135</v>
      </c>
      <c r="B15" s="272">
        <f>Volume!J16</f>
        <v>81.1</v>
      </c>
      <c r="C15" s="70">
        <v>81.55</v>
      </c>
      <c r="D15" s="264">
        <f t="shared" si="1"/>
        <v>0.45000000000000284</v>
      </c>
      <c r="E15" s="331">
        <f t="shared" si="2"/>
        <v>0.005548705302096213</v>
      </c>
      <c r="F15" s="264">
        <v>0.5499999999999972</v>
      </c>
      <c r="G15" s="159">
        <f t="shared" si="0"/>
        <v>-0.09999999999999432</v>
      </c>
      <c r="H15" s="69"/>
    </row>
    <row r="16" spans="1:7" s="69" customFormat="1" ht="13.5">
      <c r="A16" s="193" t="s">
        <v>174</v>
      </c>
      <c r="B16" s="272">
        <f>Volume!J17</f>
        <v>55.05</v>
      </c>
      <c r="C16" s="70">
        <v>55.5</v>
      </c>
      <c r="D16" s="264">
        <f t="shared" si="1"/>
        <v>0.45000000000000284</v>
      </c>
      <c r="E16" s="331">
        <f t="shared" si="2"/>
        <v>0.008174386920980978</v>
      </c>
      <c r="F16" s="264">
        <v>0.3500000000000014</v>
      </c>
      <c r="G16" s="159">
        <f t="shared" si="0"/>
        <v>0.10000000000000142</v>
      </c>
    </row>
    <row r="17" spans="1:7" s="69" customFormat="1" ht="13.5">
      <c r="A17" s="193" t="s">
        <v>280</v>
      </c>
      <c r="B17" s="272">
        <f>Volume!J18</f>
        <v>412.6</v>
      </c>
      <c r="C17" s="70">
        <v>415.6</v>
      </c>
      <c r="D17" s="264">
        <f t="shared" si="1"/>
        <v>3</v>
      </c>
      <c r="E17" s="331">
        <f t="shared" si="2"/>
        <v>0.007270964614638875</v>
      </c>
      <c r="F17" s="264">
        <v>3.0500000000000114</v>
      </c>
      <c r="G17" s="159">
        <f t="shared" si="0"/>
        <v>-0.05000000000001137</v>
      </c>
    </row>
    <row r="18" spans="1:7" s="69" customFormat="1" ht="13.5">
      <c r="A18" s="193" t="s">
        <v>75</v>
      </c>
      <c r="B18" s="272">
        <f>Volume!J19</f>
        <v>85.2</v>
      </c>
      <c r="C18" s="70">
        <v>85.75</v>
      </c>
      <c r="D18" s="264">
        <f t="shared" si="1"/>
        <v>0.5499999999999972</v>
      </c>
      <c r="E18" s="331">
        <f t="shared" si="2"/>
        <v>0.00645539906103283</v>
      </c>
      <c r="F18" s="264">
        <v>0.5499999999999972</v>
      </c>
      <c r="G18" s="159">
        <f t="shared" si="0"/>
        <v>0</v>
      </c>
    </row>
    <row r="19" spans="1:7" s="69" customFormat="1" ht="13.5">
      <c r="A19" s="193" t="s">
        <v>405</v>
      </c>
      <c r="B19" s="272">
        <f>Volume!J20</f>
        <v>273.45</v>
      </c>
      <c r="C19" s="70">
        <v>275.1</v>
      </c>
      <c r="D19" s="264">
        <f t="shared" si="1"/>
        <v>1.650000000000034</v>
      </c>
      <c r="E19" s="331">
        <f t="shared" si="2"/>
        <v>0.006034009873834464</v>
      </c>
      <c r="F19" s="264">
        <v>1.9500000000000455</v>
      </c>
      <c r="G19" s="159">
        <f t="shared" si="0"/>
        <v>-0.30000000000001137</v>
      </c>
    </row>
    <row r="20" spans="1:7" s="69" customFormat="1" ht="13.5">
      <c r="A20" s="193" t="s">
        <v>406</v>
      </c>
      <c r="B20" s="272">
        <f>Volume!J21</f>
        <v>723.25</v>
      </c>
      <c r="C20" s="70">
        <v>722.6</v>
      </c>
      <c r="D20" s="264">
        <f t="shared" si="1"/>
        <v>-0.6499999999999773</v>
      </c>
      <c r="E20" s="331">
        <f t="shared" si="2"/>
        <v>-0.0008987210508122741</v>
      </c>
      <c r="F20" s="264">
        <v>0.75</v>
      </c>
      <c r="G20" s="159">
        <f t="shared" si="0"/>
        <v>-1.3999999999999773</v>
      </c>
    </row>
    <row r="21" spans="1:7" s="69" customFormat="1" ht="13.5">
      <c r="A21" s="193" t="s">
        <v>88</v>
      </c>
      <c r="B21" s="272">
        <f>Volume!J22</f>
        <v>43.95</v>
      </c>
      <c r="C21" s="70">
        <v>44.25</v>
      </c>
      <c r="D21" s="264">
        <f t="shared" si="1"/>
        <v>0.29999999999999716</v>
      </c>
      <c r="E21" s="331">
        <f t="shared" si="2"/>
        <v>0.006825938566552836</v>
      </c>
      <c r="F21" s="264">
        <v>0.25</v>
      </c>
      <c r="G21" s="159">
        <f t="shared" si="0"/>
        <v>0.04999999999999716</v>
      </c>
    </row>
    <row r="22" spans="1:7" s="69" customFormat="1" ht="13.5">
      <c r="A22" s="193" t="s">
        <v>136</v>
      </c>
      <c r="B22" s="272">
        <f>Volume!J23</f>
        <v>38.35</v>
      </c>
      <c r="C22" s="70">
        <v>38.1</v>
      </c>
      <c r="D22" s="264">
        <f t="shared" si="1"/>
        <v>-0.25</v>
      </c>
      <c r="E22" s="331">
        <f t="shared" si="2"/>
        <v>-0.006518904823989569</v>
      </c>
      <c r="F22" s="264">
        <v>-0.04999999999999716</v>
      </c>
      <c r="G22" s="159">
        <f t="shared" si="0"/>
        <v>-0.20000000000000284</v>
      </c>
    </row>
    <row r="23" spans="1:7" s="69" customFormat="1" ht="13.5">
      <c r="A23" s="193" t="s">
        <v>157</v>
      </c>
      <c r="B23" s="272">
        <f>Volume!J24</f>
        <v>787.65</v>
      </c>
      <c r="C23" s="70">
        <v>789.6</v>
      </c>
      <c r="D23" s="264">
        <f t="shared" si="1"/>
        <v>1.9500000000000455</v>
      </c>
      <c r="E23" s="331">
        <f t="shared" si="2"/>
        <v>0.002475718910683737</v>
      </c>
      <c r="F23" s="264">
        <v>4.2999999999999545</v>
      </c>
      <c r="G23" s="159">
        <f t="shared" si="0"/>
        <v>-2.349999999999909</v>
      </c>
    </row>
    <row r="24" spans="1:7" s="69" customFormat="1" ht="13.5">
      <c r="A24" s="193" t="s">
        <v>193</v>
      </c>
      <c r="B24" s="272">
        <f>Volume!J25</f>
        <v>2177.55</v>
      </c>
      <c r="C24" s="70">
        <v>2138.6</v>
      </c>
      <c r="D24" s="264">
        <f t="shared" si="1"/>
        <v>-38.95000000000027</v>
      </c>
      <c r="E24" s="331">
        <f t="shared" si="2"/>
        <v>-0.01788707492365285</v>
      </c>
      <c r="F24" s="264">
        <v>-39.84999999999991</v>
      </c>
      <c r="G24" s="159">
        <f t="shared" si="0"/>
        <v>0.8999999999996362</v>
      </c>
    </row>
    <row r="25" spans="1:7" s="69" customFormat="1" ht="13.5">
      <c r="A25" s="193" t="s">
        <v>281</v>
      </c>
      <c r="B25" s="272">
        <f>Volume!J26</f>
        <v>161.85</v>
      </c>
      <c r="C25" s="70">
        <v>162.75</v>
      </c>
      <c r="D25" s="264">
        <f t="shared" si="1"/>
        <v>0.9000000000000057</v>
      </c>
      <c r="E25" s="331">
        <f t="shared" si="2"/>
        <v>0.005560704355885114</v>
      </c>
      <c r="F25" s="264">
        <v>0.9499999999999886</v>
      </c>
      <c r="G25" s="159">
        <f t="shared" si="0"/>
        <v>-0.04999999999998295</v>
      </c>
    </row>
    <row r="26" spans="1:7" s="14" customFormat="1" ht="13.5">
      <c r="A26" s="193" t="s">
        <v>282</v>
      </c>
      <c r="B26" s="272">
        <f>Volume!J27</f>
        <v>67.65</v>
      </c>
      <c r="C26" s="70">
        <v>68.05</v>
      </c>
      <c r="D26" s="264">
        <f t="shared" si="1"/>
        <v>0.3999999999999915</v>
      </c>
      <c r="E26" s="331">
        <f t="shared" si="2"/>
        <v>0.005912786400591152</v>
      </c>
      <c r="F26" s="264">
        <v>0.3999999999999915</v>
      </c>
      <c r="G26" s="159">
        <f t="shared" si="0"/>
        <v>0</v>
      </c>
    </row>
    <row r="27" spans="1:7" s="14" customFormat="1" ht="13.5">
      <c r="A27" s="193" t="s">
        <v>76</v>
      </c>
      <c r="B27" s="272">
        <f>Volume!J28</f>
        <v>265.9</v>
      </c>
      <c r="C27" s="70">
        <v>267.4</v>
      </c>
      <c r="D27" s="264">
        <f t="shared" si="1"/>
        <v>1.5</v>
      </c>
      <c r="E27" s="331">
        <f t="shared" si="2"/>
        <v>0.005641218503196691</v>
      </c>
      <c r="F27" s="264">
        <v>1.5500000000000114</v>
      </c>
      <c r="G27" s="159">
        <f t="shared" si="0"/>
        <v>-0.05000000000001137</v>
      </c>
    </row>
    <row r="28" spans="1:7" s="69" customFormat="1" ht="13.5">
      <c r="A28" s="193" t="s">
        <v>77</v>
      </c>
      <c r="B28" s="272">
        <f>Volume!J29</f>
        <v>223.6</v>
      </c>
      <c r="C28" s="70">
        <v>222.35</v>
      </c>
      <c r="D28" s="264">
        <f t="shared" si="1"/>
        <v>-1.25</v>
      </c>
      <c r="E28" s="331">
        <f t="shared" si="2"/>
        <v>-0.005590339892665474</v>
      </c>
      <c r="F28" s="264">
        <v>-1.3499999999999943</v>
      </c>
      <c r="G28" s="159">
        <f t="shared" si="0"/>
        <v>0.09999999999999432</v>
      </c>
    </row>
    <row r="29" spans="1:7" s="69" customFormat="1" ht="13.5">
      <c r="A29" s="193" t="s">
        <v>283</v>
      </c>
      <c r="B29" s="272">
        <f>Volume!J30</f>
        <v>167.8</v>
      </c>
      <c r="C29" s="70">
        <v>169.05</v>
      </c>
      <c r="D29" s="264">
        <f t="shared" si="1"/>
        <v>1.25</v>
      </c>
      <c r="E29" s="331">
        <f t="shared" si="2"/>
        <v>0.007449344457687723</v>
      </c>
      <c r="F29" s="264">
        <v>1.3999999999999773</v>
      </c>
      <c r="G29" s="159">
        <f t="shared" si="0"/>
        <v>-0.14999999999997726</v>
      </c>
    </row>
    <row r="30" spans="1:7" s="69" customFormat="1" ht="13.5">
      <c r="A30" s="193" t="s">
        <v>34</v>
      </c>
      <c r="B30" s="272">
        <f>Volume!J31</f>
        <v>1883.1</v>
      </c>
      <c r="C30" s="70">
        <v>1889.05</v>
      </c>
      <c r="D30" s="264">
        <f t="shared" si="1"/>
        <v>5.9500000000000455</v>
      </c>
      <c r="E30" s="331">
        <f t="shared" si="2"/>
        <v>0.0031596835006107195</v>
      </c>
      <c r="F30" s="264">
        <v>5.2999999999999545</v>
      </c>
      <c r="G30" s="159">
        <f t="shared" si="0"/>
        <v>0.650000000000091</v>
      </c>
    </row>
    <row r="31" spans="1:7" s="69" customFormat="1" ht="13.5">
      <c r="A31" s="193" t="s">
        <v>284</v>
      </c>
      <c r="B31" s="272">
        <f>Volume!J32</f>
        <v>1192.05</v>
      </c>
      <c r="C31" s="70">
        <v>1201.45</v>
      </c>
      <c r="D31" s="264">
        <f t="shared" si="1"/>
        <v>9.400000000000091</v>
      </c>
      <c r="E31" s="331">
        <f t="shared" si="2"/>
        <v>0.007885575269493806</v>
      </c>
      <c r="F31" s="264">
        <v>6.9500000000000455</v>
      </c>
      <c r="G31" s="159">
        <f t="shared" si="0"/>
        <v>2.4500000000000455</v>
      </c>
    </row>
    <row r="32" spans="1:7" s="69" customFormat="1" ht="13.5">
      <c r="A32" s="193" t="s">
        <v>137</v>
      </c>
      <c r="B32" s="272">
        <f>Volume!J33</f>
        <v>305.9</v>
      </c>
      <c r="C32" s="70">
        <v>307.75</v>
      </c>
      <c r="D32" s="264">
        <f t="shared" si="1"/>
        <v>1.8500000000000227</v>
      </c>
      <c r="E32" s="331">
        <f t="shared" si="2"/>
        <v>0.006047728015691477</v>
      </c>
      <c r="F32" s="264">
        <v>1.3999999999999773</v>
      </c>
      <c r="G32" s="159">
        <f t="shared" si="0"/>
        <v>0.4500000000000455</v>
      </c>
    </row>
    <row r="33" spans="1:7" s="69" customFormat="1" ht="13.5">
      <c r="A33" s="193" t="s">
        <v>232</v>
      </c>
      <c r="B33" s="272">
        <f>Volume!J34</f>
        <v>825.5</v>
      </c>
      <c r="C33" s="70">
        <v>819</v>
      </c>
      <c r="D33" s="264">
        <f t="shared" si="1"/>
        <v>-6.5</v>
      </c>
      <c r="E33" s="331">
        <f t="shared" si="2"/>
        <v>-0.007874015748031496</v>
      </c>
      <c r="F33" s="264">
        <v>-0.6999999999999318</v>
      </c>
      <c r="G33" s="159">
        <f t="shared" si="0"/>
        <v>-5.800000000000068</v>
      </c>
    </row>
    <row r="34" spans="1:7" s="69" customFormat="1" ht="13.5">
      <c r="A34" s="193" t="s">
        <v>1</v>
      </c>
      <c r="B34" s="272">
        <f>Volume!J35</f>
        <v>1438.65</v>
      </c>
      <c r="C34" s="70">
        <v>1442.7</v>
      </c>
      <c r="D34" s="264">
        <f t="shared" si="1"/>
        <v>4.0499999999999545</v>
      </c>
      <c r="E34" s="331">
        <f t="shared" si="2"/>
        <v>0.0028151391929933994</v>
      </c>
      <c r="F34" s="264">
        <v>-8</v>
      </c>
      <c r="G34" s="159">
        <f t="shared" si="0"/>
        <v>12.049999999999955</v>
      </c>
    </row>
    <row r="35" spans="1:7" s="69" customFormat="1" ht="13.5">
      <c r="A35" s="193" t="s">
        <v>158</v>
      </c>
      <c r="B35" s="272">
        <f>Volume!J36</f>
        <v>116.2</v>
      </c>
      <c r="C35" s="70">
        <v>116.95</v>
      </c>
      <c r="D35" s="264">
        <f t="shared" si="1"/>
        <v>0.75</v>
      </c>
      <c r="E35" s="331">
        <f t="shared" si="2"/>
        <v>0.006454388984509466</v>
      </c>
      <c r="F35" s="264">
        <v>0</v>
      </c>
      <c r="G35" s="159">
        <f t="shared" si="0"/>
        <v>0.75</v>
      </c>
    </row>
    <row r="36" spans="1:7" s="69" customFormat="1" ht="13.5">
      <c r="A36" s="193" t="s">
        <v>407</v>
      </c>
      <c r="B36" s="272">
        <f>Volume!J37</f>
        <v>37.8</v>
      </c>
      <c r="C36" s="70">
        <v>38</v>
      </c>
      <c r="D36" s="264">
        <f t="shared" si="1"/>
        <v>0.20000000000000284</v>
      </c>
      <c r="E36" s="331">
        <f t="shared" si="2"/>
        <v>0.005291005291005366</v>
      </c>
      <c r="F36" s="264">
        <v>0.30000000000000426</v>
      </c>
      <c r="G36" s="159">
        <f t="shared" si="0"/>
        <v>-0.10000000000000142</v>
      </c>
    </row>
    <row r="37" spans="1:7" s="69" customFormat="1" ht="13.5">
      <c r="A37" s="193" t="s">
        <v>408</v>
      </c>
      <c r="B37" s="272">
        <f>Volume!J38</f>
        <v>243.9</v>
      </c>
      <c r="C37" s="70">
        <v>245.2</v>
      </c>
      <c r="D37" s="264">
        <f t="shared" si="1"/>
        <v>1.299999999999983</v>
      </c>
      <c r="E37" s="331">
        <f t="shared" si="2"/>
        <v>0.005330053300532935</v>
      </c>
      <c r="F37" s="264">
        <v>0.20000000000001705</v>
      </c>
      <c r="G37" s="159">
        <f t="shared" si="0"/>
        <v>1.099999999999966</v>
      </c>
    </row>
    <row r="38" spans="1:7" s="69" customFormat="1" ht="13.5">
      <c r="A38" s="193" t="s">
        <v>285</v>
      </c>
      <c r="B38" s="272">
        <f>Volume!J39</f>
        <v>554</v>
      </c>
      <c r="C38" s="70">
        <v>557.6</v>
      </c>
      <c r="D38" s="264">
        <f t="shared" si="1"/>
        <v>3.6000000000000227</v>
      </c>
      <c r="E38" s="331">
        <f t="shared" si="2"/>
        <v>0.006498194945848417</v>
      </c>
      <c r="F38" s="264">
        <v>3.5</v>
      </c>
      <c r="G38" s="159">
        <f t="shared" si="0"/>
        <v>0.10000000000002274</v>
      </c>
    </row>
    <row r="39" spans="1:7" s="69" customFormat="1" ht="13.5">
      <c r="A39" s="193" t="s">
        <v>159</v>
      </c>
      <c r="B39" s="272">
        <f>Volume!J40</f>
        <v>48.95</v>
      </c>
      <c r="C39" s="70">
        <v>48.8</v>
      </c>
      <c r="D39" s="264">
        <f t="shared" si="1"/>
        <v>-0.15000000000000568</v>
      </c>
      <c r="E39" s="331">
        <f t="shared" si="2"/>
        <v>-0.0030643513789582366</v>
      </c>
      <c r="F39" s="264">
        <v>-0.05000000000000426</v>
      </c>
      <c r="G39" s="159">
        <f t="shared" si="0"/>
        <v>-0.10000000000000142</v>
      </c>
    </row>
    <row r="40" spans="1:7" s="69" customFormat="1" ht="13.5">
      <c r="A40" s="193" t="s">
        <v>2</v>
      </c>
      <c r="B40" s="272">
        <f>Volume!J41</f>
        <v>352.1</v>
      </c>
      <c r="C40" s="70">
        <v>347.65</v>
      </c>
      <c r="D40" s="264">
        <f t="shared" si="1"/>
        <v>-4.4500000000000455</v>
      </c>
      <c r="E40" s="331">
        <f t="shared" si="2"/>
        <v>-0.012638454984379566</v>
      </c>
      <c r="F40" s="264">
        <v>-0.75</v>
      </c>
      <c r="G40" s="159">
        <f t="shared" si="0"/>
        <v>-3.7000000000000455</v>
      </c>
    </row>
    <row r="41" spans="1:7" s="69" customFormat="1" ht="13.5">
      <c r="A41" s="193" t="s">
        <v>409</v>
      </c>
      <c r="B41" s="272">
        <f>Volume!J42</f>
        <v>243.85</v>
      </c>
      <c r="C41" s="70">
        <v>245.55</v>
      </c>
      <c r="D41" s="264">
        <f t="shared" si="1"/>
        <v>1.700000000000017</v>
      </c>
      <c r="E41" s="331">
        <f t="shared" si="2"/>
        <v>0.006971498872257605</v>
      </c>
      <c r="F41" s="264">
        <v>1.6500000000000057</v>
      </c>
      <c r="G41" s="159">
        <f t="shared" si="0"/>
        <v>0.05000000000001137</v>
      </c>
    </row>
    <row r="42" spans="1:7" s="69" customFormat="1" ht="13.5">
      <c r="A42" s="193" t="s">
        <v>391</v>
      </c>
      <c r="B42" s="272">
        <f>Volume!J43</f>
        <v>139.2</v>
      </c>
      <c r="C42" s="70">
        <v>139.15</v>
      </c>
      <c r="D42" s="264">
        <f t="shared" si="1"/>
        <v>-0.04999999999998295</v>
      </c>
      <c r="E42" s="331">
        <f t="shared" si="2"/>
        <v>-0.0003591954022987281</v>
      </c>
      <c r="F42" s="264">
        <v>-0.09999999999999432</v>
      </c>
      <c r="G42" s="159">
        <f t="shared" si="0"/>
        <v>0.05000000000001137</v>
      </c>
    </row>
    <row r="43" spans="1:7" s="69" customFormat="1" ht="13.5">
      <c r="A43" s="193" t="s">
        <v>78</v>
      </c>
      <c r="B43" s="272">
        <f>Volume!J44</f>
        <v>263</v>
      </c>
      <c r="C43" s="70">
        <v>256.5</v>
      </c>
      <c r="D43" s="264">
        <f t="shared" si="1"/>
        <v>-6.5</v>
      </c>
      <c r="E43" s="331">
        <f t="shared" si="2"/>
        <v>-0.024714828897338403</v>
      </c>
      <c r="F43" s="264">
        <v>-7.799999999999983</v>
      </c>
      <c r="G43" s="159">
        <f t="shared" si="0"/>
        <v>1.299999999999983</v>
      </c>
    </row>
    <row r="44" spans="1:7" s="69" customFormat="1" ht="13.5">
      <c r="A44" s="193" t="s">
        <v>138</v>
      </c>
      <c r="B44" s="272">
        <f>Volume!J45</f>
        <v>652.3</v>
      </c>
      <c r="C44" s="70">
        <v>653</v>
      </c>
      <c r="D44" s="264">
        <f t="shared" si="1"/>
        <v>0.7000000000000455</v>
      </c>
      <c r="E44" s="331">
        <f t="shared" si="2"/>
        <v>0.001073125862333352</v>
      </c>
      <c r="F44" s="264">
        <v>2.3500000000000227</v>
      </c>
      <c r="G44" s="159">
        <f t="shared" si="0"/>
        <v>-1.6499999999999773</v>
      </c>
    </row>
    <row r="45" spans="1:7" s="69" customFormat="1" ht="13.5">
      <c r="A45" s="193" t="s">
        <v>160</v>
      </c>
      <c r="B45" s="272">
        <f>Volume!J46</f>
        <v>350.1</v>
      </c>
      <c r="C45" s="70">
        <v>352</v>
      </c>
      <c r="D45" s="264">
        <f t="shared" si="1"/>
        <v>1.8999999999999773</v>
      </c>
      <c r="E45" s="331">
        <f t="shared" si="2"/>
        <v>0.00542702085118531</v>
      </c>
      <c r="F45" s="264">
        <v>1.6000000000000227</v>
      </c>
      <c r="G45" s="159">
        <f t="shared" si="0"/>
        <v>0.2999999999999545</v>
      </c>
    </row>
    <row r="46" spans="1:7" s="69" customFormat="1" ht="13.5">
      <c r="A46" s="193" t="s">
        <v>161</v>
      </c>
      <c r="B46" s="272">
        <f>Volume!J47</f>
        <v>34.2</v>
      </c>
      <c r="C46" s="70">
        <v>34.35</v>
      </c>
      <c r="D46" s="264">
        <f t="shared" si="1"/>
        <v>0.14999999999999858</v>
      </c>
      <c r="E46" s="331">
        <f t="shared" si="2"/>
        <v>0.00438596491228066</v>
      </c>
      <c r="F46" s="264">
        <v>0.14999999999999858</v>
      </c>
      <c r="G46" s="159">
        <f t="shared" si="0"/>
        <v>0</v>
      </c>
    </row>
    <row r="47" spans="1:7" s="69" customFormat="1" ht="13.5">
      <c r="A47" s="193" t="s">
        <v>392</v>
      </c>
      <c r="B47" s="272">
        <f>Volume!J48</f>
        <v>263.7</v>
      </c>
      <c r="C47" s="70">
        <v>265.5</v>
      </c>
      <c r="D47" s="264">
        <f t="shared" si="1"/>
        <v>1.8000000000000114</v>
      </c>
      <c r="E47" s="331">
        <f t="shared" si="2"/>
        <v>0.0068259385665529445</v>
      </c>
      <c r="F47" s="264">
        <v>2.599999999999966</v>
      </c>
      <c r="G47" s="159">
        <f t="shared" si="0"/>
        <v>-0.7999999999999545</v>
      </c>
    </row>
    <row r="48" spans="1:8" s="25" customFormat="1" ht="13.5">
      <c r="A48" s="193" t="s">
        <v>3</v>
      </c>
      <c r="B48" s="272">
        <f>Volume!J49</f>
        <v>209.85</v>
      </c>
      <c r="C48" s="70">
        <v>209.9</v>
      </c>
      <c r="D48" s="264">
        <f t="shared" si="1"/>
        <v>0.05000000000001137</v>
      </c>
      <c r="E48" s="331">
        <f t="shared" si="2"/>
        <v>0.00023826542768649688</v>
      </c>
      <c r="F48" s="264">
        <v>-0.6999999999999886</v>
      </c>
      <c r="G48" s="159">
        <f t="shared" si="0"/>
        <v>0.75</v>
      </c>
      <c r="H48" s="69"/>
    </row>
    <row r="49" spans="1:7" s="69" customFormat="1" ht="13.5">
      <c r="A49" s="193" t="s">
        <v>218</v>
      </c>
      <c r="B49" s="272">
        <f>Volume!J50</f>
        <v>370.1</v>
      </c>
      <c r="C49" s="70">
        <v>371.65</v>
      </c>
      <c r="D49" s="264">
        <f t="shared" si="1"/>
        <v>1.5499999999999545</v>
      </c>
      <c r="E49" s="331">
        <f t="shared" si="2"/>
        <v>0.004188057281815602</v>
      </c>
      <c r="F49" s="264">
        <v>2.1499999999999773</v>
      </c>
      <c r="G49" s="159">
        <f t="shared" si="0"/>
        <v>-0.6000000000000227</v>
      </c>
    </row>
    <row r="50" spans="1:7" s="69" customFormat="1" ht="13.5">
      <c r="A50" s="193" t="s">
        <v>162</v>
      </c>
      <c r="B50" s="272">
        <f>Volume!J51</f>
        <v>313.7</v>
      </c>
      <c r="C50" s="70">
        <v>315.15</v>
      </c>
      <c r="D50" s="264">
        <f t="shared" si="1"/>
        <v>1.4499999999999886</v>
      </c>
      <c r="E50" s="331">
        <f t="shared" si="2"/>
        <v>0.00462225055785779</v>
      </c>
      <c r="F50" s="264">
        <v>-0.2999999999999545</v>
      </c>
      <c r="G50" s="159">
        <f t="shared" si="0"/>
        <v>1.7499999999999432</v>
      </c>
    </row>
    <row r="51" spans="1:7" s="69" customFormat="1" ht="13.5">
      <c r="A51" s="193" t="s">
        <v>286</v>
      </c>
      <c r="B51" s="272">
        <f>Volume!J52</f>
        <v>242.85</v>
      </c>
      <c r="C51" s="70">
        <v>244.3</v>
      </c>
      <c r="D51" s="264">
        <f t="shared" si="1"/>
        <v>1.450000000000017</v>
      </c>
      <c r="E51" s="331">
        <f t="shared" si="2"/>
        <v>0.005970763845995541</v>
      </c>
      <c r="F51" s="264">
        <v>1.549999999999983</v>
      </c>
      <c r="G51" s="159">
        <f t="shared" si="0"/>
        <v>-0.0999999999999659</v>
      </c>
    </row>
    <row r="52" spans="1:7" s="69" customFormat="1" ht="13.5">
      <c r="A52" s="193" t="s">
        <v>183</v>
      </c>
      <c r="B52" s="272">
        <f>Volume!J53</f>
        <v>328.1</v>
      </c>
      <c r="C52" s="70">
        <v>329.95</v>
      </c>
      <c r="D52" s="264">
        <f t="shared" si="1"/>
        <v>1.849999999999966</v>
      </c>
      <c r="E52" s="331">
        <f t="shared" si="2"/>
        <v>0.005638524839987704</v>
      </c>
      <c r="F52" s="264">
        <v>1.3000000000000114</v>
      </c>
      <c r="G52" s="159">
        <f t="shared" si="0"/>
        <v>0.5499999999999545</v>
      </c>
    </row>
    <row r="53" spans="1:7" s="69" customFormat="1" ht="13.5">
      <c r="A53" s="193" t="s">
        <v>219</v>
      </c>
      <c r="B53" s="272">
        <f>Volume!J54</f>
        <v>102.7</v>
      </c>
      <c r="C53" s="70">
        <v>99.65</v>
      </c>
      <c r="D53" s="264">
        <f t="shared" si="1"/>
        <v>-3.049999999999997</v>
      </c>
      <c r="E53" s="331">
        <f t="shared" si="2"/>
        <v>-0.02969814995131448</v>
      </c>
      <c r="F53" s="264">
        <v>-0.5</v>
      </c>
      <c r="G53" s="159">
        <f t="shared" si="0"/>
        <v>-2.549999999999997</v>
      </c>
    </row>
    <row r="54" spans="1:7" s="69" customFormat="1" ht="13.5">
      <c r="A54" s="193" t="s">
        <v>410</v>
      </c>
      <c r="B54" s="272">
        <f>Volume!J55</f>
        <v>46.8</v>
      </c>
      <c r="C54" s="70">
        <v>47</v>
      </c>
      <c r="D54" s="264">
        <f t="shared" si="1"/>
        <v>0.20000000000000284</v>
      </c>
      <c r="E54" s="331">
        <f t="shared" si="2"/>
        <v>0.004273504273504335</v>
      </c>
      <c r="F54" s="264">
        <v>0.3500000000000014</v>
      </c>
      <c r="G54" s="159">
        <f t="shared" si="0"/>
        <v>-0.14999999999999858</v>
      </c>
    </row>
    <row r="55" spans="1:7" s="69" customFormat="1" ht="13.5">
      <c r="A55" s="193" t="s">
        <v>163</v>
      </c>
      <c r="B55" s="272">
        <f>Volume!J56</f>
        <v>6068.65</v>
      </c>
      <c r="C55" s="70">
        <v>6094.8</v>
      </c>
      <c r="D55" s="264">
        <f t="shared" si="1"/>
        <v>26.150000000000546</v>
      </c>
      <c r="E55" s="331">
        <f t="shared" si="2"/>
        <v>0.004309030838819268</v>
      </c>
      <c r="F55" s="264">
        <v>29</v>
      </c>
      <c r="G55" s="159">
        <f t="shared" si="0"/>
        <v>-2.8499999999994543</v>
      </c>
    </row>
    <row r="56" spans="1:7" s="69" customFormat="1" ht="13.5">
      <c r="A56" s="193" t="s">
        <v>194</v>
      </c>
      <c r="B56" s="272">
        <f>Volume!J57</f>
        <v>651.4</v>
      </c>
      <c r="C56" s="70">
        <v>651.55</v>
      </c>
      <c r="D56" s="264">
        <f t="shared" si="1"/>
        <v>0.14999999999997726</v>
      </c>
      <c r="E56" s="331">
        <f t="shared" si="2"/>
        <v>0.00023027325759898261</v>
      </c>
      <c r="F56" s="264">
        <v>-0.6499999999999773</v>
      </c>
      <c r="G56" s="159">
        <f t="shared" si="0"/>
        <v>0.7999999999999545</v>
      </c>
    </row>
    <row r="57" spans="1:7" s="69" customFormat="1" ht="13.5">
      <c r="A57" s="193" t="s">
        <v>411</v>
      </c>
      <c r="B57" s="272">
        <f>Volume!J58</f>
        <v>2310.65</v>
      </c>
      <c r="C57" s="70">
        <v>2322.35</v>
      </c>
      <c r="D57" s="264">
        <f t="shared" si="1"/>
        <v>11.699999999999818</v>
      </c>
      <c r="E57" s="331">
        <f t="shared" si="2"/>
        <v>0.005063510267673519</v>
      </c>
      <c r="F57" s="264">
        <v>6.550000000000182</v>
      </c>
      <c r="G57" s="159">
        <f t="shared" si="0"/>
        <v>5.149999999999636</v>
      </c>
    </row>
    <row r="58" spans="1:7" s="69" customFormat="1" ht="13.5">
      <c r="A58" s="193" t="s">
        <v>412</v>
      </c>
      <c r="B58" s="272">
        <f>Volume!J59</f>
        <v>1093.45</v>
      </c>
      <c r="C58" s="70">
        <v>1095.8</v>
      </c>
      <c r="D58" s="264">
        <f t="shared" si="1"/>
        <v>2.349999999999909</v>
      </c>
      <c r="E58" s="331">
        <f t="shared" si="2"/>
        <v>0.002149160912707402</v>
      </c>
      <c r="F58" s="264">
        <v>-4.7999999999999545</v>
      </c>
      <c r="G58" s="159">
        <f t="shared" si="0"/>
        <v>7.149999999999864</v>
      </c>
    </row>
    <row r="59" spans="1:7" s="69" customFormat="1" ht="13.5">
      <c r="A59" s="193" t="s">
        <v>220</v>
      </c>
      <c r="B59" s="272">
        <f>Volume!J60</f>
        <v>112.2</v>
      </c>
      <c r="C59" s="70">
        <v>112.75</v>
      </c>
      <c r="D59" s="264">
        <f t="shared" si="1"/>
        <v>0.5499999999999972</v>
      </c>
      <c r="E59" s="331">
        <f t="shared" si="2"/>
        <v>0.0049019607843137</v>
      </c>
      <c r="F59" s="264">
        <v>0.6000000000000085</v>
      </c>
      <c r="G59" s="159">
        <f t="shared" si="0"/>
        <v>-0.05000000000001137</v>
      </c>
    </row>
    <row r="60" spans="1:7" s="69" customFormat="1" ht="13.5">
      <c r="A60" s="193" t="s">
        <v>164</v>
      </c>
      <c r="B60" s="272">
        <f>Volume!J61</f>
        <v>53.6</v>
      </c>
      <c r="C60" s="70">
        <v>53.9</v>
      </c>
      <c r="D60" s="264">
        <f t="shared" si="1"/>
        <v>0.29999999999999716</v>
      </c>
      <c r="E60" s="331">
        <f t="shared" si="2"/>
        <v>0.005597014925373081</v>
      </c>
      <c r="F60" s="264">
        <v>0.3500000000000014</v>
      </c>
      <c r="G60" s="159">
        <f t="shared" si="0"/>
        <v>-0.05000000000000426</v>
      </c>
    </row>
    <row r="61" spans="1:7" s="69" customFormat="1" ht="13.5">
      <c r="A61" s="193" t="s">
        <v>165</v>
      </c>
      <c r="B61" s="272">
        <f>Volume!J62</f>
        <v>296.35</v>
      </c>
      <c r="C61" s="70">
        <v>297.35</v>
      </c>
      <c r="D61" s="264">
        <f t="shared" si="1"/>
        <v>1</v>
      </c>
      <c r="E61" s="331">
        <f t="shared" si="2"/>
        <v>0.003374388392103931</v>
      </c>
      <c r="F61" s="264">
        <v>-0.35000000000002274</v>
      </c>
      <c r="G61" s="159">
        <f t="shared" si="0"/>
        <v>1.3500000000000227</v>
      </c>
    </row>
    <row r="62" spans="1:7" s="69" customFormat="1" ht="13.5">
      <c r="A62" s="193" t="s">
        <v>413</v>
      </c>
      <c r="B62" s="272">
        <f>Volume!J63</f>
        <v>2843.8</v>
      </c>
      <c r="C62" s="70">
        <v>2852.75</v>
      </c>
      <c r="D62" s="264">
        <f t="shared" si="1"/>
        <v>8.949999999999818</v>
      </c>
      <c r="E62" s="331">
        <f t="shared" si="2"/>
        <v>0.0031471974119135727</v>
      </c>
      <c r="F62" s="264">
        <v>12.200000000000273</v>
      </c>
      <c r="G62" s="159">
        <f t="shared" si="0"/>
        <v>-3.2500000000004547</v>
      </c>
    </row>
    <row r="63" spans="1:7" s="69" customFormat="1" ht="13.5">
      <c r="A63" s="193" t="s">
        <v>89</v>
      </c>
      <c r="B63" s="272">
        <f>Volume!J64</f>
        <v>306</v>
      </c>
      <c r="C63" s="70">
        <v>299.45</v>
      </c>
      <c r="D63" s="264">
        <f t="shared" si="1"/>
        <v>-6.550000000000011</v>
      </c>
      <c r="E63" s="331">
        <f t="shared" si="2"/>
        <v>-0.021405228758169973</v>
      </c>
      <c r="F63" s="264">
        <v>-1.4499999999999886</v>
      </c>
      <c r="G63" s="159">
        <f t="shared" si="0"/>
        <v>-5.100000000000023</v>
      </c>
    </row>
    <row r="64" spans="1:7" s="69" customFormat="1" ht="13.5">
      <c r="A64" s="193" t="s">
        <v>287</v>
      </c>
      <c r="B64" s="272">
        <f>Volume!J65</f>
        <v>191.6</v>
      </c>
      <c r="C64" s="70">
        <v>192.75</v>
      </c>
      <c r="D64" s="264">
        <f t="shared" si="1"/>
        <v>1.1500000000000057</v>
      </c>
      <c r="E64" s="331">
        <f t="shared" si="2"/>
        <v>0.006002087682672264</v>
      </c>
      <c r="F64" s="264">
        <v>0.9499999999999886</v>
      </c>
      <c r="G64" s="159">
        <f t="shared" si="0"/>
        <v>0.20000000000001705</v>
      </c>
    </row>
    <row r="65" spans="1:7" s="69" customFormat="1" ht="13.5">
      <c r="A65" s="193" t="s">
        <v>414</v>
      </c>
      <c r="B65" s="272">
        <f>Volume!J66</f>
        <v>554.05</v>
      </c>
      <c r="C65" s="70">
        <v>557.25</v>
      </c>
      <c r="D65" s="264">
        <f t="shared" si="1"/>
        <v>3.2000000000000455</v>
      </c>
      <c r="E65" s="331">
        <f t="shared" si="2"/>
        <v>0.0057756520169660605</v>
      </c>
      <c r="F65" s="264">
        <v>2.2999999999999545</v>
      </c>
      <c r="G65" s="159">
        <f t="shared" si="0"/>
        <v>0.900000000000091</v>
      </c>
    </row>
    <row r="66" spans="1:7" s="69" customFormat="1" ht="13.5">
      <c r="A66" s="193" t="s">
        <v>271</v>
      </c>
      <c r="B66" s="272">
        <f>Volume!J67</f>
        <v>341.85</v>
      </c>
      <c r="C66" s="70">
        <v>344</v>
      </c>
      <c r="D66" s="264">
        <f t="shared" si="1"/>
        <v>2.1499999999999773</v>
      </c>
      <c r="E66" s="331">
        <f t="shared" si="2"/>
        <v>0.006289308176100562</v>
      </c>
      <c r="F66" s="264">
        <v>2.150000000000034</v>
      </c>
      <c r="G66" s="159">
        <f t="shared" si="0"/>
        <v>-5.684341886080802E-14</v>
      </c>
    </row>
    <row r="67" spans="1:7" s="69" customFormat="1" ht="13.5">
      <c r="A67" s="193" t="s">
        <v>221</v>
      </c>
      <c r="B67" s="272">
        <f>Volume!J68</f>
        <v>1256.4</v>
      </c>
      <c r="C67" s="70">
        <v>1248.65</v>
      </c>
      <c r="D67" s="264">
        <f t="shared" si="1"/>
        <v>-7.75</v>
      </c>
      <c r="E67" s="331">
        <f t="shared" si="2"/>
        <v>-0.0061684177013689905</v>
      </c>
      <c r="F67" s="264">
        <v>-16.2</v>
      </c>
      <c r="G67" s="159">
        <f t="shared" si="0"/>
        <v>8.45</v>
      </c>
    </row>
    <row r="68" spans="1:7" s="69" customFormat="1" ht="13.5">
      <c r="A68" s="193" t="s">
        <v>233</v>
      </c>
      <c r="B68" s="272">
        <f>Volume!J69</f>
        <v>616.4</v>
      </c>
      <c r="C68" s="70">
        <v>617.05</v>
      </c>
      <c r="D68" s="264">
        <f t="shared" si="1"/>
        <v>0.6499999999999773</v>
      </c>
      <c r="E68" s="331">
        <f t="shared" si="2"/>
        <v>0.001054510058403597</v>
      </c>
      <c r="F68" s="264">
        <v>1.349999999999909</v>
      </c>
      <c r="G68" s="159">
        <f t="shared" si="0"/>
        <v>-0.6999999999999318</v>
      </c>
    </row>
    <row r="69" spans="1:7" s="69" customFormat="1" ht="13.5">
      <c r="A69" s="193" t="s">
        <v>166</v>
      </c>
      <c r="B69" s="272">
        <f>Volume!J70</f>
        <v>105.95</v>
      </c>
      <c r="C69" s="70">
        <v>106.55</v>
      </c>
      <c r="D69" s="264">
        <f t="shared" si="1"/>
        <v>0.5999999999999943</v>
      </c>
      <c r="E69" s="331">
        <f t="shared" si="2"/>
        <v>0.0056630486078338305</v>
      </c>
      <c r="F69" s="264">
        <v>0.5</v>
      </c>
      <c r="G69" s="159">
        <f t="shared" si="0"/>
        <v>0.09999999999999432</v>
      </c>
    </row>
    <row r="70" spans="1:7" s="69" customFormat="1" ht="13.5">
      <c r="A70" s="193" t="s">
        <v>222</v>
      </c>
      <c r="B70" s="272">
        <f>Volume!J71</f>
        <v>2497.5</v>
      </c>
      <c r="C70" s="70">
        <v>2491.15</v>
      </c>
      <c r="D70" s="264">
        <f aca="true" t="shared" si="3" ref="D70:D134">C70-B70</f>
        <v>-6.349999999999909</v>
      </c>
      <c r="E70" s="331">
        <f aca="true" t="shared" si="4" ref="E70:E134">D70/B70</f>
        <v>-0.002542542542542506</v>
      </c>
      <c r="F70" s="264">
        <v>-6.75</v>
      </c>
      <c r="G70" s="159">
        <f t="shared" si="0"/>
        <v>0.40000000000009095</v>
      </c>
    </row>
    <row r="71" spans="1:7" s="69" customFormat="1" ht="13.5">
      <c r="A71" s="193" t="s">
        <v>288</v>
      </c>
      <c r="B71" s="272">
        <f>Volume!J72</f>
        <v>223.55</v>
      </c>
      <c r="C71" s="70">
        <v>225</v>
      </c>
      <c r="D71" s="264">
        <f t="shared" si="3"/>
        <v>1.4499999999999886</v>
      </c>
      <c r="E71" s="331">
        <f t="shared" si="4"/>
        <v>0.006486244687989213</v>
      </c>
      <c r="F71" s="264">
        <v>0.75</v>
      </c>
      <c r="G71" s="159">
        <f t="shared" si="0"/>
        <v>0.6999999999999886</v>
      </c>
    </row>
    <row r="72" spans="1:7" s="69" customFormat="1" ht="13.5">
      <c r="A72" s="193" t="s">
        <v>289</v>
      </c>
      <c r="B72" s="272">
        <f>Volume!J73</f>
        <v>150.4</v>
      </c>
      <c r="C72" s="70">
        <v>151.05</v>
      </c>
      <c r="D72" s="264">
        <f t="shared" si="3"/>
        <v>0.6500000000000057</v>
      </c>
      <c r="E72" s="331">
        <f t="shared" si="4"/>
        <v>0.004321808510638335</v>
      </c>
      <c r="F72" s="264">
        <v>1</v>
      </c>
      <c r="G72" s="159">
        <f t="shared" si="0"/>
        <v>-0.3499999999999943</v>
      </c>
    </row>
    <row r="73" spans="1:7" s="69" customFormat="1" ht="13.5">
      <c r="A73" s="193" t="s">
        <v>195</v>
      </c>
      <c r="B73" s="272">
        <f>Volume!J74</f>
        <v>116.4</v>
      </c>
      <c r="C73" s="70">
        <v>116.5</v>
      </c>
      <c r="D73" s="264">
        <f t="shared" si="3"/>
        <v>0.09999999999999432</v>
      </c>
      <c r="E73" s="331">
        <f t="shared" si="4"/>
        <v>0.0008591065292095731</v>
      </c>
      <c r="F73" s="264">
        <v>-0.8499999999999943</v>
      </c>
      <c r="G73" s="159">
        <f t="shared" si="0"/>
        <v>0.9499999999999886</v>
      </c>
    </row>
    <row r="74" spans="1:8" s="25" customFormat="1" ht="13.5">
      <c r="A74" s="193" t="s">
        <v>290</v>
      </c>
      <c r="B74" s="272">
        <f>Volume!J75</f>
        <v>114.35</v>
      </c>
      <c r="C74" s="70">
        <v>113.7</v>
      </c>
      <c r="D74" s="264">
        <f t="shared" si="3"/>
        <v>-0.6499999999999915</v>
      </c>
      <c r="E74" s="331">
        <f t="shared" si="4"/>
        <v>-0.005684302579798788</v>
      </c>
      <c r="F74" s="264">
        <v>-0.30000000000001137</v>
      </c>
      <c r="G74" s="159">
        <f t="shared" si="0"/>
        <v>-0.3499999999999801</v>
      </c>
      <c r="H74" s="69"/>
    </row>
    <row r="75" spans="1:7" s="69" customFormat="1" ht="13.5">
      <c r="A75" s="193" t="s">
        <v>197</v>
      </c>
      <c r="B75" s="272">
        <f>Volume!J76</f>
        <v>330.3</v>
      </c>
      <c r="C75" s="70">
        <v>331.7</v>
      </c>
      <c r="D75" s="264">
        <f t="shared" si="3"/>
        <v>1.3999999999999773</v>
      </c>
      <c r="E75" s="331">
        <f t="shared" si="4"/>
        <v>0.004238570996064115</v>
      </c>
      <c r="F75" s="264">
        <v>0.05000000000001137</v>
      </c>
      <c r="G75" s="159">
        <f t="shared" si="0"/>
        <v>1.349999999999966</v>
      </c>
    </row>
    <row r="76" spans="1:8" s="25" customFormat="1" ht="13.5">
      <c r="A76" s="193" t="s">
        <v>4</v>
      </c>
      <c r="B76" s="272">
        <f>Volume!J77</f>
        <v>1880.9</v>
      </c>
      <c r="C76" s="70">
        <v>1867.4</v>
      </c>
      <c r="D76" s="264">
        <f t="shared" si="3"/>
        <v>-13.5</v>
      </c>
      <c r="E76" s="331">
        <f t="shared" si="4"/>
        <v>-0.007177415067255037</v>
      </c>
      <c r="F76" s="264">
        <v>-6.350000000000136</v>
      </c>
      <c r="G76" s="159">
        <f t="shared" si="0"/>
        <v>-7.149999999999864</v>
      </c>
      <c r="H76" s="69"/>
    </row>
    <row r="77" spans="1:7" s="69" customFormat="1" ht="13.5">
      <c r="A77" s="193" t="s">
        <v>79</v>
      </c>
      <c r="B77" s="272">
        <f>Volume!J78</f>
        <v>1103</v>
      </c>
      <c r="C77" s="70">
        <v>1105.55</v>
      </c>
      <c r="D77" s="264">
        <f t="shared" si="3"/>
        <v>2.5499999999999545</v>
      </c>
      <c r="E77" s="331">
        <f t="shared" si="4"/>
        <v>0.002311876699909297</v>
      </c>
      <c r="F77" s="264">
        <v>-0.2999999999999545</v>
      </c>
      <c r="G77" s="159">
        <f t="shared" si="0"/>
        <v>2.849999999999909</v>
      </c>
    </row>
    <row r="78" spans="1:7" s="69" customFormat="1" ht="13.5">
      <c r="A78" s="193" t="s">
        <v>196</v>
      </c>
      <c r="B78" s="272">
        <f>Volume!J79</f>
        <v>668.4</v>
      </c>
      <c r="C78" s="70">
        <v>667.25</v>
      </c>
      <c r="D78" s="264">
        <f t="shared" si="3"/>
        <v>-1.1499999999999773</v>
      </c>
      <c r="E78" s="331">
        <f t="shared" si="4"/>
        <v>-0.00172052663075999</v>
      </c>
      <c r="F78" s="264">
        <v>0.39999999999997726</v>
      </c>
      <c r="G78" s="159">
        <f t="shared" si="0"/>
        <v>-1.5499999999999545</v>
      </c>
    </row>
    <row r="79" spans="1:7" s="69" customFormat="1" ht="13.5">
      <c r="A79" s="193" t="s">
        <v>5</v>
      </c>
      <c r="B79" s="272">
        <f>Volume!J80</f>
        <v>170</v>
      </c>
      <c r="C79" s="70">
        <v>169.8</v>
      </c>
      <c r="D79" s="264">
        <f t="shared" si="3"/>
        <v>-0.19999999999998863</v>
      </c>
      <c r="E79" s="331">
        <f t="shared" si="4"/>
        <v>-0.0011764705882352272</v>
      </c>
      <c r="F79" s="264">
        <v>0.6500000000000057</v>
      </c>
      <c r="G79" s="159">
        <f t="shared" si="0"/>
        <v>-0.8499999999999943</v>
      </c>
    </row>
    <row r="80" spans="1:7" s="69" customFormat="1" ht="13.5">
      <c r="A80" s="193" t="s">
        <v>198</v>
      </c>
      <c r="B80" s="272">
        <f>Volume!J81</f>
        <v>192.35</v>
      </c>
      <c r="C80" s="70">
        <v>192.05</v>
      </c>
      <c r="D80" s="264">
        <f t="shared" si="3"/>
        <v>-0.29999999999998295</v>
      </c>
      <c r="E80" s="331">
        <f t="shared" si="4"/>
        <v>-0.0015596568754873042</v>
      </c>
      <c r="F80" s="264">
        <v>0.39999999999997726</v>
      </c>
      <c r="G80" s="159">
        <f t="shared" si="0"/>
        <v>-0.6999999999999602</v>
      </c>
    </row>
    <row r="81" spans="1:7" s="69" customFormat="1" ht="13.5">
      <c r="A81" s="193" t="s">
        <v>199</v>
      </c>
      <c r="B81" s="272">
        <f>Volume!J82</f>
        <v>272.3</v>
      </c>
      <c r="C81" s="70">
        <v>273.05</v>
      </c>
      <c r="D81" s="264">
        <f t="shared" si="3"/>
        <v>0.75</v>
      </c>
      <c r="E81" s="331">
        <f t="shared" si="4"/>
        <v>0.002754315093646713</v>
      </c>
      <c r="F81" s="264">
        <v>1.6999999999999886</v>
      </c>
      <c r="G81" s="159">
        <f t="shared" si="0"/>
        <v>-0.9499999999999886</v>
      </c>
    </row>
    <row r="82" spans="1:7" s="69" customFormat="1" ht="13.5">
      <c r="A82" s="193" t="s">
        <v>399</v>
      </c>
      <c r="B82" s="272">
        <f>Volume!J83</f>
        <v>482.65</v>
      </c>
      <c r="C82" s="70">
        <v>484.2</v>
      </c>
      <c r="D82" s="264">
        <f t="shared" si="3"/>
        <v>1.5500000000000114</v>
      </c>
      <c r="E82" s="331">
        <f t="shared" si="4"/>
        <v>0.0032114368590075862</v>
      </c>
      <c r="F82" s="264">
        <v>3.75</v>
      </c>
      <c r="G82" s="159">
        <f t="shared" si="0"/>
        <v>-2.1999999999999886</v>
      </c>
    </row>
    <row r="83" spans="1:7" s="69" customFormat="1" ht="13.5">
      <c r="A83" s="193" t="s">
        <v>415</v>
      </c>
      <c r="B83" s="272">
        <f>Volume!J84</f>
        <v>53.65</v>
      </c>
      <c r="C83" s="70">
        <v>54</v>
      </c>
      <c r="D83" s="264">
        <f t="shared" si="3"/>
        <v>0.3500000000000014</v>
      </c>
      <c r="E83" s="331">
        <f t="shared" si="4"/>
        <v>0.0065237651444548265</v>
      </c>
      <c r="F83" s="264">
        <v>0.30000000000000426</v>
      </c>
      <c r="G83" s="159">
        <f t="shared" si="0"/>
        <v>0.04999999999999716</v>
      </c>
    </row>
    <row r="84" spans="1:7" s="69" customFormat="1" ht="13.5">
      <c r="A84" s="201" t="s">
        <v>494</v>
      </c>
      <c r="B84" s="272">
        <f>Volume!J85</f>
        <v>560.05</v>
      </c>
      <c r="C84" s="70">
        <v>564.8</v>
      </c>
      <c r="D84" s="264">
        <f>C84-B84</f>
        <v>4.75</v>
      </c>
      <c r="E84" s="331">
        <f>D84/B84</f>
        <v>0.008481385590572271</v>
      </c>
      <c r="F84" s="264">
        <v>3.199999999999932</v>
      </c>
      <c r="G84" s="159">
        <f t="shared" si="0"/>
        <v>1.5500000000000682</v>
      </c>
    </row>
    <row r="85" spans="1:8" s="25" customFormat="1" ht="13.5">
      <c r="A85" s="193" t="s">
        <v>43</v>
      </c>
      <c r="B85" s="272">
        <f>Volume!J86</f>
        <v>2522</v>
      </c>
      <c r="C85" s="70">
        <v>2539.35</v>
      </c>
      <c r="D85" s="264">
        <f t="shared" si="3"/>
        <v>17.34999999999991</v>
      </c>
      <c r="E85" s="331">
        <f t="shared" si="4"/>
        <v>0.006879460745440091</v>
      </c>
      <c r="F85" s="264">
        <v>9.200000000000273</v>
      </c>
      <c r="G85" s="159">
        <f t="shared" si="0"/>
        <v>8.149999999999636</v>
      </c>
      <c r="H85" s="69"/>
    </row>
    <row r="86" spans="1:7" s="69" customFormat="1" ht="13.5">
      <c r="A86" s="193" t="s">
        <v>200</v>
      </c>
      <c r="B86" s="272">
        <f>Volume!J87</f>
        <v>954.55</v>
      </c>
      <c r="C86" s="70">
        <v>955.35</v>
      </c>
      <c r="D86" s="264">
        <f t="shared" si="3"/>
        <v>0.8000000000000682</v>
      </c>
      <c r="E86" s="331">
        <f t="shared" si="4"/>
        <v>0.0008380912471846087</v>
      </c>
      <c r="F86" s="264">
        <v>1.849999999999909</v>
      </c>
      <c r="G86" s="159">
        <f t="shared" si="0"/>
        <v>-1.0499999999998408</v>
      </c>
    </row>
    <row r="87" spans="1:7" s="69" customFormat="1" ht="13.5">
      <c r="A87" s="193" t="s">
        <v>141</v>
      </c>
      <c r="B87" s="272">
        <f>Volume!J88</f>
        <v>107.5</v>
      </c>
      <c r="C87" s="70">
        <v>107.6</v>
      </c>
      <c r="D87" s="264">
        <f t="shared" si="3"/>
        <v>0.09999999999999432</v>
      </c>
      <c r="E87" s="331">
        <f t="shared" si="4"/>
        <v>0.000930232558139482</v>
      </c>
      <c r="F87" s="264">
        <v>0.25</v>
      </c>
      <c r="G87" s="159">
        <f aca="true" t="shared" si="5" ref="G87:G150">D87-F87</f>
        <v>-0.15000000000000568</v>
      </c>
    </row>
    <row r="88" spans="1:7" s="69" customFormat="1" ht="13.5">
      <c r="A88" s="193" t="s">
        <v>397</v>
      </c>
      <c r="B88" s="272">
        <f>Volume!J89</f>
        <v>117.05</v>
      </c>
      <c r="C88" s="70">
        <v>117.65</v>
      </c>
      <c r="D88" s="264">
        <f t="shared" si="3"/>
        <v>0.6000000000000085</v>
      </c>
      <c r="E88" s="331">
        <f t="shared" si="4"/>
        <v>0.00512601452370789</v>
      </c>
      <c r="F88" s="264">
        <v>0.5</v>
      </c>
      <c r="G88" s="159">
        <f t="shared" si="5"/>
        <v>0.10000000000000853</v>
      </c>
    </row>
    <row r="89" spans="1:7" s="69" customFormat="1" ht="13.5">
      <c r="A89" s="193" t="s">
        <v>184</v>
      </c>
      <c r="B89" s="272">
        <f>Volume!J90</f>
        <v>126.05</v>
      </c>
      <c r="C89" s="70">
        <v>126</v>
      </c>
      <c r="D89" s="264">
        <f t="shared" si="3"/>
        <v>-0.04999999999999716</v>
      </c>
      <c r="E89" s="331">
        <f t="shared" si="4"/>
        <v>-0.00039666798889327376</v>
      </c>
      <c r="F89" s="264">
        <v>0.5999999999999943</v>
      </c>
      <c r="G89" s="159">
        <f t="shared" si="5"/>
        <v>-0.6499999999999915</v>
      </c>
    </row>
    <row r="90" spans="1:7" s="69" customFormat="1" ht="13.5">
      <c r="A90" s="193" t="s">
        <v>175</v>
      </c>
      <c r="B90" s="272">
        <f>Volume!J91</f>
        <v>49.15</v>
      </c>
      <c r="C90" s="70">
        <v>49.3</v>
      </c>
      <c r="D90" s="264">
        <f t="shared" si="3"/>
        <v>0.14999999999999858</v>
      </c>
      <c r="E90" s="331">
        <f t="shared" si="4"/>
        <v>0.0030518819938962073</v>
      </c>
      <c r="F90" s="264">
        <v>0.15000000000000568</v>
      </c>
      <c r="G90" s="159">
        <f t="shared" si="5"/>
        <v>-7.105427357601002E-15</v>
      </c>
    </row>
    <row r="91" spans="1:7" s="69" customFormat="1" ht="13.5">
      <c r="A91" s="193" t="s">
        <v>142</v>
      </c>
      <c r="B91" s="272">
        <f>Volume!J92</f>
        <v>148.2</v>
      </c>
      <c r="C91" s="70">
        <v>148.95</v>
      </c>
      <c r="D91" s="264">
        <f t="shared" si="3"/>
        <v>0.75</v>
      </c>
      <c r="E91" s="331">
        <f t="shared" si="4"/>
        <v>0.005060728744939271</v>
      </c>
      <c r="F91" s="264">
        <v>0.5</v>
      </c>
      <c r="G91" s="159">
        <f t="shared" si="5"/>
        <v>0.25</v>
      </c>
    </row>
    <row r="92" spans="1:8" s="25" customFormat="1" ht="13.5">
      <c r="A92" s="193" t="s">
        <v>176</v>
      </c>
      <c r="B92" s="272">
        <f>Volume!J93</f>
        <v>188.2</v>
      </c>
      <c r="C92" s="70">
        <v>187.85</v>
      </c>
      <c r="D92" s="264">
        <f t="shared" si="3"/>
        <v>-0.3499999999999943</v>
      </c>
      <c r="E92" s="331">
        <f t="shared" si="4"/>
        <v>-0.0018597236981933811</v>
      </c>
      <c r="F92" s="264">
        <v>-0.8000000000000114</v>
      </c>
      <c r="G92" s="159">
        <f t="shared" si="5"/>
        <v>0.45000000000001705</v>
      </c>
      <c r="H92" s="69"/>
    </row>
    <row r="93" spans="1:8" s="25" customFormat="1" ht="13.5">
      <c r="A93" s="193" t="s">
        <v>416</v>
      </c>
      <c r="B93" s="272">
        <f>Volume!J94</f>
        <v>715.5</v>
      </c>
      <c r="C93" s="70">
        <v>720.25</v>
      </c>
      <c r="D93" s="264">
        <f t="shared" si="3"/>
        <v>4.75</v>
      </c>
      <c r="E93" s="331">
        <f t="shared" si="4"/>
        <v>0.006638714185883997</v>
      </c>
      <c r="F93" s="264">
        <v>3.3500000000000227</v>
      </c>
      <c r="G93" s="159">
        <f t="shared" si="5"/>
        <v>1.3999999999999773</v>
      </c>
      <c r="H93" s="69"/>
    </row>
    <row r="94" spans="1:8" s="25" customFormat="1" ht="13.5">
      <c r="A94" s="193" t="s">
        <v>396</v>
      </c>
      <c r="B94" s="272">
        <f>Volume!J95</f>
        <v>122.8</v>
      </c>
      <c r="C94" s="70">
        <v>122.95</v>
      </c>
      <c r="D94" s="264">
        <f t="shared" si="3"/>
        <v>0.15000000000000568</v>
      </c>
      <c r="E94" s="331">
        <f t="shared" si="4"/>
        <v>0.0012214983713355512</v>
      </c>
      <c r="F94" s="264">
        <v>0.75</v>
      </c>
      <c r="G94" s="159">
        <f t="shared" si="5"/>
        <v>-0.5999999999999943</v>
      </c>
      <c r="H94" s="69"/>
    </row>
    <row r="95" spans="1:7" s="69" customFormat="1" ht="13.5">
      <c r="A95" s="193" t="s">
        <v>167</v>
      </c>
      <c r="B95" s="272">
        <f>Volume!J96</f>
        <v>48.35</v>
      </c>
      <c r="C95" s="70">
        <v>48.5</v>
      </c>
      <c r="D95" s="264">
        <f t="shared" si="3"/>
        <v>0.14999999999999858</v>
      </c>
      <c r="E95" s="331">
        <f t="shared" si="4"/>
        <v>0.0031023784901757718</v>
      </c>
      <c r="F95" s="264">
        <v>0.25</v>
      </c>
      <c r="G95" s="159">
        <f t="shared" si="5"/>
        <v>-0.10000000000000142</v>
      </c>
    </row>
    <row r="96" spans="1:7" s="69" customFormat="1" ht="13.5">
      <c r="A96" s="193" t="s">
        <v>201</v>
      </c>
      <c r="B96" s="272">
        <f>Volume!J97</f>
        <v>1950.8</v>
      </c>
      <c r="C96" s="70">
        <v>1957.55</v>
      </c>
      <c r="D96" s="264">
        <f t="shared" si="3"/>
        <v>6.75</v>
      </c>
      <c r="E96" s="331">
        <f t="shared" si="4"/>
        <v>0.0034601189255689976</v>
      </c>
      <c r="F96" s="264">
        <v>-0.8500000000001364</v>
      </c>
      <c r="G96" s="159">
        <f t="shared" si="5"/>
        <v>7.600000000000136</v>
      </c>
    </row>
    <row r="97" spans="1:7" s="69" customFormat="1" ht="13.5">
      <c r="A97" s="193" t="s">
        <v>143</v>
      </c>
      <c r="B97" s="272">
        <f>Volume!J98</f>
        <v>114.45</v>
      </c>
      <c r="C97" s="70">
        <v>115</v>
      </c>
      <c r="D97" s="264">
        <f t="shared" si="3"/>
        <v>0.5499999999999972</v>
      </c>
      <c r="E97" s="331">
        <f t="shared" si="4"/>
        <v>0.00480559196155524</v>
      </c>
      <c r="F97" s="264">
        <v>0.8499999999999943</v>
      </c>
      <c r="G97" s="159">
        <f t="shared" si="5"/>
        <v>-0.29999999999999716</v>
      </c>
    </row>
    <row r="98" spans="1:7" s="69" customFormat="1" ht="13.5">
      <c r="A98" s="193" t="s">
        <v>90</v>
      </c>
      <c r="B98" s="272">
        <f>Volume!J99</f>
        <v>438.95</v>
      </c>
      <c r="C98" s="70">
        <v>440.35</v>
      </c>
      <c r="D98" s="264">
        <f t="shared" si="3"/>
        <v>1.400000000000034</v>
      </c>
      <c r="E98" s="331">
        <f t="shared" si="4"/>
        <v>0.0031894293199681836</v>
      </c>
      <c r="F98" s="264">
        <v>1.849999999999966</v>
      </c>
      <c r="G98" s="159">
        <f t="shared" si="5"/>
        <v>-0.4499999999999318</v>
      </c>
    </row>
    <row r="99" spans="1:7" s="69" customFormat="1" ht="13.5">
      <c r="A99" s="193" t="s">
        <v>35</v>
      </c>
      <c r="B99" s="272">
        <f>Volume!J100</f>
        <v>346.3</v>
      </c>
      <c r="C99" s="70">
        <v>342.65</v>
      </c>
      <c r="D99" s="264">
        <f t="shared" si="3"/>
        <v>-3.650000000000034</v>
      </c>
      <c r="E99" s="331">
        <f t="shared" si="4"/>
        <v>-0.010539994224660797</v>
      </c>
      <c r="F99" s="264">
        <v>-2.0500000000000114</v>
      </c>
      <c r="G99" s="159">
        <f t="shared" si="5"/>
        <v>-1.6000000000000227</v>
      </c>
    </row>
    <row r="100" spans="1:7" s="69" customFormat="1" ht="13.5">
      <c r="A100" s="193" t="s">
        <v>6</v>
      </c>
      <c r="B100" s="272">
        <f>Volume!J101</f>
        <v>154</v>
      </c>
      <c r="C100" s="70">
        <v>153.85</v>
      </c>
      <c r="D100" s="264">
        <f t="shared" si="3"/>
        <v>-0.15000000000000568</v>
      </c>
      <c r="E100" s="331">
        <f t="shared" si="4"/>
        <v>-0.0009740259740260109</v>
      </c>
      <c r="F100" s="264">
        <v>-0.15000000000000568</v>
      </c>
      <c r="G100" s="159">
        <f t="shared" si="5"/>
        <v>0</v>
      </c>
    </row>
    <row r="101" spans="1:7" s="69" customFormat="1" ht="13.5">
      <c r="A101" s="193" t="s">
        <v>177</v>
      </c>
      <c r="B101" s="272">
        <f>Volume!J102</f>
        <v>355.55</v>
      </c>
      <c r="C101" s="70">
        <v>357.55</v>
      </c>
      <c r="D101" s="264">
        <f t="shared" si="3"/>
        <v>2</v>
      </c>
      <c r="E101" s="331">
        <f t="shared" si="4"/>
        <v>0.005625087891998312</v>
      </c>
      <c r="F101" s="264">
        <v>1.099999999999966</v>
      </c>
      <c r="G101" s="159">
        <f t="shared" si="5"/>
        <v>0.9000000000000341</v>
      </c>
    </row>
    <row r="102" spans="1:7" s="69" customFormat="1" ht="13.5">
      <c r="A102" s="193" t="s">
        <v>168</v>
      </c>
      <c r="B102" s="272">
        <f>Volume!J103</f>
        <v>705.5</v>
      </c>
      <c r="C102" s="70">
        <v>704.85</v>
      </c>
      <c r="D102" s="264">
        <f t="shared" si="3"/>
        <v>-0.6499999999999773</v>
      </c>
      <c r="E102" s="331">
        <f t="shared" si="4"/>
        <v>-0.0009213323883770053</v>
      </c>
      <c r="F102" s="264">
        <v>3</v>
      </c>
      <c r="G102" s="159">
        <f t="shared" si="5"/>
        <v>-3.6499999999999773</v>
      </c>
    </row>
    <row r="103" spans="1:7" s="69" customFormat="1" ht="13.5">
      <c r="A103" s="193" t="s">
        <v>132</v>
      </c>
      <c r="B103" s="272">
        <f>Volume!J104</f>
        <v>809.45</v>
      </c>
      <c r="C103" s="70">
        <v>795.15</v>
      </c>
      <c r="D103" s="264">
        <f t="shared" si="3"/>
        <v>-14.300000000000068</v>
      </c>
      <c r="E103" s="331">
        <f t="shared" si="4"/>
        <v>-0.017666316634752075</v>
      </c>
      <c r="F103" s="264">
        <v>-13.050000000000068</v>
      </c>
      <c r="G103" s="159">
        <f t="shared" si="5"/>
        <v>-1.25</v>
      </c>
    </row>
    <row r="104" spans="1:7" s="69" customFormat="1" ht="13.5">
      <c r="A104" s="193" t="s">
        <v>144</v>
      </c>
      <c r="B104" s="272">
        <f>Volume!J105</f>
        <v>3515.05</v>
      </c>
      <c r="C104" s="70">
        <v>3514.85</v>
      </c>
      <c r="D104" s="264">
        <f t="shared" si="3"/>
        <v>-0.20000000000027285</v>
      </c>
      <c r="E104" s="331">
        <f t="shared" si="4"/>
        <v>-5.689819490484427E-05</v>
      </c>
      <c r="F104" s="264">
        <v>-2.549999999999727</v>
      </c>
      <c r="G104" s="159">
        <f t="shared" si="5"/>
        <v>2.3499999999994543</v>
      </c>
    </row>
    <row r="105" spans="1:8" s="25" customFormat="1" ht="13.5">
      <c r="A105" s="193" t="s">
        <v>291</v>
      </c>
      <c r="B105" s="272">
        <f>Volume!J106</f>
        <v>733.95</v>
      </c>
      <c r="C105" s="70">
        <v>736.15</v>
      </c>
      <c r="D105" s="264">
        <f t="shared" si="3"/>
        <v>2.199999999999932</v>
      </c>
      <c r="E105" s="331">
        <f t="shared" si="4"/>
        <v>0.0029974793923290845</v>
      </c>
      <c r="F105" s="264">
        <v>1.1499999999999773</v>
      </c>
      <c r="G105" s="159">
        <f t="shared" si="5"/>
        <v>1.0499999999999545</v>
      </c>
      <c r="H105" s="69"/>
    </row>
    <row r="106" spans="1:7" s="69" customFormat="1" ht="13.5">
      <c r="A106" s="193" t="s">
        <v>133</v>
      </c>
      <c r="B106" s="272">
        <f>Volume!J107</f>
        <v>33.35</v>
      </c>
      <c r="C106" s="70">
        <v>33.45</v>
      </c>
      <c r="D106" s="264">
        <f t="shared" si="3"/>
        <v>0.10000000000000142</v>
      </c>
      <c r="E106" s="331">
        <f t="shared" si="4"/>
        <v>0.00299850074962523</v>
      </c>
      <c r="F106" s="264">
        <v>0.09999999999999432</v>
      </c>
      <c r="G106" s="159">
        <f t="shared" si="5"/>
        <v>7.105427357601002E-15</v>
      </c>
    </row>
    <row r="107" spans="1:7" s="69" customFormat="1" ht="13.5">
      <c r="A107" s="193" t="s">
        <v>169</v>
      </c>
      <c r="B107" s="272">
        <f>Volume!J108</f>
        <v>148.2</v>
      </c>
      <c r="C107" s="70">
        <v>148.5</v>
      </c>
      <c r="D107" s="264">
        <f t="shared" si="3"/>
        <v>0.30000000000001137</v>
      </c>
      <c r="E107" s="331">
        <f t="shared" si="4"/>
        <v>0.0020242914979757853</v>
      </c>
      <c r="F107" s="264">
        <v>0.6500000000000057</v>
      </c>
      <c r="G107" s="159">
        <f t="shared" si="5"/>
        <v>-0.3499999999999943</v>
      </c>
    </row>
    <row r="108" spans="1:7" s="69" customFormat="1" ht="13.5">
      <c r="A108" s="193" t="s">
        <v>292</v>
      </c>
      <c r="B108" s="272">
        <f>Volume!J109</f>
        <v>603.3</v>
      </c>
      <c r="C108" s="70">
        <v>601.7</v>
      </c>
      <c r="D108" s="264">
        <f t="shared" si="3"/>
        <v>-1.599999999999909</v>
      </c>
      <c r="E108" s="331">
        <f t="shared" si="4"/>
        <v>-0.0026520802254266685</v>
      </c>
      <c r="F108" s="264">
        <v>-0.25</v>
      </c>
      <c r="G108" s="159">
        <f t="shared" si="5"/>
        <v>-1.349999999999909</v>
      </c>
    </row>
    <row r="109" spans="1:7" s="69" customFormat="1" ht="13.5">
      <c r="A109" s="193" t="s">
        <v>417</v>
      </c>
      <c r="B109" s="272">
        <f>Volume!J110</f>
        <v>383.3</v>
      </c>
      <c r="C109" s="70">
        <v>386.25</v>
      </c>
      <c r="D109" s="264">
        <f t="shared" si="3"/>
        <v>2.9499999999999886</v>
      </c>
      <c r="E109" s="331">
        <f t="shared" si="4"/>
        <v>0.007696321419253818</v>
      </c>
      <c r="F109" s="264">
        <v>1.6499999999999773</v>
      </c>
      <c r="G109" s="159">
        <f t="shared" si="5"/>
        <v>1.3000000000000114</v>
      </c>
    </row>
    <row r="110" spans="1:7" s="69" customFormat="1" ht="13.5">
      <c r="A110" s="193" t="s">
        <v>293</v>
      </c>
      <c r="B110" s="272">
        <f>Volume!J111</f>
        <v>616.15</v>
      </c>
      <c r="C110" s="70">
        <v>619.5</v>
      </c>
      <c r="D110" s="264">
        <f t="shared" si="3"/>
        <v>3.3500000000000227</v>
      </c>
      <c r="E110" s="331">
        <f t="shared" si="4"/>
        <v>0.00543698774649034</v>
      </c>
      <c r="F110" s="264">
        <v>4.25</v>
      </c>
      <c r="G110" s="159">
        <f t="shared" si="5"/>
        <v>-0.8999999999999773</v>
      </c>
    </row>
    <row r="111" spans="1:7" s="69" customFormat="1" ht="13.5">
      <c r="A111" s="193" t="s">
        <v>178</v>
      </c>
      <c r="B111" s="272">
        <f>Volume!J112</f>
        <v>170.4</v>
      </c>
      <c r="C111" s="70">
        <v>170.05</v>
      </c>
      <c r="D111" s="264">
        <f t="shared" si="3"/>
        <v>-0.3499999999999943</v>
      </c>
      <c r="E111" s="331">
        <f t="shared" si="4"/>
        <v>-0.0020539906103286053</v>
      </c>
      <c r="F111" s="264">
        <v>-2.299999999999983</v>
      </c>
      <c r="G111" s="159">
        <f t="shared" si="5"/>
        <v>1.9499999999999886</v>
      </c>
    </row>
    <row r="112" spans="1:7" s="69" customFormat="1" ht="13.5">
      <c r="A112" s="193" t="s">
        <v>145</v>
      </c>
      <c r="B112" s="272">
        <f>Volume!J113</f>
        <v>189.8</v>
      </c>
      <c r="C112" s="70">
        <v>188</v>
      </c>
      <c r="D112" s="264">
        <f t="shared" si="3"/>
        <v>-1.8000000000000114</v>
      </c>
      <c r="E112" s="331">
        <f t="shared" si="4"/>
        <v>-0.009483667017913653</v>
      </c>
      <c r="F112" s="264">
        <v>-1.75</v>
      </c>
      <c r="G112" s="159">
        <f t="shared" si="5"/>
        <v>-0.05000000000001137</v>
      </c>
    </row>
    <row r="113" spans="1:7" s="69" customFormat="1" ht="13.5">
      <c r="A113" s="193" t="s">
        <v>272</v>
      </c>
      <c r="B113" s="272">
        <f>Volume!J114</f>
        <v>197.4</v>
      </c>
      <c r="C113" s="70">
        <v>198.6</v>
      </c>
      <c r="D113" s="264">
        <f t="shared" si="3"/>
        <v>1.1999999999999886</v>
      </c>
      <c r="E113" s="331">
        <f t="shared" si="4"/>
        <v>0.006079027355623042</v>
      </c>
      <c r="F113" s="264">
        <v>1.25</v>
      </c>
      <c r="G113" s="159">
        <f t="shared" si="5"/>
        <v>-0.05000000000001137</v>
      </c>
    </row>
    <row r="114" spans="1:7" s="69" customFormat="1" ht="13.5">
      <c r="A114" s="193" t="s">
        <v>210</v>
      </c>
      <c r="B114" s="272">
        <f>Volume!J115</f>
        <v>2107.5</v>
      </c>
      <c r="C114" s="70">
        <v>2095.4</v>
      </c>
      <c r="D114" s="264">
        <f t="shared" si="3"/>
        <v>-12.099999999999909</v>
      </c>
      <c r="E114" s="331">
        <f t="shared" si="4"/>
        <v>-0.005741399762752033</v>
      </c>
      <c r="F114" s="264">
        <v>-10.849999999999909</v>
      </c>
      <c r="G114" s="159">
        <f t="shared" si="5"/>
        <v>-1.25</v>
      </c>
    </row>
    <row r="115" spans="1:7" s="69" customFormat="1" ht="13.5">
      <c r="A115" s="193" t="s">
        <v>294</v>
      </c>
      <c r="B115" s="366">
        <f>Volume!J116</f>
        <v>702</v>
      </c>
      <c r="C115" s="70">
        <v>702.55</v>
      </c>
      <c r="D115" s="365">
        <f t="shared" si="3"/>
        <v>0.5499999999999545</v>
      </c>
      <c r="E115" s="331">
        <f t="shared" si="4"/>
        <v>0.0007834757834757187</v>
      </c>
      <c r="F115" s="365">
        <v>4.4500000000000455</v>
      </c>
      <c r="G115" s="159">
        <f t="shared" si="5"/>
        <v>-3.900000000000091</v>
      </c>
    </row>
    <row r="116" spans="1:7" s="69" customFormat="1" ht="13.5">
      <c r="A116" s="193" t="s">
        <v>7</v>
      </c>
      <c r="B116" s="272">
        <f>Volume!J117</f>
        <v>731.45</v>
      </c>
      <c r="C116" s="70">
        <v>731.5</v>
      </c>
      <c r="D116" s="264">
        <f t="shared" si="3"/>
        <v>0.049999999999954525</v>
      </c>
      <c r="E116" s="331">
        <f t="shared" si="4"/>
        <v>6.835737234254498E-05</v>
      </c>
      <c r="F116" s="264">
        <v>-4.25</v>
      </c>
      <c r="G116" s="159">
        <f t="shared" si="5"/>
        <v>4.2999999999999545</v>
      </c>
    </row>
    <row r="117" spans="1:7" s="69" customFormat="1" ht="13.5">
      <c r="A117" s="193" t="s">
        <v>170</v>
      </c>
      <c r="B117" s="272">
        <f>Volume!J118</f>
        <v>634.4</v>
      </c>
      <c r="C117" s="70">
        <v>637.3</v>
      </c>
      <c r="D117" s="264">
        <f t="shared" si="3"/>
        <v>2.8999999999999773</v>
      </c>
      <c r="E117" s="331">
        <f t="shared" si="4"/>
        <v>0.004571248423707404</v>
      </c>
      <c r="F117" s="264">
        <v>1.349999999999909</v>
      </c>
      <c r="G117" s="159">
        <f t="shared" si="5"/>
        <v>1.5500000000000682</v>
      </c>
    </row>
    <row r="118" spans="1:7" s="69" customFormat="1" ht="13.5">
      <c r="A118" s="193" t="s">
        <v>223</v>
      </c>
      <c r="B118" s="272">
        <f>Volume!J119</f>
        <v>761.35</v>
      </c>
      <c r="C118" s="70">
        <v>762.9</v>
      </c>
      <c r="D118" s="264">
        <f t="shared" si="3"/>
        <v>1.5499999999999545</v>
      </c>
      <c r="E118" s="331">
        <f t="shared" si="4"/>
        <v>0.0020358573586391994</v>
      </c>
      <c r="F118" s="264">
        <v>2.7000000000000455</v>
      </c>
      <c r="G118" s="159">
        <f t="shared" si="5"/>
        <v>-1.150000000000091</v>
      </c>
    </row>
    <row r="119" spans="1:7" s="69" customFormat="1" ht="13.5">
      <c r="A119" s="193" t="s">
        <v>207</v>
      </c>
      <c r="B119" s="272">
        <f>Volume!J120</f>
        <v>259.45</v>
      </c>
      <c r="C119" s="70">
        <v>261.25</v>
      </c>
      <c r="D119" s="264">
        <f t="shared" si="3"/>
        <v>1.8000000000000114</v>
      </c>
      <c r="E119" s="331">
        <f t="shared" si="4"/>
        <v>0.006937752938909275</v>
      </c>
      <c r="F119" s="264">
        <v>0.75</v>
      </c>
      <c r="G119" s="159">
        <f t="shared" si="5"/>
        <v>1.0500000000000114</v>
      </c>
    </row>
    <row r="120" spans="1:7" s="69" customFormat="1" ht="13.5">
      <c r="A120" s="193" t="s">
        <v>295</v>
      </c>
      <c r="B120" s="272">
        <f>Volume!J121</f>
        <v>1182.2</v>
      </c>
      <c r="C120" s="70">
        <v>1186.4</v>
      </c>
      <c r="D120" s="264">
        <f t="shared" si="3"/>
        <v>4.2000000000000455</v>
      </c>
      <c r="E120" s="331">
        <f t="shared" si="4"/>
        <v>0.0035526983589917486</v>
      </c>
      <c r="F120" s="264">
        <v>-0.8999999999998636</v>
      </c>
      <c r="G120" s="159">
        <f t="shared" si="5"/>
        <v>5.099999999999909</v>
      </c>
    </row>
    <row r="121" spans="1:7" s="69" customFormat="1" ht="13.5">
      <c r="A121" s="193" t="s">
        <v>418</v>
      </c>
      <c r="B121" s="272">
        <f>Volume!J122</f>
        <v>449.9</v>
      </c>
      <c r="C121" s="70">
        <v>452.15</v>
      </c>
      <c r="D121" s="264">
        <f t="shared" si="3"/>
        <v>2.25</v>
      </c>
      <c r="E121" s="331">
        <f t="shared" si="4"/>
        <v>0.005001111358079574</v>
      </c>
      <c r="F121" s="264">
        <v>2.2999999999999545</v>
      </c>
      <c r="G121" s="159">
        <f t="shared" si="5"/>
        <v>-0.049999999999954525</v>
      </c>
    </row>
    <row r="122" spans="1:7" s="69" customFormat="1" ht="13.5">
      <c r="A122" s="193" t="s">
        <v>277</v>
      </c>
      <c r="B122" s="272">
        <f>Volume!J123</f>
        <v>310.25</v>
      </c>
      <c r="C122" s="70">
        <v>311.55</v>
      </c>
      <c r="D122" s="264">
        <f t="shared" si="3"/>
        <v>1.3000000000000114</v>
      </c>
      <c r="E122" s="331">
        <f t="shared" si="4"/>
        <v>0.004190169218372317</v>
      </c>
      <c r="F122" s="264">
        <v>1</v>
      </c>
      <c r="G122" s="159">
        <f t="shared" si="5"/>
        <v>0.30000000000001137</v>
      </c>
    </row>
    <row r="123" spans="1:7" s="69" customFormat="1" ht="13.5">
      <c r="A123" s="193" t="s">
        <v>146</v>
      </c>
      <c r="B123" s="272">
        <f>Volume!J124</f>
        <v>41.15</v>
      </c>
      <c r="C123" s="70">
        <v>41.4</v>
      </c>
      <c r="D123" s="264">
        <f t="shared" si="3"/>
        <v>0.25</v>
      </c>
      <c r="E123" s="331">
        <f t="shared" si="4"/>
        <v>0.006075334143377886</v>
      </c>
      <c r="F123" s="264">
        <v>0.09999999999999432</v>
      </c>
      <c r="G123" s="159">
        <f t="shared" si="5"/>
        <v>0.15000000000000568</v>
      </c>
    </row>
    <row r="124" spans="1:7" s="69" customFormat="1" ht="13.5">
      <c r="A124" s="193" t="s">
        <v>8</v>
      </c>
      <c r="B124" s="272">
        <f>Volume!J125</f>
        <v>160.55</v>
      </c>
      <c r="C124" s="70">
        <v>160.95</v>
      </c>
      <c r="D124" s="264">
        <f t="shared" si="3"/>
        <v>0.39999999999997726</v>
      </c>
      <c r="E124" s="331">
        <f t="shared" si="4"/>
        <v>0.002491435689816115</v>
      </c>
      <c r="F124" s="264">
        <v>0.19999999999998863</v>
      </c>
      <c r="G124" s="159">
        <f t="shared" si="5"/>
        <v>0.19999999999998863</v>
      </c>
    </row>
    <row r="125" spans="1:7" s="69" customFormat="1" ht="13.5">
      <c r="A125" s="193" t="s">
        <v>296</v>
      </c>
      <c r="B125" s="272">
        <f>Volume!J126</f>
        <v>175.05</v>
      </c>
      <c r="C125" s="70">
        <v>175.1</v>
      </c>
      <c r="D125" s="264">
        <f t="shared" si="3"/>
        <v>0.04999999999998295</v>
      </c>
      <c r="E125" s="331">
        <f t="shared" si="4"/>
        <v>0.00028563267637808025</v>
      </c>
      <c r="F125" s="264">
        <v>1</v>
      </c>
      <c r="G125" s="159">
        <f t="shared" si="5"/>
        <v>-0.950000000000017</v>
      </c>
    </row>
    <row r="126" spans="1:10" s="69" customFormat="1" ht="13.5">
      <c r="A126" s="193" t="s">
        <v>179</v>
      </c>
      <c r="B126" s="272">
        <f>Volume!J127</f>
        <v>19.45</v>
      </c>
      <c r="C126" s="70">
        <v>19.5</v>
      </c>
      <c r="D126" s="264">
        <f t="shared" si="3"/>
        <v>0.05000000000000071</v>
      </c>
      <c r="E126" s="331">
        <f t="shared" si="4"/>
        <v>0.0025706940874036356</v>
      </c>
      <c r="F126" s="264">
        <v>0</v>
      </c>
      <c r="G126" s="159">
        <f t="shared" si="5"/>
        <v>0.05000000000000071</v>
      </c>
      <c r="J126" s="14"/>
    </row>
    <row r="127" spans="1:10" s="69" customFormat="1" ht="13.5">
      <c r="A127" s="193" t="s">
        <v>202</v>
      </c>
      <c r="B127" s="272">
        <f>Volume!J128</f>
        <v>259.9</v>
      </c>
      <c r="C127" s="70">
        <v>255.25</v>
      </c>
      <c r="D127" s="264">
        <f t="shared" si="3"/>
        <v>-4.649999999999977</v>
      </c>
      <c r="E127" s="331">
        <f t="shared" si="4"/>
        <v>-0.017891496729511264</v>
      </c>
      <c r="F127" s="264">
        <v>-4.850000000000023</v>
      </c>
      <c r="G127" s="159">
        <f t="shared" si="5"/>
        <v>0.20000000000004547</v>
      </c>
      <c r="J127" s="14"/>
    </row>
    <row r="128" spans="1:7" s="69" customFormat="1" ht="13.5">
      <c r="A128" s="193" t="s">
        <v>171</v>
      </c>
      <c r="B128" s="272">
        <f>Volume!J129</f>
        <v>399.35</v>
      </c>
      <c r="C128" s="70">
        <v>400.65</v>
      </c>
      <c r="D128" s="264">
        <f t="shared" si="3"/>
        <v>1.2999999999999545</v>
      </c>
      <c r="E128" s="331">
        <f t="shared" si="4"/>
        <v>0.0032552898459996355</v>
      </c>
      <c r="F128" s="264">
        <v>1.0500000000000114</v>
      </c>
      <c r="G128" s="159">
        <f t="shared" si="5"/>
        <v>0.24999999999994316</v>
      </c>
    </row>
    <row r="129" spans="1:7" s="69" customFormat="1" ht="13.5">
      <c r="A129" s="193" t="s">
        <v>147</v>
      </c>
      <c r="B129" s="272">
        <f>Volume!J130</f>
        <v>62</v>
      </c>
      <c r="C129" s="70">
        <v>62.5</v>
      </c>
      <c r="D129" s="264">
        <f t="shared" si="3"/>
        <v>0.5</v>
      </c>
      <c r="E129" s="331">
        <f t="shared" si="4"/>
        <v>0.008064516129032258</v>
      </c>
      <c r="F129" s="264">
        <v>0.29999999999999716</v>
      </c>
      <c r="G129" s="159">
        <f t="shared" si="5"/>
        <v>0.20000000000000284</v>
      </c>
    </row>
    <row r="130" spans="1:7" s="69" customFormat="1" ht="13.5">
      <c r="A130" s="193" t="s">
        <v>148</v>
      </c>
      <c r="B130" s="272">
        <f>Volume!J131</f>
        <v>301.35</v>
      </c>
      <c r="C130" s="70">
        <v>301.9</v>
      </c>
      <c r="D130" s="264">
        <f t="shared" si="3"/>
        <v>0.5499999999999545</v>
      </c>
      <c r="E130" s="331">
        <f t="shared" si="4"/>
        <v>0.0018251202920190957</v>
      </c>
      <c r="F130" s="264">
        <v>1.400000000000034</v>
      </c>
      <c r="G130" s="159">
        <f t="shared" si="5"/>
        <v>-0.8500000000000796</v>
      </c>
    </row>
    <row r="131" spans="1:8" s="25" customFormat="1" ht="13.5">
      <c r="A131" s="193" t="s">
        <v>122</v>
      </c>
      <c r="B131" s="272">
        <f>Volume!J132</f>
        <v>152.75</v>
      </c>
      <c r="C131" s="70">
        <v>152.75</v>
      </c>
      <c r="D131" s="264">
        <f t="shared" si="3"/>
        <v>0</v>
      </c>
      <c r="E131" s="331">
        <f t="shared" si="4"/>
        <v>0</v>
      </c>
      <c r="F131" s="264">
        <v>0.799999999999983</v>
      </c>
      <c r="G131" s="159">
        <f t="shared" si="5"/>
        <v>-0.799999999999983</v>
      </c>
      <c r="H131" s="69"/>
    </row>
    <row r="132" spans="1:8" s="25" customFormat="1" ht="13.5">
      <c r="A132" s="201" t="s">
        <v>36</v>
      </c>
      <c r="B132" s="272">
        <f>Volume!J133</f>
        <v>909.6</v>
      </c>
      <c r="C132" s="70">
        <v>897.2</v>
      </c>
      <c r="D132" s="264">
        <f t="shared" si="3"/>
        <v>-12.399999999999977</v>
      </c>
      <c r="E132" s="331">
        <f t="shared" si="4"/>
        <v>-0.013632365875109914</v>
      </c>
      <c r="F132" s="264">
        <v>-14.75</v>
      </c>
      <c r="G132" s="159">
        <f t="shared" si="5"/>
        <v>2.3500000000000227</v>
      </c>
      <c r="H132" s="69"/>
    </row>
    <row r="133" spans="1:8" s="25" customFormat="1" ht="13.5">
      <c r="A133" s="193" t="s">
        <v>172</v>
      </c>
      <c r="B133" s="272">
        <f>Volume!J134</f>
        <v>254.35</v>
      </c>
      <c r="C133" s="70">
        <v>255.1</v>
      </c>
      <c r="D133" s="264">
        <f t="shared" si="3"/>
        <v>0.75</v>
      </c>
      <c r="E133" s="331">
        <f t="shared" si="4"/>
        <v>0.0029486927462158445</v>
      </c>
      <c r="F133" s="264">
        <v>1.6999999999999886</v>
      </c>
      <c r="G133" s="159">
        <f t="shared" si="5"/>
        <v>-0.9499999999999886</v>
      </c>
      <c r="H133" s="69"/>
    </row>
    <row r="134" spans="1:7" s="69" customFormat="1" ht="13.5">
      <c r="A134" s="193" t="s">
        <v>80</v>
      </c>
      <c r="B134" s="272">
        <f>Volume!J135</f>
        <v>212.45</v>
      </c>
      <c r="C134" s="70">
        <v>214</v>
      </c>
      <c r="D134" s="264">
        <f t="shared" si="3"/>
        <v>1.5500000000000114</v>
      </c>
      <c r="E134" s="331">
        <f t="shared" si="4"/>
        <v>0.007295834313956279</v>
      </c>
      <c r="F134" s="264">
        <v>1.6999999999999886</v>
      </c>
      <c r="G134" s="159">
        <f t="shared" si="5"/>
        <v>-0.14999999999997726</v>
      </c>
    </row>
    <row r="135" spans="1:7" s="69" customFormat="1" ht="13.5">
      <c r="A135" s="193" t="s">
        <v>419</v>
      </c>
      <c r="B135" s="272">
        <f>Volume!J136</f>
        <v>441.35</v>
      </c>
      <c r="C135" s="70">
        <v>445.55</v>
      </c>
      <c r="D135" s="264">
        <f aca="true" t="shared" si="6" ref="D135:D194">C135-B135</f>
        <v>4.199999999999989</v>
      </c>
      <c r="E135" s="331">
        <f aca="true" t="shared" si="7" ref="E135:E194">D135/B135</f>
        <v>0.009516256938937324</v>
      </c>
      <c r="F135" s="264">
        <v>3.8000000000000114</v>
      </c>
      <c r="G135" s="159">
        <f t="shared" si="5"/>
        <v>0.39999999999997726</v>
      </c>
    </row>
    <row r="136" spans="1:7" s="69" customFormat="1" ht="13.5">
      <c r="A136" s="193" t="s">
        <v>274</v>
      </c>
      <c r="B136" s="272">
        <f>Volume!J137</f>
        <v>340.8</v>
      </c>
      <c r="C136" s="70">
        <v>341.05</v>
      </c>
      <c r="D136" s="264">
        <f t="shared" si="6"/>
        <v>0.25</v>
      </c>
      <c r="E136" s="331">
        <f t="shared" si="7"/>
        <v>0.0007335680751173709</v>
      </c>
      <c r="F136" s="264">
        <v>1.75</v>
      </c>
      <c r="G136" s="159">
        <f t="shared" si="5"/>
        <v>-1.5</v>
      </c>
    </row>
    <row r="137" spans="1:7" s="69" customFormat="1" ht="13.5">
      <c r="A137" s="193" t="s">
        <v>420</v>
      </c>
      <c r="B137" s="272">
        <f>Volume!J138</f>
        <v>414.3</v>
      </c>
      <c r="C137" s="70">
        <v>420.35</v>
      </c>
      <c r="D137" s="264">
        <f t="shared" si="6"/>
        <v>6.050000000000011</v>
      </c>
      <c r="E137" s="331">
        <f t="shared" si="7"/>
        <v>0.014602944726043957</v>
      </c>
      <c r="F137" s="264">
        <v>1.9499999999999886</v>
      </c>
      <c r="G137" s="159">
        <f t="shared" si="5"/>
        <v>4.100000000000023</v>
      </c>
    </row>
    <row r="138" spans="1:7" s="69" customFormat="1" ht="13.5">
      <c r="A138" s="193" t="s">
        <v>224</v>
      </c>
      <c r="B138" s="272">
        <f>Volume!J139</f>
        <v>510.2</v>
      </c>
      <c r="C138" s="70">
        <v>513.4</v>
      </c>
      <c r="D138" s="264">
        <f t="shared" si="6"/>
        <v>3.1999999999999886</v>
      </c>
      <c r="E138" s="331">
        <f t="shared" si="7"/>
        <v>0.006272050176401389</v>
      </c>
      <c r="F138" s="264">
        <v>3.800000000000068</v>
      </c>
      <c r="G138" s="159">
        <f t="shared" si="5"/>
        <v>-0.6000000000000796</v>
      </c>
    </row>
    <row r="139" spans="1:7" s="69" customFormat="1" ht="13.5">
      <c r="A139" s="193" t="s">
        <v>421</v>
      </c>
      <c r="B139" s="272">
        <f>Volume!J140</f>
        <v>503.3</v>
      </c>
      <c r="C139" s="70">
        <v>505.75</v>
      </c>
      <c r="D139" s="264">
        <f t="shared" si="6"/>
        <v>2.4499999999999886</v>
      </c>
      <c r="E139" s="331">
        <f t="shared" si="7"/>
        <v>0.004867872044506236</v>
      </c>
      <c r="F139" s="264">
        <v>3.3500000000000227</v>
      </c>
      <c r="G139" s="159">
        <f t="shared" si="5"/>
        <v>-0.9000000000000341</v>
      </c>
    </row>
    <row r="140" spans="1:7" s="69" customFormat="1" ht="13.5">
      <c r="A140" s="193" t="s">
        <v>422</v>
      </c>
      <c r="B140" s="272">
        <f>Volume!J141</f>
        <v>55.05</v>
      </c>
      <c r="C140" s="70">
        <v>55.35</v>
      </c>
      <c r="D140" s="264">
        <f t="shared" si="6"/>
        <v>0.30000000000000426</v>
      </c>
      <c r="E140" s="331">
        <f t="shared" si="7"/>
        <v>0.005449591280654029</v>
      </c>
      <c r="F140" s="264">
        <v>0.14999999999999858</v>
      </c>
      <c r="G140" s="159">
        <f t="shared" si="5"/>
        <v>0.15000000000000568</v>
      </c>
    </row>
    <row r="141" spans="1:7" s="69" customFormat="1" ht="13.5">
      <c r="A141" s="193" t="s">
        <v>393</v>
      </c>
      <c r="B141" s="272">
        <f>Volume!J142</f>
        <v>149.5</v>
      </c>
      <c r="C141" s="70">
        <v>149.8</v>
      </c>
      <c r="D141" s="264">
        <f t="shared" si="6"/>
        <v>0.30000000000001137</v>
      </c>
      <c r="E141" s="331">
        <f t="shared" si="7"/>
        <v>0.0020066889632107785</v>
      </c>
      <c r="F141" s="264">
        <v>0.5</v>
      </c>
      <c r="G141" s="159">
        <f t="shared" si="5"/>
        <v>-0.19999999999998863</v>
      </c>
    </row>
    <row r="142" spans="1:7" s="69" customFormat="1" ht="13.5">
      <c r="A142" s="193" t="s">
        <v>81</v>
      </c>
      <c r="B142" s="272">
        <f>Volume!J143</f>
        <v>517.3</v>
      </c>
      <c r="C142" s="70">
        <v>519.3</v>
      </c>
      <c r="D142" s="264">
        <f t="shared" si="6"/>
        <v>2</v>
      </c>
      <c r="E142" s="331">
        <f t="shared" si="7"/>
        <v>0.003866228494104002</v>
      </c>
      <c r="F142" s="264">
        <v>0.2999999999999545</v>
      </c>
      <c r="G142" s="159">
        <f t="shared" si="5"/>
        <v>1.7000000000000455</v>
      </c>
    </row>
    <row r="143" spans="1:7" s="69" customFormat="1" ht="13.5">
      <c r="A143" s="193" t="s">
        <v>225</v>
      </c>
      <c r="B143" s="272">
        <f>Volume!J144</f>
        <v>155.85</v>
      </c>
      <c r="C143" s="70">
        <v>156.35</v>
      </c>
      <c r="D143" s="264">
        <f t="shared" si="6"/>
        <v>0.5</v>
      </c>
      <c r="E143" s="331">
        <f t="shared" si="7"/>
        <v>0.003208213025344883</v>
      </c>
      <c r="F143" s="264">
        <v>0.15000000000000568</v>
      </c>
      <c r="G143" s="159">
        <f t="shared" si="5"/>
        <v>0.3499999999999943</v>
      </c>
    </row>
    <row r="144" spans="1:7" s="69" customFormat="1" ht="13.5">
      <c r="A144" s="193" t="s">
        <v>297</v>
      </c>
      <c r="B144" s="272">
        <f>Volume!J145</f>
        <v>494.45</v>
      </c>
      <c r="C144" s="70">
        <v>497.3</v>
      </c>
      <c r="D144" s="264">
        <f t="shared" si="6"/>
        <v>2.8500000000000227</v>
      </c>
      <c r="E144" s="331">
        <f t="shared" si="7"/>
        <v>0.005763980179998024</v>
      </c>
      <c r="F144" s="264">
        <v>2.1999999999999886</v>
      </c>
      <c r="G144" s="159">
        <f t="shared" si="5"/>
        <v>0.6500000000000341</v>
      </c>
    </row>
    <row r="145" spans="1:7" s="69" customFormat="1" ht="13.5">
      <c r="A145" s="193" t="s">
        <v>226</v>
      </c>
      <c r="B145" s="272">
        <f>Volume!J146</f>
        <v>259.3</v>
      </c>
      <c r="C145" s="70">
        <v>260.5</v>
      </c>
      <c r="D145" s="264">
        <f t="shared" si="6"/>
        <v>1.1999999999999886</v>
      </c>
      <c r="E145" s="331">
        <f t="shared" si="7"/>
        <v>0.004627844195912027</v>
      </c>
      <c r="F145" s="264">
        <v>0.6999999999999886</v>
      </c>
      <c r="G145" s="159">
        <f t="shared" si="5"/>
        <v>0.5</v>
      </c>
    </row>
    <row r="146" spans="1:7" s="69" customFormat="1" ht="13.5">
      <c r="A146" s="193" t="s">
        <v>423</v>
      </c>
      <c r="B146" s="272">
        <f>Volume!J147</f>
        <v>535.7</v>
      </c>
      <c r="C146" s="70">
        <v>537.95</v>
      </c>
      <c r="D146" s="264">
        <f t="shared" si="6"/>
        <v>2.25</v>
      </c>
      <c r="E146" s="331">
        <f t="shared" si="7"/>
        <v>0.004200112002986746</v>
      </c>
      <c r="F146" s="264">
        <v>2.449999999999932</v>
      </c>
      <c r="G146" s="159">
        <f t="shared" si="5"/>
        <v>-0.1999999999999318</v>
      </c>
    </row>
    <row r="147" spans="1:7" s="69" customFormat="1" ht="13.5">
      <c r="A147" s="193" t="s">
        <v>227</v>
      </c>
      <c r="B147" s="272">
        <f>Volume!J148</f>
        <v>355.5</v>
      </c>
      <c r="C147" s="70">
        <v>356.35</v>
      </c>
      <c r="D147" s="264">
        <f t="shared" si="6"/>
        <v>0.8500000000000227</v>
      </c>
      <c r="E147" s="331">
        <f t="shared" si="7"/>
        <v>0.002390998593530303</v>
      </c>
      <c r="F147" s="264">
        <v>0.8000000000000114</v>
      </c>
      <c r="G147" s="159">
        <f t="shared" si="5"/>
        <v>0.05000000000001137</v>
      </c>
    </row>
    <row r="148" spans="1:7" s="69" customFormat="1" ht="13.5">
      <c r="A148" s="193" t="s">
        <v>234</v>
      </c>
      <c r="B148" s="272">
        <f>Volume!J149</f>
        <v>513.25</v>
      </c>
      <c r="C148" s="70">
        <v>515</v>
      </c>
      <c r="D148" s="264">
        <f t="shared" si="6"/>
        <v>1.75</v>
      </c>
      <c r="E148" s="331">
        <f t="shared" si="7"/>
        <v>0.0034096444227959084</v>
      </c>
      <c r="F148" s="264">
        <v>0.9499999999999318</v>
      </c>
      <c r="G148" s="159">
        <f t="shared" si="5"/>
        <v>0.8000000000000682</v>
      </c>
    </row>
    <row r="149" spans="1:7" s="69" customFormat="1" ht="13.5">
      <c r="A149" s="193" t="s">
        <v>98</v>
      </c>
      <c r="B149" s="272">
        <f>Volume!J150</f>
        <v>590.3</v>
      </c>
      <c r="C149" s="70">
        <v>589.85</v>
      </c>
      <c r="D149" s="264">
        <f t="shared" si="6"/>
        <v>-0.4499999999999318</v>
      </c>
      <c r="E149" s="331">
        <f t="shared" si="7"/>
        <v>-0.0007623242419107773</v>
      </c>
      <c r="F149" s="264">
        <v>-1.8500000000000227</v>
      </c>
      <c r="G149" s="159">
        <f t="shared" si="5"/>
        <v>1.400000000000091</v>
      </c>
    </row>
    <row r="150" spans="1:7" s="69" customFormat="1" ht="13.5">
      <c r="A150" s="193" t="s">
        <v>149</v>
      </c>
      <c r="B150" s="272">
        <f>Volume!J151</f>
        <v>1091.25</v>
      </c>
      <c r="C150" s="70">
        <v>1094.75</v>
      </c>
      <c r="D150" s="264">
        <f t="shared" si="6"/>
        <v>3.5</v>
      </c>
      <c r="E150" s="331">
        <f t="shared" si="7"/>
        <v>0.0032073310423825887</v>
      </c>
      <c r="F150" s="264">
        <v>4.5499999999999545</v>
      </c>
      <c r="G150" s="159">
        <f t="shared" si="5"/>
        <v>-1.0499999999999545</v>
      </c>
    </row>
    <row r="151" spans="1:7" s="69" customFormat="1" ht="13.5">
      <c r="A151" s="193" t="s">
        <v>203</v>
      </c>
      <c r="B151" s="272">
        <f>Volume!J152</f>
        <v>1705.1</v>
      </c>
      <c r="C151" s="70">
        <v>1711.75</v>
      </c>
      <c r="D151" s="264">
        <f t="shared" si="6"/>
        <v>6.650000000000091</v>
      </c>
      <c r="E151" s="331">
        <f t="shared" si="7"/>
        <v>0.0039000645123453705</v>
      </c>
      <c r="F151" s="264">
        <v>1.5</v>
      </c>
      <c r="G151" s="159">
        <f aca="true" t="shared" si="8" ref="G151:G194">D151-F151</f>
        <v>5.150000000000091</v>
      </c>
    </row>
    <row r="152" spans="1:7" s="69" customFormat="1" ht="13.5">
      <c r="A152" s="193" t="s">
        <v>298</v>
      </c>
      <c r="B152" s="272">
        <f>Volume!J153</f>
        <v>603.75</v>
      </c>
      <c r="C152" s="70">
        <v>606.35</v>
      </c>
      <c r="D152" s="264">
        <f t="shared" si="6"/>
        <v>2.6000000000000227</v>
      </c>
      <c r="E152" s="331">
        <f t="shared" si="7"/>
        <v>0.0043064182194617355</v>
      </c>
      <c r="F152" s="264">
        <v>3.449999999999932</v>
      </c>
      <c r="G152" s="159">
        <f t="shared" si="8"/>
        <v>-0.849999999999909</v>
      </c>
    </row>
    <row r="153" spans="1:7" s="69" customFormat="1" ht="13.5">
      <c r="A153" s="193" t="s">
        <v>424</v>
      </c>
      <c r="B153" s="272">
        <f>Volume!J154</f>
        <v>35.1</v>
      </c>
      <c r="C153" s="70">
        <v>35.15</v>
      </c>
      <c r="D153" s="264">
        <f t="shared" si="6"/>
        <v>0.04999999999999716</v>
      </c>
      <c r="E153" s="331">
        <f t="shared" si="7"/>
        <v>0.0014245014245013435</v>
      </c>
      <c r="F153" s="264">
        <v>0.14999999999999858</v>
      </c>
      <c r="G153" s="159">
        <f t="shared" si="8"/>
        <v>-0.10000000000000142</v>
      </c>
    </row>
    <row r="154" spans="1:7" s="69" customFormat="1" ht="13.5">
      <c r="A154" s="193" t="s">
        <v>425</v>
      </c>
      <c r="B154" s="272">
        <f>Volume!J155</f>
        <v>464.25</v>
      </c>
      <c r="C154" s="70">
        <v>461.8</v>
      </c>
      <c r="D154" s="264">
        <f t="shared" si="6"/>
        <v>-2.4499999999999886</v>
      </c>
      <c r="E154" s="331">
        <f t="shared" si="7"/>
        <v>-0.0052773290253096145</v>
      </c>
      <c r="F154" s="264">
        <v>-0.35000000000002274</v>
      </c>
      <c r="G154" s="159">
        <f t="shared" si="8"/>
        <v>-2.099999999999966</v>
      </c>
    </row>
    <row r="155" spans="1:7" s="69" customFormat="1" ht="13.5">
      <c r="A155" s="193" t="s">
        <v>216</v>
      </c>
      <c r="B155" s="272">
        <f>Volume!J156</f>
        <v>96.3</v>
      </c>
      <c r="C155" s="70">
        <v>96.75</v>
      </c>
      <c r="D155" s="264">
        <f t="shared" si="6"/>
        <v>0.45000000000000284</v>
      </c>
      <c r="E155" s="331">
        <f t="shared" si="7"/>
        <v>0.004672897196261712</v>
      </c>
      <c r="F155" s="264">
        <v>0.3499999999999943</v>
      </c>
      <c r="G155" s="159">
        <f t="shared" si="8"/>
        <v>0.10000000000000853</v>
      </c>
    </row>
    <row r="156" spans="1:7" s="69" customFormat="1" ht="13.5">
      <c r="A156" s="193" t="s">
        <v>235</v>
      </c>
      <c r="B156" s="272">
        <f>Volume!J157</f>
        <v>134.2</v>
      </c>
      <c r="C156" s="70">
        <v>132.8</v>
      </c>
      <c r="D156" s="264">
        <f t="shared" si="6"/>
        <v>-1.3999999999999773</v>
      </c>
      <c r="E156" s="331">
        <f t="shared" si="7"/>
        <v>-0.010432190760059443</v>
      </c>
      <c r="F156" s="264">
        <v>-1.25</v>
      </c>
      <c r="G156" s="159">
        <f t="shared" si="8"/>
        <v>-0.14999999999997726</v>
      </c>
    </row>
    <row r="157" spans="1:7" s="69" customFormat="1" ht="13.5">
      <c r="A157" s="193" t="s">
        <v>204</v>
      </c>
      <c r="B157" s="272">
        <f>Volume!J158</f>
        <v>462.05</v>
      </c>
      <c r="C157" s="70">
        <v>464.25</v>
      </c>
      <c r="D157" s="264">
        <f t="shared" si="6"/>
        <v>2.1999999999999886</v>
      </c>
      <c r="E157" s="331">
        <f t="shared" si="7"/>
        <v>0.004761389460015125</v>
      </c>
      <c r="F157" s="264">
        <v>1.3000000000000114</v>
      </c>
      <c r="G157" s="159">
        <f t="shared" si="8"/>
        <v>0.8999999999999773</v>
      </c>
    </row>
    <row r="158" spans="1:7" s="69" customFormat="1" ht="13.5">
      <c r="A158" s="193" t="s">
        <v>205</v>
      </c>
      <c r="B158" s="272">
        <f>Volume!J159</f>
        <v>1455.2</v>
      </c>
      <c r="C158" s="70">
        <v>1459</v>
      </c>
      <c r="D158" s="264">
        <f t="shared" si="6"/>
        <v>3.7999999999999545</v>
      </c>
      <c r="E158" s="331">
        <f t="shared" si="7"/>
        <v>0.0026113249037932615</v>
      </c>
      <c r="F158" s="264">
        <v>5.900000000000091</v>
      </c>
      <c r="G158" s="159">
        <f t="shared" si="8"/>
        <v>-2.1000000000001364</v>
      </c>
    </row>
    <row r="159" spans="1:7" s="69" customFormat="1" ht="13.5">
      <c r="A159" s="193" t="s">
        <v>37</v>
      </c>
      <c r="B159" s="272">
        <f>Volume!J160</f>
        <v>192.3</v>
      </c>
      <c r="C159" s="70">
        <v>193.3</v>
      </c>
      <c r="D159" s="264">
        <f t="shared" si="6"/>
        <v>1</v>
      </c>
      <c r="E159" s="331">
        <f t="shared" si="7"/>
        <v>0.005200208008320333</v>
      </c>
      <c r="F159" s="264">
        <v>0.75</v>
      </c>
      <c r="G159" s="159">
        <f t="shared" si="8"/>
        <v>0.25</v>
      </c>
    </row>
    <row r="160" spans="1:12" s="69" customFormat="1" ht="13.5">
      <c r="A160" s="193" t="s">
        <v>299</v>
      </c>
      <c r="B160" s="272">
        <f>Volume!J161</f>
        <v>1747.55</v>
      </c>
      <c r="C160" s="70">
        <v>1743.65</v>
      </c>
      <c r="D160" s="264">
        <f t="shared" si="6"/>
        <v>-3.8999999999998636</v>
      </c>
      <c r="E160" s="331">
        <f t="shared" si="7"/>
        <v>-0.002231695802695124</v>
      </c>
      <c r="F160" s="264">
        <v>-4.349999999999909</v>
      </c>
      <c r="G160" s="159">
        <f t="shared" si="8"/>
        <v>0.4500000000000455</v>
      </c>
      <c r="L160" s="267"/>
    </row>
    <row r="161" spans="1:12" s="69" customFormat="1" ht="13.5">
      <c r="A161" s="193" t="s">
        <v>426</v>
      </c>
      <c r="B161" s="272">
        <f>Volume!J162</f>
        <v>1193.9</v>
      </c>
      <c r="C161" s="70">
        <v>1203.3</v>
      </c>
      <c r="D161" s="264">
        <f t="shared" si="6"/>
        <v>9.399999999999864</v>
      </c>
      <c r="E161" s="331">
        <f t="shared" si="7"/>
        <v>0.007873356227489624</v>
      </c>
      <c r="F161" s="264">
        <v>13.2</v>
      </c>
      <c r="G161" s="159">
        <f t="shared" si="8"/>
        <v>-3.8000000000001357</v>
      </c>
      <c r="L161" s="267"/>
    </row>
    <row r="162" spans="1:12" s="69" customFormat="1" ht="13.5">
      <c r="A162" s="193" t="s">
        <v>228</v>
      </c>
      <c r="B162" s="272">
        <f>Volume!J163</f>
        <v>1311.8</v>
      </c>
      <c r="C162" s="70">
        <v>1314.85</v>
      </c>
      <c r="D162" s="264">
        <f t="shared" si="6"/>
        <v>3.0499999999999545</v>
      </c>
      <c r="E162" s="331">
        <f t="shared" si="7"/>
        <v>0.002325049550236282</v>
      </c>
      <c r="F162" s="264">
        <v>-0.049999999999954525</v>
      </c>
      <c r="G162" s="159">
        <f t="shared" si="8"/>
        <v>3.099999999999909</v>
      </c>
      <c r="L162" s="267"/>
    </row>
    <row r="163" spans="1:12" s="69" customFormat="1" ht="13.5">
      <c r="A163" s="193" t="s">
        <v>427</v>
      </c>
      <c r="B163" s="272">
        <f>Volume!J164</f>
        <v>90.25</v>
      </c>
      <c r="C163" s="70">
        <v>90.6</v>
      </c>
      <c r="D163" s="264">
        <f t="shared" si="6"/>
        <v>0.3499999999999943</v>
      </c>
      <c r="E163" s="331">
        <f t="shared" si="7"/>
        <v>0.003878116343490242</v>
      </c>
      <c r="F163" s="264">
        <v>0.5500000000000114</v>
      </c>
      <c r="G163" s="159">
        <f t="shared" si="8"/>
        <v>-0.20000000000001705</v>
      </c>
      <c r="L163" s="267"/>
    </row>
    <row r="164" spans="1:12" s="69" customFormat="1" ht="13.5">
      <c r="A164" s="193" t="s">
        <v>276</v>
      </c>
      <c r="B164" s="272">
        <f>Volume!J165</f>
        <v>872.25</v>
      </c>
      <c r="C164" s="70">
        <v>875.8</v>
      </c>
      <c r="D164" s="264">
        <f t="shared" si="6"/>
        <v>3.5499999999999545</v>
      </c>
      <c r="E164" s="331">
        <f t="shared" si="7"/>
        <v>0.004069934078532479</v>
      </c>
      <c r="F164" s="264">
        <v>1.150000000000091</v>
      </c>
      <c r="G164" s="159">
        <f t="shared" si="8"/>
        <v>2.3999999999998636</v>
      </c>
      <c r="L164" s="267"/>
    </row>
    <row r="165" spans="1:12" s="69" customFormat="1" ht="13.5">
      <c r="A165" s="193" t="s">
        <v>180</v>
      </c>
      <c r="B165" s="272">
        <f>Volume!J166</f>
        <v>162.55</v>
      </c>
      <c r="C165" s="70">
        <v>162.8</v>
      </c>
      <c r="D165" s="264">
        <f t="shared" si="6"/>
        <v>0.25</v>
      </c>
      <c r="E165" s="331">
        <f t="shared" si="7"/>
        <v>0.001537988311288834</v>
      </c>
      <c r="F165" s="264">
        <v>0.549999999999983</v>
      </c>
      <c r="G165" s="159">
        <f t="shared" si="8"/>
        <v>-0.29999999999998295</v>
      </c>
      <c r="L165" s="267"/>
    </row>
    <row r="166" spans="1:12" s="69" customFormat="1" ht="13.5">
      <c r="A166" s="193" t="s">
        <v>181</v>
      </c>
      <c r="B166" s="272">
        <f>Volume!J167</f>
        <v>338.35</v>
      </c>
      <c r="C166" s="70">
        <v>339.85</v>
      </c>
      <c r="D166" s="264">
        <f t="shared" si="6"/>
        <v>1.5</v>
      </c>
      <c r="E166" s="331">
        <f t="shared" si="7"/>
        <v>0.004433279148810403</v>
      </c>
      <c r="F166" s="264">
        <v>1.1000000000000227</v>
      </c>
      <c r="G166" s="159">
        <f t="shared" si="8"/>
        <v>0.39999999999997726</v>
      </c>
      <c r="L166" s="267"/>
    </row>
    <row r="167" spans="1:12" s="69" customFormat="1" ht="13.5">
      <c r="A167" s="193" t="s">
        <v>150</v>
      </c>
      <c r="B167" s="272">
        <f>Volume!J168</f>
        <v>584</v>
      </c>
      <c r="C167" s="70">
        <v>585</v>
      </c>
      <c r="D167" s="264">
        <f t="shared" si="6"/>
        <v>1</v>
      </c>
      <c r="E167" s="331">
        <f t="shared" si="7"/>
        <v>0.0017123287671232876</v>
      </c>
      <c r="F167" s="264">
        <v>0.34999999999990905</v>
      </c>
      <c r="G167" s="159">
        <f t="shared" si="8"/>
        <v>0.650000000000091</v>
      </c>
      <c r="L167" s="267"/>
    </row>
    <row r="168" spans="1:12" s="69" customFormat="1" ht="13.5">
      <c r="A168" s="193" t="s">
        <v>428</v>
      </c>
      <c r="B168" s="272">
        <f>Volume!J169</f>
        <v>168.45</v>
      </c>
      <c r="C168" s="70">
        <v>168.75</v>
      </c>
      <c r="D168" s="264">
        <f t="shared" si="6"/>
        <v>0.30000000000001137</v>
      </c>
      <c r="E168" s="331">
        <f t="shared" si="7"/>
        <v>0.0017809439002672092</v>
      </c>
      <c r="F168" s="264">
        <v>1.200000000000017</v>
      </c>
      <c r="G168" s="159">
        <f t="shared" si="8"/>
        <v>-0.9000000000000057</v>
      </c>
      <c r="L168" s="267"/>
    </row>
    <row r="169" spans="1:12" s="69" customFormat="1" ht="13.5">
      <c r="A169" s="193" t="s">
        <v>429</v>
      </c>
      <c r="B169" s="272">
        <f>Volume!J170</f>
        <v>237.55</v>
      </c>
      <c r="C169" s="70">
        <v>238.8</v>
      </c>
      <c r="D169" s="264">
        <f t="shared" si="6"/>
        <v>1.25</v>
      </c>
      <c r="E169" s="331">
        <f t="shared" si="7"/>
        <v>0.005262050094716902</v>
      </c>
      <c r="F169" s="264">
        <v>1</v>
      </c>
      <c r="G169" s="159">
        <f t="shared" si="8"/>
        <v>0.25</v>
      </c>
      <c r="L169" s="267"/>
    </row>
    <row r="170" spans="1:12" s="69" customFormat="1" ht="13.5">
      <c r="A170" s="193" t="s">
        <v>151</v>
      </c>
      <c r="B170" s="272">
        <f>Volume!J171</f>
        <v>1065.2</v>
      </c>
      <c r="C170" s="70">
        <v>1048.8</v>
      </c>
      <c r="D170" s="264">
        <f t="shared" si="6"/>
        <v>-16.40000000000009</v>
      </c>
      <c r="E170" s="331">
        <f t="shared" si="7"/>
        <v>-0.015396169733383487</v>
      </c>
      <c r="F170" s="264">
        <v>1.099999999999909</v>
      </c>
      <c r="G170" s="159">
        <f t="shared" si="8"/>
        <v>-17.5</v>
      </c>
      <c r="L170" s="267"/>
    </row>
    <row r="171" spans="1:12" s="69" customFormat="1" ht="13.5">
      <c r="A171" s="193" t="s">
        <v>214</v>
      </c>
      <c r="B171" s="272">
        <f>Volume!J172</f>
        <v>1636.1</v>
      </c>
      <c r="C171" s="70">
        <v>1615.25</v>
      </c>
      <c r="D171" s="264">
        <f t="shared" si="6"/>
        <v>-20.84999999999991</v>
      </c>
      <c r="E171" s="331">
        <f t="shared" si="7"/>
        <v>-0.012743719821526747</v>
      </c>
      <c r="F171" s="264">
        <v>-19.899999999999864</v>
      </c>
      <c r="G171" s="159">
        <f t="shared" si="8"/>
        <v>-0.9500000000000455</v>
      </c>
      <c r="L171" s="267"/>
    </row>
    <row r="172" spans="1:12" s="69" customFormat="1" ht="13.5">
      <c r="A172" s="193" t="s">
        <v>229</v>
      </c>
      <c r="B172" s="272">
        <f>Volume!J173</f>
        <v>1378.1</v>
      </c>
      <c r="C172" s="70">
        <v>1378.6</v>
      </c>
      <c r="D172" s="264">
        <f t="shared" si="6"/>
        <v>0.5</v>
      </c>
      <c r="E172" s="331">
        <f t="shared" si="7"/>
        <v>0.00036281837312241496</v>
      </c>
      <c r="F172" s="264">
        <v>5.150000000000091</v>
      </c>
      <c r="G172" s="159">
        <f t="shared" si="8"/>
        <v>-4.650000000000091</v>
      </c>
      <c r="L172" s="267"/>
    </row>
    <row r="173" spans="1:12" s="69" customFormat="1" ht="13.5">
      <c r="A173" s="193" t="s">
        <v>91</v>
      </c>
      <c r="B173" s="272">
        <f>Volume!J174</f>
        <v>73.95</v>
      </c>
      <c r="C173" s="70">
        <v>74.45</v>
      </c>
      <c r="D173" s="264">
        <f t="shared" si="6"/>
        <v>0.5</v>
      </c>
      <c r="E173" s="331">
        <f t="shared" si="7"/>
        <v>0.0067613252197430695</v>
      </c>
      <c r="F173" s="264">
        <v>0.45000000000000284</v>
      </c>
      <c r="G173" s="159">
        <f t="shared" si="8"/>
        <v>0.04999999999999716</v>
      </c>
      <c r="L173" s="267"/>
    </row>
    <row r="174" spans="1:12" s="69" customFormat="1" ht="13.5">
      <c r="A174" s="193" t="s">
        <v>152</v>
      </c>
      <c r="B174" s="272">
        <f>Volume!J175</f>
        <v>244.9</v>
      </c>
      <c r="C174" s="70">
        <v>243.7</v>
      </c>
      <c r="D174" s="264">
        <f t="shared" si="6"/>
        <v>-1.200000000000017</v>
      </c>
      <c r="E174" s="331">
        <f t="shared" si="7"/>
        <v>-0.004899959167007011</v>
      </c>
      <c r="F174" s="264">
        <v>-0.8499999999999943</v>
      </c>
      <c r="G174" s="159">
        <f t="shared" si="8"/>
        <v>-0.35000000000002274</v>
      </c>
      <c r="L174" s="267"/>
    </row>
    <row r="175" spans="1:12" s="69" customFormat="1" ht="13.5">
      <c r="A175" s="193" t="s">
        <v>208</v>
      </c>
      <c r="B175" s="272">
        <f>Volume!J176</f>
        <v>684.3</v>
      </c>
      <c r="C175" s="70">
        <v>680.95</v>
      </c>
      <c r="D175" s="264">
        <f t="shared" si="6"/>
        <v>-3.349999999999909</v>
      </c>
      <c r="E175" s="331">
        <f t="shared" si="7"/>
        <v>-0.004895513663597704</v>
      </c>
      <c r="F175" s="264">
        <v>-1.2000000000000455</v>
      </c>
      <c r="G175" s="159">
        <f t="shared" si="8"/>
        <v>-2.1499999999998636</v>
      </c>
      <c r="L175" s="267"/>
    </row>
    <row r="176" spans="1:12" s="69" customFormat="1" ht="13.5">
      <c r="A176" s="193" t="s">
        <v>230</v>
      </c>
      <c r="B176" s="272">
        <f>Volume!J177</f>
        <v>639</v>
      </c>
      <c r="C176" s="70">
        <v>633</v>
      </c>
      <c r="D176" s="264">
        <f t="shared" si="6"/>
        <v>-6</v>
      </c>
      <c r="E176" s="331">
        <f t="shared" si="7"/>
        <v>-0.009389671361502348</v>
      </c>
      <c r="F176" s="264">
        <v>-4.300000000000068</v>
      </c>
      <c r="G176" s="159">
        <f t="shared" si="8"/>
        <v>-1.6999999999999318</v>
      </c>
      <c r="L176" s="267"/>
    </row>
    <row r="177" spans="1:12" s="69" customFormat="1" ht="13.5">
      <c r="A177" s="193" t="s">
        <v>185</v>
      </c>
      <c r="B177" s="272">
        <f>Volume!J178</f>
        <v>600.15</v>
      </c>
      <c r="C177" s="70">
        <v>600.1</v>
      </c>
      <c r="D177" s="264">
        <f t="shared" si="6"/>
        <v>-0.049999999999954525</v>
      </c>
      <c r="E177" s="331">
        <f t="shared" si="7"/>
        <v>-8.331250520695581E-05</v>
      </c>
      <c r="F177" s="264">
        <v>-1.7999999999999545</v>
      </c>
      <c r="G177" s="159">
        <f t="shared" si="8"/>
        <v>1.75</v>
      </c>
      <c r="L177" s="267"/>
    </row>
    <row r="178" spans="1:12" s="69" customFormat="1" ht="13.5">
      <c r="A178" s="193" t="s">
        <v>206</v>
      </c>
      <c r="B178" s="272">
        <f>Volume!J179</f>
        <v>831.1</v>
      </c>
      <c r="C178" s="70">
        <v>834.85</v>
      </c>
      <c r="D178" s="264">
        <f t="shared" si="6"/>
        <v>3.75</v>
      </c>
      <c r="E178" s="331">
        <f t="shared" si="7"/>
        <v>0.004512092407652509</v>
      </c>
      <c r="F178" s="264">
        <v>2.7000000000000455</v>
      </c>
      <c r="G178" s="159">
        <f t="shared" si="8"/>
        <v>1.0499999999999545</v>
      </c>
      <c r="L178" s="267"/>
    </row>
    <row r="179" spans="1:12" s="69" customFormat="1" ht="13.5">
      <c r="A179" s="193" t="s">
        <v>118</v>
      </c>
      <c r="B179" s="272">
        <f>Volume!J180</f>
        <v>1139.95</v>
      </c>
      <c r="C179" s="70">
        <v>1143.5</v>
      </c>
      <c r="D179" s="264">
        <f t="shared" si="6"/>
        <v>3.5499999999999545</v>
      </c>
      <c r="E179" s="331">
        <f t="shared" si="7"/>
        <v>0.0031141716741961965</v>
      </c>
      <c r="F179" s="264">
        <v>1.300000000000182</v>
      </c>
      <c r="G179" s="159">
        <f t="shared" si="8"/>
        <v>2.2499999999997726</v>
      </c>
      <c r="L179" s="267"/>
    </row>
    <row r="180" spans="1:12" s="69" customFormat="1" ht="13.5">
      <c r="A180" s="193" t="s">
        <v>231</v>
      </c>
      <c r="B180" s="272">
        <f>Volume!J181</f>
        <v>1174.35</v>
      </c>
      <c r="C180" s="70">
        <v>1178.35</v>
      </c>
      <c r="D180" s="264">
        <f t="shared" si="6"/>
        <v>4</v>
      </c>
      <c r="E180" s="331">
        <f t="shared" si="7"/>
        <v>0.0034061395665687406</v>
      </c>
      <c r="F180" s="264">
        <v>8.099999999999909</v>
      </c>
      <c r="G180" s="159">
        <f t="shared" si="8"/>
        <v>-4.099999999999909</v>
      </c>
      <c r="L180" s="267"/>
    </row>
    <row r="181" spans="1:12" s="69" customFormat="1" ht="13.5">
      <c r="A181" s="193" t="s">
        <v>300</v>
      </c>
      <c r="B181" s="272">
        <f>Volume!J182</f>
        <v>50.7</v>
      </c>
      <c r="C181" s="70">
        <v>51.2</v>
      </c>
      <c r="D181" s="264">
        <f t="shared" si="6"/>
        <v>0.5</v>
      </c>
      <c r="E181" s="331">
        <f t="shared" si="7"/>
        <v>0.009861932938856016</v>
      </c>
      <c r="F181" s="264">
        <v>0.3499999999999943</v>
      </c>
      <c r="G181" s="159">
        <f t="shared" si="8"/>
        <v>0.15000000000000568</v>
      </c>
      <c r="L181" s="267"/>
    </row>
    <row r="182" spans="1:12" s="69" customFormat="1" ht="13.5">
      <c r="A182" s="193" t="s">
        <v>301</v>
      </c>
      <c r="B182" s="272">
        <f>Volume!J183</f>
        <v>26.05</v>
      </c>
      <c r="C182" s="70">
        <v>26.15</v>
      </c>
      <c r="D182" s="264">
        <f t="shared" si="6"/>
        <v>0.09999999999999787</v>
      </c>
      <c r="E182" s="331">
        <f t="shared" si="7"/>
        <v>0.003838771593090129</v>
      </c>
      <c r="F182" s="264">
        <v>0.1999999999999993</v>
      </c>
      <c r="G182" s="159">
        <f t="shared" si="8"/>
        <v>-0.10000000000000142</v>
      </c>
      <c r="L182" s="267"/>
    </row>
    <row r="183" spans="1:12" s="69" customFormat="1" ht="13.5">
      <c r="A183" s="193" t="s">
        <v>173</v>
      </c>
      <c r="B183" s="272">
        <f>Volume!J184</f>
        <v>64.7</v>
      </c>
      <c r="C183" s="70">
        <v>64.75</v>
      </c>
      <c r="D183" s="264">
        <f t="shared" si="6"/>
        <v>0.04999999999999716</v>
      </c>
      <c r="E183" s="331">
        <f t="shared" si="7"/>
        <v>0.0007727975270478695</v>
      </c>
      <c r="F183" s="264">
        <v>-0.09999999999999432</v>
      </c>
      <c r="G183" s="159">
        <f t="shared" si="8"/>
        <v>0.14999999999999147</v>
      </c>
      <c r="L183" s="267"/>
    </row>
    <row r="184" spans="1:12" s="69" customFormat="1" ht="13.5">
      <c r="A184" s="193" t="s">
        <v>302</v>
      </c>
      <c r="B184" s="272">
        <f>Volume!J185</f>
        <v>821.9</v>
      </c>
      <c r="C184" s="70">
        <v>827.4</v>
      </c>
      <c r="D184" s="264">
        <f t="shared" si="6"/>
        <v>5.5</v>
      </c>
      <c r="E184" s="331">
        <f t="shared" si="7"/>
        <v>0.006691811655919212</v>
      </c>
      <c r="F184" s="264">
        <v>2.75</v>
      </c>
      <c r="G184" s="159">
        <f t="shared" si="8"/>
        <v>2.75</v>
      </c>
      <c r="L184" s="267"/>
    </row>
    <row r="185" spans="1:12" s="69" customFormat="1" ht="13.5">
      <c r="A185" s="193" t="s">
        <v>82</v>
      </c>
      <c r="B185" s="272">
        <f>Volume!J186</f>
        <v>129.3</v>
      </c>
      <c r="C185" s="70">
        <v>129.75</v>
      </c>
      <c r="D185" s="264">
        <f t="shared" si="6"/>
        <v>0.44999999999998863</v>
      </c>
      <c r="E185" s="331">
        <f t="shared" si="7"/>
        <v>0.0034802784222736937</v>
      </c>
      <c r="F185" s="264">
        <v>0.30000000000001137</v>
      </c>
      <c r="G185" s="159">
        <f t="shared" si="8"/>
        <v>0.14999999999997726</v>
      </c>
      <c r="L185" s="267"/>
    </row>
    <row r="186" spans="1:12" s="69" customFormat="1" ht="13.5">
      <c r="A186" s="193" t="s">
        <v>430</v>
      </c>
      <c r="B186" s="272">
        <f>Volume!J187</f>
        <v>303.45</v>
      </c>
      <c r="C186" s="70">
        <v>302.1</v>
      </c>
      <c r="D186" s="264">
        <f t="shared" si="6"/>
        <v>-1.349999999999966</v>
      </c>
      <c r="E186" s="331">
        <f t="shared" si="7"/>
        <v>-0.004448838358872849</v>
      </c>
      <c r="F186" s="264">
        <v>0.7999999999999545</v>
      </c>
      <c r="G186" s="159">
        <f t="shared" si="8"/>
        <v>-2.1499999999999204</v>
      </c>
      <c r="L186" s="267"/>
    </row>
    <row r="187" spans="1:12" s="69" customFormat="1" ht="13.5">
      <c r="A187" s="193" t="s">
        <v>431</v>
      </c>
      <c r="B187" s="272">
        <f>Volume!J188</f>
        <v>524.75</v>
      </c>
      <c r="C187" s="70">
        <v>526.3</v>
      </c>
      <c r="D187" s="264">
        <f t="shared" si="6"/>
        <v>1.5499999999999545</v>
      </c>
      <c r="E187" s="331">
        <f t="shared" si="7"/>
        <v>0.0029537875178655636</v>
      </c>
      <c r="F187" s="264">
        <v>2.5499999999999545</v>
      </c>
      <c r="G187" s="159">
        <f t="shared" si="8"/>
        <v>-1</v>
      </c>
      <c r="L187" s="267"/>
    </row>
    <row r="188" spans="1:12" s="69" customFormat="1" ht="13.5">
      <c r="A188" s="193" t="s">
        <v>153</v>
      </c>
      <c r="B188" s="272">
        <f>Volume!J189</f>
        <v>614.3</v>
      </c>
      <c r="C188" s="70">
        <v>615.8</v>
      </c>
      <c r="D188" s="264">
        <f t="shared" si="6"/>
        <v>1.5</v>
      </c>
      <c r="E188" s="331">
        <f t="shared" si="7"/>
        <v>0.0024418036789842098</v>
      </c>
      <c r="F188" s="264">
        <v>-1.5500000000000682</v>
      </c>
      <c r="G188" s="159">
        <f t="shared" si="8"/>
        <v>3.050000000000068</v>
      </c>
      <c r="L188" s="267"/>
    </row>
    <row r="189" spans="1:12" s="69" customFormat="1" ht="13.5">
      <c r="A189" s="193" t="s">
        <v>154</v>
      </c>
      <c r="B189" s="272">
        <f>Volume!J190</f>
        <v>49.15</v>
      </c>
      <c r="C189" s="70">
        <v>49.2</v>
      </c>
      <c r="D189" s="264">
        <f t="shared" si="6"/>
        <v>0.05000000000000426</v>
      </c>
      <c r="E189" s="331">
        <f t="shared" si="7"/>
        <v>0.0010172939979654987</v>
      </c>
      <c r="F189" s="264">
        <v>0.29999999999999716</v>
      </c>
      <c r="G189" s="159">
        <f t="shared" si="8"/>
        <v>-0.2499999999999929</v>
      </c>
      <c r="L189" s="267"/>
    </row>
    <row r="190" spans="1:12" s="69" customFormat="1" ht="13.5">
      <c r="A190" s="193" t="s">
        <v>303</v>
      </c>
      <c r="B190" s="272">
        <f>Volume!J191</f>
        <v>106.4</v>
      </c>
      <c r="C190" s="70">
        <v>106.55</v>
      </c>
      <c r="D190" s="264">
        <f t="shared" si="6"/>
        <v>0.14999999999999147</v>
      </c>
      <c r="E190" s="331">
        <f t="shared" si="7"/>
        <v>0.0014097744360901453</v>
      </c>
      <c r="F190" s="264">
        <v>0.6499999999999915</v>
      </c>
      <c r="G190" s="159">
        <f t="shared" si="8"/>
        <v>-0.5</v>
      </c>
      <c r="L190" s="267"/>
    </row>
    <row r="191" spans="1:12" s="69" customFormat="1" ht="13.5">
      <c r="A191" s="193" t="s">
        <v>155</v>
      </c>
      <c r="B191" s="272">
        <f>Volume!J192</f>
        <v>480.45</v>
      </c>
      <c r="C191" s="70">
        <v>480.15</v>
      </c>
      <c r="D191" s="264">
        <f t="shared" si="6"/>
        <v>-0.30000000000001137</v>
      </c>
      <c r="E191" s="331">
        <f t="shared" si="7"/>
        <v>-0.0006244146113019281</v>
      </c>
      <c r="F191" s="264">
        <v>1.400000000000034</v>
      </c>
      <c r="G191" s="159">
        <f t="shared" si="8"/>
        <v>-1.7000000000000455</v>
      </c>
      <c r="L191" s="267"/>
    </row>
    <row r="192" spans="1:12" s="69" customFormat="1" ht="13.5">
      <c r="A192" s="193" t="s">
        <v>38</v>
      </c>
      <c r="B192" s="272">
        <f>Volume!J193</f>
        <v>517.3</v>
      </c>
      <c r="C192" s="70">
        <v>517.15</v>
      </c>
      <c r="D192" s="264">
        <f t="shared" si="6"/>
        <v>-0.14999999999997726</v>
      </c>
      <c r="E192" s="331">
        <f t="shared" si="7"/>
        <v>-0.0002899671370577562</v>
      </c>
      <c r="F192" s="264">
        <v>-2.8999999999999773</v>
      </c>
      <c r="G192" s="159">
        <f t="shared" si="8"/>
        <v>2.75</v>
      </c>
      <c r="L192" s="267"/>
    </row>
    <row r="193" spans="1:7" ht="13.5">
      <c r="A193" s="193" t="s">
        <v>156</v>
      </c>
      <c r="B193" s="272">
        <f>Volume!J194</f>
        <v>396.3</v>
      </c>
      <c r="C193" s="70">
        <v>397.65</v>
      </c>
      <c r="D193" s="264">
        <f t="shared" si="6"/>
        <v>1.349999999999966</v>
      </c>
      <c r="E193" s="331">
        <f t="shared" si="7"/>
        <v>0.0034065102195305723</v>
      </c>
      <c r="F193" s="264">
        <v>1.6999999999999886</v>
      </c>
      <c r="G193" s="159">
        <f t="shared" si="8"/>
        <v>-0.35000000000002274</v>
      </c>
    </row>
    <row r="194" spans="1:7" ht="14.25" thickBot="1">
      <c r="A194" s="194" t="s">
        <v>394</v>
      </c>
      <c r="B194" s="272">
        <f>Volume!J195</f>
        <v>297.4</v>
      </c>
      <c r="C194" s="70">
        <v>295.8</v>
      </c>
      <c r="D194" s="264">
        <f t="shared" si="6"/>
        <v>-1.599999999999966</v>
      </c>
      <c r="E194" s="331">
        <f t="shared" si="7"/>
        <v>-0.005379959650302508</v>
      </c>
      <c r="F194" s="264">
        <v>-1.900000000000034</v>
      </c>
      <c r="G194" s="159">
        <f t="shared" si="8"/>
        <v>0.3000000000000682</v>
      </c>
    </row>
    <row r="195" ht="11.25" customHeight="1" hidden="1">
      <c r="C195" s="70">
        <v>2366.7</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J96" sqref="J9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6" width="9.140625" style="70" customWidth="1"/>
    <col min="7" max="8" width="0" style="70" hidden="1" customWidth="1"/>
    <col min="9" max="16384" width="9.140625" style="70" customWidth="1"/>
  </cols>
  <sheetData>
    <row r="1" spans="1:9" s="133" customFormat="1" ht="19.5" customHeight="1" thickBot="1">
      <c r="A1" s="421" t="s">
        <v>209</v>
      </c>
      <c r="B1" s="422"/>
      <c r="C1" s="422"/>
      <c r="D1" s="422"/>
      <c r="E1" s="422"/>
      <c r="F1" s="421"/>
      <c r="G1" s="422"/>
      <c r="H1" s="422"/>
      <c r="I1" s="422"/>
    </row>
    <row r="2" spans="1:9" s="69" customFormat="1" ht="14.25" thickBot="1">
      <c r="A2" s="134" t="s">
        <v>113</v>
      </c>
      <c r="B2" s="268" t="s">
        <v>213</v>
      </c>
      <c r="C2" s="33" t="s">
        <v>99</v>
      </c>
      <c r="D2" s="268" t="s">
        <v>123</v>
      </c>
      <c r="E2" s="205" t="s">
        <v>215</v>
      </c>
      <c r="F2" s="205" t="s">
        <v>59</v>
      </c>
      <c r="G2" s="205" t="s">
        <v>485</v>
      </c>
      <c r="H2" s="205" t="s">
        <v>483</v>
      </c>
      <c r="I2" s="205" t="s">
        <v>107</v>
      </c>
    </row>
    <row r="3" spans="1:9" s="69" customFormat="1" ht="13.5">
      <c r="A3" s="271" t="s">
        <v>212</v>
      </c>
      <c r="B3" s="179">
        <f>VLOOKUP(A3,Margins!$A$2:$M$195,2,FALSE)</f>
        <v>50</v>
      </c>
      <c r="C3" s="270">
        <f>VLOOKUP(A3,Basis!$A$3:$G$194,2,FALSE)</f>
        <v>4252.05</v>
      </c>
      <c r="D3" s="270">
        <f>VLOOKUP(A3,Basis!$A$3:$G$194,3,FALSE)</f>
        <v>4240.75</v>
      </c>
      <c r="E3" s="179">
        <f>VLOOKUP(A3,Margins!$A$2:$M$195,7,FALSE)</f>
        <v>21483.075</v>
      </c>
      <c r="F3" s="69">
        <f>VLOOKUP(A3,'Open Int.'!$A$4:$D$195,2,FALSE)</f>
        <v>42410950</v>
      </c>
      <c r="G3" s="69">
        <f>VLOOKUP(A3,'Open Int.'!$A$4:$D$195,3,FALSE)</f>
        <v>77600</v>
      </c>
      <c r="H3" s="69">
        <f>F3-G3</f>
        <v>42333350</v>
      </c>
      <c r="I3" s="331">
        <f>VLOOKUP(A3,'Open Int.'!$A$4:$D$195,4,FALSE)</f>
        <v>0</v>
      </c>
    </row>
    <row r="4" spans="1:9" s="69" customFormat="1" ht="13.5">
      <c r="A4" s="201" t="s">
        <v>134</v>
      </c>
      <c r="B4" s="179">
        <f>VLOOKUP(A4,Margins!$A$2:$M$195,2,FALSE)</f>
        <v>100</v>
      </c>
      <c r="C4" s="272">
        <f>VLOOKUP(A4,Basis!$A$3:$G$194,2,FALSE)</f>
        <v>4726.45</v>
      </c>
      <c r="D4" s="273">
        <f>VLOOKUP(A4,Basis!$A$3:$G$194,3,FALSE)</f>
        <v>4740.65</v>
      </c>
      <c r="E4" s="374">
        <f>VLOOKUP(A4,Margins!$A$2:$M$195,7,FALSE)</f>
        <v>74332.25</v>
      </c>
      <c r="F4" s="69">
        <f>VLOOKUP(A4,'Open Int.'!$A$4:$D$195,2,FALSE)</f>
        <v>340400</v>
      </c>
      <c r="G4" s="69">
        <f>VLOOKUP(A4,'Open Int.'!$A$4:$D$195,3,FALSE)</f>
        <v>7100</v>
      </c>
      <c r="H4" s="69">
        <f aca="true" t="shared" si="0" ref="H4:H53">F4-G4</f>
        <v>333300</v>
      </c>
      <c r="I4" s="331">
        <f>VLOOKUP(A4,'Open Int.'!$A$4:$D$195,4,FALSE)</f>
        <v>0.02</v>
      </c>
    </row>
    <row r="5" spans="1:9" s="69" customFormat="1" ht="13.5">
      <c r="A5" s="201" t="s">
        <v>0</v>
      </c>
      <c r="B5" s="179">
        <f>VLOOKUP(A5,Margins!$A$2:$M$195,2,FALSE)</f>
        <v>375</v>
      </c>
      <c r="C5" s="272">
        <f>VLOOKUP(A5,Basis!$A$3:$G$194,2,FALSE)</f>
        <v>852.25</v>
      </c>
      <c r="D5" s="273">
        <f>VLOOKUP(A5,Basis!$A$3:$G$194,3,FALSE)</f>
        <v>848.45</v>
      </c>
      <c r="E5" s="374">
        <f>VLOOKUP(A5,Margins!$A$2:$M$195,7,FALSE)</f>
        <v>50352.1875</v>
      </c>
      <c r="F5" s="69">
        <f>VLOOKUP(A5,'Open Int.'!$A$4:$D$195,2,FALSE)</f>
        <v>2173500</v>
      </c>
      <c r="G5" s="69">
        <f>VLOOKUP(A5,'Open Int.'!$A$4:$D$195,3,FALSE)</f>
        <v>35625</v>
      </c>
      <c r="H5" s="69">
        <f t="shared" si="0"/>
        <v>2137875</v>
      </c>
      <c r="I5" s="331">
        <f>VLOOKUP(A5,'Open Int.'!$A$4:$D$195,4,FALSE)</f>
        <v>0.02</v>
      </c>
    </row>
    <row r="6" spans="1:9" s="69" customFormat="1" ht="13.5">
      <c r="A6" s="193" t="s">
        <v>193</v>
      </c>
      <c r="B6" s="179">
        <f>VLOOKUP(A6,Margins!$A$2:$M$195,2,FALSE)</f>
        <v>100</v>
      </c>
      <c r="C6" s="272">
        <f>VLOOKUP(A6,Basis!$A$3:$G$194,2,FALSE)</f>
        <v>2177.55</v>
      </c>
      <c r="D6" s="273">
        <f>VLOOKUP(A6,Basis!$A$3:$G$194,3,FALSE)</f>
        <v>2138.6</v>
      </c>
      <c r="E6" s="374">
        <f>VLOOKUP(A6,Margins!$A$2:$M$195,7,FALSE)</f>
        <v>34532.056000000004</v>
      </c>
      <c r="F6" s="69">
        <f>VLOOKUP(A6,'Open Int.'!$A$4:$D$195,2,FALSE)</f>
        <v>2087000</v>
      </c>
      <c r="G6" s="69">
        <f>VLOOKUP(A6,'Open Int.'!$A$4:$D$195,3,FALSE)</f>
        <v>-2000</v>
      </c>
      <c r="H6" s="69">
        <f t="shared" si="0"/>
        <v>2089000</v>
      </c>
      <c r="I6" s="331">
        <f>VLOOKUP(A6,'Open Int.'!$A$4:$D$195,4,FALSE)</f>
        <v>0</v>
      </c>
    </row>
    <row r="7" spans="1:9" s="14" customFormat="1" ht="13.5">
      <c r="A7" s="201" t="s">
        <v>232</v>
      </c>
      <c r="B7" s="179">
        <f>VLOOKUP(A7,Margins!$A$2:$M$195,2,FALSE)</f>
        <v>500</v>
      </c>
      <c r="C7" s="272">
        <f>VLOOKUP(A7,Basis!$A$3:$G$194,2,FALSE)</f>
        <v>825.5</v>
      </c>
      <c r="D7" s="273">
        <f>VLOOKUP(A7,Basis!$A$3:$G$194,3,FALSE)</f>
        <v>819</v>
      </c>
      <c r="E7" s="374">
        <f>VLOOKUP(A7,Margins!$A$2:$M$195,7,FALSE)</f>
        <v>64402.5</v>
      </c>
      <c r="F7" s="69">
        <f>VLOOKUP(A7,'Open Int.'!$A$4:$D$195,2,FALSE)</f>
        <v>10810500</v>
      </c>
      <c r="G7" s="69">
        <f>VLOOKUP(A7,'Open Int.'!$A$4:$D$195,3,FALSE)</f>
        <v>244500</v>
      </c>
      <c r="H7" s="69">
        <f t="shared" si="0"/>
        <v>10566000</v>
      </c>
      <c r="I7" s="331">
        <f>VLOOKUP(A7,'Open Int.'!$A$4:$D$195,4,FALSE)</f>
        <v>0.02</v>
      </c>
    </row>
    <row r="8" spans="1:9" s="69" customFormat="1" ht="13.5">
      <c r="A8" s="201" t="s">
        <v>1</v>
      </c>
      <c r="B8" s="179">
        <f>VLOOKUP(A8,Margins!$A$2:$M$195,2,FALSE)</f>
        <v>300</v>
      </c>
      <c r="C8" s="272">
        <f>VLOOKUP(A8,Basis!$A$3:$G$194,2,FALSE)</f>
        <v>1438.65</v>
      </c>
      <c r="D8" s="273">
        <f>VLOOKUP(A8,Basis!$A$3:$G$194,3,FALSE)</f>
        <v>1442.7</v>
      </c>
      <c r="E8" s="374">
        <f>VLOOKUP(A8,Margins!$A$2:$M$195,7,FALSE)</f>
        <v>69300.75</v>
      </c>
      <c r="F8" s="69">
        <f>VLOOKUP(A8,'Open Int.'!$A$4:$D$195,2,FALSE)</f>
        <v>2846100</v>
      </c>
      <c r="G8" s="69">
        <f>VLOOKUP(A8,'Open Int.'!$A$4:$D$195,3,FALSE)</f>
        <v>17400</v>
      </c>
      <c r="H8" s="69">
        <f t="shared" si="0"/>
        <v>2828700</v>
      </c>
      <c r="I8" s="331">
        <f>VLOOKUP(A8,'Open Int.'!$A$4:$D$195,4,FALSE)</f>
        <v>0.01</v>
      </c>
    </row>
    <row r="9" spans="1:9" s="69" customFormat="1" ht="13.5">
      <c r="A9" s="201" t="s">
        <v>2</v>
      </c>
      <c r="B9" s="179">
        <f>VLOOKUP(A9,Margins!$A$2:$M$195,2,FALSE)</f>
        <v>1100</v>
      </c>
      <c r="C9" s="272">
        <f>VLOOKUP(A9,Basis!$A$3:$G$194,2,FALSE)</f>
        <v>352.1</v>
      </c>
      <c r="D9" s="273">
        <f>VLOOKUP(A9,Basis!$A$3:$G$194,3,FALSE)</f>
        <v>347.65</v>
      </c>
      <c r="E9" s="374">
        <f>VLOOKUP(A9,Margins!$A$2:$M$195,7,FALSE)</f>
        <v>61748.5</v>
      </c>
      <c r="F9" s="69">
        <f>VLOOKUP(A9,'Open Int.'!$A$4:$D$195,2,FALSE)</f>
        <v>2321000</v>
      </c>
      <c r="G9" s="69">
        <f>VLOOKUP(A9,'Open Int.'!$A$4:$D$195,3,FALSE)</f>
        <v>-281600</v>
      </c>
      <c r="H9" s="69">
        <f t="shared" si="0"/>
        <v>2602600</v>
      </c>
      <c r="I9" s="331">
        <f>VLOOKUP(A9,'Open Int.'!$A$4:$D$195,4,FALSE)</f>
        <v>-0.11</v>
      </c>
    </row>
    <row r="10" spans="1:9" s="69" customFormat="1" ht="13.5">
      <c r="A10" s="201" t="s">
        <v>3</v>
      </c>
      <c r="B10" s="179">
        <f>VLOOKUP(A10,Margins!$A$2:$M$195,2,FALSE)</f>
        <v>1250</v>
      </c>
      <c r="C10" s="272">
        <f>VLOOKUP(A10,Basis!$A$3:$G$194,2,FALSE)</f>
        <v>209.85</v>
      </c>
      <c r="D10" s="273">
        <f>VLOOKUP(A10,Basis!$A$3:$G$194,3,FALSE)</f>
        <v>209.9</v>
      </c>
      <c r="E10" s="374">
        <f>VLOOKUP(A10,Margins!$A$2:$M$195,7,FALSE)</f>
        <v>41290.625</v>
      </c>
      <c r="F10" s="69">
        <f>VLOOKUP(A10,'Open Int.'!$A$4:$D$195,2,FALSE)</f>
        <v>10408750</v>
      </c>
      <c r="G10" s="69">
        <f>VLOOKUP(A10,'Open Int.'!$A$4:$D$195,3,FALSE)</f>
        <v>40000</v>
      </c>
      <c r="H10" s="69">
        <f t="shared" si="0"/>
        <v>10368750</v>
      </c>
      <c r="I10" s="331">
        <f>VLOOKUP(A10,'Open Int.'!$A$4:$D$195,4,FALSE)</f>
        <v>0</v>
      </c>
    </row>
    <row r="11" spans="1:9" s="69" customFormat="1" ht="13.5">
      <c r="A11" s="201" t="s">
        <v>139</v>
      </c>
      <c r="B11" s="179">
        <f>VLOOKUP(A11,Margins!$A$2:$M$195,2,FALSE)</f>
        <v>2700</v>
      </c>
      <c r="C11" s="272">
        <f>VLOOKUP(A11,Basis!$A$3:$G$194,2,FALSE)</f>
        <v>102.7</v>
      </c>
      <c r="D11" s="273">
        <f>VLOOKUP(A11,Basis!$A$3:$G$194,3,FALSE)</f>
        <v>99.65</v>
      </c>
      <c r="E11" s="374">
        <f>VLOOKUP(A11,Margins!$A$2:$M$195,7,FALSE)</f>
        <v>42943.5</v>
      </c>
      <c r="F11" s="69">
        <f>VLOOKUP(A11,'Open Int.'!$A$4:$D$195,2,FALSE)</f>
        <v>7465500</v>
      </c>
      <c r="G11" s="69">
        <f>VLOOKUP(A11,'Open Int.'!$A$4:$D$195,3,FALSE)</f>
        <v>118800</v>
      </c>
      <c r="H11" s="69">
        <f t="shared" si="0"/>
        <v>7346700</v>
      </c>
      <c r="I11" s="331">
        <f>VLOOKUP(A11,'Open Int.'!$A$4:$D$195,4,FALSE)</f>
        <v>0.02</v>
      </c>
    </row>
    <row r="12" spans="1:9" s="69" customFormat="1" ht="13.5">
      <c r="A12" s="201" t="s">
        <v>304</v>
      </c>
      <c r="B12" s="179">
        <f>VLOOKUP(A12,Margins!$A$2:$M$195,2,FALSE)</f>
        <v>400</v>
      </c>
      <c r="C12" s="272">
        <f>VLOOKUP(A12,Basis!$A$3:$G$194,2,FALSE)</f>
        <v>651.4</v>
      </c>
      <c r="D12" s="273">
        <f>VLOOKUP(A12,Basis!$A$3:$G$194,3,FALSE)</f>
        <v>651.55</v>
      </c>
      <c r="E12" s="374">
        <f>VLOOKUP(A12,Margins!$A$2:$M$195,7,FALSE)</f>
        <v>41291.064</v>
      </c>
      <c r="F12" s="69">
        <f>VLOOKUP(A12,'Open Int.'!$A$4:$D$195,2,FALSE)</f>
        <v>4470800</v>
      </c>
      <c r="G12" s="69">
        <f>VLOOKUP(A12,'Open Int.'!$A$4:$D$195,3,FALSE)</f>
        <v>-132000</v>
      </c>
      <c r="H12" s="69">
        <f t="shared" si="0"/>
        <v>4602800</v>
      </c>
      <c r="I12" s="331">
        <f>VLOOKUP(A12,'Open Int.'!$A$4:$D$195,4,FALSE)</f>
        <v>-0.03</v>
      </c>
    </row>
    <row r="13" spans="1:9" s="69" customFormat="1" ht="13.5">
      <c r="A13" s="201" t="s">
        <v>89</v>
      </c>
      <c r="B13" s="179">
        <f>VLOOKUP(A13,Margins!$A$2:$M$195,2,FALSE)</f>
        <v>750</v>
      </c>
      <c r="C13" s="272">
        <f>VLOOKUP(A13,Basis!$A$3:$G$194,2,FALSE)</f>
        <v>306</v>
      </c>
      <c r="D13" s="273">
        <f>VLOOKUP(A13,Basis!$A$3:$G$194,3,FALSE)</f>
        <v>299.45</v>
      </c>
      <c r="E13" s="374">
        <f>VLOOKUP(A13,Margins!$A$2:$M$195,7,FALSE)</f>
        <v>39021.299999999996</v>
      </c>
      <c r="F13" s="69">
        <f>VLOOKUP(A13,'Open Int.'!$A$4:$D$195,2,FALSE)</f>
        <v>5091750</v>
      </c>
      <c r="G13" s="69">
        <f>VLOOKUP(A13,'Open Int.'!$A$4:$D$195,3,FALSE)</f>
        <v>54000</v>
      </c>
      <c r="H13" s="69">
        <f t="shared" si="0"/>
        <v>5037750</v>
      </c>
      <c r="I13" s="331">
        <f>VLOOKUP(A13,'Open Int.'!$A$4:$D$195,4,FALSE)</f>
        <v>0.01</v>
      </c>
    </row>
    <row r="14" spans="1:9" s="69" customFormat="1" ht="13.5">
      <c r="A14" s="201" t="s">
        <v>140</v>
      </c>
      <c r="B14" s="179">
        <f>VLOOKUP(A14,Margins!$A$2:$M$195,2,FALSE)</f>
        <v>300</v>
      </c>
      <c r="C14" s="272">
        <f>VLOOKUP(A14,Basis!$A$3:$G$194,2,FALSE)</f>
        <v>1256.4</v>
      </c>
      <c r="D14" s="273">
        <f>VLOOKUP(A14,Basis!$A$3:$G$194,3,FALSE)</f>
        <v>1248.65</v>
      </c>
      <c r="E14" s="374">
        <f>VLOOKUP(A14,Margins!$A$2:$M$195,7,FALSE)</f>
        <v>59835</v>
      </c>
      <c r="F14" s="69">
        <f>VLOOKUP(A14,'Open Int.'!$A$4:$D$195,2,FALSE)</f>
        <v>743700</v>
      </c>
      <c r="G14" s="69">
        <f>VLOOKUP(A14,'Open Int.'!$A$4:$D$195,3,FALSE)</f>
        <v>10200</v>
      </c>
      <c r="H14" s="69">
        <f t="shared" si="0"/>
        <v>733500</v>
      </c>
      <c r="I14" s="331">
        <f>VLOOKUP(A14,'Open Int.'!$A$4:$D$195,4,FALSE)</f>
        <v>0.01</v>
      </c>
    </row>
    <row r="15" spans="1:9" s="69" customFormat="1" ht="13.5">
      <c r="A15" s="201" t="s">
        <v>24</v>
      </c>
      <c r="B15" s="179">
        <f>VLOOKUP(A15,Margins!$A$2:$M$195,2,FALSE)</f>
        <v>88</v>
      </c>
      <c r="C15" s="272">
        <f>VLOOKUP(A15,Basis!$A$3:$G$194,2,FALSE)</f>
        <v>2497.5</v>
      </c>
      <c r="D15" s="273">
        <f>VLOOKUP(A15,Basis!$A$3:$G$194,3,FALSE)</f>
        <v>2491.15</v>
      </c>
      <c r="E15" s="374">
        <f>VLOOKUP(A15,Margins!$A$2:$M$195,7,FALSE)</f>
        <v>34646.92</v>
      </c>
      <c r="F15" s="69">
        <f>VLOOKUP(A15,'Open Int.'!$A$4:$D$195,2,FALSE)</f>
        <v>743864</v>
      </c>
      <c r="G15" s="69">
        <f>VLOOKUP(A15,'Open Int.'!$A$4:$D$195,3,FALSE)</f>
        <v>23320</v>
      </c>
      <c r="H15" s="69">
        <f t="shared" si="0"/>
        <v>720544</v>
      </c>
      <c r="I15" s="331">
        <f>VLOOKUP(A15,'Open Int.'!$A$4:$D$195,4,FALSE)</f>
        <v>0.03</v>
      </c>
    </row>
    <row r="16" spans="1:9" s="69" customFormat="1" ht="13.5">
      <c r="A16" s="193" t="s">
        <v>195</v>
      </c>
      <c r="B16" s="179">
        <f>VLOOKUP(A16,Margins!$A$2:$M$195,2,FALSE)</f>
        <v>2062</v>
      </c>
      <c r="C16" s="272">
        <f>VLOOKUP(A16,Basis!$A$3:$G$194,2,FALSE)</f>
        <v>116.4</v>
      </c>
      <c r="D16" s="273">
        <f>VLOOKUP(A16,Basis!$A$3:$G$194,3,FALSE)</f>
        <v>116.5</v>
      </c>
      <c r="E16" s="374">
        <f>VLOOKUP(A16,Margins!$A$2:$M$195,7,FALSE)</f>
        <v>38559.4</v>
      </c>
      <c r="F16" s="69">
        <f>VLOOKUP(A16,'Open Int.'!$A$4:$D$195,2,FALSE)</f>
        <v>23906828</v>
      </c>
      <c r="G16" s="69">
        <f>VLOOKUP(A16,'Open Int.'!$A$4:$D$195,3,FALSE)</f>
        <v>-51550</v>
      </c>
      <c r="H16" s="69">
        <f t="shared" si="0"/>
        <v>23958378</v>
      </c>
      <c r="I16" s="331">
        <f>VLOOKUP(A16,'Open Int.'!$A$4:$D$195,4,FALSE)</f>
        <v>0</v>
      </c>
    </row>
    <row r="17" spans="1:9" s="69" customFormat="1" ht="13.5">
      <c r="A17" s="201" t="s">
        <v>197</v>
      </c>
      <c r="B17" s="179">
        <f>VLOOKUP(A17,Margins!$A$2:$M$195,2,FALSE)</f>
        <v>650</v>
      </c>
      <c r="C17" s="272">
        <f>VLOOKUP(A17,Basis!$A$3:$G$194,2,FALSE)</f>
        <v>330.3</v>
      </c>
      <c r="D17" s="273">
        <f>VLOOKUP(A17,Basis!$A$3:$G$194,3,FALSE)</f>
        <v>331.7</v>
      </c>
      <c r="E17" s="374">
        <f>VLOOKUP(A17,Margins!$A$2:$M$195,7,FALSE)</f>
        <v>34082.75</v>
      </c>
      <c r="F17" s="69">
        <f>VLOOKUP(A17,'Open Int.'!$A$4:$D$195,2,FALSE)</f>
        <v>3783000</v>
      </c>
      <c r="G17" s="69">
        <f>VLOOKUP(A17,'Open Int.'!$A$4:$D$195,3,FALSE)</f>
        <v>144300</v>
      </c>
      <c r="H17" s="69">
        <f t="shared" si="0"/>
        <v>3638700</v>
      </c>
      <c r="I17" s="331">
        <f>VLOOKUP(A17,'Open Int.'!$A$4:$D$195,4,FALSE)</f>
        <v>0.04</v>
      </c>
    </row>
    <row r="18" spans="1:9" s="69" customFormat="1" ht="13.5">
      <c r="A18" s="201" t="s">
        <v>4</v>
      </c>
      <c r="B18" s="179">
        <f>VLOOKUP(A18,Margins!$A$2:$M$195,2,FALSE)</f>
        <v>150</v>
      </c>
      <c r="C18" s="272">
        <f>VLOOKUP(A18,Basis!$A$3:$G$194,2,FALSE)</f>
        <v>1880.9</v>
      </c>
      <c r="D18" s="273">
        <f>VLOOKUP(A18,Basis!$A$3:$G$194,3,FALSE)</f>
        <v>1867.4</v>
      </c>
      <c r="E18" s="374">
        <f>VLOOKUP(A18,Margins!$A$2:$M$195,7,FALSE)</f>
        <v>45129.75</v>
      </c>
      <c r="F18" s="69">
        <f>VLOOKUP(A18,'Open Int.'!$A$4:$D$195,2,FALSE)</f>
        <v>1308900</v>
      </c>
      <c r="G18" s="69">
        <f>VLOOKUP(A18,'Open Int.'!$A$4:$D$195,3,FALSE)</f>
        <v>33900</v>
      </c>
      <c r="H18" s="69">
        <f t="shared" si="0"/>
        <v>1275000</v>
      </c>
      <c r="I18" s="331">
        <f>VLOOKUP(A18,'Open Int.'!$A$4:$D$195,4,FALSE)</f>
        <v>0.03</v>
      </c>
    </row>
    <row r="19" spans="1:9" s="69" customFormat="1" ht="13.5">
      <c r="A19" s="201" t="s">
        <v>79</v>
      </c>
      <c r="B19" s="179">
        <f>VLOOKUP(A19,Margins!$A$2:$M$195,2,FALSE)</f>
        <v>200</v>
      </c>
      <c r="C19" s="272">
        <f>VLOOKUP(A19,Basis!$A$3:$G$194,2,FALSE)</f>
        <v>1103</v>
      </c>
      <c r="D19" s="273">
        <f>VLOOKUP(A19,Basis!$A$3:$G$194,3,FALSE)</f>
        <v>1105.55</v>
      </c>
      <c r="E19" s="374">
        <f>VLOOKUP(A19,Margins!$A$2:$M$195,7,FALSE)</f>
        <v>34654</v>
      </c>
      <c r="F19" s="69">
        <f>VLOOKUP(A19,'Open Int.'!$A$4:$D$195,2,FALSE)</f>
        <v>1805200</v>
      </c>
      <c r="G19" s="69">
        <f>VLOOKUP(A19,'Open Int.'!$A$4:$D$195,3,FALSE)</f>
        <v>58800</v>
      </c>
      <c r="H19" s="69">
        <f t="shared" si="0"/>
        <v>1746400</v>
      </c>
      <c r="I19" s="331">
        <f>VLOOKUP(A19,'Open Int.'!$A$4:$D$195,4,FALSE)</f>
        <v>0.03</v>
      </c>
    </row>
    <row r="20" spans="1:9" s="69" customFormat="1" ht="13.5">
      <c r="A20" s="201" t="s">
        <v>196</v>
      </c>
      <c r="B20" s="179">
        <f>VLOOKUP(A20,Margins!$A$2:$M$195,2,FALSE)</f>
        <v>400</v>
      </c>
      <c r="C20" s="272">
        <f>VLOOKUP(A20,Basis!$A$3:$G$194,2,FALSE)</f>
        <v>668.4</v>
      </c>
      <c r="D20" s="273">
        <f>VLOOKUP(A20,Basis!$A$3:$G$194,3,FALSE)</f>
        <v>667.25</v>
      </c>
      <c r="E20" s="374">
        <f>VLOOKUP(A20,Margins!$A$2:$M$195,7,FALSE)</f>
        <v>41820</v>
      </c>
      <c r="F20" s="69">
        <f>VLOOKUP(A20,'Open Int.'!$A$4:$D$195,2,FALSE)</f>
        <v>2435600</v>
      </c>
      <c r="G20" s="69">
        <f>VLOOKUP(A20,'Open Int.'!$A$4:$D$195,3,FALSE)</f>
        <v>35200</v>
      </c>
      <c r="H20" s="69">
        <f t="shared" si="0"/>
        <v>2400400</v>
      </c>
      <c r="I20" s="331">
        <f>VLOOKUP(A20,'Open Int.'!$A$4:$D$195,4,FALSE)</f>
        <v>0.01</v>
      </c>
    </row>
    <row r="21" spans="1:9" s="69" customFormat="1" ht="13.5">
      <c r="A21" s="201" t="s">
        <v>5</v>
      </c>
      <c r="B21" s="179">
        <f>VLOOKUP(A21,Margins!$A$2:$M$195,2,FALSE)</f>
        <v>1595</v>
      </c>
      <c r="C21" s="272">
        <f>VLOOKUP(A21,Basis!$A$3:$G$194,2,FALSE)</f>
        <v>170</v>
      </c>
      <c r="D21" s="273">
        <f>VLOOKUP(A21,Basis!$A$3:$G$194,3,FALSE)</f>
        <v>169.8</v>
      </c>
      <c r="E21" s="374">
        <f>VLOOKUP(A21,Margins!$A$2:$M$195,7,FALSE)</f>
        <v>42283.45</v>
      </c>
      <c r="F21" s="69">
        <f>VLOOKUP(A21,'Open Int.'!$A$4:$D$195,2,FALSE)</f>
        <v>32834670</v>
      </c>
      <c r="G21" s="69">
        <f>VLOOKUP(A21,'Open Int.'!$A$4:$D$195,3,FALSE)</f>
        <v>15950</v>
      </c>
      <c r="H21" s="69">
        <f t="shared" si="0"/>
        <v>32818720</v>
      </c>
      <c r="I21" s="331">
        <f>VLOOKUP(A21,'Open Int.'!$A$4:$D$195,4,FALSE)</f>
        <v>0</v>
      </c>
    </row>
    <row r="22" spans="1:9" s="69" customFormat="1" ht="13.5">
      <c r="A22" s="201" t="s">
        <v>198</v>
      </c>
      <c r="B22" s="179">
        <f>VLOOKUP(A22,Margins!$A$2:$M$195,2,FALSE)</f>
        <v>1000</v>
      </c>
      <c r="C22" s="272">
        <f>VLOOKUP(A22,Basis!$A$3:$G$194,2,FALSE)</f>
        <v>192.35</v>
      </c>
      <c r="D22" s="273">
        <f>VLOOKUP(A22,Basis!$A$3:$G$194,3,FALSE)</f>
        <v>192.05</v>
      </c>
      <c r="E22" s="374">
        <f>VLOOKUP(A22,Margins!$A$2:$M$195,7,FALSE)</f>
        <v>30037.5</v>
      </c>
      <c r="F22" s="69">
        <f>VLOOKUP(A22,'Open Int.'!$A$4:$D$195,2,FALSE)</f>
        <v>11906000</v>
      </c>
      <c r="G22" s="69">
        <f>VLOOKUP(A22,'Open Int.'!$A$4:$D$195,3,FALSE)</f>
        <v>345000</v>
      </c>
      <c r="H22" s="69">
        <f t="shared" si="0"/>
        <v>11561000</v>
      </c>
      <c r="I22" s="331">
        <f>VLOOKUP(A22,'Open Int.'!$A$4:$D$195,4,FALSE)</f>
        <v>0.03</v>
      </c>
    </row>
    <row r="23" spans="1:9" s="69" customFormat="1" ht="13.5">
      <c r="A23" s="201" t="s">
        <v>199</v>
      </c>
      <c r="B23" s="179">
        <f>VLOOKUP(A23,Margins!$A$2:$M$195,2,FALSE)</f>
        <v>1300</v>
      </c>
      <c r="C23" s="272">
        <f>VLOOKUP(A23,Basis!$A$3:$G$194,2,FALSE)</f>
        <v>272.3</v>
      </c>
      <c r="D23" s="273">
        <f>VLOOKUP(A23,Basis!$A$3:$G$194,3,FALSE)</f>
        <v>273.05</v>
      </c>
      <c r="E23" s="374">
        <f>VLOOKUP(A23,Margins!$A$2:$M$195,7,FALSE)</f>
        <v>63446.5</v>
      </c>
      <c r="F23" s="69">
        <f>VLOOKUP(A23,'Open Int.'!$A$4:$D$195,2,FALSE)</f>
        <v>4427800</v>
      </c>
      <c r="G23" s="69">
        <f>VLOOKUP(A23,'Open Int.'!$A$4:$D$195,3,FALSE)</f>
        <v>-15600</v>
      </c>
      <c r="H23" s="69">
        <f t="shared" si="0"/>
        <v>4443400</v>
      </c>
      <c r="I23" s="331">
        <f>VLOOKUP(A23,'Open Int.'!$A$4:$D$195,4,FALSE)</f>
        <v>0</v>
      </c>
    </row>
    <row r="24" spans="1:9" s="69" customFormat="1" ht="13.5">
      <c r="A24" s="201" t="s">
        <v>305</v>
      </c>
      <c r="B24" s="179">
        <f>VLOOKUP(A24,Margins!$A$2:$M$195,2,FALSE)</f>
        <v>350</v>
      </c>
      <c r="C24" s="272">
        <f>VLOOKUP(A24,Basis!$A$3:$G$194,2,FALSE)</f>
        <v>954.55</v>
      </c>
      <c r="D24" s="273">
        <f>VLOOKUP(A24,Basis!$A$3:$G$194,3,FALSE)</f>
        <v>955.35</v>
      </c>
      <c r="E24" s="374">
        <f>VLOOKUP(A24,Margins!$A$2:$M$195,7,FALSE)</f>
        <v>52376.625</v>
      </c>
      <c r="F24" s="69">
        <f>VLOOKUP(A24,'Open Int.'!$A$4:$D$195,2,FALSE)</f>
        <v>12590900</v>
      </c>
      <c r="G24" s="69">
        <f>VLOOKUP(A24,'Open Int.'!$A$4:$D$195,3,FALSE)</f>
        <v>1335600</v>
      </c>
      <c r="H24" s="69">
        <f t="shared" si="0"/>
        <v>11255300</v>
      </c>
      <c r="I24" s="331">
        <f>VLOOKUP(A24,'Open Int.'!$A$4:$D$195,4,FALSE)</f>
        <v>0.12</v>
      </c>
    </row>
    <row r="25" spans="1:9" s="69" customFormat="1" ht="13.5">
      <c r="A25" s="193" t="s">
        <v>201</v>
      </c>
      <c r="B25" s="179">
        <f>VLOOKUP(A25,Margins!$A$2:$M$195,2,FALSE)</f>
        <v>100</v>
      </c>
      <c r="C25" s="272">
        <f>VLOOKUP(A25,Basis!$A$3:$G$194,2,FALSE)</f>
        <v>1950.8</v>
      </c>
      <c r="D25" s="273">
        <f>VLOOKUP(A25,Basis!$A$3:$G$194,3,FALSE)</f>
        <v>1957.55</v>
      </c>
      <c r="E25" s="374">
        <f>VLOOKUP(A25,Margins!$A$2:$M$195,7,FALSE)</f>
        <v>30752</v>
      </c>
      <c r="F25" s="69">
        <f>VLOOKUP(A25,'Open Int.'!$A$4:$D$195,2,FALSE)</f>
        <v>5548800</v>
      </c>
      <c r="G25" s="69">
        <f>VLOOKUP(A25,'Open Int.'!$A$4:$D$195,3,FALSE)</f>
        <v>-36800</v>
      </c>
      <c r="H25" s="69">
        <f t="shared" si="0"/>
        <v>5585600</v>
      </c>
      <c r="I25" s="331">
        <f>VLOOKUP(A25,'Open Int.'!$A$4:$D$195,4,FALSE)</f>
        <v>-0.01</v>
      </c>
    </row>
    <row r="26" spans="1:9" s="69" customFormat="1" ht="13.5">
      <c r="A26" s="201" t="s">
        <v>35</v>
      </c>
      <c r="B26" s="179">
        <f>VLOOKUP(A26,Margins!$A$2:$M$195,2,FALSE)</f>
        <v>1100</v>
      </c>
      <c r="C26" s="272">
        <f>VLOOKUP(A26,Basis!$A$3:$G$194,2,FALSE)</f>
        <v>346.3</v>
      </c>
      <c r="D26" s="273">
        <f>VLOOKUP(A26,Basis!$A$3:$G$194,3,FALSE)</f>
        <v>342.65</v>
      </c>
      <c r="E26" s="374">
        <f>VLOOKUP(A26,Margins!$A$2:$M$195,7,FALSE)</f>
        <v>60329.5</v>
      </c>
      <c r="F26" s="69">
        <f>VLOOKUP(A26,'Open Int.'!$A$4:$D$195,2,FALSE)</f>
        <v>2327600</v>
      </c>
      <c r="G26" s="69">
        <f>VLOOKUP(A26,'Open Int.'!$A$4:$D$195,3,FALSE)</f>
        <v>95700</v>
      </c>
      <c r="H26" s="69">
        <f t="shared" si="0"/>
        <v>2231900</v>
      </c>
      <c r="I26" s="331">
        <f>VLOOKUP(A26,'Open Int.'!$A$4:$D$195,4,FALSE)</f>
        <v>0.04</v>
      </c>
    </row>
    <row r="27" spans="1:9" s="69" customFormat="1" ht="13.5">
      <c r="A27" s="201" t="s">
        <v>6</v>
      </c>
      <c r="B27" s="179">
        <f>VLOOKUP(A27,Margins!$A$2:$M$195,2,FALSE)</f>
        <v>2250</v>
      </c>
      <c r="C27" s="272">
        <f>VLOOKUP(A27,Basis!$A$3:$G$194,2,FALSE)</f>
        <v>154</v>
      </c>
      <c r="D27" s="273">
        <f>VLOOKUP(A27,Basis!$A$3:$G$194,3,FALSE)</f>
        <v>153.85</v>
      </c>
      <c r="E27" s="374">
        <f>VLOOKUP(A27,Margins!$A$2:$M$195,7,FALSE)</f>
        <v>54675</v>
      </c>
      <c r="F27" s="69">
        <f>VLOOKUP(A27,'Open Int.'!$A$4:$D$195,2,FALSE)</f>
        <v>21417750</v>
      </c>
      <c r="G27" s="69">
        <f>VLOOKUP(A27,'Open Int.'!$A$4:$D$195,3,FALSE)</f>
        <v>1019250</v>
      </c>
      <c r="H27" s="69">
        <f t="shared" si="0"/>
        <v>20398500</v>
      </c>
      <c r="I27" s="331">
        <f>VLOOKUP(A27,'Open Int.'!$A$4:$D$195,4,FALSE)</f>
        <v>0.05</v>
      </c>
    </row>
    <row r="28" spans="1:9" s="69" customFormat="1" ht="13.5">
      <c r="A28" s="201" t="s">
        <v>210</v>
      </c>
      <c r="B28" s="179">
        <f>VLOOKUP(A28,Margins!$A$2:$M$195,2,FALSE)</f>
        <v>200</v>
      </c>
      <c r="C28" s="272">
        <f>VLOOKUP(A28,Basis!$A$3:$G$194,2,FALSE)</f>
        <v>2107.5</v>
      </c>
      <c r="D28" s="273">
        <f>VLOOKUP(A28,Basis!$A$3:$G$194,3,FALSE)</f>
        <v>2095.4</v>
      </c>
      <c r="E28" s="374">
        <f>VLOOKUP(A28,Margins!$A$2:$M$195,7,FALSE)</f>
        <v>67933</v>
      </c>
      <c r="F28" s="69">
        <f>VLOOKUP(A28,'Open Int.'!$A$4:$D$195,2,FALSE)</f>
        <v>2640200</v>
      </c>
      <c r="G28" s="69">
        <f>VLOOKUP(A28,'Open Int.'!$A$4:$D$195,3,FALSE)</f>
        <v>11400</v>
      </c>
      <c r="H28" s="69">
        <f t="shared" si="0"/>
        <v>2628800</v>
      </c>
      <c r="I28" s="331">
        <f>VLOOKUP(A28,'Open Int.'!$A$4:$D$195,4,FALSE)</f>
        <v>0</v>
      </c>
    </row>
    <row r="29" spans="1:9" s="69" customFormat="1" ht="13.5">
      <c r="A29" s="201" t="s">
        <v>7</v>
      </c>
      <c r="B29" s="179">
        <f>VLOOKUP(A29,Margins!$A$2:$M$195,2,FALSE)</f>
        <v>312</v>
      </c>
      <c r="C29" s="272">
        <f>VLOOKUP(A29,Basis!$A$3:$G$194,2,FALSE)</f>
        <v>731.45</v>
      </c>
      <c r="D29" s="273">
        <f>VLOOKUP(A29,Basis!$A$3:$G$194,3,FALSE)</f>
        <v>731.5</v>
      </c>
      <c r="E29" s="374">
        <f>VLOOKUP(A29,Margins!$A$2:$M$195,7,FALSE)</f>
        <v>35802.780000000006</v>
      </c>
      <c r="F29" s="69">
        <f>VLOOKUP(A29,'Open Int.'!$A$4:$D$195,2,FALSE)</f>
        <v>2748096</v>
      </c>
      <c r="G29" s="69">
        <f>VLOOKUP(A29,'Open Int.'!$A$4:$D$195,3,FALSE)</f>
        <v>63024</v>
      </c>
      <c r="H29" s="69">
        <f t="shared" si="0"/>
        <v>2685072</v>
      </c>
      <c r="I29" s="331">
        <f>VLOOKUP(A29,'Open Int.'!$A$4:$D$195,4,FALSE)</f>
        <v>0.02</v>
      </c>
    </row>
    <row r="30" spans="1:9" s="69" customFormat="1" ht="13.5">
      <c r="A30" s="201" t="s">
        <v>44</v>
      </c>
      <c r="B30" s="179">
        <f>VLOOKUP(A30,Margins!$A$2:$M$195,2,FALSE)</f>
        <v>400</v>
      </c>
      <c r="C30" s="272">
        <f>VLOOKUP(A30,Basis!$A$3:$G$194,2,FALSE)</f>
        <v>761.35</v>
      </c>
      <c r="D30" s="273">
        <f>VLOOKUP(A30,Basis!$A$3:$G$194,3,FALSE)</f>
        <v>762.9</v>
      </c>
      <c r="E30" s="374">
        <f>VLOOKUP(A30,Margins!$A$2:$M$195,7,FALSE)</f>
        <v>47867</v>
      </c>
      <c r="F30" s="69">
        <f>VLOOKUP(A30,'Open Int.'!$A$4:$D$195,2,FALSE)</f>
        <v>2512400</v>
      </c>
      <c r="G30" s="69">
        <f>VLOOKUP(A30,'Open Int.'!$A$4:$D$195,3,FALSE)</f>
        <v>147200</v>
      </c>
      <c r="H30" s="69">
        <f t="shared" si="0"/>
        <v>2365200</v>
      </c>
      <c r="I30" s="331">
        <f>VLOOKUP(A30,'Open Int.'!$A$4:$D$195,4,FALSE)</f>
        <v>0.06</v>
      </c>
    </row>
    <row r="31" spans="1:9" s="69" customFormat="1" ht="13.5">
      <c r="A31" s="201" t="s">
        <v>8</v>
      </c>
      <c r="B31" s="179">
        <f>VLOOKUP(A31,Margins!$A$2:$M$195,2,FALSE)</f>
        <v>1600</v>
      </c>
      <c r="C31" s="272">
        <f>VLOOKUP(A31,Basis!$A$3:$G$194,2,FALSE)</f>
        <v>160.55</v>
      </c>
      <c r="D31" s="273">
        <f>VLOOKUP(A31,Basis!$A$3:$G$194,3,FALSE)</f>
        <v>160.95</v>
      </c>
      <c r="E31" s="374">
        <f>VLOOKUP(A31,Margins!$A$2:$M$195,7,FALSE)</f>
        <v>40204.00000000001</v>
      </c>
      <c r="F31" s="69">
        <f>VLOOKUP(A31,'Open Int.'!$A$4:$D$195,2,FALSE)</f>
        <v>22225600</v>
      </c>
      <c r="G31" s="69">
        <f>VLOOKUP(A31,'Open Int.'!$A$4:$D$195,3,FALSE)</f>
        <v>-92800</v>
      </c>
      <c r="H31" s="69">
        <f t="shared" si="0"/>
        <v>22318400</v>
      </c>
      <c r="I31" s="331">
        <f>VLOOKUP(A31,'Open Int.'!$A$4:$D$195,4,FALSE)</f>
        <v>0</v>
      </c>
    </row>
    <row r="32" spans="1:9" s="69" customFormat="1" ht="13.5">
      <c r="A32" s="193" t="s">
        <v>202</v>
      </c>
      <c r="B32" s="179">
        <f>VLOOKUP(A32,Margins!$A$2:$M$195,2,FALSE)</f>
        <v>1150</v>
      </c>
      <c r="C32" s="272">
        <f>VLOOKUP(A32,Basis!$A$3:$G$194,2,FALSE)</f>
        <v>259.9</v>
      </c>
      <c r="D32" s="273">
        <f>VLOOKUP(A32,Basis!$A$3:$G$194,3,FALSE)</f>
        <v>255.25</v>
      </c>
      <c r="E32" s="374">
        <f>VLOOKUP(A32,Margins!$A$2:$M$195,7,FALSE)</f>
        <v>47109.75</v>
      </c>
      <c r="F32" s="69">
        <f>VLOOKUP(A32,'Open Int.'!$A$4:$D$195,2,FALSE)</f>
        <v>3735200</v>
      </c>
      <c r="G32" s="69">
        <f>VLOOKUP(A32,'Open Int.'!$A$4:$D$195,3,FALSE)</f>
        <v>77050</v>
      </c>
      <c r="H32" s="69">
        <f t="shared" si="0"/>
        <v>3658150</v>
      </c>
      <c r="I32" s="331">
        <f>VLOOKUP(A32,'Open Int.'!$A$4:$D$195,4,FALSE)</f>
        <v>0.02</v>
      </c>
    </row>
    <row r="33" spans="1:9" s="69" customFormat="1" ht="13.5">
      <c r="A33" s="201" t="s">
        <v>36</v>
      </c>
      <c r="B33" s="179">
        <f>VLOOKUP(A33,Margins!$A$2:$M$195,2,FALSE)</f>
        <v>225</v>
      </c>
      <c r="C33" s="272">
        <f>VLOOKUP(A33,Basis!$A$3:$G$194,2,FALSE)</f>
        <v>909.6</v>
      </c>
      <c r="D33" s="273">
        <f>VLOOKUP(A33,Basis!$A$3:$G$194,3,FALSE)</f>
        <v>897.2</v>
      </c>
      <c r="E33" s="374">
        <f>VLOOKUP(A33,Margins!$A$2:$M$195,7,FALSE)</f>
        <v>32305.5</v>
      </c>
      <c r="F33" s="69">
        <f>VLOOKUP(A33,'Open Int.'!$A$4:$D$195,2,FALSE)</f>
        <v>9567900</v>
      </c>
      <c r="G33" s="69">
        <f>VLOOKUP(A33,'Open Int.'!$A$4:$D$195,3,FALSE)</f>
        <v>249750</v>
      </c>
      <c r="H33" s="69">
        <f t="shared" si="0"/>
        <v>9318150</v>
      </c>
      <c r="I33" s="331">
        <f>VLOOKUP(A33,'Open Int.'!$A$4:$D$195,4,FALSE)</f>
        <v>0.03</v>
      </c>
    </row>
    <row r="34" spans="1:9" s="69" customFormat="1" ht="13.5">
      <c r="A34" s="201" t="s">
        <v>81</v>
      </c>
      <c r="B34" s="179">
        <f>VLOOKUP(A34,Margins!$A$2:$M$195,2,FALSE)</f>
        <v>600</v>
      </c>
      <c r="C34" s="272">
        <f>VLOOKUP(A34,Basis!$A$3:$G$194,2,FALSE)</f>
        <v>517.3</v>
      </c>
      <c r="D34" s="273">
        <f>VLOOKUP(A34,Basis!$A$3:$G$194,3,FALSE)</f>
        <v>519.3</v>
      </c>
      <c r="E34" s="374">
        <f>VLOOKUP(A34,Margins!$A$2:$M$195,7,FALSE)</f>
        <v>49509</v>
      </c>
      <c r="F34" s="69">
        <f>VLOOKUP(A34,'Open Int.'!$A$4:$D$195,2,FALSE)</f>
        <v>6322800</v>
      </c>
      <c r="G34" s="69">
        <f>VLOOKUP(A34,'Open Int.'!$A$4:$D$195,3,FALSE)</f>
        <v>54000</v>
      </c>
      <c r="H34" s="69">
        <f t="shared" si="0"/>
        <v>6268800</v>
      </c>
      <c r="I34" s="331">
        <f>VLOOKUP(A34,'Open Int.'!$A$4:$D$195,4,FALSE)</f>
        <v>0.01</v>
      </c>
    </row>
    <row r="35" spans="1:9" s="69" customFormat="1" ht="13.5">
      <c r="A35" s="201" t="s">
        <v>23</v>
      </c>
      <c r="B35" s="179">
        <f>VLOOKUP(A35,Margins!$A$2:$M$195,2,FALSE)</f>
        <v>800</v>
      </c>
      <c r="C35" s="272">
        <f>VLOOKUP(A35,Basis!$A$3:$G$194,2,FALSE)</f>
        <v>355.5</v>
      </c>
      <c r="D35" s="273">
        <f>VLOOKUP(A35,Basis!$A$3:$G$194,3,FALSE)</f>
        <v>356.35</v>
      </c>
      <c r="E35" s="374">
        <f>VLOOKUP(A35,Margins!$A$2:$M$195,7,FALSE)</f>
        <v>44884</v>
      </c>
      <c r="F35" s="69">
        <f>VLOOKUP(A35,'Open Int.'!$A$4:$D$195,2,FALSE)</f>
        <v>5744800</v>
      </c>
      <c r="G35" s="69">
        <f>VLOOKUP(A35,'Open Int.'!$A$4:$D$195,3,FALSE)</f>
        <v>71200</v>
      </c>
      <c r="H35" s="69">
        <f t="shared" si="0"/>
        <v>5673600</v>
      </c>
      <c r="I35" s="331">
        <f>VLOOKUP(A35,'Open Int.'!$A$4:$D$195,4,FALSE)</f>
        <v>0.01</v>
      </c>
    </row>
    <row r="36" spans="1:9" s="69" customFormat="1" ht="13.5">
      <c r="A36" s="201" t="s">
        <v>234</v>
      </c>
      <c r="B36" s="179">
        <f>VLOOKUP(A36,Margins!$A$2:$M$195,2,FALSE)</f>
        <v>700</v>
      </c>
      <c r="C36" s="272">
        <f>VLOOKUP(A36,Basis!$A$3:$G$194,2,FALSE)</f>
        <v>513.25</v>
      </c>
      <c r="D36" s="273">
        <f>VLOOKUP(A36,Basis!$A$3:$G$194,3,FALSE)</f>
        <v>515</v>
      </c>
      <c r="E36" s="374">
        <f>VLOOKUP(A36,Margins!$A$2:$M$195,7,FALSE)</f>
        <v>56841.75</v>
      </c>
      <c r="F36" s="69">
        <f>VLOOKUP(A36,'Open Int.'!$A$4:$D$195,2,FALSE)</f>
        <v>21891100</v>
      </c>
      <c r="G36" s="69">
        <f>VLOOKUP(A36,'Open Int.'!$A$4:$D$195,3,FALSE)</f>
        <v>594300</v>
      </c>
      <c r="H36" s="69">
        <f t="shared" si="0"/>
        <v>21296800</v>
      </c>
      <c r="I36" s="331">
        <f>VLOOKUP(A36,'Open Int.'!$A$4:$D$195,4,FALSE)</f>
        <v>0.03</v>
      </c>
    </row>
    <row r="37" spans="1:9" s="69" customFormat="1" ht="13.5">
      <c r="A37" s="201" t="s">
        <v>98</v>
      </c>
      <c r="B37" s="179">
        <f>VLOOKUP(A37,Margins!$A$2:$M$195,2,FALSE)</f>
        <v>550</v>
      </c>
      <c r="C37" s="272">
        <f>VLOOKUP(A37,Basis!$A$3:$G$194,2,FALSE)</f>
        <v>590.3</v>
      </c>
      <c r="D37" s="273">
        <f>VLOOKUP(A37,Basis!$A$3:$G$194,3,FALSE)</f>
        <v>589.85</v>
      </c>
      <c r="E37" s="374">
        <f>VLOOKUP(A37,Margins!$A$2:$M$195,7,FALSE)</f>
        <v>49326.75</v>
      </c>
      <c r="F37" s="69">
        <f>VLOOKUP(A37,'Open Int.'!$A$4:$D$195,2,FALSE)</f>
        <v>7171450</v>
      </c>
      <c r="G37" s="69">
        <f>VLOOKUP(A37,'Open Int.'!$A$4:$D$195,3,FALSE)</f>
        <v>1503700</v>
      </c>
      <c r="H37" s="69">
        <f t="shared" si="0"/>
        <v>5667750</v>
      </c>
      <c r="I37" s="331">
        <f>VLOOKUP(A37,'Open Int.'!$A$4:$D$195,4,FALSE)</f>
        <v>0.27</v>
      </c>
    </row>
    <row r="38" spans="1:9" s="69" customFormat="1" ht="13.5">
      <c r="A38" s="193" t="s">
        <v>203</v>
      </c>
      <c r="B38" s="179">
        <f>VLOOKUP(A38,Margins!$A$2:$M$195,2,FALSE)</f>
        <v>150</v>
      </c>
      <c r="C38" s="272">
        <f>VLOOKUP(A38,Basis!$A$3:$G$194,2,FALSE)</f>
        <v>1705.1</v>
      </c>
      <c r="D38" s="273">
        <f>VLOOKUP(A38,Basis!$A$3:$G$194,3,FALSE)</f>
        <v>1711.75</v>
      </c>
      <c r="E38" s="374">
        <f>VLOOKUP(A38,Margins!$A$2:$M$195,7,FALSE)</f>
        <v>40679.25</v>
      </c>
      <c r="F38" s="69">
        <f>VLOOKUP(A38,'Open Int.'!$A$4:$D$195,2,FALSE)</f>
        <v>9143550</v>
      </c>
      <c r="G38" s="69">
        <f>VLOOKUP(A38,'Open Int.'!$A$4:$D$195,3,FALSE)</f>
        <v>525000</v>
      </c>
      <c r="H38" s="69">
        <f t="shared" si="0"/>
        <v>8618550</v>
      </c>
      <c r="I38" s="331">
        <f>VLOOKUP(A38,'Open Int.'!$A$4:$D$195,4,FALSE)</f>
        <v>0.06</v>
      </c>
    </row>
    <row r="39" spans="1:9" s="69" customFormat="1" ht="13.5">
      <c r="A39" s="201" t="s">
        <v>216</v>
      </c>
      <c r="B39" s="179">
        <f>VLOOKUP(A39,Margins!$A$2:$M$195,2,FALSE)</f>
        <v>3350</v>
      </c>
      <c r="C39" s="272">
        <f>VLOOKUP(A39,Basis!$A$3:$G$194,2,FALSE)</f>
        <v>96.3</v>
      </c>
      <c r="D39" s="273">
        <f>VLOOKUP(A39,Basis!$A$3:$G$194,3,FALSE)</f>
        <v>96.75</v>
      </c>
      <c r="E39" s="374">
        <f>VLOOKUP(A39,Margins!$A$2:$M$195,7,FALSE)</f>
        <v>51171.25</v>
      </c>
      <c r="F39" s="69">
        <f>VLOOKUP(A39,'Open Int.'!$A$4:$D$195,2,FALSE)</f>
        <v>61774000</v>
      </c>
      <c r="G39" s="69">
        <f>VLOOKUP(A39,'Open Int.'!$A$4:$D$195,3,FALSE)</f>
        <v>395300</v>
      </c>
      <c r="H39" s="69">
        <f t="shared" si="0"/>
        <v>61378700</v>
      </c>
      <c r="I39" s="331">
        <f>VLOOKUP(A39,'Open Int.'!$A$4:$D$195,4,FALSE)</f>
        <v>0.01</v>
      </c>
    </row>
    <row r="40" spans="1:9" s="69" customFormat="1" ht="13.5">
      <c r="A40" s="201" t="s">
        <v>211</v>
      </c>
      <c r="B40" s="179">
        <f>VLOOKUP(A40,Margins!$A$2:$M$195,2,FALSE)</f>
        <v>2700</v>
      </c>
      <c r="C40" s="272">
        <f>VLOOKUP(A40,Basis!$A$3:$G$194,2,FALSE)</f>
        <v>134.2</v>
      </c>
      <c r="D40" s="273">
        <f>VLOOKUP(A40,Basis!$A$3:$G$194,3,FALSE)</f>
        <v>132.8</v>
      </c>
      <c r="E40" s="374">
        <f>VLOOKUP(A40,Margins!$A$2:$M$195,7,FALSE)</f>
        <v>60750</v>
      </c>
      <c r="F40" s="69">
        <f>VLOOKUP(A40,'Open Int.'!$A$4:$D$195,2,FALSE)</f>
        <v>29205900</v>
      </c>
      <c r="G40" s="69">
        <f>VLOOKUP(A40,'Open Int.'!$A$4:$D$195,3,FALSE)</f>
        <v>437400</v>
      </c>
      <c r="H40" s="69">
        <f t="shared" si="0"/>
        <v>28768500</v>
      </c>
      <c r="I40" s="331">
        <f>VLOOKUP(A40,'Open Int.'!$A$4:$D$195,4,FALSE)</f>
        <v>0.02</v>
      </c>
    </row>
    <row r="41" spans="1:9" s="69" customFormat="1" ht="13.5">
      <c r="A41" s="201" t="s">
        <v>204</v>
      </c>
      <c r="B41" s="179">
        <f>VLOOKUP(A41,Margins!$A$2:$M$195,2,FALSE)</f>
        <v>600</v>
      </c>
      <c r="C41" s="272">
        <f>VLOOKUP(A41,Basis!$A$3:$G$194,2,FALSE)</f>
        <v>462.05</v>
      </c>
      <c r="D41" s="273">
        <f>VLOOKUP(A41,Basis!$A$3:$G$194,3,FALSE)</f>
        <v>464.25</v>
      </c>
      <c r="E41" s="374">
        <f>VLOOKUP(A41,Margins!$A$2:$M$195,7,FALSE)</f>
        <v>43927.5</v>
      </c>
      <c r="F41" s="69">
        <f>VLOOKUP(A41,'Open Int.'!$A$4:$D$195,2,FALSE)</f>
        <v>11208000</v>
      </c>
      <c r="G41" s="69">
        <f>VLOOKUP(A41,'Open Int.'!$A$4:$D$195,3,FALSE)</f>
        <v>296400</v>
      </c>
      <c r="H41" s="69">
        <f t="shared" si="0"/>
        <v>10911600</v>
      </c>
      <c r="I41" s="331">
        <f>VLOOKUP(A41,'Open Int.'!$A$4:$D$195,4,FALSE)</f>
        <v>0.03</v>
      </c>
    </row>
    <row r="42" spans="1:9" s="69" customFormat="1" ht="13.5">
      <c r="A42" s="193" t="s">
        <v>205</v>
      </c>
      <c r="B42" s="179">
        <f>VLOOKUP(A42,Margins!$A$2:$M$195,2,FALSE)</f>
        <v>250</v>
      </c>
      <c r="C42" s="272">
        <f>VLOOKUP(A42,Basis!$A$3:$G$194,2,FALSE)</f>
        <v>1455.2</v>
      </c>
      <c r="D42" s="273">
        <f>VLOOKUP(A42,Basis!$A$3:$G$194,3,FALSE)</f>
        <v>1459</v>
      </c>
      <c r="E42" s="374">
        <f>VLOOKUP(A42,Margins!$A$2:$M$195,7,FALSE)</f>
        <v>58605</v>
      </c>
      <c r="F42" s="69">
        <f>VLOOKUP(A42,'Open Int.'!$A$4:$D$195,2,FALSE)</f>
        <v>11422250</v>
      </c>
      <c r="G42" s="69">
        <f>VLOOKUP(A42,'Open Int.'!$A$4:$D$195,3,FALSE)</f>
        <v>3250</v>
      </c>
      <c r="H42" s="69">
        <f t="shared" si="0"/>
        <v>11419000</v>
      </c>
      <c r="I42" s="331">
        <f>VLOOKUP(A42,'Open Int.'!$A$4:$D$195,4,FALSE)</f>
        <v>0</v>
      </c>
    </row>
    <row r="43" spans="1:9" s="69" customFormat="1" ht="13.5">
      <c r="A43" s="201" t="s">
        <v>228</v>
      </c>
      <c r="B43" s="179">
        <f>VLOOKUP(A43,Margins!$A$2:$M$195,2,FALSE)</f>
        <v>188</v>
      </c>
      <c r="C43" s="272">
        <f>VLOOKUP(A43,Basis!$A$3:$G$194,2,FALSE)</f>
        <v>1311.8</v>
      </c>
      <c r="D43" s="273">
        <f>VLOOKUP(A43,Basis!$A$3:$G$194,3,FALSE)</f>
        <v>1314.85</v>
      </c>
      <c r="E43" s="374">
        <f>VLOOKUP(A43,Margins!$A$2:$M$195,7,FALSE)</f>
        <v>47598.61456</v>
      </c>
      <c r="F43" s="69">
        <f>VLOOKUP(A43,'Open Int.'!$A$4:$D$195,2,FALSE)</f>
        <v>1090212</v>
      </c>
      <c r="G43" s="69">
        <f>VLOOKUP(A43,'Open Int.'!$A$4:$D$195,3,FALSE)</f>
        <v>-8084</v>
      </c>
      <c r="H43" s="69">
        <f t="shared" si="0"/>
        <v>1098296</v>
      </c>
      <c r="I43" s="331">
        <f>VLOOKUP(A43,'Open Int.'!$A$4:$D$195,4,FALSE)</f>
        <v>-0.01</v>
      </c>
    </row>
    <row r="44" spans="1:9" s="69" customFormat="1" ht="13.5">
      <c r="A44" s="201" t="s">
        <v>150</v>
      </c>
      <c r="B44" s="179">
        <f>VLOOKUP(A44,Margins!$A$2:$M$195,2,FALSE)</f>
        <v>438</v>
      </c>
      <c r="C44" s="272">
        <f>VLOOKUP(A44,Basis!$A$3:$G$194,2,FALSE)</f>
        <v>584</v>
      </c>
      <c r="D44" s="273">
        <f>VLOOKUP(A44,Basis!$A$3:$G$194,3,FALSE)</f>
        <v>585</v>
      </c>
      <c r="E44" s="374">
        <f>VLOOKUP(A44,Margins!$A$2:$M$195,7,FALSE)</f>
        <v>47220.78</v>
      </c>
      <c r="F44" s="69">
        <f>VLOOKUP(A44,'Open Int.'!$A$4:$D$195,2,FALSE)</f>
        <v>4255170</v>
      </c>
      <c r="G44" s="69">
        <f>VLOOKUP(A44,'Open Int.'!$A$4:$D$195,3,FALSE)</f>
        <v>44676</v>
      </c>
      <c r="H44" s="69">
        <f t="shared" si="0"/>
        <v>4210494</v>
      </c>
      <c r="I44" s="331">
        <f>VLOOKUP(A44,'Open Int.'!$A$4:$D$195,4,FALSE)</f>
        <v>0.01</v>
      </c>
    </row>
    <row r="45" spans="1:9" s="69" customFormat="1" ht="13.5">
      <c r="A45" s="201" t="s">
        <v>151</v>
      </c>
      <c r="B45" s="179">
        <f>VLOOKUP(A45,Margins!$A$2:$M$195,2,FALSE)</f>
        <v>225</v>
      </c>
      <c r="C45" s="272">
        <f>VLOOKUP(A45,Basis!$A$3:$G$194,2,FALSE)</f>
        <v>1065.2</v>
      </c>
      <c r="D45" s="273">
        <f>VLOOKUP(A45,Basis!$A$3:$G$194,3,FALSE)</f>
        <v>1048.8</v>
      </c>
      <c r="E45" s="374">
        <f>VLOOKUP(A45,Margins!$A$2:$M$195,7,FALSE)</f>
        <v>36886.5</v>
      </c>
      <c r="F45" s="69">
        <f>VLOOKUP(A45,'Open Int.'!$A$4:$D$195,2,FALSE)</f>
        <v>1831725</v>
      </c>
      <c r="G45" s="69">
        <f>VLOOKUP(A45,'Open Int.'!$A$4:$D$195,3,FALSE)</f>
        <v>48150</v>
      </c>
      <c r="H45" s="69">
        <f t="shared" si="0"/>
        <v>1783575</v>
      </c>
      <c r="I45" s="331">
        <f>VLOOKUP(A45,'Open Int.'!$A$4:$D$195,4,FALSE)</f>
        <v>0.03</v>
      </c>
    </row>
    <row r="46" spans="1:9" s="69" customFormat="1" ht="13.5">
      <c r="A46" s="201" t="s">
        <v>229</v>
      </c>
      <c r="B46" s="179">
        <f>VLOOKUP(A46,Margins!$A$2:$M$195,2,FALSE)</f>
        <v>200</v>
      </c>
      <c r="C46" s="272">
        <f>VLOOKUP(A46,Basis!$A$3:$G$194,2,FALSE)</f>
        <v>1378.1</v>
      </c>
      <c r="D46" s="273">
        <f>VLOOKUP(A46,Basis!$A$3:$G$194,3,FALSE)</f>
        <v>1378.6</v>
      </c>
      <c r="E46" s="374">
        <f>VLOOKUP(A46,Margins!$A$2:$M$195,7,FALSE)</f>
        <v>63647</v>
      </c>
      <c r="F46" s="69">
        <f>VLOOKUP(A46,'Open Int.'!$A$4:$D$195,2,FALSE)</f>
        <v>2191000</v>
      </c>
      <c r="G46" s="69">
        <f>VLOOKUP(A46,'Open Int.'!$A$4:$D$195,3,FALSE)</f>
        <v>-26400</v>
      </c>
      <c r="H46" s="69">
        <f t="shared" si="0"/>
        <v>2217400</v>
      </c>
      <c r="I46" s="331">
        <f>VLOOKUP(A46,'Open Int.'!$A$4:$D$195,4,FALSE)</f>
        <v>-0.01</v>
      </c>
    </row>
    <row r="47" spans="1:9" s="69" customFormat="1" ht="13.5">
      <c r="A47" s="201" t="s">
        <v>306</v>
      </c>
      <c r="B47" s="179">
        <f>VLOOKUP(A47,Margins!$A$2:$M$195,2,FALSE)</f>
        <v>412</v>
      </c>
      <c r="C47" s="272">
        <f>VLOOKUP(A47,Basis!$A$3:$G$194,2,FALSE)</f>
        <v>684.3</v>
      </c>
      <c r="D47" s="273">
        <f>VLOOKUP(A47,Basis!$A$3:$G$194,3,FALSE)</f>
        <v>680.95</v>
      </c>
      <c r="E47" s="374">
        <f>VLOOKUP(A47,Margins!$A$2:$M$195,7,FALSE)</f>
        <v>44481.58</v>
      </c>
      <c r="F47" s="69">
        <f>VLOOKUP(A47,'Open Int.'!$A$4:$D$195,2,FALSE)</f>
        <v>6343152</v>
      </c>
      <c r="G47" s="69">
        <f>VLOOKUP(A47,'Open Int.'!$A$4:$D$195,3,FALSE)</f>
        <v>-140492</v>
      </c>
      <c r="H47" s="69">
        <f t="shared" si="0"/>
        <v>6483644</v>
      </c>
      <c r="I47" s="331">
        <f>VLOOKUP(A47,'Open Int.'!$A$4:$D$195,4,FALSE)</f>
        <v>-0.02</v>
      </c>
    </row>
    <row r="48" spans="1:9" s="69" customFormat="1" ht="13.5">
      <c r="A48" s="201" t="s">
        <v>307</v>
      </c>
      <c r="B48" s="179">
        <f>VLOOKUP(A48,Margins!$A$2:$M$195,2,FALSE)</f>
        <v>400</v>
      </c>
      <c r="C48" s="272">
        <f>VLOOKUP(A48,Basis!$A$3:$G$194,2,FALSE)</f>
        <v>639</v>
      </c>
      <c r="D48" s="273">
        <f>VLOOKUP(A48,Basis!$A$3:$G$194,3,FALSE)</f>
        <v>633</v>
      </c>
      <c r="E48" s="374">
        <f>VLOOKUP(A48,Margins!$A$2:$M$195,7,FALSE)</f>
        <v>40108</v>
      </c>
      <c r="F48" s="69">
        <f>VLOOKUP(A48,'Open Int.'!$A$4:$D$195,2,FALSE)</f>
        <v>2108400</v>
      </c>
      <c r="G48" s="69">
        <f>VLOOKUP(A48,'Open Int.'!$A$4:$D$195,3,FALSE)</f>
        <v>110000</v>
      </c>
      <c r="H48" s="69">
        <f t="shared" si="0"/>
        <v>1998400</v>
      </c>
      <c r="I48" s="331">
        <f>VLOOKUP(A48,'Open Int.'!$A$4:$D$195,4,FALSE)</f>
        <v>0.06</v>
      </c>
    </row>
    <row r="49" spans="1:9" s="69" customFormat="1" ht="13.5">
      <c r="A49" s="201" t="s">
        <v>185</v>
      </c>
      <c r="B49" s="179">
        <f>VLOOKUP(A49,Margins!$A$2:$M$195,2,FALSE)</f>
        <v>675</v>
      </c>
      <c r="C49" s="272">
        <f>VLOOKUP(A49,Basis!$A$3:$G$194,2,FALSE)</f>
        <v>600.15</v>
      </c>
      <c r="D49" s="273">
        <f>VLOOKUP(A49,Basis!$A$3:$G$194,3,FALSE)</f>
        <v>600.1</v>
      </c>
      <c r="E49" s="374">
        <f>VLOOKUP(A49,Margins!$A$2:$M$195,7,FALSE)</f>
        <v>68659.3125</v>
      </c>
      <c r="F49" s="69">
        <f>VLOOKUP(A49,'Open Int.'!$A$4:$D$195,2,FALSE)</f>
        <v>9608625</v>
      </c>
      <c r="G49" s="69">
        <f>VLOOKUP(A49,'Open Int.'!$A$4:$D$195,3,FALSE)</f>
        <v>192375</v>
      </c>
      <c r="H49" s="69">
        <f t="shared" si="0"/>
        <v>9416250</v>
      </c>
      <c r="I49" s="331">
        <f>VLOOKUP(A49,'Open Int.'!$A$4:$D$195,4,FALSE)</f>
        <v>0.02</v>
      </c>
    </row>
    <row r="50" spans="1:9" ht="13.5">
      <c r="A50" s="201" t="s">
        <v>118</v>
      </c>
      <c r="B50" s="179">
        <f>VLOOKUP(A50,Margins!$A$2:$M$195,2,FALSE)</f>
        <v>250</v>
      </c>
      <c r="C50" s="272">
        <f>VLOOKUP(A50,Basis!$A$3:$G$194,2,FALSE)</f>
        <v>1139.95</v>
      </c>
      <c r="D50" s="273">
        <f>VLOOKUP(A50,Basis!$A$3:$G$194,3,FALSE)</f>
        <v>1143.5</v>
      </c>
      <c r="E50" s="374">
        <f>VLOOKUP(A50,Margins!$A$2:$M$195,7,FALSE)</f>
        <v>44936.875</v>
      </c>
      <c r="F50" s="69">
        <f>VLOOKUP(A50,'Open Int.'!$A$4:$D$195,2,FALSE)</f>
        <v>5960500</v>
      </c>
      <c r="G50" s="69">
        <f>VLOOKUP(A50,'Open Int.'!$A$4:$D$195,3,FALSE)</f>
        <v>136000</v>
      </c>
      <c r="H50" s="69">
        <f t="shared" si="0"/>
        <v>5824500</v>
      </c>
      <c r="I50" s="331">
        <f>VLOOKUP(A50,'Open Int.'!$A$4:$D$195,4,FALSE)</f>
        <v>0.02</v>
      </c>
    </row>
    <row r="51" spans="1:9" ht="13.5">
      <c r="A51" s="201" t="s">
        <v>155</v>
      </c>
      <c r="B51" s="179">
        <f>VLOOKUP(A51,Margins!$A$2:$M$195,2,FALSE)</f>
        <v>525</v>
      </c>
      <c r="C51" s="272">
        <f>VLOOKUP(A51,Basis!$A$3:$G$194,2,FALSE)</f>
        <v>480.45</v>
      </c>
      <c r="D51" s="273">
        <f>VLOOKUP(A51,Basis!$A$3:$G$194,3,FALSE)</f>
        <v>480.15</v>
      </c>
      <c r="E51" s="374">
        <f>VLOOKUP(A51,Margins!$A$2:$M$195,7,FALSE)</f>
        <v>39869.8125</v>
      </c>
      <c r="F51" s="69">
        <f>VLOOKUP(A51,'Open Int.'!$A$4:$D$195,2,FALSE)</f>
        <v>1991325</v>
      </c>
      <c r="G51" s="69">
        <f>VLOOKUP(A51,'Open Int.'!$A$4:$D$195,3,FALSE)</f>
        <v>-17850</v>
      </c>
      <c r="H51" s="69">
        <f t="shared" si="0"/>
        <v>2009175</v>
      </c>
      <c r="I51" s="331">
        <f>VLOOKUP(A51,'Open Int.'!$A$4:$D$195,4,FALSE)</f>
        <v>-0.01</v>
      </c>
    </row>
    <row r="52" spans="1:9" ht="13.5">
      <c r="A52" s="201" t="s">
        <v>38</v>
      </c>
      <c r="B52" s="179">
        <f>VLOOKUP(A52,Margins!$A$2:$M$195,2,FALSE)</f>
        <v>600</v>
      </c>
      <c r="C52" s="272">
        <f>VLOOKUP(A52,Basis!$A$3:$G$194,2,FALSE)</f>
        <v>517.3</v>
      </c>
      <c r="D52" s="273">
        <f>VLOOKUP(A52,Basis!$A$3:$G$194,3,FALSE)</f>
        <v>517.15</v>
      </c>
      <c r="E52" s="374">
        <f>VLOOKUP(A52,Margins!$A$2:$M$195,7,FALSE)</f>
        <v>49323</v>
      </c>
      <c r="F52" s="69">
        <f>VLOOKUP(A52,'Open Int.'!$A$4:$D$195,2,FALSE)</f>
        <v>7405200</v>
      </c>
      <c r="G52" s="69">
        <f>VLOOKUP(A52,'Open Int.'!$A$4:$D$195,3,FALSE)</f>
        <v>240600</v>
      </c>
      <c r="H52" s="69">
        <f t="shared" si="0"/>
        <v>7164600</v>
      </c>
      <c r="I52" s="331">
        <f>VLOOKUP(A52,'Open Int.'!$A$4:$D$195,4,FALSE)</f>
        <v>0.03</v>
      </c>
    </row>
    <row r="53" spans="1:9" ht="14.25" thickBot="1">
      <c r="A53" s="201" t="s">
        <v>394</v>
      </c>
      <c r="B53" s="179">
        <f>VLOOKUP(A53,Margins!$A$2:$M$195,2,FALSE)</f>
        <v>700</v>
      </c>
      <c r="C53" s="166">
        <f>VLOOKUP(A53,Basis!$A$3:$G$194,2,FALSE)</f>
        <v>297.4</v>
      </c>
      <c r="D53" s="273">
        <f>VLOOKUP(A53,Basis!$A$3:$G$194,3,FALSE)</f>
        <v>295.8</v>
      </c>
      <c r="E53" s="374">
        <f>VLOOKUP(A53,Margins!$A$2:$M$195,7,FALSE)</f>
        <v>35399</v>
      </c>
      <c r="F53" s="69">
        <f>VLOOKUP(A53,'Open Int.'!$A$4:$D$195,2,FALSE)</f>
        <v>2699200</v>
      </c>
      <c r="G53" s="69">
        <f>VLOOKUP(A53,'Open Int.'!$A$4:$D$195,3,FALSE)</f>
        <v>49700</v>
      </c>
      <c r="H53" s="69">
        <f t="shared" si="0"/>
        <v>2649500</v>
      </c>
      <c r="I53" s="331">
        <f>VLOOKUP(A53,'Open Int.'!$A$4:$D$195,4,FALSE)</f>
        <v>0.02</v>
      </c>
    </row>
    <row r="54" spans="6:8" ht="11.25" hidden="1">
      <c r="F54" s="70">
        <f>SUM(F4:F53)</f>
        <v>426593667</v>
      </c>
      <c r="G54" s="70">
        <f>F54-H54</f>
        <v>8079944</v>
      </c>
      <c r="H54" s="70">
        <f>SUM(H4:H53)</f>
        <v>418513723</v>
      </c>
    </row>
    <row r="57" spans="1:3" ht="14.25" thickBot="1">
      <c r="A57" s="421" t="s">
        <v>486</v>
      </c>
      <c r="B57" s="422"/>
      <c r="C57" s="422"/>
    </row>
    <row r="58" spans="1:3" ht="13.5">
      <c r="A58" s="201" t="s">
        <v>59</v>
      </c>
      <c r="B58" s="201" t="s">
        <v>487</v>
      </c>
      <c r="C58" s="201" t="s">
        <v>488</v>
      </c>
    </row>
    <row r="59" spans="1:3" ht="11.25">
      <c r="A59" s="384">
        <f>F54</f>
        <v>426593667</v>
      </c>
      <c r="B59" s="385">
        <f>G54</f>
        <v>8079944</v>
      </c>
      <c r="C59" s="386">
        <f>(F54-H54)/H54</f>
        <v>0.019306282102486756</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9"/>
  <sheetViews>
    <sheetView workbookViewId="0" topLeftCell="A1">
      <pane xSplit="2" ySplit="2" topLeftCell="F3" activePane="bottomRight" state="frozen"/>
      <selection pane="topLeft" activeCell="C2" sqref="C2:C3"/>
      <selection pane="topRight" activeCell="C2" sqref="C2:C3"/>
      <selection pane="bottomLeft" activeCell="C2" sqref="C2:C3"/>
      <selection pane="bottomRight" activeCell="A420" sqref="A42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3" t="s">
        <v>26</v>
      </c>
      <c r="B1" s="424"/>
      <c r="C1" s="424"/>
      <c r="D1" s="424"/>
      <c r="E1" s="424"/>
      <c r="F1" s="424"/>
      <c r="G1" s="424"/>
      <c r="H1" s="424"/>
      <c r="I1" s="424"/>
      <c r="J1" s="424"/>
      <c r="K1" s="425"/>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Int.'!K9</f>
        <v>1044600</v>
      </c>
      <c r="C3" s="236">
        <f>'Open Int.'!R9</f>
        <v>312.512982</v>
      </c>
      <c r="D3" s="239">
        <f>B3/H3</f>
        <v>0.3755303476405866</v>
      </c>
      <c r="E3" s="240">
        <f>'Open Int.'!B9/'Open Int.'!K9</f>
        <v>0.996745165613632</v>
      </c>
      <c r="F3" s="241">
        <f>'Open Int.'!E9/'Open Int.'!K9</f>
        <v>0.0030633735401110473</v>
      </c>
      <c r="G3" s="242">
        <f>'Open Int.'!H9/'Open Int.'!K9</f>
        <v>0.00019146084625694046</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Some sign of build up Gross exposure crosses 30%</v>
      </c>
      <c r="M3"/>
      <c r="N3"/>
    </row>
    <row r="4" spans="1:14" s="7" customFormat="1" ht="15">
      <c r="A4" s="201" t="s">
        <v>134</v>
      </c>
      <c r="B4" s="235">
        <f>'Open Int.'!K10</f>
        <v>346700</v>
      </c>
      <c r="C4" s="237">
        <f>'Open Int.'!R10</f>
        <v>163.8660215</v>
      </c>
      <c r="D4" s="161">
        <f aca="true" t="shared" si="0" ref="D4:D67">B4/H4</f>
        <v>0.08540412260258164</v>
      </c>
      <c r="E4" s="243">
        <f>'Open Int.'!B10/'Open Int.'!K10</f>
        <v>0.9818286703201615</v>
      </c>
      <c r="F4" s="228">
        <f>'Open Int.'!E10/'Open Int.'!K10</f>
        <v>0.013556388808768388</v>
      </c>
      <c r="G4" s="244">
        <f>'Open Int.'!H10/'Open Int.'!K10</f>
        <v>0.004614940871070089</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401</v>
      </c>
      <c r="B5" s="235">
        <f>'Open Int.'!K11</f>
        <v>568400</v>
      </c>
      <c r="C5" s="237">
        <f>'Open Int.'!R11</f>
        <v>75.153848</v>
      </c>
      <c r="D5" s="161">
        <f t="shared" si="0"/>
        <v>0.05309037047719594</v>
      </c>
      <c r="E5" s="243">
        <f>'Open Int.'!B11/'Open Int.'!K11</f>
        <v>0.995777621393385</v>
      </c>
      <c r="F5" s="228">
        <f>'Open Int.'!E11/'Open Int.'!K11</f>
        <v>0.00422237860661506</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2241375</v>
      </c>
      <c r="C6" s="237">
        <f>'Open Int.'!R12</f>
        <v>191.021184375</v>
      </c>
      <c r="D6" s="161">
        <f t="shared" si="0"/>
        <v>0.09667497604556809</v>
      </c>
      <c r="E6" s="243">
        <f>'Open Int.'!B12/'Open Int.'!K12</f>
        <v>0.9697172494562489</v>
      </c>
      <c r="F6" s="228">
        <f>'Open Int.'!E12/'Open Int.'!K12</f>
        <v>0.025096202108080976</v>
      </c>
      <c r="G6" s="244">
        <f>'Open Int.'!H12/'Open Int.'!K12</f>
        <v>0.005186548435670069</v>
      </c>
      <c r="H6" s="165">
        <v>23184645</v>
      </c>
      <c r="I6" s="230">
        <v>3574500</v>
      </c>
      <c r="J6" s="355">
        <v>1787250</v>
      </c>
      <c r="K6" s="117" t="str">
        <f t="shared" si="1"/>
        <v>Gross Exposure is less then 30%</v>
      </c>
      <c r="M6"/>
      <c r="N6"/>
    </row>
    <row r="7" spans="1:14" s="7" customFormat="1" ht="15">
      <c r="A7" s="201" t="s">
        <v>402</v>
      </c>
      <c r="B7" s="235">
        <f>'Open Int.'!K13</f>
        <v>1338300</v>
      </c>
      <c r="C7" s="237">
        <f>'Open Int.'!R13</f>
        <v>76.95225</v>
      </c>
      <c r="D7" s="161">
        <f t="shared" si="0"/>
        <v>0.3728738002033908</v>
      </c>
      <c r="E7" s="243">
        <f>'Open Int.'!B13/'Open Int.'!K13</f>
        <v>0.9973100201748487</v>
      </c>
      <c r="F7" s="228">
        <f>'Open Int.'!E13/'Open Int.'!K13</f>
        <v>0.0026899798251513113</v>
      </c>
      <c r="G7" s="244">
        <f>'Open Int.'!H13/'Open Int.'!K13</f>
        <v>0</v>
      </c>
      <c r="H7" s="165">
        <v>3589150</v>
      </c>
      <c r="I7" s="230">
        <v>717750</v>
      </c>
      <c r="J7" s="355">
        <v>717750</v>
      </c>
      <c r="K7" s="117" t="str">
        <f t="shared" si="1"/>
        <v>Some sign of build up Gross exposure crosses 30%</v>
      </c>
      <c r="M7"/>
      <c r="N7"/>
    </row>
    <row r="8" spans="1:14" s="7" customFormat="1" ht="15">
      <c r="A8" s="201" t="s">
        <v>403</v>
      </c>
      <c r="B8" s="235">
        <f>'Open Int.'!K14</f>
        <v>607800</v>
      </c>
      <c r="C8" s="237">
        <f>'Open Int.'!R14</f>
        <v>96.503445</v>
      </c>
      <c r="D8" s="161">
        <f t="shared" si="0"/>
        <v>0.5320862543508863</v>
      </c>
      <c r="E8" s="243">
        <f>'Open Int.'!B14/'Open Int.'!K14</f>
        <v>1</v>
      </c>
      <c r="F8" s="228">
        <f>'Open Int.'!E14/'Open Int.'!K14</f>
        <v>0</v>
      </c>
      <c r="G8" s="244">
        <f>'Open Int.'!H14/'Open Int.'!K14</f>
        <v>0</v>
      </c>
      <c r="H8" s="165">
        <v>1142296</v>
      </c>
      <c r="I8" s="230">
        <v>228400</v>
      </c>
      <c r="J8" s="355">
        <v>228400</v>
      </c>
      <c r="K8" s="117" t="str">
        <f t="shared" si="1"/>
        <v>Gross exposure is building up andcrpsses 40% mark</v>
      </c>
      <c r="M8"/>
      <c r="N8"/>
    </row>
    <row r="9" spans="1:14" s="7" customFormat="1" ht="15">
      <c r="A9" s="201" t="s">
        <v>404</v>
      </c>
      <c r="B9" s="235">
        <f>'Open Int.'!K15</f>
        <v>5271700</v>
      </c>
      <c r="C9" s="237">
        <f>'Open Int.'!R15</f>
        <v>71.66876149999999</v>
      </c>
      <c r="D9" s="161">
        <f t="shared" si="0"/>
        <v>0.33800252605867587</v>
      </c>
      <c r="E9" s="243">
        <f>'Open Int.'!B15/'Open Int.'!K15</f>
        <v>0.9039019671073847</v>
      </c>
      <c r="F9" s="228">
        <f>'Open Int.'!E15/'Open Int.'!K15</f>
        <v>0.0854563044179297</v>
      </c>
      <c r="G9" s="244">
        <f>'Open Int.'!H15/'Open Int.'!K15</f>
        <v>0.010641728474685586</v>
      </c>
      <c r="H9" s="165">
        <v>15596629</v>
      </c>
      <c r="I9" s="230">
        <v>3117800</v>
      </c>
      <c r="J9" s="355">
        <v>3117800</v>
      </c>
      <c r="K9" s="117" t="str">
        <f t="shared" si="1"/>
        <v>Some sign of build up Gross exposure crosses 30%</v>
      </c>
      <c r="M9"/>
      <c r="N9"/>
    </row>
    <row r="10" spans="1:14" s="7" customFormat="1" ht="15">
      <c r="A10" s="201" t="s">
        <v>135</v>
      </c>
      <c r="B10" s="235">
        <f>'Open Int.'!K16</f>
        <v>3229100</v>
      </c>
      <c r="C10" s="237">
        <f>'Open Int.'!R16</f>
        <v>26.188000999999996</v>
      </c>
      <c r="D10" s="161">
        <f t="shared" si="0"/>
        <v>0.0807275</v>
      </c>
      <c r="E10" s="243">
        <f>'Open Int.'!B16/'Open Int.'!K16</f>
        <v>0.838391502276176</v>
      </c>
      <c r="F10" s="228">
        <f>'Open Int.'!E16/'Open Int.'!K16</f>
        <v>0.16160849772382396</v>
      </c>
      <c r="G10" s="244">
        <f>'Open Int.'!H16/'Open Int.'!K16</f>
        <v>0</v>
      </c>
      <c r="H10" s="188">
        <v>40000000</v>
      </c>
      <c r="I10" s="168">
        <v>7999250</v>
      </c>
      <c r="J10" s="356">
        <v>6323450</v>
      </c>
      <c r="K10" s="367" t="str">
        <f t="shared" si="1"/>
        <v>Gross Exposure is less then 30%</v>
      </c>
      <c r="M10"/>
      <c r="N10"/>
    </row>
    <row r="11" spans="1:14" s="7" customFormat="1" ht="15">
      <c r="A11" s="201" t="s">
        <v>174</v>
      </c>
      <c r="B11" s="235">
        <f>'Open Int.'!K17</f>
        <v>8287900</v>
      </c>
      <c r="C11" s="237">
        <f>'Open Int.'!R17</f>
        <v>45.6248895</v>
      </c>
      <c r="D11" s="161">
        <f t="shared" si="0"/>
        <v>0.34716769444987017</v>
      </c>
      <c r="E11" s="243">
        <f>'Open Int.'!B17/'Open Int.'!K17</f>
        <v>0.9474535165723524</v>
      </c>
      <c r="F11" s="228">
        <f>'Open Int.'!E17/'Open Int.'!K17</f>
        <v>0.05092966855295069</v>
      </c>
      <c r="G11" s="244">
        <f>'Open Int.'!H17/'Open Int.'!K17</f>
        <v>0.0016168148746968471</v>
      </c>
      <c r="H11" s="247">
        <v>23872901</v>
      </c>
      <c r="I11" s="231">
        <v>4773750</v>
      </c>
      <c r="J11" s="354">
        <v>4773750</v>
      </c>
      <c r="K11" s="117" t="str">
        <f t="shared" si="1"/>
        <v>Some sign of build up Gross exposure crosses 30%</v>
      </c>
      <c r="M11"/>
      <c r="N11"/>
    </row>
    <row r="12" spans="1:14" s="7" customFormat="1" ht="15">
      <c r="A12" s="201" t="s">
        <v>280</v>
      </c>
      <c r="B12" s="235">
        <f>'Open Int.'!K18</f>
        <v>1651200</v>
      </c>
      <c r="C12" s="237">
        <f>'Open Int.'!R18</f>
        <v>68.128512</v>
      </c>
      <c r="D12" s="161">
        <f t="shared" si="0"/>
        <v>0.09578886352361005</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3512100</v>
      </c>
      <c r="C13" s="237">
        <f>'Open Int.'!R19</f>
        <v>29.923092</v>
      </c>
      <c r="D13" s="161">
        <f t="shared" si="0"/>
        <v>0.07472553191489362</v>
      </c>
      <c r="E13" s="243">
        <f>'Open Int.'!B19/'Open Int.'!K19</f>
        <v>0.9652914210870989</v>
      </c>
      <c r="F13" s="228">
        <f>'Open Int.'!E19/'Open Int.'!K19</f>
        <v>0.03339882121807466</v>
      </c>
      <c r="G13" s="244">
        <f>'Open Int.'!H19/'Open Int.'!K19</f>
        <v>0.0013097576948264572</v>
      </c>
      <c r="H13" s="165">
        <v>47000000</v>
      </c>
      <c r="I13" s="230">
        <v>9397800</v>
      </c>
      <c r="J13" s="355">
        <v>6129500</v>
      </c>
      <c r="K13" s="117" t="str">
        <f t="shared" si="1"/>
        <v>Gross Exposure is less then 30%</v>
      </c>
      <c r="M13"/>
      <c r="N13"/>
    </row>
    <row r="14" spans="1:14" s="7" customFormat="1" ht="15">
      <c r="A14" s="201" t="s">
        <v>405</v>
      </c>
      <c r="B14" s="235">
        <f>'Open Int.'!K20</f>
        <v>1844050</v>
      </c>
      <c r="C14" s="237">
        <f>'Open Int.'!R20</f>
        <v>50.42554725</v>
      </c>
      <c r="D14" s="161">
        <f t="shared" si="0"/>
        <v>0.47950895869547977</v>
      </c>
      <c r="E14" s="243">
        <f>'Open Int.'!B20/'Open Int.'!K20</f>
        <v>0.9996475149806133</v>
      </c>
      <c r="F14" s="228">
        <f>'Open Int.'!E20/'Open Int.'!K20</f>
        <v>0.00035248501938667606</v>
      </c>
      <c r="G14" s="244">
        <f>'Open Int.'!H20/'Open Int.'!K20</f>
        <v>0</v>
      </c>
      <c r="H14" s="165">
        <v>3845705</v>
      </c>
      <c r="I14" s="230">
        <v>768950</v>
      </c>
      <c r="J14" s="355">
        <v>768950</v>
      </c>
      <c r="K14" s="117" t="str">
        <f t="shared" si="1"/>
        <v>Gross exposure is building up andcrpsses 40% mark</v>
      </c>
      <c r="M14"/>
      <c r="N14"/>
    </row>
    <row r="15" spans="1:14" s="7" customFormat="1" ht="15">
      <c r="A15" s="201" t="s">
        <v>406</v>
      </c>
      <c r="B15" s="235">
        <f>'Open Int.'!K21</f>
        <v>924800</v>
      </c>
      <c r="C15" s="237">
        <f>'Open Int.'!R21</f>
        <v>66.88616</v>
      </c>
      <c r="D15" s="161">
        <f t="shared" si="0"/>
        <v>0.20582946067695815</v>
      </c>
      <c r="E15" s="243">
        <f>'Open Int.'!B21/'Open Int.'!K21</f>
        <v>0.9969723183391004</v>
      </c>
      <c r="F15" s="228">
        <f>'Open Int.'!E21/'Open Int.'!K21</f>
        <v>0.0012975778546712802</v>
      </c>
      <c r="G15" s="244">
        <f>'Open Int.'!H21/'Open Int.'!K21</f>
        <v>0.0017301038062283738</v>
      </c>
      <c r="H15" s="165">
        <v>4493040</v>
      </c>
      <c r="I15" s="230">
        <v>898400</v>
      </c>
      <c r="J15" s="355">
        <v>898400</v>
      </c>
      <c r="K15" s="117" t="str">
        <f t="shared" si="1"/>
        <v>Gross Exposure is less then 30%</v>
      </c>
      <c r="M15"/>
      <c r="N15"/>
    </row>
    <row r="16" spans="1:14" s="7" customFormat="1" ht="15">
      <c r="A16" s="201" t="s">
        <v>88</v>
      </c>
      <c r="B16" s="235">
        <f>'Open Int.'!K22</f>
        <v>23301700</v>
      </c>
      <c r="C16" s="237">
        <f>'Open Int.'!R22</f>
        <v>102.41097150000002</v>
      </c>
      <c r="D16" s="161">
        <f t="shared" si="0"/>
        <v>0.8464346776641386</v>
      </c>
      <c r="E16" s="243">
        <f>'Open Int.'!B22/'Open Int.'!K22</f>
        <v>0.8844805314633696</v>
      </c>
      <c r="F16" s="228">
        <f>'Open Int.'!E22/'Open Int.'!K22</f>
        <v>0.10684628160177155</v>
      </c>
      <c r="G16" s="244">
        <f>'Open Int.'!H22/'Open Int.'!K22</f>
        <v>0.00867318693485883</v>
      </c>
      <c r="H16" s="165">
        <v>27529236</v>
      </c>
      <c r="I16" s="230">
        <v>5504000</v>
      </c>
      <c r="J16" s="355">
        <v>5504000</v>
      </c>
      <c r="K16" s="367" t="str">
        <f t="shared" si="1"/>
        <v>Gross exposure has crossed 80%,Margin double</v>
      </c>
      <c r="M16"/>
      <c r="N16"/>
    </row>
    <row r="17" spans="1:14" s="7" customFormat="1" ht="15">
      <c r="A17" s="201" t="s">
        <v>136</v>
      </c>
      <c r="B17" s="235">
        <f>'Open Int.'!K23</f>
        <v>30369000</v>
      </c>
      <c r="C17" s="237">
        <f>'Open Int.'!R23</f>
        <v>116.465115</v>
      </c>
      <c r="D17" s="161">
        <f t="shared" si="0"/>
        <v>0.24043796715094357</v>
      </c>
      <c r="E17" s="243">
        <f>'Open Int.'!B23/'Open Int.'!K23</f>
        <v>0.7253144654088051</v>
      </c>
      <c r="F17" s="228">
        <f>'Open Int.'!E23/'Open Int.'!K23</f>
        <v>0.2309748427672956</v>
      </c>
      <c r="G17" s="244">
        <f>'Open Int.'!H23/'Open Int.'!K23</f>
        <v>0.04371069182389937</v>
      </c>
      <c r="H17" s="247">
        <v>126307007</v>
      </c>
      <c r="I17" s="231">
        <v>25259750</v>
      </c>
      <c r="J17" s="354">
        <v>12835200</v>
      </c>
      <c r="K17" s="117" t="str">
        <f t="shared" si="1"/>
        <v>Gross Exposure is less then 30%</v>
      </c>
      <c r="M17"/>
      <c r="N17"/>
    </row>
    <row r="18" spans="1:14" s="7" customFormat="1" ht="15">
      <c r="A18" s="201" t="s">
        <v>157</v>
      </c>
      <c r="B18" s="235">
        <f>'Open Int.'!K24</f>
        <v>1394750</v>
      </c>
      <c r="C18" s="237">
        <f>'Open Int.'!R24</f>
        <v>109.85748375</v>
      </c>
      <c r="D18" s="161">
        <f t="shared" si="0"/>
        <v>0.29504275290595167</v>
      </c>
      <c r="E18" s="243">
        <f>'Open Int.'!B24/'Open Int.'!K24</f>
        <v>0.9937264742785445</v>
      </c>
      <c r="F18" s="228">
        <f>'Open Int.'!E24/'Open Int.'!K24</f>
        <v>0.005771643663739021</v>
      </c>
      <c r="G18" s="244">
        <f>'Open Int.'!H24/'Open Int.'!K24</f>
        <v>0.0005018820577164366</v>
      </c>
      <c r="H18" s="247">
        <v>4727281</v>
      </c>
      <c r="I18" s="231">
        <v>945350</v>
      </c>
      <c r="J18" s="354">
        <v>729750</v>
      </c>
      <c r="K18" s="117" t="str">
        <f t="shared" si="1"/>
        <v>Gross Exposure is less then 30%</v>
      </c>
      <c r="M18"/>
      <c r="N18"/>
    </row>
    <row r="19" spans="1:14" s="7" customFormat="1" ht="15">
      <c r="A19" s="201" t="s">
        <v>193</v>
      </c>
      <c r="B19" s="235">
        <f>'Open Int.'!K25</f>
        <v>2192100</v>
      </c>
      <c r="C19" s="237">
        <f>'Open Int.'!R25</f>
        <v>477.3407355</v>
      </c>
      <c r="D19" s="161">
        <f t="shared" si="0"/>
        <v>0.1588785195748686</v>
      </c>
      <c r="E19" s="243">
        <f>'Open Int.'!B25/'Open Int.'!K25</f>
        <v>0.9520551069750468</v>
      </c>
      <c r="F19" s="228">
        <f>'Open Int.'!E25/'Open Int.'!K25</f>
        <v>0.041603941426029835</v>
      </c>
      <c r="G19" s="244">
        <f>'Open Int.'!H25/'Open Int.'!K25</f>
        <v>0.006340951598923407</v>
      </c>
      <c r="H19" s="247">
        <v>13797334</v>
      </c>
      <c r="I19" s="231">
        <v>1225700</v>
      </c>
      <c r="J19" s="354">
        <v>612800</v>
      </c>
      <c r="K19" s="117" t="str">
        <f t="shared" si="1"/>
        <v>Gross Exposure is less then 30%</v>
      </c>
      <c r="M19"/>
      <c r="N19"/>
    </row>
    <row r="20" spans="1:14" s="7" customFormat="1" ht="15">
      <c r="A20" s="201" t="s">
        <v>281</v>
      </c>
      <c r="B20" s="235">
        <f>'Open Int.'!K26</f>
        <v>9767900</v>
      </c>
      <c r="C20" s="237">
        <f>'Open Int.'!R26</f>
        <v>158.0934615</v>
      </c>
      <c r="D20" s="161">
        <f t="shared" si="0"/>
        <v>0.5961516091070537</v>
      </c>
      <c r="E20" s="243">
        <f>'Open Int.'!B26/'Open Int.'!K26</f>
        <v>0.9264734487453803</v>
      </c>
      <c r="F20" s="228">
        <f>'Open Int.'!E26/'Open Int.'!K26</f>
        <v>0.06769111067885625</v>
      </c>
      <c r="G20" s="244">
        <f>'Open Int.'!H26/'Open Int.'!K26</f>
        <v>0.00583544057576347</v>
      </c>
      <c r="H20" s="247">
        <v>16384926</v>
      </c>
      <c r="I20" s="231">
        <v>3275600</v>
      </c>
      <c r="J20" s="354">
        <v>3091300</v>
      </c>
      <c r="K20" s="117" t="str">
        <f t="shared" si="1"/>
        <v>Gross exposure is building up andcrpsses 40% mark</v>
      </c>
      <c r="M20"/>
      <c r="N20"/>
    </row>
    <row r="21" spans="1:14" s="8" customFormat="1" ht="15">
      <c r="A21" s="201" t="s">
        <v>282</v>
      </c>
      <c r="B21" s="235">
        <f>'Open Int.'!K27</f>
        <v>15955200</v>
      </c>
      <c r="C21" s="237">
        <f>'Open Int.'!R27</f>
        <v>107.936928</v>
      </c>
      <c r="D21" s="161">
        <f t="shared" si="0"/>
        <v>0.47152846066373</v>
      </c>
      <c r="E21" s="243">
        <f>'Open Int.'!B27/'Open Int.'!K27</f>
        <v>0.8489771359807461</v>
      </c>
      <c r="F21" s="228">
        <f>'Open Int.'!E27/'Open Int.'!K27</f>
        <v>0.13838748495788206</v>
      </c>
      <c r="G21" s="244">
        <f>'Open Int.'!H27/'Open Int.'!K27</f>
        <v>0.01263537906137184</v>
      </c>
      <c r="H21" s="248">
        <v>33837194</v>
      </c>
      <c r="I21" s="232">
        <v>6763200</v>
      </c>
      <c r="J21" s="355">
        <v>6763200</v>
      </c>
      <c r="K21" s="117" t="str">
        <f t="shared" si="1"/>
        <v>Gross exposure is building up andcrpsses 40% mark</v>
      </c>
      <c r="M21"/>
      <c r="N21"/>
    </row>
    <row r="22" spans="1:14" s="8" customFormat="1" ht="15">
      <c r="A22" s="201" t="s">
        <v>76</v>
      </c>
      <c r="B22" s="235">
        <f>'Open Int.'!K28</f>
        <v>7519400</v>
      </c>
      <c r="C22" s="237">
        <f>'Open Int.'!R28</f>
        <v>199.94084599999996</v>
      </c>
      <c r="D22" s="161">
        <f t="shared" si="0"/>
        <v>0.22343789000748815</v>
      </c>
      <c r="E22" s="243">
        <f>'Open Int.'!B28/'Open Int.'!K28</f>
        <v>0.9957177434369764</v>
      </c>
      <c r="F22" s="228">
        <f>'Open Int.'!E28/'Open Int.'!K28</f>
        <v>0.0033513312232358963</v>
      </c>
      <c r="G22" s="244">
        <f>'Open Int.'!H28/'Open Int.'!K28</f>
        <v>0.000930925339787749</v>
      </c>
      <c r="H22" s="248">
        <v>33653200</v>
      </c>
      <c r="I22" s="232">
        <v>6729800</v>
      </c>
      <c r="J22" s="355">
        <v>3364200</v>
      </c>
      <c r="K22" s="117" t="str">
        <f t="shared" si="1"/>
        <v>Gross Exposure is less then 30%</v>
      </c>
      <c r="M22"/>
      <c r="N22"/>
    </row>
    <row r="23" spans="1:14" s="7" customFormat="1" ht="15">
      <c r="A23" s="201" t="s">
        <v>77</v>
      </c>
      <c r="B23" s="235">
        <f>'Open Int.'!K29</f>
        <v>5234500</v>
      </c>
      <c r="C23" s="237">
        <f>'Open Int.'!R29</f>
        <v>117.04342</v>
      </c>
      <c r="D23" s="161">
        <f t="shared" si="0"/>
        <v>0.1758646918663798</v>
      </c>
      <c r="E23" s="243">
        <f>'Open Int.'!B29/'Open Int.'!K29</f>
        <v>0.9248638838475499</v>
      </c>
      <c r="F23" s="228">
        <f>'Open Int.'!E29/'Open Int.'!K29</f>
        <v>0.0544464609800363</v>
      </c>
      <c r="G23" s="244">
        <f>'Open Int.'!H29/'Open Int.'!K29</f>
        <v>0.020689655172413793</v>
      </c>
      <c r="H23" s="247">
        <v>29764360</v>
      </c>
      <c r="I23" s="231">
        <v>5952700</v>
      </c>
      <c r="J23" s="354">
        <v>2975400</v>
      </c>
      <c r="K23" s="117" t="str">
        <f t="shared" si="1"/>
        <v>Gross Exposure is less then 30%</v>
      </c>
      <c r="M23"/>
      <c r="N23"/>
    </row>
    <row r="24" spans="1:14" s="7" customFormat="1" ht="15">
      <c r="A24" s="201" t="s">
        <v>283</v>
      </c>
      <c r="B24" s="235">
        <f>'Open Int.'!K30</f>
        <v>2213400</v>
      </c>
      <c r="C24" s="237">
        <f>'Open Int.'!R30</f>
        <v>37.140852</v>
      </c>
      <c r="D24" s="161">
        <f t="shared" si="0"/>
        <v>0.351570280541457</v>
      </c>
      <c r="E24" s="243">
        <f>'Open Int.'!B30/'Open Int.'!K30</f>
        <v>0.9933586337760911</v>
      </c>
      <c r="F24" s="228">
        <f>'Open Int.'!E30/'Open Int.'!K30</f>
        <v>0.006166982922201139</v>
      </c>
      <c r="G24" s="244">
        <f>'Open Int.'!H30/'Open Int.'!K30</f>
        <v>0.0004743833017077799</v>
      </c>
      <c r="H24" s="165">
        <v>6295754</v>
      </c>
      <c r="I24" s="229">
        <v>1258950</v>
      </c>
      <c r="J24" s="355">
        <v>1258950</v>
      </c>
      <c r="K24" s="367" t="str">
        <f t="shared" si="1"/>
        <v>Some sign of build up Gross exposure crosses 30%</v>
      </c>
      <c r="M24"/>
      <c r="N24"/>
    </row>
    <row r="25" spans="1:14" s="7" customFormat="1" ht="15">
      <c r="A25" s="201" t="s">
        <v>34</v>
      </c>
      <c r="B25" s="235">
        <f>'Open Int.'!K31</f>
        <v>915200</v>
      </c>
      <c r="C25" s="237">
        <f>'Open Int.'!R31</f>
        <v>172.341312</v>
      </c>
      <c r="D25" s="161">
        <f t="shared" si="0"/>
        <v>0.23697075151213853</v>
      </c>
      <c r="E25" s="243">
        <f>'Open Int.'!B31/'Open Int.'!K31</f>
        <v>0.9954927884615384</v>
      </c>
      <c r="F25" s="228">
        <f>'Open Int.'!E31/'Open Int.'!K31</f>
        <v>0.004206730769230769</v>
      </c>
      <c r="G25" s="244">
        <f>'Open Int.'!H31/'Open Int.'!K31</f>
        <v>0.00030048076923076925</v>
      </c>
      <c r="H25" s="165">
        <v>3862080</v>
      </c>
      <c r="I25" s="229">
        <v>772200</v>
      </c>
      <c r="J25" s="355">
        <v>386100</v>
      </c>
      <c r="K25" s="367" t="str">
        <f t="shared" si="1"/>
        <v>Gross Exposure is less then 30%</v>
      </c>
      <c r="M25"/>
      <c r="N25"/>
    </row>
    <row r="26" spans="1:14" s="7" customFormat="1" ht="15">
      <c r="A26" s="201" t="s">
        <v>284</v>
      </c>
      <c r="B26" s="235">
        <f>'Open Int.'!K32</f>
        <v>881250</v>
      </c>
      <c r="C26" s="237">
        <f>'Open Int.'!R32</f>
        <v>105.04940625</v>
      </c>
      <c r="D26" s="161">
        <f t="shared" si="0"/>
        <v>0.30932991680999683</v>
      </c>
      <c r="E26" s="243">
        <f>'Open Int.'!B32/'Open Int.'!K32</f>
        <v>0.9985815602836879</v>
      </c>
      <c r="F26" s="228">
        <f>'Open Int.'!E32/'Open Int.'!K32</f>
        <v>0.0014184397163120568</v>
      </c>
      <c r="G26" s="244">
        <f>'Open Int.'!H32/'Open Int.'!K32</f>
        <v>0</v>
      </c>
      <c r="H26" s="247">
        <v>2848900</v>
      </c>
      <c r="I26" s="231">
        <v>569750</v>
      </c>
      <c r="J26" s="354">
        <v>505750</v>
      </c>
      <c r="K26" s="117" t="str">
        <f t="shared" si="1"/>
        <v>Some sign of build up Gross exposure crosses 30%</v>
      </c>
      <c r="M26"/>
      <c r="N26"/>
    </row>
    <row r="27" spans="1:14" s="7" customFormat="1" ht="15">
      <c r="A27" s="201" t="s">
        <v>137</v>
      </c>
      <c r="B27" s="235">
        <f>'Open Int.'!K33</f>
        <v>10017000</v>
      </c>
      <c r="C27" s="237">
        <f>'Open Int.'!R33</f>
        <v>306.42003</v>
      </c>
      <c r="D27" s="161">
        <f t="shared" si="0"/>
        <v>0.37099726561274604</v>
      </c>
      <c r="E27" s="243">
        <f>'Open Int.'!B33/'Open Int.'!K33</f>
        <v>0.9883198562443846</v>
      </c>
      <c r="F27" s="228">
        <f>'Open Int.'!E33/'Open Int.'!K33</f>
        <v>0.011280822601577319</v>
      </c>
      <c r="G27" s="244">
        <f>'Open Int.'!H33/'Open Int.'!K33</f>
        <v>0.0003993211540381352</v>
      </c>
      <c r="H27" s="247">
        <v>27000199</v>
      </c>
      <c r="I27" s="231">
        <v>5400000</v>
      </c>
      <c r="J27" s="354">
        <v>2700000</v>
      </c>
      <c r="K27" s="117" t="str">
        <f t="shared" si="1"/>
        <v>Some sign of build up Gross exposure crosses 30%</v>
      </c>
      <c r="M27"/>
      <c r="N27"/>
    </row>
    <row r="28" spans="1:11" s="7" customFormat="1" ht="15">
      <c r="A28" s="201" t="s">
        <v>232</v>
      </c>
      <c r="B28" s="235">
        <f>'Open Int.'!K34</f>
        <v>11050500</v>
      </c>
      <c r="C28" s="237">
        <f>'Open Int.'!R34</f>
        <v>912.218775</v>
      </c>
      <c r="D28" s="161">
        <f t="shared" si="0"/>
        <v>0.07463644493452366</v>
      </c>
      <c r="E28" s="243">
        <f>'Open Int.'!B34/'Open Int.'!K34</f>
        <v>0.978281525722818</v>
      </c>
      <c r="F28" s="228">
        <f>'Open Int.'!E34/'Open Int.'!K34</f>
        <v>0.018415456314193928</v>
      </c>
      <c r="G28" s="244">
        <f>'Open Int.'!H34/'Open Int.'!K34</f>
        <v>0.0033030179629881</v>
      </c>
      <c r="H28" s="165">
        <v>148057695</v>
      </c>
      <c r="I28" s="230">
        <v>3697500</v>
      </c>
      <c r="J28" s="355">
        <v>1848500</v>
      </c>
      <c r="K28" s="117" t="str">
        <f t="shared" si="1"/>
        <v>Gross Exposure is less then 30%</v>
      </c>
    </row>
    <row r="29" spans="1:11" s="7" customFormat="1" ht="15">
      <c r="A29" s="201" t="s">
        <v>1</v>
      </c>
      <c r="B29" s="235">
        <f>'Open Int.'!K35</f>
        <v>2871000</v>
      </c>
      <c r="C29" s="237">
        <f>'Open Int.'!R35</f>
        <v>413.03641500000003</v>
      </c>
      <c r="D29" s="161">
        <f t="shared" si="0"/>
        <v>0.09085063535320677</v>
      </c>
      <c r="E29" s="243">
        <f>'Open Int.'!B35/'Open Int.'!K35</f>
        <v>0.9913270637408569</v>
      </c>
      <c r="F29" s="228">
        <f>'Open Int.'!E35/'Open Int.'!K35</f>
        <v>0.0073145245559038665</v>
      </c>
      <c r="G29" s="244">
        <f>'Open Int.'!H35/'Open Int.'!K35</f>
        <v>0.0013584117032392894</v>
      </c>
      <c r="H29" s="249">
        <v>31601320</v>
      </c>
      <c r="I29" s="233">
        <v>2411700</v>
      </c>
      <c r="J29" s="355">
        <v>1205700</v>
      </c>
      <c r="K29" s="367" t="str">
        <f t="shared" si="1"/>
        <v>Gross Exposure is less then 30%</v>
      </c>
    </row>
    <row r="30" spans="1:11" s="7" customFormat="1" ht="15">
      <c r="A30" s="201" t="s">
        <v>158</v>
      </c>
      <c r="B30" s="235">
        <f>'Open Int.'!K36</f>
        <v>2555500</v>
      </c>
      <c r="C30" s="237">
        <f>'Open Int.'!R36</f>
        <v>29.69491</v>
      </c>
      <c r="D30" s="161">
        <f t="shared" si="0"/>
        <v>0.12909874626956153</v>
      </c>
      <c r="E30" s="243">
        <f>'Open Int.'!B36/'Open Int.'!K36</f>
        <v>0.9576208178438662</v>
      </c>
      <c r="F30" s="228">
        <f>'Open Int.'!E36/'Open Int.'!K36</f>
        <v>0.04237918215613383</v>
      </c>
      <c r="G30" s="244">
        <f>'Open Int.'!H36/'Open Int.'!K36</f>
        <v>0</v>
      </c>
      <c r="H30" s="249">
        <v>19794925</v>
      </c>
      <c r="I30" s="233">
        <v>3957700</v>
      </c>
      <c r="J30" s="355">
        <v>3957700</v>
      </c>
      <c r="K30" s="367" t="str">
        <f t="shared" si="1"/>
        <v>Gross Exposure is less then 30%</v>
      </c>
    </row>
    <row r="31" spans="1:14" s="7" customFormat="1" ht="15">
      <c r="A31" s="201" t="s">
        <v>407</v>
      </c>
      <c r="B31" s="235">
        <f>'Open Int.'!K37</f>
        <v>19131750</v>
      </c>
      <c r="C31" s="237">
        <f>'Open Int.'!R37</f>
        <v>72.318015</v>
      </c>
      <c r="D31" s="161">
        <f t="shared" si="0"/>
        <v>0.7564371140764142</v>
      </c>
      <c r="E31" s="243">
        <f>'Open Int.'!B37/'Open Int.'!K37</f>
        <v>0.9329883570504528</v>
      </c>
      <c r="F31" s="228">
        <f>'Open Int.'!E37/'Open Int.'!K37</f>
        <v>0.06701164294954721</v>
      </c>
      <c r="G31" s="244">
        <f>'Open Int.'!H37/'Open Int.'!K37</f>
        <v>0</v>
      </c>
      <c r="H31" s="249">
        <v>25291924</v>
      </c>
      <c r="I31" s="233">
        <v>5053950</v>
      </c>
      <c r="J31" s="355">
        <v>5053950</v>
      </c>
      <c r="K31" s="367" t="str">
        <f t="shared" si="1"/>
        <v>Gross exposure is Substantial as Open interest has crossed 60%</v>
      </c>
      <c r="M31"/>
      <c r="N31"/>
    </row>
    <row r="32" spans="1:14" s="7" customFormat="1" ht="15">
      <c r="A32" s="201" t="s">
        <v>408</v>
      </c>
      <c r="B32" s="235">
        <f>'Open Int.'!K38</f>
        <v>888250</v>
      </c>
      <c r="C32" s="237">
        <f>'Open Int.'!R38</f>
        <v>21.6644175</v>
      </c>
      <c r="D32" s="161">
        <f t="shared" si="0"/>
        <v>0.15544523838815757</v>
      </c>
      <c r="E32" s="243">
        <f>'Open Int.'!B38/'Open Int.'!K38</f>
        <v>0.9980861244019139</v>
      </c>
      <c r="F32" s="228">
        <f>'Open Int.'!E38/'Open Int.'!K38</f>
        <v>0.0009569377990430622</v>
      </c>
      <c r="G32" s="244">
        <f>'Open Int.'!H38/'Open Int.'!K38</f>
        <v>0.0009569377990430622</v>
      </c>
      <c r="H32" s="249">
        <v>5714231</v>
      </c>
      <c r="I32" s="233">
        <v>1142400</v>
      </c>
      <c r="J32" s="355">
        <v>1142400</v>
      </c>
      <c r="K32" s="367" t="str">
        <f t="shared" si="1"/>
        <v>Gross Exposure is less then 30%</v>
      </c>
      <c r="M32"/>
      <c r="N32"/>
    </row>
    <row r="33" spans="1:14" s="7" customFormat="1" ht="15">
      <c r="A33" s="201" t="s">
        <v>285</v>
      </c>
      <c r="B33" s="235">
        <f>'Open Int.'!K39</f>
        <v>935400</v>
      </c>
      <c r="C33" s="237">
        <f>'Open Int.'!R39</f>
        <v>51.82116</v>
      </c>
      <c r="D33" s="161">
        <f t="shared" si="0"/>
        <v>0.21838419509174867</v>
      </c>
      <c r="E33" s="243">
        <f>'Open Int.'!B39/'Open Int.'!K39</f>
        <v>0.9996792815907634</v>
      </c>
      <c r="F33" s="228">
        <f>'Open Int.'!E39/'Open Int.'!K39</f>
        <v>0.00032071840923669016</v>
      </c>
      <c r="G33" s="244">
        <f>'Open Int.'!H39/'Open Int.'!K39</f>
        <v>0</v>
      </c>
      <c r="H33" s="247">
        <v>4283277</v>
      </c>
      <c r="I33" s="231">
        <v>856500</v>
      </c>
      <c r="J33" s="354">
        <v>856500</v>
      </c>
      <c r="K33" s="117" t="str">
        <f t="shared" si="1"/>
        <v>Gross Exposure is less then 30%</v>
      </c>
      <c r="M33"/>
      <c r="N33"/>
    </row>
    <row r="34" spans="1:14" s="7" customFormat="1" ht="15">
      <c r="A34" s="201" t="s">
        <v>159</v>
      </c>
      <c r="B34" s="235">
        <f>'Open Int.'!K40</f>
        <v>2785500</v>
      </c>
      <c r="C34" s="237">
        <f>'Open Int.'!R40</f>
        <v>13.6350225</v>
      </c>
      <c r="D34" s="161">
        <f t="shared" si="0"/>
        <v>0.27295940915728595</v>
      </c>
      <c r="E34" s="243">
        <f>'Open Int.'!B40/'Open Int.'!K40</f>
        <v>0.9305331179321487</v>
      </c>
      <c r="F34" s="228">
        <f>'Open Int.'!E40/'Open Int.'!K40</f>
        <v>0.061389337641357025</v>
      </c>
      <c r="G34" s="244">
        <f>'Open Int.'!H40/'Open Int.'!K40</f>
        <v>0.008077544426494346</v>
      </c>
      <c r="H34" s="165">
        <v>10204814</v>
      </c>
      <c r="I34" s="230">
        <v>2038500</v>
      </c>
      <c r="J34" s="355">
        <v>2038500</v>
      </c>
      <c r="K34" s="117" t="str">
        <f t="shared" si="1"/>
        <v>Gross Exposure is less then 30%</v>
      </c>
      <c r="M34"/>
      <c r="N34"/>
    </row>
    <row r="35" spans="1:14" s="7" customFormat="1" ht="15">
      <c r="A35" s="201" t="s">
        <v>2</v>
      </c>
      <c r="B35" s="235">
        <f>'Open Int.'!K41</f>
        <v>2366100</v>
      </c>
      <c r="C35" s="237">
        <f>'Open Int.'!R41</f>
        <v>83.310381</v>
      </c>
      <c r="D35" s="161">
        <f t="shared" si="0"/>
        <v>0.09155789466759717</v>
      </c>
      <c r="E35" s="243">
        <f>'Open Int.'!B41/'Open Int.'!K41</f>
        <v>0.9809390980939098</v>
      </c>
      <c r="F35" s="228">
        <f>'Open Int.'!E41/'Open Int.'!K41</f>
        <v>0.01813110181311018</v>
      </c>
      <c r="G35" s="244">
        <f>'Open Int.'!H41/'Open Int.'!K41</f>
        <v>0.0009298000929800093</v>
      </c>
      <c r="H35" s="249">
        <v>25842665</v>
      </c>
      <c r="I35" s="233">
        <v>5167800</v>
      </c>
      <c r="J35" s="355">
        <v>2583900</v>
      </c>
      <c r="K35" s="367" t="str">
        <f t="shared" si="1"/>
        <v>Gross Exposure is less then 30%</v>
      </c>
      <c r="M35"/>
      <c r="N35"/>
    </row>
    <row r="36" spans="1:14" s="7" customFormat="1" ht="15">
      <c r="A36" s="201" t="s">
        <v>409</v>
      </c>
      <c r="B36" s="235">
        <f>'Open Int.'!K42</f>
        <v>6052450</v>
      </c>
      <c r="C36" s="237">
        <f>'Open Int.'!R42</f>
        <v>147.58899325</v>
      </c>
      <c r="D36" s="161">
        <f t="shared" si="0"/>
        <v>0.8490891348239828</v>
      </c>
      <c r="E36" s="243">
        <f>'Open Int.'!B42/'Open Int.'!K42</f>
        <v>0.998859965798974</v>
      </c>
      <c r="F36" s="228">
        <f>'Open Int.'!E42/'Open Int.'!K42</f>
        <v>0.0011400342010260307</v>
      </c>
      <c r="G36" s="244">
        <f>'Open Int.'!H42/'Open Int.'!K42</f>
        <v>0</v>
      </c>
      <c r="H36" s="249">
        <v>7128168</v>
      </c>
      <c r="I36" s="233">
        <v>1424850</v>
      </c>
      <c r="J36" s="355">
        <v>1424850</v>
      </c>
      <c r="K36" s="367" t="str">
        <f t="shared" si="1"/>
        <v>Gross exposure has crossed 80%,Margin double</v>
      </c>
      <c r="M36"/>
      <c r="N36"/>
    </row>
    <row r="37" spans="1:14" s="7" customFormat="1" ht="15">
      <c r="A37" s="201" t="s">
        <v>391</v>
      </c>
      <c r="B37" s="235">
        <f>'Open Int.'!K43</f>
        <v>13672500</v>
      </c>
      <c r="C37" s="237">
        <f>'Open Int.'!R43</f>
        <v>190.32119999999998</v>
      </c>
      <c r="D37" s="161">
        <f t="shared" si="0"/>
        <v>0.12394488769831692</v>
      </c>
      <c r="E37" s="243">
        <f>'Open Int.'!B43/'Open Int.'!K43</f>
        <v>0.9018102029621503</v>
      </c>
      <c r="F37" s="228">
        <f>'Open Int.'!E43/'Open Int.'!K43</f>
        <v>0.08319619674529165</v>
      </c>
      <c r="G37" s="244">
        <f>'Open Int.'!H43/'Open Int.'!K43</f>
        <v>0.014993600292558055</v>
      </c>
      <c r="H37" s="249">
        <v>110311125</v>
      </c>
      <c r="I37" s="233">
        <v>22060000</v>
      </c>
      <c r="J37" s="355">
        <v>11030000</v>
      </c>
      <c r="K37" s="367" t="str">
        <f t="shared" si="1"/>
        <v>Gross Exposure is less then 30%</v>
      </c>
      <c r="M37"/>
      <c r="N37"/>
    </row>
    <row r="38" spans="1:14" s="7" customFormat="1" ht="15">
      <c r="A38" s="201" t="s">
        <v>78</v>
      </c>
      <c r="B38" s="235">
        <f>'Open Int.'!K44</f>
        <v>2387200</v>
      </c>
      <c r="C38" s="237">
        <f>'Open Int.'!R44</f>
        <v>62.78336</v>
      </c>
      <c r="D38" s="161">
        <f t="shared" si="0"/>
        <v>0.1085090909090909</v>
      </c>
      <c r="E38" s="243">
        <f>'Open Int.'!B44/'Open Int.'!K44</f>
        <v>0.9879356568364611</v>
      </c>
      <c r="F38" s="228">
        <f>'Open Int.'!E44/'Open Int.'!K44</f>
        <v>0.007372654155495978</v>
      </c>
      <c r="G38" s="244">
        <f>'Open Int.'!H44/'Open Int.'!K44</f>
        <v>0.004691689008042895</v>
      </c>
      <c r="H38" s="165">
        <v>22000000</v>
      </c>
      <c r="I38" s="230">
        <v>4400000</v>
      </c>
      <c r="J38" s="355">
        <v>2304000</v>
      </c>
      <c r="K38" s="117" t="str">
        <f t="shared" si="1"/>
        <v>Gross Exposure is less then 30%</v>
      </c>
      <c r="M38"/>
      <c r="N38"/>
    </row>
    <row r="39" spans="1:14" s="7" customFormat="1" ht="15">
      <c r="A39" s="201" t="s">
        <v>138</v>
      </c>
      <c r="B39" s="235">
        <f>'Open Int.'!K45</f>
        <v>6928775</v>
      </c>
      <c r="C39" s="237">
        <f>'Open Int.'!R45</f>
        <v>451.96399325</v>
      </c>
      <c r="D39" s="161">
        <f t="shared" si="0"/>
        <v>0.6487219790098996</v>
      </c>
      <c r="E39" s="243">
        <f>'Open Int.'!B45/'Open Int.'!K45</f>
        <v>0.986198859105686</v>
      </c>
      <c r="F39" s="228">
        <f>'Open Int.'!E45/'Open Int.'!K45</f>
        <v>0.010120836655830216</v>
      </c>
      <c r="G39" s="244">
        <f>'Open Int.'!H45/'Open Int.'!K45</f>
        <v>0.0036803042384837147</v>
      </c>
      <c r="H39" s="165">
        <v>10680654</v>
      </c>
      <c r="I39" s="230">
        <v>2136050</v>
      </c>
      <c r="J39" s="355">
        <v>1068025</v>
      </c>
      <c r="K39" s="117" t="str">
        <f t="shared" si="1"/>
        <v>Gross exposure is Substantial as Open interest has crossed 60%</v>
      </c>
      <c r="M39"/>
      <c r="N39"/>
    </row>
    <row r="40" spans="1:14" s="7" customFormat="1" ht="15">
      <c r="A40" s="201" t="s">
        <v>160</v>
      </c>
      <c r="B40" s="235">
        <f>'Open Int.'!K46</f>
        <v>1947000</v>
      </c>
      <c r="C40" s="237">
        <f>'Open Int.'!R46</f>
        <v>68.16447</v>
      </c>
      <c r="D40" s="161">
        <f t="shared" si="0"/>
        <v>0.19602745874513028</v>
      </c>
      <c r="E40" s="243">
        <f>'Open Int.'!B46/'Open Int.'!K46</f>
        <v>0.996045197740113</v>
      </c>
      <c r="F40" s="228">
        <f>'Open Int.'!E46/'Open Int.'!K46</f>
        <v>0.0039548022598870055</v>
      </c>
      <c r="G40" s="244">
        <f>'Open Int.'!H46/'Open Int.'!K46</f>
        <v>0</v>
      </c>
      <c r="H40" s="249">
        <v>9932282</v>
      </c>
      <c r="I40" s="233">
        <v>1986050</v>
      </c>
      <c r="J40" s="355">
        <v>1277100</v>
      </c>
      <c r="K40" s="367" t="str">
        <f t="shared" si="1"/>
        <v>Gross Exposure is less then 30%</v>
      </c>
      <c r="M40"/>
      <c r="N40"/>
    </row>
    <row r="41" spans="1:14" s="7" customFormat="1" ht="15">
      <c r="A41" s="201" t="s">
        <v>161</v>
      </c>
      <c r="B41" s="235">
        <f>'Open Int.'!K47</f>
        <v>8714700</v>
      </c>
      <c r="C41" s="237">
        <f>'Open Int.'!R47</f>
        <v>29.804274</v>
      </c>
      <c r="D41" s="161">
        <f t="shared" si="0"/>
        <v>0.20283784923962284</v>
      </c>
      <c r="E41" s="243">
        <f>'Open Int.'!B47/'Open Int.'!K47</f>
        <v>0.7878068091844814</v>
      </c>
      <c r="F41" s="228">
        <f>'Open Int.'!E47/'Open Int.'!K47</f>
        <v>0.20902612826603326</v>
      </c>
      <c r="G41" s="244">
        <f>'Open Int.'!H47/'Open Int.'!K47</f>
        <v>0.003167062549485352</v>
      </c>
      <c r="H41" s="247">
        <v>42963875</v>
      </c>
      <c r="I41" s="231">
        <v>8590500</v>
      </c>
      <c r="J41" s="354">
        <v>8590500</v>
      </c>
      <c r="K41" s="117" t="str">
        <f t="shared" si="1"/>
        <v>Gross Exposure is less then 30%</v>
      </c>
      <c r="M41"/>
      <c r="N41"/>
    </row>
    <row r="42" spans="1:14" s="7" customFormat="1" ht="15">
      <c r="A42" s="201" t="s">
        <v>392</v>
      </c>
      <c r="B42" s="235">
        <f>'Open Int.'!K48</f>
        <v>941400</v>
      </c>
      <c r="C42" s="237">
        <f>'Open Int.'!R48</f>
        <v>24.824718</v>
      </c>
      <c r="D42" s="161">
        <f t="shared" si="0"/>
        <v>0.09662658863185208</v>
      </c>
      <c r="E42" s="243">
        <f>'Open Int.'!B48/'Open Int.'!K48</f>
        <v>0.9866156787762906</v>
      </c>
      <c r="F42" s="228">
        <f>'Open Int.'!E48/'Open Int.'!K48</f>
        <v>0.01338432122370937</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11386250</v>
      </c>
      <c r="C43" s="237">
        <f>'Open Int.'!R49</f>
        <v>238.94045625</v>
      </c>
      <c r="D43" s="161">
        <f t="shared" si="0"/>
        <v>0.12316828118391823</v>
      </c>
      <c r="E43" s="243">
        <f>'Open Int.'!B49/'Open Int.'!K49</f>
        <v>0.9141508398287408</v>
      </c>
      <c r="F43" s="228">
        <f>'Open Int.'!E49/'Open Int.'!K49</f>
        <v>0.07794488966955758</v>
      </c>
      <c r="G43" s="244">
        <f>'Open Int.'!H49/'Open Int.'!K49</f>
        <v>0.007904270501701614</v>
      </c>
      <c r="H43" s="188">
        <v>92444661</v>
      </c>
      <c r="I43" s="168">
        <v>14221250</v>
      </c>
      <c r="J43" s="356">
        <v>7110000</v>
      </c>
      <c r="K43" s="367" t="str">
        <f t="shared" si="1"/>
        <v>Gross Exposure is less then 30%</v>
      </c>
      <c r="M43"/>
      <c r="N43"/>
    </row>
    <row r="44" spans="1:14" s="7" customFormat="1" ht="15">
      <c r="A44" s="201" t="s">
        <v>218</v>
      </c>
      <c r="B44" s="235">
        <f>'Open Int.'!K50</f>
        <v>1027950</v>
      </c>
      <c r="C44" s="237">
        <f>'Open Int.'!R50</f>
        <v>38.0444295</v>
      </c>
      <c r="D44" s="161">
        <f t="shared" si="0"/>
        <v>0.07713117499603821</v>
      </c>
      <c r="E44" s="243">
        <f>'Open Int.'!B50/'Open Int.'!K50</f>
        <v>0.9908069458631257</v>
      </c>
      <c r="F44" s="228">
        <f>'Open Int.'!E50/'Open Int.'!K50</f>
        <v>0.007150153217568948</v>
      </c>
      <c r="G44" s="244">
        <f>'Open Int.'!H50/'Open Int.'!K50</f>
        <v>0.0020429009193054137</v>
      </c>
      <c r="H44" s="249">
        <v>13327296</v>
      </c>
      <c r="I44" s="233">
        <v>2664900</v>
      </c>
      <c r="J44" s="355">
        <v>1453200</v>
      </c>
      <c r="K44" s="367" t="str">
        <f t="shared" si="1"/>
        <v>Gross Exposure is less then 30%</v>
      </c>
      <c r="M44"/>
      <c r="N44"/>
    </row>
    <row r="45" spans="1:14" s="7" customFormat="1" ht="15">
      <c r="A45" s="201" t="s">
        <v>162</v>
      </c>
      <c r="B45" s="235">
        <f>'Open Int.'!K51</f>
        <v>535200</v>
      </c>
      <c r="C45" s="237">
        <f>'Open Int.'!R51</f>
        <v>16.789224</v>
      </c>
      <c r="D45" s="161">
        <f t="shared" si="0"/>
        <v>0.0435546875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286</v>
      </c>
      <c r="B46" s="235">
        <f>'Open Int.'!K52</f>
        <v>745000</v>
      </c>
      <c r="C46" s="237">
        <f>'Open Int.'!R52</f>
        <v>18.092325</v>
      </c>
      <c r="D46" s="161">
        <f t="shared" si="0"/>
        <v>0.01688635818667531</v>
      </c>
      <c r="E46" s="243">
        <f>'Open Int.'!B52/'Open Int.'!K52</f>
        <v>0.9973154362416108</v>
      </c>
      <c r="F46" s="228">
        <f>'Open Int.'!E52/'Open Int.'!K52</f>
        <v>0.0026845637583892616</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1078250</v>
      </c>
      <c r="C47" s="237">
        <f>'Open Int.'!R53</f>
        <v>35.3773825</v>
      </c>
      <c r="D47" s="161">
        <f t="shared" si="0"/>
        <v>0.05556872014711268</v>
      </c>
      <c r="E47" s="243">
        <f>'Open Int.'!B53/'Open Int.'!K53</f>
        <v>1</v>
      </c>
      <c r="F47" s="228">
        <f>'Open Int.'!E53/'Open Int.'!K53</f>
        <v>0</v>
      </c>
      <c r="G47" s="244">
        <f>'Open Int.'!H53/'Open Int.'!K53</f>
        <v>0</v>
      </c>
      <c r="H47" s="247">
        <v>19403902</v>
      </c>
      <c r="I47" s="231">
        <v>3880750</v>
      </c>
      <c r="J47" s="354">
        <v>1939900</v>
      </c>
      <c r="K47" s="117" t="str">
        <f t="shared" si="1"/>
        <v>Gross Exposure is less then 30%</v>
      </c>
      <c r="M47"/>
      <c r="N47"/>
    </row>
    <row r="48" spans="1:14" s="7" customFormat="1" ht="15">
      <c r="A48" s="201" t="s">
        <v>219</v>
      </c>
      <c r="B48" s="235">
        <f>'Open Int.'!K54</f>
        <v>7749000</v>
      </c>
      <c r="C48" s="237">
        <f>'Open Int.'!R54</f>
        <v>79.58223</v>
      </c>
      <c r="D48" s="161">
        <f t="shared" si="0"/>
        <v>0.17140632396653477</v>
      </c>
      <c r="E48" s="243">
        <f>'Open Int.'!B54/'Open Int.'!K54</f>
        <v>0.9634146341463414</v>
      </c>
      <c r="F48" s="228">
        <f>'Open Int.'!E54/'Open Int.'!K54</f>
        <v>0.03484320557491289</v>
      </c>
      <c r="G48" s="244">
        <f>'Open Int.'!H54/'Open Int.'!K54</f>
        <v>0.0017421602787456446</v>
      </c>
      <c r="H48" s="247">
        <v>45208367</v>
      </c>
      <c r="I48" s="231">
        <v>9039600</v>
      </c>
      <c r="J48" s="354">
        <v>5251500</v>
      </c>
      <c r="K48" s="117" t="str">
        <f t="shared" si="1"/>
        <v>Gross Exposure is less then 30%</v>
      </c>
      <c r="M48"/>
      <c r="N48"/>
    </row>
    <row r="49" spans="1:14" s="7" customFormat="1" ht="15">
      <c r="A49" s="201" t="s">
        <v>410</v>
      </c>
      <c r="B49" s="235">
        <f>'Open Int.'!K55</f>
        <v>13807500</v>
      </c>
      <c r="C49" s="237">
        <f>'Open Int.'!R55</f>
        <v>64.6191</v>
      </c>
      <c r="D49" s="161">
        <f t="shared" si="0"/>
        <v>0.49311372882905535</v>
      </c>
      <c r="E49" s="243">
        <f>'Open Int.'!B55/'Open Int.'!K55</f>
        <v>0.8159695817490494</v>
      </c>
      <c r="F49" s="228">
        <f>'Open Int.'!E55/'Open Int.'!K55</f>
        <v>0.1543726235741445</v>
      </c>
      <c r="G49" s="244">
        <f>'Open Int.'!H55/'Open Int.'!K55</f>
        <v>0.029657794676806085</v>
      </c>
      <c r="H49" s="247">
        <v>28000640</v>
      </c>
      <c r="I49" s="231">
        <v>5596500</v>
      </c>
      <c r="J49" s="354">
        <v>5596500</v>
      </c>
      <c r="K49" s="117" t="str">
        <f t="shared" si="1"/>
        <v>Gross exposure is building up andcrpsses 40% mark</v>
      </c>
      <c r="M49"/>
      <c r="N49"/>
    </row>
    <row r="50" spans="1:14" s="7" customFormat="1" ht="15">
      <c r="A50" s="201" t="s">
        <v>163</v>
      </c>
      <c r="B50" s="235">
        <f>'Open Int.'!K56</f>
        <v>518258</v>
      </c>
      <c r="C50" s="237">
        <f>'Open Int.'!R56</f>
        <v>314.51264117</v>
      </c>
      <c r="D50" s="161">
        <f t="shared" si="0"/>
        <v>0.43199542546203834</v>
      </c>
      <c r="E50" s="243">
        <f>'Open Int.'!B56/'Open Int.'!K56</f>
        <v>0.9659050125613111</v>
      </c>
      <c r="F50" s="228">
        <f>'Open Int.'!E56/'Open Int.'!K56</f>
        <v>0.030506041392511066</v>
      </c>
      <c r="G50" s="244">
        <f>'Open Int.'!H56/'Open Int.'!K56</f>
        <v>0.0035889460461777725</v>
      </c>
      <c r="H50" s="247">
        <v>1199684</v>
      </c>
      <c r="I50" s="231">
        <v>239878</v>
      </c>
      <c r="J50" s="354">
        <v>137020</v>
      </c>
      <c r="K50" s="117" t="str">
        <f t="shared" si="1"/>
        <v>Gross exposure is building up andcrpsses 40% mark</v>
      </c>
      <c r="M50"/>
      <c r="N50"/>
    </row>
    <row r="51" spans="1:14" s="7" customFormat="1" ht="15">
      <c r="A51" s="201" t="s">
        <v>194</v>
      </c>
      <c r="B51" s="235">
        <f>'Open Int.'!K57</f>
        <v>4676000</v>
      </c>
      <c r="C51" s="237">
        <f>'Open Int.'!R57</f>
        <v>304.59464</v>
      </c>
      <c r="D51" s="161">
        <f t="shared" si="0"/>
        <v>0.2391764962955264</v>
      </c>
      <c r="E51" s="243">
        <f>'Open Int.'!B57/'Open Int.'!K57</f>
        <v>0.9561163387510693</v>
      </c>
      <c r="F51" s="228">
        <f>'Open Int.'!E57/'Open Int.'!K57</f>
        <v>0.03917878528656972</v>
      </c>
      <c r="G51" s="244">
        <f>'Open Int.'!H57/'Open Int.'!K57</f>
        <v>0.004704875962360992</v>
      </c>
      <c r="H51" s="247">
        <v>19550416</v>
      </c>
      <c r="I51" s="231">
        <v>3910000</v>
      </c>
      <c r="J51" s="354">
        <v>1954800</v>
      </c>
      <c r="K51" s="117" t="str">
        <f t="shared" si="1"/>
        <v>Gross Exposure is less then 30%</v>
      </c>
      <c r="M51"/>
      <c r="N51"/>
    </row>
    <row r="52" spans="1:14" s="7" customFormat="1" ht="15">
      <c r="A52" s="201" t="s">
        <v>411</v>
      </c>
      <c r="B52" s="235">
        <f>'Open Int.'!K58</f>
        <v>435000</v>
      </c>
      <c r="C52" s="237">
        <f>'Open Int.'!R58</f>
        <v>100.513275</v>
      </c>
      <c r="D52" s="161">
        <f t="shared" si="0"/>
        <v>0.36512433112999687</v>
      </c>
      <c r="E52" s="243">
        <f>'Open Int.'!B58/'Open Int.'!K58</f>
        <v>1</v>
      </c>
      <c r="F52" s="228">
        <f>'Open Int.'!E58/'Open Int.'!K58</f>
        <v>0</v>
      </c>
      <c r="G52" s="244">
        <f>'Open Int.'!H58/'Open Int.'!K58</f>
        <v>0</v>
      </c>
      <c r="H52" s="247">
        <v>1191375</v>
      </c>
      <c r="I52" s="231">
        <v>238200</v>
      </c>
      <c r="J52" s="354">
        <v>238200</v>
      </c>
      <c r="K52" s="117" t="str">
        <f t="shared" si="1"/>
        <v>Some sign of build up Gross exposure crosses 30%</v>
      </c>
      <c r="M52"/>
      <c r="N52"/>
    </row>
    <row r="53" spans="1:14" s="7" customFormat="1" ht="15">
      <c r="A53" s="201" t="s">
        <v>412</v>
      </c>
      <c r="B53" s="235">
        <f>'Open Int.'!K59</f>
        <v>572200</v>
      </c>
      <c r="C53" s="237">
        <f>'Open Int.'!R59</f>
        <v>62.567209</v>
      </c>
      <c r="D53" s="161">
        <f t="shared" si="0"/>
        <v>0.38377288586210734</v>
      </c>
      <c r="E53" s="243">
        <f>'Open Int.'!B59/'Open Int.'!K59</f>
        <v>0.9972037749038798</v>
      </c>
      <c r="F53" s="228">
        <f>'Open Int.'!E59/'Open Int.'!K59</f>
        <v>0.0027962250961202375</v>
      </c>
      <c r="G53" s="244">
        <f>'Open Int.'!H59/'Open Int.'!K59</f>
        <v>0</v>
      </c>
      <c r="H53" s="247">
        <v>1490986</v>
      </c>
      <c r="I53" s="231">
        <v>298000</v>
      </c>
      <c r="J53" s="354">
        <v>298000</v>
      </c>
      <c r="K53" s="117" t="str">
        <f t="shared" si="1"/>
        <v>Some sign of build up Gross exposure crosses 30%</v>
      </c>
      <c r="M53"/>
      <c r="N53"/>
    </row>
    <row r="54" spans="1:14" s="7" customFormat="1" ht="15">
      <c r="A54" s="201" t="s">
        <v>220</v>
      </c>
      <c r="B54" s="235">
        <f>'Open Int.'!K60</f>
        <v>6386400</v>
      </c>
      <c r="C54" s="237">
        <f>'Open Int.'!R60</f>
        <v>71.655408</v>
      </c>
      <c r="D54" s="161">
        <f t="shared" si="0"/>
        <v>0.6302046477691452</v>
      </c>
      <c r="E54" s="243">
        <f>'Open Int.'!B60/'Open Int.'!K60</f>
        <v>0.9560315670800451</v>
      </c>
      <c r="F54" s="228">
        <f>'Open Int.'!E60/'Open Int.'!K60</f>
        <v>0.04133784291619692</v>
      </c>
      <c r="G54" s="244">
        <f>'Open Int.'!H60/'Open Int.'!K60</f>
        <v>0.0026305900037579856</v>
      </c>
      <c r="H54" s="247">
        <v>10133851</v>
      </c>
      <c r="I54" s="231">
        <v>2025600</v>
      </c>
      <c r="J54" s="354">
        <v>2025600</v>
      </c>
      <c r="K54" s="117" t="str">
        <f t="shared" si="1"/>
        <v>Gross exposure is Substantial as Open interest has crossed 60%</v>
      </c>
      <c r="M54"/>
      <c r="N54"/>
    </row>
    <row r="55" spans="1:14" s="7" customFormat="1" ht="15">
      <c r="A55" s="201" t="s">
        <v>164</v>
      </c>
      <c r="B55" s="235">
        <f>'Open Int.'!K61</f>
        <v>24266750</v>
      </c>
      <c r="C55" s="237">
        <f>'Open Int.'!R61</f>
        <v>130.06978</v>
      </c>
      <c r="D55" s="161">
        <f t="shared" si="0"/>
        <v>0.8845989470586846</v>
      </c>
      <c r="E55" s="243">
        <f>'Open Int.'!B61/'Open Int.'!K61</f>
        <v>0.9541327124563446</v>
      </c>
      <c r="F55" s="228">
        <f>'Open Int.'!E61/'Open Int.'!K61</f>
        <v>0.03958090803259604</v>
      </c>
      <c r="G55" s="244">
        <f>'Open Int.'!H61/'Open Int.'!K61</f>
        <v>0.006286379511059371</v>
      </c>
      <c r="H55" s="247">
        <v>27432488</v>
      </c>
      <c r="I55" s="231">
        <v>5486150</v>
      </c>
      <c r="J55" s="354">
        <v>5486150</v>
      </c>
      <c r="K55" s="117" t="str">
        <f t="shared" si="1"/>
        <v>Gross exposure has crossed 80%,Margin double</v>
      </c>
      <c r="M55"/>
      <c r="N55"/>
    </row>
    <row r="56" spans="1:14" s="7" customFormat="1" ht="15">
      <c r="A56" s="201" t="s">
        <v>165</v>
      </c>
      <c r="B56" s="235">
        <f>'Open Int.'!K62</f>
        <v>505700</v>
      </c>
      <c r="C56" s="237">
        <f>'Open Int.'!R62</f>
        <v>14.9864195</v>
      </c>
      <c r="D56" s="161">
        <f t="shared" si="0"/>
        <v>0.03491530191241541</v>
      </c>
      <c r="E56" s="243">
        <f>'Open Int.'!B62/'Open Int.'!K62</f>
        <v>0.9794344473007712</v>
      </c>
      <c r="F56" s="228">
        <f>'Open Int.'!E62/'Open Int.'!K62</f>
        <v>0.02056555269922879</v>
      </c>
      <c r="G56" s="244">
        <f>'Open Int.'!H62/'Open Int.'!K62</f>
        <v>0</v>
      </c>
      <c r="H56" s="247">
        <v>14483621</v>
      </c>
      <c r="I56" s="231">
        <v>2896400</v>
      </c>
      <c r="J56" s="354">
        <v>2048800</v>
      </c>
      <c r="K56" s="117" t="str">
        <f t="shared" si="1"/>
        <v>Gross Exposure is less then 30%</v>
      </c>
      <c r="M56"/>
      <c r="N56"/>
    </row>
    <row r="57" spans="1:14" s="7" customFormat="1" ht="15">
      <c r="A57" s="201" t="s">
        <v>413</v>
      </c>
      <c r="B57" s="235">
        <f>'Open Int.'!K63</f>
        <v>642600</v>
      </c>
      <c r="C57" s="237">
        <f>'Open Int.'!R63</f>
        <v>182.742588</v>
      </c>
      <c r="D57" s="161">
        <f t="shared" si="0"/>
        <v>0.13892876538896595</v>
      </c>
      <c r="E57" s="243">
        <f>'Open Int.'!B63/'Open Int.'!K63</f>
        <v>0.9992997198879552</v>
      </c>
      <c r="F57" s="228">
        <f>'Open Int.'!E63/'Open Int.'!K63</f>
        <v>0.0007002801120448179</v>
      </c>
      <c r="G57" s="244">
        <f>'Open Int.'!H63/'Open Int.'!K63</f>
        <v>0</v>
      </c>
      <c r="H57" s="247">
        <v>4625392</v>
      </c>
      <c r="I57" s="231">
        <v>925050</v>
      </c>
      <c r="J57" s="354">
        <v>462450</v>
      </c>
      <c r="K57" s="117" t="str">
        <f t="shared" si="1"/>
        <v>Gross Exposure is less then 30%</v>
      </c>
      <c r="M57"/>
      <c r="N57"/>
    </row>
    <row r="58" spans="1:14" s="7" customFormat="1" ht="15">
      <c r="A58" s="201" t="s">
        <v>89</v>
      </c>
      <c r="B58" s="235">
        <f>'Open Int.'!K64</f>
        <v>5278500</v>
      </c>
      <c r="C58" s="237">
        <f>'Open Int.'!R64</f>
        <v>161.5221</v>
      </c>
      <c r="D58" s="161">
        <f t="shared" si="0"/>
        <v>0.08423117150471834</v>
      </c>
      <c r="E58" s="243">
        <f>'Open Int.'!B64/'Open Int.'!K64</f>
        <v>0.9646206308610401</v>
      </c>
      <c r="F58" s="228">
        <f>'Open Int.'!E64/'Open Int.'!K64</f>
        <v>0.029980107985223076</v>
      </c>
      <c r="G58" s="244">
        <f>'Open Int.'!H64/'Open Int.'!K64</f>
        <v>0.005399261153736857</v>
      </c>
      <c r="H58" s="247">
        <v>62666824</v>
      </c>
      <c r="I58" s="231">
        <v>10121250</v>
      </c>
      <c r="J58" s="354">
        <v>5060250</v>
      </c>
      <c r="K58" s="117" t="str">
        <f t="shared" si="1"/>
        <v>Gross Exposure is less then 30%</v>
      </c>
      <c r="M58"/>
      <c r="N58"/>
    </row>
    <row r="59" spans="1:14" s="7" customFormat="1" ht="15">
      <c r="A59" s="201" t="s">
        <v>287</v>
      </c>
      <c r="B59" s="235">
        <f>'Open Int.'!K65</f>
        <v>2896000</v>
      </c>
      <c r="C59" s="237">
        <f>'Open Int.'!R65</f>
        <v>55.48736</v>
      </c>
      <c r="D59" s="161">
        <f t="shared" si="0"/>
        <v>0.2630534124685682</v>
      </c>
      <c r="E59" s="243">
        <f>'Open Int.'!B65/'Open Int.'!K65</f>
        <v>0.9910220994475138</v>
      </c>
      <c r="F59" s="228">
        <f>'Open Int.'!E65/'Open Int.'!K65</f>
        <v>0.008977900552486187</v>
      </c>
      <c r="G59" s="244">
        <f>'Open Int.'!H65/'Open Int.'!K65</f>
        <v>0</v>
      </c>
      <c r="H59" s="247">
        <v>11009171</v>
      </c>
      <c r="I59" s="231">
        <v>2200000</v>
      </c>
      <c r="J59" s="354">
        <v>2200000</v>
      </c>
      <c r="K59" s="117" t="str">
        <f t="shared" si="1"/>
        <v>Gross Exposure is less then 30%</v>
      </c>
      <c r="M59"/>
      <c r="N59"/>
    </row>
    <row r="60" spans="1:14" s="7" customFormat="1" ht="15">
      <c r="A60" s="201" t="s">
        <v>414</v>
      </c>
      <c r="B60" s="235">
        <f>'Open Int.'!K66</f>
        <v>1083600</v>
      </c>
      <c r="C60" s="237">
        <f>'Open Int.'!R66</f>
        <v>60.036858</v>
      </c>
      <c r="D60" s="161">
        <f t="shared" si="0"/>
        <v>0.2730732534878833</v>
      </c>
      <c r="E60" s="243">
        <f>'Open Int.'!B66/'Open Int.'!K66</f>
        <v>0.998062015503876</v>
      </c>
      <c r="F60" s="228">
        <f>'Open Int.'!E66/'Open Int.'!K66</f>
        <v>0.001937984496124031</v>
      </c>
      <c r="G60" s="244">
        <f>'Open Int.'!H66/'Open Int.'!K66</f>
        <v>0</v>
      </c>
      <c r="H60" s="247">
        <v>3968166</v>
      </c>
      <c r="I60" s="231">
        <v>793450</v>
      </c>
      <c r="J60" s="354">
        <v>793450</v>
      </c>
      <c r="K60" s="117" t="str">
        <f t="shared" si="1"/>
        <v>Gross Exposure is less then 30%</v>
      </c>
      <c r="M60"/>
      <c r="N60"/>
    </row>
    <row r="61" spans="1:14" s="7" customFormat="1" ht="15">
      <c r="A61" s="201" t="s">
        <v>271</v>
      </c>
      <c r="B61" s="235">
        <f>'Open Int.'!K67</f>
        <v>2730000</v>
      </c>
      <c r="C61" s="237">
        <f>'Open Int.'!R67</f>
        <v>93.32505000000002</v>
      </c>
      <c r="D61" s="161">
        <f t="shared" si="0"/>
        <v>0.12709959333251364</v>
      </c>
      <c r="E61" s="243">
        <f>'Open Int.'!B67/'Open Int.'!K67</f>
        <v>0.9854945054945055</v>
      </c>
      <c r="F61" s="228">
        <f>'Open Int.'!E67/'Open Int.'!K67</f>
        <v>0.013626373626373627</v>
      </c>
      <c r="G61" s="244">
        <f>'Open Int.'!H67/'Open Int.'!K67</f>
        <v>0.0008791208791208791</v>
      </c>
      <c r="H61" s="247">
        <v>21479219</v>
      </c>
      <c r="I61" s="231">
        <v>4294800</v>
      </c>
      <c r="J61" s="354">
        <v>2146800</v>
      </c>
      <c r="K61" s="117" t="str">
        <f t="shared" si="1"/>
        <v>Gross Exposure is less then 30%</v>
      </c>
      <c r="M61"/>
      <c r="N61"/>
    </row>
    <row r="62" spans="1:14" s="7" customFormat="1" ht="15">
      <c r="A62" s="201" t="s">
        <v>221</v>
      </c>
      <c r="B62" s="235">
        <f>'Open Int.'!K68</f>
        <v>747900</v>
      </c>
      <c r="C62" s="237">
        <f>'Open Int.'!R68</f>
        <v>93.96615600000001</v>
      </c>
      <c r="D62" s="161">
        <f t="shared" si="0"/>
        <v>0.08949271308664902</v>
      </c>
      <c r="E62" s="243">
        <f>'Open Int.'!B68/'Open Int.'!K68</f>
        <v>0.9943842759727236</v>
      </c>
      <c r="F62" s="228">
        <f>'Open Int.'!E68/'Open Int.'!K68</f>
        <v>0.005615724027276374</v>
      </c>
      <c r="G62" s="244">
        <f>'Open Int.'!H68/'Open Int.'!K68</f>
        <v>0</v>
      </c>
      <c r="H62" s="247">
        <v>8357105</v>
      </c>
      <c r="I62" s="231">
        <v>1671300</v>
      </c>
      <c r="J62" s="354">
        <v>835500</v>
      </c>
      <c r="K62" s="117" t="str">
        <f t="shared" si="1"/>
        <v>Gross Exposure is less then 30%</v>
      </c>
      <c r="M62"/>
      <c r="N62"/>
    </row>
    <row r="63" spans="1:14" s="7" customFormat="1" ht="15">
      <c r="A63" s="201" t="s">
        <v>233</v>
      </c>
      <c r="B63" s="235">
        <f>'Open Int.'!K69</f>
        <v>4154000</v>
      </c>
      <c r="C63" s="237">
        <f>'Open Int.'!R69</f>
        <v>256.05256</v>
      </c>
      <c r="D63" s="161">
        <f t="shared" si="0"/>
        <v>0.32334256190679017</v>
      </c>
      <c r="E63" s="243">
        <f>'Open Int.'!B69/'Open Int.'!K69</f>
        <v>0.8907077515647569</v>
      </c>
      <c r="F63" s="228">
        <f>'Open Int.'!E69/'Open Int.'!K69</f>
        <v>0.06716417910447761</v>
      </c>
      <c r="G63" s="244">
        <f>'Open Int.'!H69/'Open Int.'!K69</f>
        <v>0.04212806933076553</v>
      </c>
      <c r="H63" s="247">
        <v>12847056</v>
      </c>
      <c r="I63" s="231">
        <v>2569000</v>
      </c>
      <c r="J63" s="354">
        <v>1284000</v>
      </c>
      <c r="K63" s="117" t="str">
        <f t="shared" si="1"/>
        <v>Some sign of build up Gross exposure crosses 30%</v>
      </c>
      <c r="M63"/>
      <c r="N63"/>
    </row>
    <row r="64" spans="1:14" s="7" customFormat="1" ht="15">
      <c r="A64" s="201" t="s">
        <v>166</v>
      </c>
      <c r="B64" s="235">
        <f>'Open Int.'!K70</f>
        <v>4489900</v>
      </c>
      <c r="C64" s="237">
        <f>'Open Int.'!R70</f>
        <v>47.5704905</v>
      </c>
      <c r="D64" s="161">
        <f t="shared" si="0"/>
        <v>0.24726343769037368</v>
      </c>
      <c r="E64" s="243">
        <f>'Open Int.'!B70/'Open Int.'!K70</f>
        <v>0.9533508541392904</v>
      </c>
      <c r="F64" s="228">
        <f>'Open Int.'!E70/'Open Int.'!K70</f>
        <v>0.04139290407358739</v>
      </c>
      <c r="G64" s="244">
        <f>'Open Int.'!H70/'Open Int.'!K70</f>
        <v>0.005256241787122208</v>
      </c>
      <c r="H64" s="247">
        <v>18158366</v>
      </c>
      <c r="I64" s="231">
        <v>3631450</v>
      </c>
      <c r="J64" s="354">
        <v>3631450</v>
      </c>
      <c r="K64" s="117" t="str">
        <f t="shared" si="1"/>
        <v>Gross Exposure is less then 30%</v>
      </c>
      <c r="M64"/>
      <c r="N64"/>
    </row>
    <row r="65" spans="1:14" s="7" customFormat="1" ht="15">
      <c r="A65" s="201" t="s">
        <v>222</v>
      </c>
      <c r="B65" s="235">
        <f>'Open Int.'!K71</f>
        <v>745360</v>
      </c>
      <c r="C65" s="237">
        <f>'Open Int.'!R71</f>
        <v>186.15366</v>
      </c>
      <c r="D65" s="161">
        <f t="shared" si="0"/>
        <v>0.0636961889364191</v>
      </c>
      <c r="E65" s="243">
        <f>'Open Int.'!B71/'Open Int.'!K71</f>
        <v>0.9979929161747344</v>
      </c>
      <c r="F65" s="228">
        <f>'Open Int.'!E71/'Open Int.'!K71</f>
        <v>0.0020070838252656434</v>
      </c>
      <c r="G65" s="244">
        <f>'Open Int.'!H71/'Open Int.'!K71</f>
        <v>0</v>
      </c>
      <c r="H65" s="247">
        <v>11701799</v>
      </c>
      <c r="I65" s="231">
        <v>1225664</v>
      </c>
      <c r="J65" s="354">
        <v>612832</v>
      </c>
      <c r="K65" s="117" t="str">
        <f t="shared" si="1"/>
        <v>Gross Exposure is less then 30%</v>
      </c>
      <c r="M65"/>
      <c r="N65"/>
    </row>
    <row r="66" spans="1:14" s="7" customFormat="1" ht="15">
      <c r="A66" s="201" t="s">
        <v>288</v>
      </c>
      <c r="B66" s="235">
        <f>'Open Int.'!K72</f>
        <v>7884000</v>
      </c>
      <c r="C66" s="237">
        <f>'Open Int.'!R72</f>
        <v>176.24682</v>
      </c>
      <c r="D66" s="161">
        <f t="shared" si="0"/>
        <v>0.6085458078534365</v>
      </c>
      <c r="E66" s="243">
        <f>'Open Int.'!B72/'Open Int.'!K72</f>
        <v>0.8926940639269406</v>
      </c>
      <c r="F66" s="228">
        <f>'Open Int.'!E72/'Open Int.'!K72</f>
        <v>0.09075342465753425</v>
      </c>
      <c r="G66" s="244">
        <f>'Open Int.'!H72/'Open Int.'!K72</f>
        <v>0.016552511415525113</v>
      </c>
      <c r="H66" s="247">
        <v>12955475</v>
      </c>
      <c r="I66" s="231">
        <v>2590500</v>
      </c>
      <c r="J66" s="354">
        <v>2590500</v>
      </c>
      <c r="K66" s="117" t="str">
        <f t="shared" si="1"/>
        <v>Gross exposure is Substantial as Open interest has crossed 60%</v>
      </c>
      <c r="M66"/>
      <c r="N66"/>
    </row>
    <row r="67" spans="1:14" s="7" customFormat="1" ht="15">
      <c r="A67" s="201" t="s">
        <v>289</v>
      </c>
      <c r="B67" s="235">
        <f>'Open Int.'!K73</f>
        <v>3532200</v>
      </c>
      <c r="C67" s="237">
        <f>'Open Int.'!R73</f>
        <v>53.124288</v>
      </c>
      <c r="D67" s="161">
        <f t="shared" si="0"/>
        <v>0.3800446129036562</v>
      </c>
      <c r="E67" s="243">
        <f>'Open Int.'!B73/'Open Int.'!K73</f>
        <v>0.990487514863258</v>
      </c>
      <c r="F67" s="228">
        <f>'Open Int.'!E73/'Open Int.'!K73</f>
        <v>0.008719778042013475</v>
      </c>
      <c r="G67" s="244">
        <f>'Open Int.'!H73/'Open Int.'!K73</f>
        <v>0.0007927070947284979</v>
      </c>
      <c r="H67" s="247">
        <v>9294172</v>
      </c>
      <c r="I67" s="231">
        <v>1857800</v>
      </c>
      <c r="J67" s="354">
        <v>1857800</v>
      </c>
      <c r="K67" s="117" t="str">
        <f t="shared" si="1"/>
        <v>Some sign of build up Gross exposure crosses 30%</v>
      </c>
      <c r="M67"/>
      <c r="N67"/>
    </row>
    <row r="68" spans="1:14" s="7" customFormat="1" ht="15">
      <c r="A68" s="201" t="s">
        <v>195</v>
      </c>
      <c r="B68" s="235">
        <f>'Open Int.'!K74</f>
        <v>25047114</v>
      </c>
      <c r="C68" s="237">
        <f>'Open Int.'!R74</f>
        <v>291.54840695999997</v>
      </c>
      <c r="D68" s="161">
        <f aca="true" t="shared" si="2" ref="D68:D132">B68/H68</f>
        <v>0.12903784893632972</v>
      </c>
      <c r="E68" s="243">
        <f>'Open Int.'!B74/'Open Int.'!K74</f>
        <v>0.9544743558080184</v>
      </c>
      <c r="F68" s="228">
        <f>'Open Int.'!E74/'Open Int.'!K74</f>
        <v>0.03770478307401005</v>
      </c>
      <c r="G68" s="244">
        <f>'Open Int.'!H74/'Open Int.'!K74</f>
        <v>0.007820861117971516</v>
      </c>
      <c r="H68" s="247">
        <v>194106723</v>
      </c>
      <c r="I68" s="231">
        <v>25432708</v>
      </c>
      <c r="J68" s="354">
        <v>12716354</v>
      </c>
      <c r="K68" s="117" t="str">
        <f aca="true" t="shared" si="3" ref="K68:K132">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Int.'!K75</f>
        <v>4806200</v>
      </c>
      <c r="C69" s="237">
        <f>'Open Int.'!R75</f>
        <v>54.958897</v>
      </c>
      <c r="D69" s="161">
        <f t="shared" si="2"/>
        <v>0.1831197444324732</v>
      </c>
      <c r="E69" s="243">
        <f>'Open Int.'!B75/'Open Int.'!K75</f>
        <v>0.9041654529565978</v>
      </c>
      <c r="F69" s="228">
        <f>'Open Int.'!E75/'Open Int.'!K75</f>
        <v>0.08185260704922807</v>
      </c>
      <c r="G69" s="244">
        <f>'Open Int.'!H75/'Open Int.'!K75</f>
        <v>0.013981939994174191</v>
      </c>
      <c r="H69" s="247">
        <v>26246214</v>
      </c>
      <c r="I69" s="231">
        <v>5248600</v>
      </c>
      <c r="J69" s="354">
        <v>5135200</v>
      </c>
      <c r="K69" s="117" t="str">
        <f t="shared" si="3"/>
        <v>Gross Exposure is less then 30%</v>
      </c>
      <c r="M69"/>
      <c r="N69"/>
    </row>
    <row r="70" spans="1:14" s="7" customFormat="1" ht="15">
      <c r="A70" s="201" t="s">
        <v>197</v>
      </c>
      <c r="B70" s="235">
        <f>'Open Int.'!K76</f>
        <v>3805100</v>
      </c>
      <c r="C70" s="237">
        <f>'Open Int.'!R76</f>
        <v>125.682453</v>
      </c>
      <c r="D70" s="161">
        <f t="shared" si="2"/>
        <v>0.08832765509377306</v>
      </c>
      <c r="E70" s="243">
        <f>'Open Int.'!B76/'Open Int.'!K76</f>
        <v>0.9941920054663478</v>
      </c>
      <c r="F70" s="228">
        <f>'Open Int.'!E76/'Open Int.'!K76</f>
        <v>0.0058079945336522035</v>
      </c>
      <c r="G70" s="244">
        <f>'Open Int.'!H76/'Open Int.'!K76</f>
        <v>0</v>
      </c>
      <c r="H70" s="247">
        <v>43079373</v>
      </c>
      <c r="I70" s="231">
        <v>8615750</v>
      </c>
      <c r="J70" s="354">
        <v>4307550</v>
      </c>
      <c r="K70" s="117" t="str">
        <f t="shared" si="3"/>
        <v>Gross Exposure is less then 30%</v>
      </c>
      <c r="M70"/>
      <c r="N70"/>
    </row>
    <row r="71" spans="1:14" s="7" customFormat="1" ht="15">
      <c r="A71" s="201" t="s">
        <v>4</v>
      </c>
      <c r="B71" s="235">
        <f>'Open Int.'!K77</f>
        <v>1309200</v>
      </c>
      <c r="C71" s="237">
        <f>'Open Int.'!R77</f>
        <v>246.247428</v>
      </c>
      <c r="D71" s="161">
        <f t="shared" si="2"/>
        <v>0.025872842331527274</v>
      </c>
      <c r="E71" s="243">
        <f>'Open Int.'!B77/'Open Int.'!K77</f>
        <v>0.9997708524289642</v>
      </c>
      <c r="F71" s="228">
        <f>'Open Int.'!E77/'Open Int.'!K77</f>
        <v>0.00022914757103574703</v>
      </c>
      <c r="G71" s="244">
        <f>'Open Int.'!H77/'Open Int.'!K77</f>
        <v>0</v>
      </c>
      <c r="H71" s="247">
        <v>50601321</v>
      </c>
      <c r="I71" s="231">
        <v>1800300</v>
      </c>
      <c r="J71" s="354">
        <v>900150</v>
      </c>
      <c r="K71" s="117" t="str">
        <f t="shared" si="3"/>
        <v>Gross Exposure is less then 30%</v>
      </c>
      <c r="M71"/>
      <c r="N71"/>
    </row>
    <row r="72" spans="1:14" s="7" customFormat="1" ht="15">
      <c r="A72" s="201" t="s">
        <v>79</v>
      </c>
      <c r="B72" s="235">
        <f>'Open Int.'!K78</f>
        <v>1806600</v>
      </c>
      <c r="C72" s="237">
        <f>'Open Int.'!R78</f>
        <v>199.26798</v>
      </c>
      <c r="D72" s="161">
        <f t="shared" si="2"/>
        <v>0.04749452075278684</v>
      </c>
      <c r="E72" s="243">
        <f>'Open Int.'!B78/'Open Int.'!K78</f>
        <v>0.9992250636554855</v>
      </c>
      <c r="F72" s="228">
        <f>'Open Int.'!E78/'Open Int.'!K78</f>
        <v>0.0007749363445145578</v>
      </c>
      <c r="G72" s="244">
        <f>'Open Int.'!H78/'Open Int.'!K78</f>
        <v>0</v>
      </c>
      <c r="H72" s="247">
        <v>38038072</v>
      </c>
      <c r="I72" s="231">
        <v>2929200</v>
      </c>
      <c r="J72" s="354">
        <v>1464600</v>
      </c>
      <c r="K72" s="117" t="str">
        <f t="shared" si="3"/>
        <v>Gross Exposure is less then 30%</v>
      </c>
      <c r="M72"/>
      <c r="N72"/>
    </row>
    <row r="73" spans="1:14" s="7" customFormat="1" ht="15">
      <c r="A73" s="201" t="s">
        <v>196</v>
      </c>
      <c r="B73" s="235">
        <f>'Open Int.'!K79</f>
        <v>2442000</v>
      </c>
      <c r="C73" s="237">
        <f>'Open Int.'!R79</f>
        <v>163.22328</v>
      </c>
      <c r="D73" s="161">
        <f t="shared" si="2"/>
        <v>0.13573141054949878</v>
      </c>
      <c r="E73" s="243">
        <f>'Open Int.'!B79/'Open Int.'!K79</f>
        <v>0.9973791973791973</v>
      </c>
      <c r="F73" s="228">
        <f>'Open Int.'!E79/'Open Int.'!K79</f>
        <v>0.0021294021294021295</v>
      </c>
      <c r="G73" s="244">
        <f>'Open Int.'!H79/'Open Int.'!K79</f>
        <v>0.0004914004914004914</v>
      </c>
      <c r="H73" s="247">
        <v>17991414</v>
      </c>
      <c r="I73" s="231">
        <v>3598000</v>
      </c>
      <c r="J73" s="354">
        <v>1798800</v>
      </c>
      <c r="K73" s="117" t="str">
        <f t="shared" si="3"/>
        <v>Gross Exposure is less then 30%</v>
      </c>
      <c r="M73"/>
      <c r="N73"/>
    </row>
    <row r="74" spans="1:14" s="7" customFormat="1" ht="15">
      <c r="A74" s="201" t="s">
        <v>5</v>
      </c>
      <c r="B74" s="235">
        <f>'Open Int.'!K80</f>
        <v>38495325</v>
      </c>
      <c r="C74" s="237">
        <f>'Open Int.'!R80</f>
        <v>654.420525</v>
      </c>
      <c r="D74" s="161">
        <f t="shared" si="2"/>
        <v>0.2656286886332527</v>
      </c>
      <c r="E74" s="243">
        <f>'Open Int.'!B80/'Open Int.'!K80</f>
        <v>0.8529521441889373</v>
      </c>
      <c r="F74" s="228">
        <f>'Open Int.'!E80/'Open Int.'!K80</f>
        <v>0.09380567640356328</v>
      </c>
      <c r="G74" s="244">
        <f>'Open Int.'!H80/'Open Int.'!K80</f>
        <v>0.05324217940749948</v>
      </c>
      <c r="H74" s="247">
        <v>144921564</v>
      </c>
      <c r="I74" s="231">
        <v>20540410</v>
      </c>
      <c r="J74" s="354">
        <v>10270205</v>
      </c>
      <c r="K74" s="117" t="str">
        <f t="shared" si="3"/>
        <v>Gross Exposure is less then 30%</v>
      </c>
      <c r="M74"/>
      <c r="N74"/>
    </row>
    <row r="75" spans="1:14" s="7" customFormat="1" ht="15">
      <c r="A75" s="201" t="s">
        <v>198</v>
      </c>
      <c r="B75" s="235">
        <f>'Open Int.'!K81</f>
        <v>14303000</v>
      </c>
      <c r="C75" s="237">
        <f>'Open Int.'!R81</f>
        <v>275.118205</v>
      </c>
      <c r="D75" s="161">
        <f t="shared" si="2"/>
        <v>0.06671284186011187</v>
      </c>
      <c r="E75" s="243">
        <f>'Open Int.'!B81/'Open Int.'!K81</f>
        <v>0.832412780535552</v>
      </c>
      <c r="F75" s="228">
        <f>'Open Int.'!E81/'Open Int.'!K81</f>
        <v>0.14780116059567922</v>
      </c>
      <c r="G75" s="244">
        <f>'Open Int.'!H81/'Open Int.'!K81</f>
        <v>0.01978605886876879</v>
      </c>
      <c r="H75" s="247">
        <v>214396503</v>
      </c>
      <c r="I75" s="231">
        <v>15052000</v>
      </c>
      <c r="J75" s="354">
        <v>7526000</v>
      </c>
      <c r="K75" s="117" t="str">
        <f t="shared" si="3"/>
        <v>Gross Exposure is less then 30%</v>
      </c>
      <c r="M75"/>
      <c r="N75"/>
    </row>
    <row r="76" spans="1:14" s="7" customFormat="1" ht="15">
      <c r="A76" s="201" t="s">
        <v>199</v>
      </c>
      <c r="B76" s="235">
        <f>'Open Int.'!K82</f>
        <v>4676100</v>
      </c>
      <c r="C76" s="237">
        <f>'Open Int.'!R82</f>
        <v>127.330203</v>
      </c>
      <c r="D76" s="161">
        <f t="shared" si="2"/>
        <v>0.14063183727235407</v>
      </c>
      <c r="E76" s="243">
        <f>'Open Int.'!B82/'Open Int.'!K82</f>
        <v>0.9469001946066167</v>
      </c>
      <c r="F76" s="228">
        <f>'Open Int.'!E82/'Open Int.'!K82</f>
        <v>0.045315540728384764</v>
      </c>
      <c r="G76" s="244">
        <f>'Open Int.'!H82/'Open Int.'!K82</f>
        <v>0.00778426466499861</v>
      </c>
      <c r="H76" s="247">
        <v>33250650</v>
      </c>
      <c r="I76" s="231">
        <v>6649500</v>
      </c>
      <c r="J76" s="354">
        <v>3324100</v>
      </c>
      <c r="K76" s="117" t="str">
        <f t="shared" si="3"/>
        <v>Gross Exposure is less then 30%</v>
      </c>
      <c r="M76"/>
      <c r="N76"/>
    </row>
    <row r="77" spans="1:14" s="7" customFormat="1" ht="15">
      <c r="A77" s="193" t="s">
        <v>399</v>
      </c>
      <c r="B77" s="235">
        <f>'Open Int.'!K83</f>
        <v>359000</v>
      </c>
      <c r="C77" s="237">
        <f>'Open Int.'!R83</f>
        <v>17.327135</v>
      </c>
      <c r="D77" s="161">
        <f t="shared" si="2"/>
        <v>0.12803818747857856</v>
      </c>
      <c r="E77" s="243">
        <f>'Open Int.'!B83/'Open Int.'!K83</f>
        <v>1</v>
      </c>
      <c r="F77" s="228">
        <f>'Open Int.'!E83/'Open Int.'!K83</f>
        <v>0</v>
      </c>
      <c r="G77" s="244">
        <f>'Open Int.'!H83/'Open Int.'!K83</f>
        <v>0</v>
      </c>
      <c r="H77" s="247">
        <v>2803851</v>
      </c>
      <c r="I77" s="231">
        <v>560750</v>
      </c>
      <c r="J77" s="354">
        <v>560750</v>
      </c>
      <c r="K77" s="117" t="str">
        <f t="shared" si="3"/>
        <v>Gross Exposure is less then 30%</v>
      </c>
      <c r="M77"/>
      <c r="N77"/>
    </row>
    <row r="78" spans="1:14" s="7" customFormat="1" ht="15">
      <c r="A78" s="201" t="s">
        <v>415</v>
      </c>
      <c r="B78" s="235">
        <f>'Open Int.'!K84</f>
        <v>13593750</v>
      </c>
      <c r="C78" s="237">
        <f>'Open Int.'!R84</f>
        <v>72.93046875</v>
      </c>
      <c r="D78" s="161">
        <f t="shared" si="2"/>
        <v>0.3603912785509427</v>
      </c>
      <c r="E78" s="243">
        <f>'Open Int.'!B84/'Open Int.'!K84</f>
        <v>0.9484137931034483</v>
      </c>
      <c r="F78" s="228">
        <f>'Open Int.'!E84/'Open Int.'!K84</f>
        <v>0.050482758620689655</v>
      </c>
      <c r="G78" s="244">
        <f>'Open Int.'!H84/'Open Int.'!K84</f>
        <v>0.001103448275862069</v>
      </c>
      <c r="H78" s="247">
        <v>37719420</v>
      </c>
      <c r="I78" s="231">
        <v>7541250</v>
      </c>
      <c r="J78" s="354">
        <v>7541250</v>
      </c>
      <c r="K78" s="117" t="str">
        <f t="shared" si="3"/>
        <v>Some sign of build up Gross exposure crosses 30%</v>
      </c>
      <c r="M78"/>
      <c r="N78"/>
    </row>
    <row r="79" spans="1:14" s="7" customFormat="1" ht="15">
      <c r="A79" s="201" t="s">
        <v>494</v>
      </c>
      <c r="B79" s="235">
        <f>'Open Int.'!K85</f>
        <v>582750</v>
      </c>
      <c r="C79" s="237">
        <f>'Open Int.'!R85</f>
        <v>32.63691375</v>
      </c>
      <c r="D79" s="161">
        <f>B79/H79</f>
        <v>0.41567814563678823</v>
      </c>
      <c r="E79" s="243">
        <f>'Open Int.'!B85/'Open Int.'!K85</f>
        <v>0.9888459888459888</v>
      </c>
      <c r="F79" s="228">
        <f>'Open Int.'!E85/'Open Int.'!K85</f>
        <v>0.009438009438009438</v>
      </c>
      <c r="G79" s="244">
        <f>'Open Int.'!H85/'Open Int.'!K85</f>
        <v>0.001716001716001716</v>
      </c>
      <c r="H79" s="247">
        <v>1401926</v>
      </c>
      <c r="I79" s="231">
        <v>280250</v>
      </c>
      <c r="J79" s="354">
        <v>280250</v>
      </c>
      <c r="K79" s="117" t="str">
        <f t="shared" si="3"/>
        <v>Gross exposure is building up andcrpsses 40% mark</v>
      </c>
      <c r="M79"/>
      <c r="N79"/>
    </row>
    <row r="80" spans="1:14" s="7" customFormat="1" ht="15">
      <c r="A80" s="201" t="s">
        <v>43</v>
      </c>
      <c r="B80" s="235">
        <f>'Open Int.'!K86</f>
        <v>912000</v>
      </c>
      <c r="C80" s="237">
        <f>'Open Int.'!R86</f>
        <v>230.0064</v>
      </c>
      <c r="D80" s="161">
        <f t="shared" si="2"/>
        <v>0.2884819774680392</v>
      </c>
      <c r="E80" s="243">
        <f>'Open Int.'!B86/'Open Int.'!K86</f>
        <v>0.9947368421052631</v>
      </c>
      <c r="F80" s="228">
        <f>'Open Int.'!E86/'Open Int.'!K86</f>
        <v>0.005098684210526316</v>
      </c>
      <c r="G80" s="244">
        <f>'Open Int.'!H86/'Open Int.'!K86</f>
        <v>0.0001644736842105263</v>
      </c>
      <c r="H80" s="247">
        <v>3161376</v>
      </c>
      <c r="I80" s="231">
        <v>632250</v>
      </c>
      <c r="J80" s="354">
        <v>316050</v>
      </c>
      <c r="K80" s="117" t="str">
        <f t="shared" si="3"/>
        <v>Gross Exposure is less then 30%</v>
      </c>
      <c r="M80"/>
      <c r="N80"/>
    </row>
    <row r="81" spans="1:14" s="7" customFormat="1" ht="15">
      <c r="A81" s="201" t="s">
        <v>200</v>
      </c>
      <c r="B81" s="235">
        <f>'Open Int.'!K87</f>
        <v>14248850</v>
      </c>
      <c r="C81" s="237">
        <f>'Open Int.'!R87</f>
        <v>1360.12397675</v>
      </c>
      <c r="D81" s="161">
        <f t="shared" si="2"/>
        <v>0.10782556045552764</v>
      </c>
      <c r="E81" s="243">
        <f>'Open Int.'!B87/'Open Int.'!K87</f>
        <v>0.8836432413843924</v>
      </c>
      <c r="F81" s="228">
        <f>'Open Int.'!E87/'Open Int.'!K87</f>
        <v>0.09208813342831176</v>
      </c>
      <c r="G81" s="244">
        <f>'Open Int.'!H87/'Open Int.'!K87</f>
        <v>0.024268625187295816</v>
      </c>
      <c r="H81" s="247">
        <v>132147238</v>
      </c>
      <c r="I81" s="231">
        <v>3464650</v>
      </c>
      <c r="J81" s="354">
        <v>1732150</v>
      </c>
      <c r="K81" s="117" t="str">
        <f t="shared" si="3"/>
        <v>Gross Exposure is less then 30%</v>
      </c>
      <c r="M81"/>
      <c r="N81"/>
    </row>
    <row r="82" spans="1:14" s="7" customFormat="1" ht="15">
      <c r="A82" s="201" t="s">
        <v>141</v>
      </c>
      <c r="B82" s="235">
        <f>'Open Int.'!K88</f>
        <v>62032800</v>
      </c>
      <c r="C82" s="237">
        <f>'Open Int.'!R88</f>
        <v>666.8526</v>
      </c>
      <c r="D82" s="161">
        <f t="shared" si="2"/>
        <v>0.905387193037716</v>
      </c>
      <c r="E82" s="243">
        <f>'Open Int.'!B88/'Open Int.'!K88</f>
        <v>0.8000154756838318</v>
      </c>
      <c r="F82" s="228">
        <f>'Open Int.'!E88/'Open Int.'!K88</f>
        <v>0.16090842264092545</v>
      </c>
      <c r="G82" s="244">
        <f>'Open Int.'!H88/'Open Int.'!K88</f>
        <v>0.03907610167524277</v>
      </c>
      <c r="H82" s="247">
        <v>68515217</v>
      </c>
      <c r="I82" s="231">
        <v>13701600</v>
      </c>
      <c r="J82" s="354">
        <v>6849600</v>
      </c>
      <c r="K82" s="117" t="str">
        <f t="shared" si="3"/>
        <v>Gross exposure has crossed 80%,Margin double</v>
      </c>
      <c r="M82"/>
      <c r="N82"/>
    </row>
    <row r="83" spans="1:14" s="7" customFormat="1" ht="15">
      <c r="A83" s="201" t="s">
        <v>397</v>
      </c>
      <c r="B83" s="235">
        <f>'Open Int.'!K89</f>
        <v>47981700</v>
      </c>
      <c r="C83" s="237">
        <f>'Open Int.'!R89</f>
        <v>561.6257985</v>
      </c>
      <c r="D83" s="161">
        <f t="shared" si="2"/>
        <v>0.21518101169746306</v>
      </c>
      <c r="E83" s="243">
        <f>'Open Int.'!B89/'Open Int.'!K89</f>
        <v>0.7420516571943053</v>
      </c>
      <c r="F83" s="228">
        <f>'Open Int.'!E89/'Open Int.'!K89</f>
        <v>0.23189465983906365</v>
      </c>
      <c r="G83" s="244">
        <f>'Open Int.'!H89/'Open Int.'!K89</f>
        <v>0.026053682966631027</v>
      </c>
      <c r="H83" s="247">
        <v>222982965</v>
      </c>
      <c r="I83" s="231">
        <v>26268300</v>
      </c>
      <c r="J83" s="354">
        <v>13132800</v>
      </c>
      <c r="K83" s="117" t="str">
        <f t="shared" si="3"/>
        <v>Gross Exposure is less then 30%</v>
      </c>
      <c r="M83"/>
      <c r="N83"/>
    </row>
    <row r="84" spans="1:14" s="7" customFormat="1" ht="15">
      <c r="A84" s="201" t="s">
        <v>184</v>
      </c>
      <c r="B84" s="235">
        <f>'Open Int.'!K90</f>
        <v>15455050</v>
      </c>
      <c r="C84" s="237">
        <f>'Open Int.'!R90</f>
        <v>194.81090525</v>
      </c>
      <c r="D84" s="161">
        <f t="shared" si="2"/>
        <v>0.0686324938791604</v>
      </c>
      <c r="E84" s="243">
        <f>'Open Int.'!B90/'Open Int.'!K90</f>
        <v>0.7709486543233441</v>
      </c>
      <c r="F84" s="228">
        <f>'Open Int.'!E90/'Open Int.'!K90</f>
        <v>0.17522427944264174</v>
      </c>
      <c r="G84" s="244">
        <f>'Open Int.'!H90/'Open Int.'!K90</f>
        <v>0.05382706623401413</v>
      </c>
      <c r="H84" s="247">
        <v>225185610</v>
      </c>
      <c r="I84" s="231">
        <v>31231650</v>
      </c>
      <c r="J84" s="354">
        <v>15614350</v>
      </c>
      <c r="K84" s="117" t="str">
        <f t="shared" si="3"/>
        <v>Gross Exposure is less then 30%</v>
      </c>
      <c r="M84"/>
      <c r="N84"/>
    </row>
    <row r="85" spans="1:14" s="7" customFormat="1" ht="15">
      <c r="A85" s="201" t="s">
        <v>175</v>
      </c>
      <c r="B85" s="235">
        <f>'Open Int.'!K91</f>
        <v>111510000</v>
      </c>
      <c r="C85" s="237">
        <f>'Open Int.'!R91</f>
        <v>548.07165</v>
      </c>
      <c r="D85" s="161">
        <f t="shared" si="2"/>
        <v>0.8729781759683505</v>
      </c>
      <c r="E85" s="243">
        <f>'Open Int.'!B91/'Open Int.'!K91</f>
        <v>0.8176553672316385</v>
      </c>
      <c r="F85" s="228">
        <f>'Open Int.'!E91/'Open Int.'!K91</f>
        <v>0.1536723163841808</v>
      </c>
      <c r="G85" s="244">
        <f>'Open Int.'!H91/'Open Int.'!K91</f>
        <v>0.02867231638418079</v>
      </c>
      <c r="H85" s="247">
        <v>127735152</v>
      </c>
      <c r="I85" s="231">
        <v>25546500</v>
      </c>
      <c r="J85" s="354">
        <v>12773250</v>
      </c>
      <c r="K85" s="117" t="str">
        <f t="shared" si="3"/>
        <v>Gross exposure has crossed 80%,Margin double</v>
      </c>
      <c r="M85"/>
      <c r="N85"/>
    </row>
    <row r="86" spans="1:14" s="7" customFormat="1" ht="15">
      <c r="A86" s="201" t="s">
        <v>142</v>
      </c>
      <c r="B86" s="235">
        <f>'Open Int.'!K92</f>
        <v>13875750</v>
      </c>
      <c r="C86" s="237">
        <f>'Open Int.'!R92</f>
        <v>205.638615</v>
      </c>
      <c r="D86" s="161">
        <f t="shared" si="2"/>
        <v>0.16645337194890816</v>
      </c>
      <c r="E86" s="243">
        <f>'Open Int.'!B92/'Open Int.'!K92</f>
        <v>0.9518224240131165</v>
      </c>
      <c r="F86" s="228">
        <f>'Open Int.'!E92/'Open Int.'!K92</f>
        <v>0.04502459326522891</v>
      </c>
      <c r="G86" s="244">
        <f>'Open Int.'!H92/'Open Int.'!K92</f>
        <v>0.003152982721654685</v>
      </c>
      <c r="H86" s="247">
        <v>83361183</v>
      </c>
      <c r="I86" s="231">
        <v>16670500</v>
      </c>
      <c r="J86" s="354">
        <v>8335250</v>
      </c>
      <c r="K86" s="117" t="str">
        <f t="shared" si="3"/>
        <v>Gross Exposure is less then 30%</v>
      </c>
      <c r="M86"/>
      <c r="N86"/>
    </row>
    <row r="87" spans="1:14" s="7" customFormat="1" ht="15">
      <c r="A87" s="201" t="s">
        <v>176</v>
      </c>
      <c r="B87" s="235">
        <f>'Open Int.'!K93</f>
        <v>8292550</v>
      </c>
      <c r="C87" s="237">
        <f>'Open Int.'!R93</f>
        <v>156.065791</v>
      </c>
      <c r="D87" s="161">
        <f t="shared" si="2"/>
        <v>0.2676994687170079</v>
      </c>
      <c r="E87" s="243">
        <f>'Open Int.'!B93/'Open Int.'!K93</f>
        <v>0.9178178003147404</v>
      </c>
      <c r="F87" s="228">
        <f>'Open Int.'!E93/'Open Int.'!K93</f>
        <v>0.06679489421227487</v>
      </c>
      <c r="G87" s="244">
        <f>'Open Int.'!H93/'Open Int.'!K93</f>
        <v>0.015387305472984787</v>
      </c>
      <c r="H87" s="247">
        <v>30977088</v>
      </c>
      <c r="I87" s="231">
        <v>6194400</v>
      </c>
      <c r="J87" s="354">
        <v>3097200</v>
      </c>
      <c r="K87" s="117" t="str">
        <f t="shared" si="3"/>
        <v>Gross Exposure is less then 30%</v>
      </c>
      <c r="M87"/>
      <c r="N87"/>
    </row>
    <row r="88" spans="1:14" s="7" customFormat="1" ht="15">
      <c r="A88" s="201" t="s">
        <v>416</v>
      </c>
      <c r="B88" s="235">
        <f>'Open Int.'!K94</f>
        <v>1957000</v>
      </c>
      <c r="C88" s="237">
        <f>'Open Int.'!R94</f>
        <v>140.02335</v>
      </c>
      <c r="D88" s="161">
        <f t="shared" si="2"/>
        <v>0.29054148648863315</v>
      </c>
      <c r="E88" s="243">
        <f>'Open Int.'!B94/'Open Int.'!K94</f>
        <v>0.9992335206949412</v>
      </c>
      <c r="F88" s="228">
        <f>'Open Int.'!E94/'Open Int.'!K94</f>
        <v>0.0007664793050587634</v>
      </c>
      <c r="G88" s="244">
        <f>'Open Int.'!H94/'Open Int.'!K94</f>
        <v>0</v>
      </c>
      <c r="H88" s="247">
        <v>6735699</v>
      </c>
      <c r="I88" s="231">
        <v>1347000</v>
      </c>
      <c r="J88" s="354">
        <v>1158500</v>
      </c>
      <c r="K88" s="117" t="str">
        <f t="shared" si="3"/>
        <v>Gross Exposure is less then 30%</v>
      </c>
      <c r="M88"/>
      <c r="N88"/>
    </row>
    <row r="89" spans="1:14" s="7" customFormat="1" ht="15">
      <c r="A89" s="201" t="s">
        <v>396</v>
      </c>
      <c r="B89" s="235">
        <f>'Open Int.'!K95</f>
        <v>2013000</v>
      </c>
      <c r="C89" s="237">
        <f>'Open Int.'!R95</f>
        <v>24.71964</v>
      </c>
      <c r="D89" s="161">
        <f t="shared" si="2"/>
        <v>0.11710296684118673</v>
      </c>
      <c r="E89" s="243">
        <f>'Open Int.'!B95/'Open Int.'!K95</f>
        <v>0.9978142076502732</v>
      </c>
      <c r="F89" s="228">
        <f>'Open Int.'!E95/'Open Int.'!K95</f>
        <v>0.002185792349726776</v>
      </c>
      <c r="G89" s="244">
        <f>'Open Int.'!H95/'Open Int.'!K95</f>
        <v>0</v>
      </c>
      <c r="H89" s="247">
        <v>17190000</v>
      </c>
      <c r="I89" s="231">
        <v>3436400</v>
      </c>
      <c r="J89" s="354">
        <v>3436400</v>
      </c>
      <c r="K89" s="117" t="str">
        <f t="shared" si="3"/>
        <v>Gross Exposure is less then 30%</v>
      </c>
      <c r="M89"/>
      <c r="N89"/>
    </row>
    <row r="90" spans="1:14" s="7" customFormat="1" ht="15">
      <c r="A90" s="201" t="s">
        <v>167</v>
      </c>
      <c r="B90" s="235">
        <f>'Open Int.'!K96</f>
        <v>12500950</v>
      </c>
      <c r="C90" s="237">
        <f>'Open Int.'!R96</f>
        <v>60.44209325</v>
      </c>
      <c r="D90" s="161">
        <f t="shared" si="2"/>
        <v>0.31359365314612125</v>
      </c>
      <c r="E90" s="243">
        <f>'Open Int.'!B96/'Open Int.'!K96</f>
        <v>0.8974437942716353</v>
      </c>
      <c r="F90" s="228">
        <f>'Open Int.'!E96/'Open Int.'!K96</f>
        <v>0.09824453341546042</v>
      </c>
      <c r="G90" s="244">
        <f>'Open Int.'!H96/'Open Int.'!K96</f>
        <v>0.004311672312904219</v>
      </c>
      <c r="H90" s="247">
        <v>39863530</v>
      </c>
      <c r="I90" s="231">
        <v>7969500</v>
      </c>
      <c r="J90" s="354">
        <v>7969500</v>
      </c>
      <c r="K90" s="117" t="str">
        <f t="shared" si="3"/>
        <v>Some sign of build up Gross exposure crosses 30%</v>
      </c>
      <c r="M90"/>
      <c r="N90"/>
    </row>
    <row r="91" spans="1:14" s="7" customFormat="1" ht="15">
      <c r="A91" s="201" t="s">
        <v>201</v>
      </c>
      <c r="B91" s="235">
        <f>'Open Int.'!K97</f>
        <v>6548300</v>
      </c>
      <c r="C91" s="237">
        <f>'Open Int.'!R97</f>
        <v>1277.442364</v>
      </c>
      <c r="D91" s="161">
        <f t="shared" si="2"/>
        <v>0.08907554417692248</v>
      </c>
      <c r="E91" s="243">
        <f>'Open Int.'!B97/'Open Int.'!K97</f>
        <v>0.8473649649527358</v>
      </c>
      <c r="F91" s="228">
        <f>'Open Int.'!E97/'Open Int.'!K97</f>
        <v>0.12080998121649894</v>
      </c>
      <c r="G91" s="244">
        <f>'Open Int.'!H97/'Open Int.'!K97</f>
        <v>0.03182505383076523</v>
      </c>
      <c r="H91" s="247">
        <v>73514005</v>
      </c>
      <c r="I91" s="231">
        <v>1462800</v>
      </c>
      <c r="J91" s="354">
        <v>731400</v>
      </c>
      <c r="K91" s="117" t="str">
        <f t="shared" si="3"/>
        <v>Gross Exposure is less then 30%</v>
      </c>
      <c r="M91"/>
      <c r="N91"/>
    </row>
    <row r="92" spans="1:14" s="7" customFormat="1" ht="15">
      <c r="A92" s="201" t="s">
        <v>143</v>
      </c>
      <c r="B92" s="235">
        <f>'Open Int.'!K98</f>
        <v>2548800</v>
      </c>
      <c r="C92" s="237">
        <f>'Open Int.'!R98</f>
        <v>29.171016</v>
      </c>
      <c r="D92" s="161">
        <f t="shared" si="2"/>
        <v>0.06034090909090909</v>
      </c>
      <c r="E92" s="243">
        <f>'Open Int.'!B98/'Open Int.'!K98</f>
        <v>1</v>
      </c>
      <c r="F92" s="228">
        <f>'Open Int.'!E98/'Open Int.'!K98</f>
        <v>0</v>
      </c>
      <c r="G92" s="244">
        <f>'Open Int.'!H98/'Open Int.'!K98</f>
        <v>0</v>
      </c>
      <c r="H92" s="247">
        <v>42240000</v>
      </c>
      <c r="I92" s="231">
        <v>8445850</v>
      </c>
      <c r="J92" s="354">
        <v>4268650</v>
      </c>
      <c r="K92" s="117" t="str">
        <f t="shared" si="3"/>
        <v>Gross Exposure is less then 30%</v>
      </c>
      <c r="M92"/>
      <c r="N92"/>
    </row>
    <row r="93" spans="1:14" s="7" customFormat="1" ht="15">
      <c r="A93" s="201" t="s">
        <v>90</v>
      </c>
      <c r="B93" s="235">
        <f>'Open Int.'!K99</f>
        <v>1575000</v>
      </c>
      <c r="C93" s="237">
        <f>'Open Int.'!R99</f>
        <v>69.134625</v>
      </c>
      <c r="D93" s="161">
        <f t="shared" si="2"/>
        <v>0.03751172777374755</v>
      </c>
      <c r="E93" s="243">
        <f>'Open Int.'!B99/'Open Int.'!K99</f>
        <v>0.9965714285714286</v>
      </c>
      <c r="F93" s="228">
        <f>'Open Int.'!E99/'Open Int.'!K99</f>
        <v>0.0034285714285714284</v>
      </c>
      <c r="G93" s="244">
        <f>'Open Int.'!H99/'Open Int.'!K99</f>
        <v>0</v>
      </c>
      <c r="H93" s="247">
        <v>41986869</v>
      </c>
      <c r="I93" s="231">
        <v>6801600</v>
      </c>
      <c r="J93" s="354">
        <v>3400800</v>
      </c>
      <c r="K93" s="117" t="str">
        <f t="shared" si="3"/>
        <v>Gross Exposure is less then 30%</v>
      </c>
      <c r="M93"/>
      <c r="N93"/>
    </row>
    <row r="94" spans="1:14" s="7" customFormat="1" ht="15">
      <c r="A94" s="201" t="s">
        <v>35</v>
      </c>
      <c r="B94" s="235">
        <f>'Open Int.'!K100</f>
        <v>2346300</v>
      </c>
      <c r="C94" s="237">
        <f>'Open Int.'!R100</f>
        <v>81.252369</v>
      </c>
      <c r="D94" s="161">
        <f t="shared" si="2"/>
        <v>0.07423828632608792</v>
      </c>
      <c r="E94" s="243">
        <f>'Open Int.'!B100/'Open Int.'!K100</f>
        <v>0.9920300046882325</v>
      </c>
      <c r="F94" s="228">
        <f>'Open Int.'!E100/'Open Int.'!K100</f>
        <v>0.006094702297233943</v>
      </c>
      <c r="G94" s="244">
        <f>'Open Int.'!H100/'Open Int.'!K100</f>
        <v>0.001875293014533521</v>
      </c>
      <c r="H94" s="247">
        <v>31604986</v>
      </c>
      <c r="I94" s="231">
        <v>6320600</v>
      </c>
      <c r="J94" s="354">
        <v>3160300</v>
      </c>
      <c r="K94" s="117" t="str">
        <f t="shared" si="3"/>
        <v>Gross Exposure is less then 30%</v>
      </c>
      <c r="M94"/>
      <c r="N94"/>
    </row>
    <row r="95" spans="1:14" s="7" customFormat="1" ht="15">
      <c r="A95" s="201" t="s">
        <v>6</v>
      </c>
      <c r="B95" s="235">
        <f>'Open Int.'!K101</f>
        <v>24930000</v>
      </c>
      <c r="C95" s="237">
        <f>'Open Int.'!R101</f>
        <v>383.922</v>
      </c>
      <c r="D95" s="161">
        <f t="shared" si="2"/>
        <v>0.033629117814151045</v>
      </c>
      <c r="E95" s="243">
        <f>'Open Int.'!B101/'Open Int.'!K101</f>
        <v>0.859115523465704</v>
      </c>
      <c r="F95" s="228">
        <f>'Open Int.'!E101/'Open Int.'!K101</f>
        <v>0.12355595667870035</v>
      </c>
      <c r="G95" s="244">
        <f>'Open Int.'!H101/'Open Int.'!K101</f>
        <v>0.017328519855595668</v>
      </c>
      <c r="H95" s="247">
        <v>741321855</v>
      </c>
      <c r="I95" s="231">
        <v>18742500</v>
      </c>
      <c r="J95" s="354">
        <v>9371250</v>
      </c>
      <c r="K95" s="117" t="str">
        <f t="shared" si="3"/>
        <v>Gross Exposure is less then 30%</v>
      </c>
      <c r="M95"/>
      <c r="N95"/>
    </row>
    <row r="96" spans="1:14" s="7" customFormat="1" ht="15">
      <c r="A96" s="201" t="s">
        <v>177</v>
      </c>
      <c r="B96" s="235">
        <f>'Open Int.'!K102</f>
        <v>5974500</v>
      </c>
      <c r="C96" s="237">
        <f>'Open Int.'!R102</f>
        <v>212.4233475</v>
      </c>
      <c r="D96" s="161">
        <f t="shared" si="2"/>
        <v>0.25595905409152336</v>
      </c>
      <c r="E96" s="243">
        <f>'Open Int.'!B102/'Open Int.'!K102</f>
        <v>0.963930035986275</v>
      </c>
      <c r="F96" s="228">
        <f>'Open Int.'!E102/'Open Int.'!K102</f>
        <v>0.03171813540882082</v>
      </c>
      <c r="G96" s="244">
        <f>'Open Int.'!H102/'Open Int.'!K102</f>
        <v>0.004351828604904176</v>
      </c>
      <c r="H96" s="247">
        <v>23341624</v>
      </c>
      <c r="I96" s="231">
        <v>4668000</v>
      </c>
      <c r="J96" s="354">
        <v>2334000</v>
      </c>
      <c r="K96" s="117" t="str">
        <f t="shared" si="3"/>
        <v>Gross Exposure is less then 30%</v>
      </c>
      <c r="M96"/>
      <c r="N96"/>
    </row>
    <row r="97" spans="1:14" s="7" customFormat="1" ht="15">
      <c r="A97" s="201" t="s">
        <v>168</v>
      </c>
      <c r="B97" s="235">
        <f>'Open Int.'!K103</f>
        <v>168600</v>
      </c>
      <c r="C97" s="237">
        <f>'Open Int.'!R103</f>
        <v>11.89473</v>
      </c>
      <c r="D97" s="161">
        <f t="shared" si="2"/>
        <v>0.03713258071215709</v>
      </c>
      <c r="E97" s="243">
        <f>'Open Int.'!B103/'Open Int.'!K103</f>
        <v>1</v>
      </c>
      <c r="F97" s="228">
        <f>'Open Int.'!E103/'Open Int.'!K103</f>
        <v>0</v>
      </c>
      <c r="G97" s="244">
        <f>'Open Int.'!H103/'Open Int.'!K103</f>
        <v>0</v>
      </c>
      <c r="H97" s="247">
        <v>4540487</v>
      </c>
      <c r="I97" s="231">
        <v>907800</v>
      </c>
      <c r="J97" s="354">
        <v>680400</v>
      </c>
      <c r="K97" s="117" t="str">
        <f t="shared" si="3"/>
        <v>Gross Exposure is less then 30%</v>
      </c>
      <c r="M97"/>
      <c r="N97"/>
    </row>
    <row r="98" spans="1:14" s="7" customFormat="1" ht="15">
      <c r="A98" s="201" t="s">
        <v>132</v>
      </c>
      <c r="B98" s="235">
        <f>'Open Int.'!K104</f>
        <v>1807200</v>
      </c>
      <c r="C98" s="237">
        <f>'Open Int.'!R104</f>
        <v>146.283804</v>
      </c>
      <c r="D98" s="161">
        <f t="shared" si="2"/>
        <v>0.5233330920147687</v>
      </c>
      <c r="E98" s="243">
        <f>'Open Int.'!B104/'Open Int.'!K104</f>
        <v>0.9924745462594068</v>
      </c>
      <c r="F98" s="228">
        <f>'Open Int.'!E104/'Open Int.'!K104</f>
        <v>0.005312084993359893</v>
      </c>
      <c r="G98" s="244">
        <f>'Open Int.'!H104/'Open Int.'!K104</f>
        <v>0.002213368747233289</v>
      </c>
      <c r="H98" s="247">
        <v>3453250</v>
      </c>
      <c r="I98" s="231">
        <v>690400</v>
      </c>
      <c r="J98" s="354">
        <v>690400</v>
      </c>
      <c r="K98" s="117" t="str">
        <f t="shared" si="3"/>
        <v>Gross exposure is building up andcrpsses 40% mark</v>
      </c>
      <c r="M98"/>
      <c r="N98"/>
    </row>
    <row r="99" spans="1:14" s="7" customFormat="1" ht="15">
      <c r="A99" s="201" t="s">
        <v>144</v>
      </c>
      <c r="B99" s="235">
        <f>'Open Int.'!K105</f>
        <v>260875</v>
      </c>
      <c r="C99" s="237">
        <f>'Open Int.'!R105</f>
        <v>91.698866875</v>
      </c>
      <c r="D99" s="161">
        <f t="shared" si="2"/>
        <v>0.10343074887628712</v>
      </c>
      <c r="E99" s="243">
        <f>'Open Int.'!B105/'Open Int.'!K105</f>
        <v>0.9995208433157643</v>
      </c>
      <c r="F99" s="228">
        <f>'Open Int.'!E105/'Open Int.'!K105</f>
        <v>0.0004791566842357451</v>
      </c>
      <c r="G99" s="244">
        <f>'Open Int.'!H105/'Open Int.'!K105</f>
        <v>0</v>
      </c>
      <c r="H99" s="247">
        <v>2522219</v>
      </c>
      <c r="I99" s="231">
        <v>504375</v>
      </c>
      <c r="J99" s="354">
        <v>252125</v>
      </c>
      <c r="K99" s="117" t="str">
        <f t="shared" si="3"/>
        <v>Gross Exposure is less then 30%</v>
      </c>
      <c r="M99"/>
      <c r="N99"/>
    </row>
    <row r="100" spans="1:14" s="7" customFormat="1" ht="15">
      <c r="A100" s="201" t="s">
        <v>291</v>
      </c>
      <c r="B100" s="235">
        <f>'Open Int.'!K106</f>
        <v>1271400</v>
      </c>
      <c r="C100" s="237">
        <f>'Open Int.'!R106</f>
        <v>93.314403</v>
      </c>
      <c r="D100" s="161">
        <f t="shared" si="2"/>
        <v>0.05541753477228009</v>
      </c>
      <c r="E100" s="243">
        <f>'Open Int.'!B106/'Open Int.'!K106</f>
        <v>0.9985842378480415</v>
      </c>
      <c r="F100" s="228">
        <f>'Open Int.'!E106/'Open Int.'!K106</f>
        <v>0.001415762151958471</v>
      </c>
      <c r="G100" s="244">
        <f>'Open Int.'!H106/'Open Int.'!K106</f>
        <v>0</v>
      </c>
      <c r="H100" s="247">
        <v>22942197</v>
      </c>
      <c r="I100" s="231">
        <v>4588200</v>
      </c>
      <c r="J100" s="354">
        <v>2294100</v>
      </c>
      <c r="K100" s="117" t="str">
        <f t="shared" si="3"/>
        <v>Gross Exposure is less then 30%</v>
      </c>
      <c r="M100"/>
      <c r="N100"/>
    </row>
    <row r="101" spans="1:14" s="7" customFormat="1" ht="15">
      <c r="A101" s="201" t="s">
        <v>133</v>
      </c>
      <c r="B101" s="235">
        <f>'Open Int.'!K107</f>
        <v>33193750</v>
      </c>
      <c r="C101" s="237">
        <f>'Open Int.'!R107</f>
        <v>110.70115625</v>
      </c>
      <c r="D101" s="161">
        <f t="shared" si="2"/>
        <v>0.9220486111111111</v>
      </c>
      <c r="E101" s="243">
        <f>'Open Int.'!B107/'Open Int.'!K107</f>
        <v>0.787045754095274</v>
      </c>
      <c r="F101" s="228">
        <f>'Open Int.'!E107/'Open Int.'!K107</f>
        <v>0.1922425155337978</v>
      </c>
      <c r="G101" s="244">
        <f>'Open Int.'!H107/'Open Int.'!K107</f>
        <v>0.02071173037092826</v>
      </c>
      <c r="H101" s="247">
        <v>36000000</v>
      </c>
      <c r="I101" s="231">
        <v>7200000</v>
      </c>
      <c r="J101" s="354">
        <v>7200000</v>
      </c>
      <c r="K101" s="117" t="str">
        <f t="shared" si="3"/>
        <v>Gross exposure has crossed 80%,Margin double</v>
      </c>
      <c r="M101"/>
      <c r="N101"/>
    </row>
    <row r="102" spans="1:14" s="7" customFormat="1" ht="15">
      <c r="A102" s="201" t="s">
        <v>169</v>
      </c>
      <c r="B102" s="235">
        <f>'Open Int.'!K108</f>
        <v>10366000</v>
      </c>
      <c r="C102" s="237">
        <f>'Open Int.'!R108</f>
        <v>153.62412</v>
      </c>
      <c r="D102" s="161">
        <f t="shared" si="2"/>
        <v>0.8519506102057207</v>
      </c>
      <c r="E102" s="243">
        <f>'Open Int.'!B108/'Open Int.'!K108</f>
        <v>0.9982635539262975</v>
      </c>
      <c r="F102" s="228">
        <f>'Open Int.'!E108/'Open Int.'!K108</f>
        <v>0.001736446073702489</v>
      </c>
      <c r="G102" s="244">
        <f>'Open Int.'!H108/'Open Int.'!K108</f>
        <v>0</v>
      </c>
      <c r="H102" s="247">
        <v>12167372</v>
      </c>
      <c r="I102" s="231">
        <v>2432000</v>
      </c>
      <c r="J102" s="354">
        <v>2432000</v>
      </c>
      <c r="K102" s="117" t="str">
        <f t="shared" si="3"/>
        <v>Gross exposure has crossed 80%,Margin double</v>
      </c>
      <c r="M102"/>
      <c r="N102"/>
    </row>
    <row r="103" spans="1:14" s="7" customFormat="1" ht="15">
      <c r="A103" s="201" t="s">
        <v>292</v>
      </c>
      <c r="B103" s="235">
        <f>'Open Int.'!K109</f>
        <v>2564650</v>
      </c>
      <c r="C103" s="237">
        <f>'Open Int.'!R109</f>
        <v>154.7253345</v>
      </c>
      <c r="D103" s="161">
        <f t="shared" si="2"/>
        <v>0.14625376455245345</v>
      </c>
      <c r="E103" s="243">
        <f>'Open Int.'!B109/'Open Int.'!K109</f>
        <v>0.9963542783615698</v>
      </c>
      <c r="F103" s="228">
        <f>'Open Int.'!E109/'Open Int.'!K109</f>
        <v>0.003645721638430195</v>
      </c>
      <c r="G103" s="244">
        <f>'Open Int.'!H109/'Open Int.'!K109</f>
        <v>0</v>
      </c>
      <c r="H103" s="247">
        <v>17535617</v>
      </c>
      <c r="I103" s="231">
        <v>3506800</v>
      </c>
      <c r="J103" s="354">
        <v>1753400</v>
      </c>
      <c r="K103" s="117" t="str">
        <f t="shared" si="3"/>
        <v>Gross Exposure is less then 30%</v>
      </c>
      <c r="M103"/>
      <c r="N103"/>
    </row>
    <row r="104" spans="1:14" s="7" customFormat="1" ht="15">
      <c r="A104" s="201" t="s">
        <v>417</v>
      </c>
      <c r="B104" s="235">
        <f>'Open Int.'!K110</f>
        <v>935500</v>
      </c>
      <c r="C104" s="237">
        <f>'Open Int.'!R110</f>
        <v>35.857715</v>
      </c>
      <c r="D104" s="161">
        <f t="shared" si="2"/>
        <v>0.16298681749379065</v>
      </c>
      <c r="E104" s="243">
        <f>'Open Int.'!B110/'Open Int.'!K110</f>
        <v>1</v>
      </c>
      <c r="F104" s="228">
        <f>'Open Int.'!E110/'Open Int.'!K110</f>
        <v>0</v>
      </c>
      <c r="G104" s="244">
        <f>'Open Int.'!H110/'Open Int.'!K110</f>
        <v>0</v>
      </c>
      <c r="H104" s="247">
        <v>5739728</v>
      </c>
      <c r="I104" s="231">
        <v>1147500</v>
      </c>
      <c r="J104" s="354">
        <v>1147500</v>
      </c>
      <c r="K104" s="117" t="str">
        <f t="shared" si="3"/>
        <v>Gross Exposure is less then 30%</v>
      </c>
      <c r="M104"/>
      <c r="N104"/>
    </row>
    <row r="105" spans="1:14" s="7" customFormat="1" ht="15">
      <c r="A105" s="201" t="s">
        <v>293</v>
      </c>
      <c r="B105" s="235">
        <f>'Open Int.'!K111</f>
        <v>2511850</v>
      </c>
      <c r="C105" s="237">
        <f>'Open Int.'!R111</f>
        <v>154.76763775</v>
      </c>
      <c r="D105" s="161">
        <f t="shared" si="2"/>
        <v>0.08898261433779732</v>
      </c>
      <c r="E105" s="243">
        <f>'Open Int.'!B111/'Open Int.'!K111</f>
        <v>0.9962776439675936</v>
      </c>
      <c r="F105" s="228">
        <f>'Open Int.'!E111/'Open Int.'!K111</f>
        <v>0.0037223560324063936</v>
      </c>
      <c r="G105" s="244">
        <f>'Open Int.'!H111/'Open Int.'!K111</f>
        <v>0</v>
      </c>
      <c r="H105" s="247">
        <v>28228548</v>
      </c>
      <c r="I105" s="231">
        <v>5519250</v>
      </c>
      <c r="J105" s="354">
        <v>2759350</v>
      </c>
      <c r="K105" s="117" t="str">
        <f t="shared" si="3"/>
        <v>Gross Exposure is less then 30%</v>
      </c>
      <c r="M105"/>
      <c r="N105"/>
    </row>
    <row r="106" spans="1:14" s="7" customFormat="1" ht="15">
      <c r="A106" s="201" t="s">
        <v>178</v>
      </c>
      <c r="B106" s="235">
        <f>'Open Int.'!K112</f>
        <v>2672500</v>
      </c>
      <c r="C106" s="237">
        <f>'Open Int.'!R112</f>
        <v>45.5394</v>
      </c>
      <c r="D106" s="161">
        <f t="shared" si="2"/>
        <v>0.11012122647315109</v>
      </c>
      <c r="E106" s="243">
        <f>'Open Int.'!B112/'Open Int.'!K112</f>
        <v>0.979887745556595</v>
      </c>
      <c r="F106" s="228">
        <f>'Open Int.'!E112/'Open Int.'!K112</f>
        <v>0.020112254443405052</v>
      </c>
      <c r="G106" s="244">
        <f>'Open Int.'!H112/'Open Int.'!K112</f>
        <v>0</v>
      </c>
      <c r="H106" s="247">
        <v>24268709</v>
      </c>
      <c r="I106" s="231">
        <v>4852500</v>
      </c>
      <c r="J106" s="354">
        <v>2975000</v>
      </c>
      <c r="K106" s="117" t="str">
        <f t="shared" si="3"/>
        <v>Gross Exposure is less then 30%</v>
      </c>
      <c r="M106"/>
      <c r="N106"/>
    </row>
    <row r="107" spans="1:14" s="7" customFormat="1" ht="15">
      <c r="A107" s="201" t="s">
        <v>145</v>
      </c>
      <c r="B107" s="235">
        <f>'Open Int.'!K113</f>
        <v>2748900</v>
      </c>
      <c r="C107" s="237">
        <f>'Open Int.'!R113</f>
        <v>52.174122000000004</v>
      </c>
      <c r="D107" s="161">
        <f t="shared" si="2"/>
        <v>0.2732621228815699</v>
      </c>
      <c r="E107" s="243">
        <f>'Open Int.'!B113/'Open Int.'!K113</f>
        <v>0.9536178107606679</v>
      </c>
      <c r="F107" s="228">
        <f>'Open Int.'!E113/'Open Int.'!K113</f>
        <v>0.045763760049474335</v>
      </c>
      <c r="G107" s="244">
        <f>'Open Int.'!H113/'Open Int.'!K113</f>
        <v>0.0006184291898577613</v>
      </c>
      <c r="H107" s="247">
        <v>10059572</v>
      </c>
      <c r="I107" s="231">
        <v>2011100</v>
      </c>
      <c r="J107" s="354">
        <v>2011100</v>
      </c>
      <c r="K107" s="117" t="str">
        <f t="shared" si="3"/>
        <v>Gross Exposure is less then 30%</v>
      </c>
      <c r="M107"/>
      <c r="N107"/>
    </row>
    <row r="108" spans="1:14" s="7" customFormat="1" ht="15">
      <c r="A108" s="201" t="s">
        <v>272</v>
      </c>
      <c r="B108" s="235">
        <f>'Open Int.'!K114</f>
        <v>2941000</v>
      </c>
      <c r="C108" s="237">
        <f>'Open Int.'!R114</f>
        <v>58.05534</v>
      </c>
      <c r="D108" s="161">
        <f t="shared" si="2"/>
        <v>0.2645237336072412</v>
      </c>
      <c r="E108" s="243">
        <f>'Open Int.'!B114/'Open Int.'!K114</f>
        <v>0.9488439306358382</v>
      </c>
      <c r="F108" s="228">
        <f>'Open Int.'!E114/'Open Int.'!K114</f>
        <v>0.04335260115606936</v>
      </c>
      <c r="G108" s="244">
        <f>'Open Int.'!H114/'Open Int.'!K114</f>
        <v>0.007803468208092485</v>
      </c>
      <c r="H108" s="247">
        <v>11118095</v>
      </c>
      <c r="I108" s="231">
        <v>2223600</v>
      </c>
      <c r="J108" s="354">
        <v>2223600</v>
      </c>
      <c r="K108" s="117" t="str">
        <f t="shared" si="3"/>
        <v>Gross Exposure is less then 30%</v>
      </c>
      <c r="M108"/>
      <c r="N108"/>
    </row>
    <row r="109" spans="1:14" s="7" customFormat="1" ht="15">
      <c r="A109" s="201" t="s">
        <v>210</v>
      </c>
      <c r="B109" s="235">
        <f>'Open Int.'!K115</f>
        <v>2728000</v>
      </c>
      <c r="C109" s="237">
        <f>'Open Int.'!R115</f>
        <v>574.926</v>
      </c>
      <c r="D109" s="161">
        <f t="shared" si="2"/>
        <v>0.049351882959766294</v>
      </c>
      <c r="E109" s="243">
        <f>'Open Int.'!B115/'Open Int.'!K115</f>
        <v>0.9678152492668621</v>
      </c>
      <c r="F109" s="228">
        <f>'Open Int.'!E115/'Open Int.'!K115</f>
        <v>0.023826979472140762</v>
      </c>
      <c r="G109" s="244">
        <f>'Open Int.'!H115/'Open Int.'!K115</f>
        <v>0.008357771260997068</v>
      </c>
      <c r="H109" s="247">
        <v>55276513</v>
      </c>
      <c r="I109" s="231">
        <v>1766200</v>
      </c>
      <c r="J109" s="354">
        <v>883000</v>
      </c>
      <c r="K109" s="117" t="str">
        <f t="shared" si="3"/>
        <v>Gross Exposure is less then 30%</v>
      </c>
      <c r="M109"/>
      <c r="N109"/>
    </row>
    <row r="110" spans="1:14" s="7" customFormat="1" ht="15">
      <c r="A110" s="201" t="s">
        <v>294</v>
      </c>
      <c r="B110" s="235">
        <f>'Open Int.'!K116</f>
        <v>3997000</v>
      </c>
      <c r="C110" s="237">
        <f>'Open Int.'!R116</f>
        <v>280.5894</v>
      </c>
      <c r="D110" s="161">
        <f t="shared" si="2"/>
        <v>0.5218614512030819</v>
      </c>
      <c r="E110" s="243">
        <f>'Open Int.'!B116/'Open Int.'!K116</f>
        <v>0.9922066549912434</v>
      </c>
      <c r="F110" s="228">
        <f>'Open Int.'!E116/'Open Int.'!K116</f>
        <v>0.007705779334500876</v>
      </c>
      <c r="G110" s="244">
        <f>'Open Int.'!H116/'Open Int.'!K116</f>
        <v>8.756567425569177E-05</v>
      </c>
      <c r="H110" s="247">
        <v>7659121</v>
      </c>
      <c r="I110" s="231">
        <v>1531600</v>
      </c>
      <c r="J110" s="354">
        <v>765800</v>
      </c>
      <c r="K110" s="117" t="str">
        <f t="shared" si="3"/>
        <v>Gross exposure is building up andcrpsses 40% mark</v>
      </c>
      <c r="M110"/>
      <c r="N110"/>
    </row>
    <row r="111" spans="1:14" s="7" customFormat="1" ht="15">
      <c r="A111" s="201" t="s">
        <v>7</v>
      </c>
      <c r="B111" s="235">
        <f>'Open Int.'!K117</f>
        <v>2835456</v>
      </c>
      <c r="C111" s="237">
        <f>'Open Int.'!R117</f>
        <v>207.39942912</v>
      </c>
      <c r="D111" s="161">
        <f t="shared" si="2"/>
        <v>0.0824249634859449</v>
      </c>
      <c r="E111" s="243">
        <f>'Open Int.'!B117/'Open Int.'!K117</f>
        <v>0.9691901408450704</v>
      </c>
      <c r="F111" s="228">
        <f>'Open Int.'!E117/'Open Int.'!K117</f>
        <v>0.028058978873239437</v>
      </c>
      <c r="G111" s="244">
        <f>'Open Int.'!H117/'Open Int.'!K117</f>
        <v>0.0027508802816901406</v>
      </c>
      <c r="H111" s="247">
        <v>34400452</v>
      </c>
      <c r="I111" s="231">
        <v>3857256</v>
      </c>
      <c r="J111" s="354">
        <v>1928472</v>
      </c>
      <c r="K111" s="117" t="str">
        <f t="shared" si="3"/>
        <v>Gross Exposure is less then 30%</v>
      </c>
      <c r="M111"/>
      <c r="N111"/>
    </row>
    <row r="112" spans="1:14" s="7" customFormat="1" ht="15">
      <c r="A112" s="201" t="s">
        <v>170</v>
      </c>
      <c r="B112" s="235">
        <f>'Open Int.'!K118</f>
        <v>1594200</v>
      </c>
      <c r="C112" s="237">
        <f>'Open Int.'!R118</f>
        <v>101.136048</v>
      </c>
      <c r="D112" s="161">
        <f t="shared" si="2"/>
        <v>0.19519842724579206</v>
      </c>
      <c r="E112" s="243">
        <f>'Open Int.'!B118/'Open Int.'!K118</f>
        <v>0.9973654497553632</v>
      </c>
      <c r="F112" s="228">
        <f>'Open Int.'!E118/'Open Int.'!K118</f>
        <v>0.002258185923974407</v>
      </c>
      <c r="G112" s="244">
        <f>'Open Int.'!H118/'Open Int.'!K118</f>
        <v>0.0003763643206624012</v>
      </c>
      <c r="H112" s="247">
        <v>8167074</v>
      </c>
      <c r="I112" s="231">
        <v>1633200</v>
      </c>
      <c r="J112" s="354">
        <v>883200</v>
      </c>
      <c r="K112" s="117" t="str">
        <f t="shared" si="3"/>
        <v>Gross Exposure is less then 30%</v>
      </c>
      <c r="M112"/>
      <c r="N112"/>
    </row>
    <row r="113" spans="1:14" s="7" customFormat="1" ht="15">
      <c r="A113" s="201" t="s">
        <v>223</v>
      </c>
      <c r="B113" s="235">
        <f>'Open Int.'!K119</f>
        <v>2587600</v>
      </c>
      <c r="C113" s="237">
        <f>'Open Int.'!R119</f>
        <v>197.006926</v>
      </c>
      <c r="D113" s="161">
        <f t="shared" si="2"/>
        <v>0.1260867527145246</v>
      </c>
      <c r="E113" s="243">
        <f>'Open Int.'!B119/'Open Int.'!K119</f>
        <v>0.9709383212243005</v>
      </c>
      <c r="F113" s="228">
        <f>'Open Int.'!E119/'Open Int.'!K119</f>
        <v>0.022260009275003864</v>
      </c>
      <c r="G113" s="244">
        <f>'Open Int.'!H119/'Open Int.'!K119</f>
        <v>0.006801669500695625</v>
      </c>
      <c r="H113" s="247">
        <v>20522378</v>
      </c>
      <c r="I113" s="231">
        <v>3721600</v>
      </c>
      <c r="J113" s="354">
        <v>1860800</v>
      </c>
      <c r="K113" s="117" t="str">
        <f t="shared" si="3"/>
        <v>Gross Exposure is less then 30%</v>
      </c>
      <c r="M113"/>
      <c r="N113"/>
    </row>
    <row r="114" spans="1:14" s="7" customFormat="1" ht="15">
      <c r="A114" s="201" t="s">
        <v>207</v>
      </c>
      <c r="B114" s="235">
        <f>'Open Int.'!K120</f>
        <v>2282500</v>
      </c>
      <c r="C114" s="237">
        <f>'Open Int.'!R120</f>
        <v>59.2194625</v>
      </c>
      <c r="D114" s="161">
        <f t="shared" si="2"/>
        <v>0.3134816904031478</v>
      </c>
      <c r="E114" s="243">
        <f>'Open Int.'!B120/'Open Int.'!K120</f>
        <v>0.9326396495071194</v>
      </c>
      <c r="F114" s="228">
        <f>'Open Int.'!E120/'Open Int.'!K120</f>
        <v>0.061883899233296825</v>
      </c>
      <c r="G114" s="244">
        <f>'Open Int.'!H120/'Open Int.'!K120</f>
        <v>0.00547645125958379</v>
      </c>
      <c r="H114" s="247">
        <v>7281127</v>
      </c>
      <c r="I114" s="231">
        <v>1455000</v>
      </c>
      <c r="J114" s="354">
        <v>1455000</v>
      </c>
      <c r="K114" s="117" t="str">
        <f t="shared" si="3"/>
        <v>Some sign of build up Gross exposure crosses 30%</v>
      </c>
      <c r="M114"/>
      <c r="N114"/>
    </row>
    <row r="115" spans="1:14" s="7" customFormat="1" ht="15">
      <c r="A115" s="201" t="s">
        <v>295</v>
      </c>
      <c r="B115" s="235">
        <f>'Open Int.'!K121</f>
        <v>1362250</v>
      </c>
      <c r="C115" s="237">
        <f>'Open Int.'!R121</f>
        <v>161.045195</v>
      </c>
      <c r="D115" s="161">
        <f t="shared" si="2"/>
        <v>0.11811918362193953</v>
      </c>
      <c r="E115" s="243">
        <f>'Open Int.'!B121/'Open Int.'!K121</f>
        <v>0.9935768030831346</v>
      </c>
      <c r="F115" s="228">
        <f>'Open Int.'!E121/'Open Int.'!K121</f>
        <v>0.00642319691686548</v>
      </c>
      <c r="G115" s="244">
        <f>'Open Int.'!H121/'Open Int.'!K121</f>
        <v>0</v>
      </c>
      <c r="H115" s="247">
        <v>11532843</v>
      </c>
      <c r="I115" s="231">
        <v>2306500</v>
      </c>
      <c r="J115" s="354">
        <v>1153250</v>
      </c>
      <c r="K115" s="117" t="str">
        <f t="shared" si="3"/>
        <v>Gross Exposure is less then 30%</v>
      </c>
      <c r="M115"/>
      <c r="N115"/>
    </row>
    <row r="116" spans="1:14" s="7" customFormat="1" ht="15">
      <c r="A116" s="201" t="s">
        <v>418</v>
      </c>
      <c r="B116" s="235">
        <f>'Open Int.'!K122</f>
        <v>2004750</v>
      </c>
      <c r="C116" s="237">
        <f>'Open Int.'!R122</f>
        <v>90.1937025</v>
      </c>
      <c r="D116" s="161">
        <f t="shared" si="2"/>
        <v>0.10741141150408766</v>
      </c>
      <c r="E116" s="243">
        <f>'Open Int.'!B122/'Open Int.'!K122</f>
        <v>0.9931412894375857</v>
      </c>
      <c r="F116" s="228">
        <f>'Open Int.'!E122/'Open Int.'!K122</f>
        <v>0.006584362139917695</v>
      </c>
      <c r="G116" s="244">
        <f>'Open Int.'!H122/'Open Int.'!K122</f>
        <v>0.00027434842249657066</v>
      </c>
      <c r="H116" s="247">
        <v>18664218</v>
      </c>
      <c r="I116" s="231">
        <v>3732300</v>
      </c>
      <c r="J116" s="354">
        <v>1866150</v>
      </c>
      <c r="K116" s="117" t="str">
        <f t="shared" si="3"/>
        <v>Gross Exposure is less then 30%</v>
      </c>
      <c r="M116"/>
      <c r="N116"/>
    </row>
    <row r="117" spans="1:14" s="7" customFormat="1" ht="15">
      <c r="A117" s="201" t="s">
        <v>277</v>
      </c>
      <c r="B117" s="235">
        <f>'Open Int.'!K123</f>
        <v>4235200</v>
      </c>
      <c r="C117" s="237">
        <f>'Open Int.'!R123</f>
        <v>131.39708</v>
      </c>
      <c r="D117" s="161">
        <f t="shared" si="2"/>
        <v>0.2612078147713907</v>
      </c>
      <c r="E117" s="243">
        <f>'Open Int.'!B123/'Open Int.'!K123</f>
        <v>0.9969777106157914</v>
      </c>
      <c r="F117" s="228">
        <f>'Open Int.'!E123/'Open Int.'!K123</f>
        <v>0.0028333962976955043</v>
      </c>
      <c r="G117" s="244">
        <f>'Open Int.'!H123/'Open Int.'!K123</f>
        <v>0.00018889308651303362</v>
      </c>
      <c r="H117" s="247">
        <v>16213910</v>
      </c>
      <c r="I117" s="231">
        <v>3242400</v>
      </c>
      <c r="J117" s="354">
        <v>1620800</v>
      </c>
      <c r="K117" s="117" t="str">
        <f t="shared" si="3"/>
        <v>Gross Exposure is less then 30%</v>
      </c>
      <c r="M117"/>
      <c r="N117"/>
    </row>
    <row r="118" spans="1:14" s="8" customFormat="1" ht="15">
      <c r="A118" s="201" t="s">
        <v>146</v>
      </c>
      <c r="B118" s="235">
        <f>'Open Int.'!K124</f>
        <v>12255300</v>
      </c>
      <c r="C118" s="237">
        <f>'Open Int.'!R124</f>
        <v>50.4305595</v>
      </c>
      <c r="D118" s="161">
        <f t="shared" si="2"/>
        <v>0.3057790297957466</v>
      </c>
      <c r="E118" s="243">
        <f>'Open Int.'!B124/'Open Int.'!K124</f>
        <v>0.9012345679012346</v>
      </c>
      <c r="F118" s="228">
        <f>'Open Int.'!E124/'Open Int.'!K124</f>
        <v>0.0944081336238199</v>
      </c>
      <c r="G118" s="244">
        <f>'Open Int.'!H124/'Open Int.'!K124</f>
        <v>0.004357298474945534</v>
      </c>
      <c r="H118" s="247">
        <v>40078942</v>
      </c>
      <c r="I118" s="231">
        <v>8010000</v>
      </c>
      <c r="J118" s="354">
        <v>8010000</v>
      </c>
      <c r="K118" s="117" t="str">
        <f t="shared" si="3"/>
        <v>Some sign of build up Gross exposure crosses 30%</v>
      </c>
      <c r="M118"/>
      <c r="N118"/>
    </row>
    <row r="119" spans="1:14" s="7" customFormat="1" ht="15">
      <c r="A119" s="201" t="s">
        <v>8</v>
      </c>
      <c r="B119" s="235">
        <f>'Open Int.'!K125</f>
        <v>26556800</v>
      </c>
      <c r="C119" s="237">
        <f>'Open Int.'!R125</f>
        <v>426.36942400000004</v>
      </c>
      <c r="D119" s="161">
        <f t="shared" si="2"/>
        <v>0.5589665651832075</v>
      </c>
      <c r="E119" s="243">
        <f>'Open Int.'!B125/'Open Int.'!K125</f>
        <v>0.8369080612121942</v>
      </c>
      <c r="F119" s="228">
        <f>'Open Int.'!E125/'Open Int.'!K125</f>
        <v>0.1367634654777684</v>
      </c>
      <c r="G119" s="244">
        <f>'Open Int.'!H125/'Open Int.'!K125</f>
        <v>0.026328473310037355</v>
      </c>
      <c r="H119" s="247">
        <v>47510534</v>
      </c>
      <c r="I119" s="231">
        <v>9500800</v>
      </c>
      <c r="J119" s="354">
        <v>4750400</v>
      </c>
      <c r="K119" s="117" t="str">
        <f t="shared" si="3"/>
        <v>Gross exposure is building up andcrpsses 40% mark</v>
      </c>
      <c r="M119"/>
      <c r="N119"/>
    </row>
    <row r="120" spans="1:14" s="7" customFormat="1" ht="15">
      <c r="A120" s="201" t="s">
        <v>296</v>
      </c>
      <c r="B120" s="235">
        <f>'Open Int.'!K126</f>
        <v>3740000</v>
      </c>
      <c r="C120" s="237">
        <f>'Open Int.'!R126</f>
        <v>65.4687</v>
      </c>
      <c r="D120" s="161">
        <f t="shared" si="2"/>
        <v>0.12261650641771188</v>
      </c>
      <c r="E120" s="243">
        <f>'Open Int.'!B126/'Open Int.'!K126</f>
        <v>0.9735294117647059</v>
      </c>
      <c r="F120" s="228">
        <f>'Open Int.'!E126/'Open Int.'!K126</f>
        <v>0.026470588235294117</v>
      </c>
      <c r="G120" s="244">
        <f>'Open Int.'!H126/'Open Int.'!K126</f>
        <v>0</v>
      </c>
      <c r="H120" s="247">
        <v>30501603</v>
      </c>
      <c r="I120" s="231">
        <v>6100000</v>
      </c>
      <c r="J120" s="354">
        <v>3050000</v>
      </c>
      <c r="K120" s="117" t="str">
        <f t="shared" si="3"/>
        <v>Gross Exposure is less then 30%</v>
      </c>
      <c r="M120"/>
      <c r="N120"/>
    </row>
    <row r="121" spans="1:14" s="7" customFormat="1" ht="15">
      <c r="A121" s="201" t="s">
        <v>179</v>
      </c>
      <c r="B121" s="235">
        <f>'Open Int.'!K127</f>
        <v>46830000</v>
      </c>
      <c r="C121" s="237">
        <f>'Open Int.'!R127</f>
        <v>91.08435</v>
      </c>
      <c r="D121" s="161">
        <f t="shared" si="2"/>
        <v>0.8446062019525391</v>
      </c>
      <c r="E121" s="243">
        <f>'Open Int.'!B127/'Open Int.'!K127</f>
        <v>0.8104633781763827</v>
      </c>
      <c r="F121" s="228">
        <f>'Open Int.'!E127/'Open Int.'!K127</f>
        <v>0.16651718983557548</v>
      </c>
      <c r="G121" s="244">
        <f>'Open Int.'!H127/'Open Int.'!K127</f>
        <v>0.023019431988041853</v>
      </c>
      <c r="H121" s="247">
        <v>55445958</v>
      </c>
      <c r="I121" s="231">
        <v>11088000</v>
      </c>
      <c r="J121" s="354">
        <v>11088000</v>
      </c>
      <c r="K121" s="117" t="str">
        <f t="shared" si="3"/>
        <v>Gross exposure has crossed 80%,Margin double</v>
      </c>
      <c r="M121"/>
      <c r="N121"/>
    </row>
    <row r="122" spans="1:14" s="7" customFormat="1" ht="15">
      <c r="A122" s="201" t="s">
        <v>202</v>
      </c>
      <c r="B122" s="235">
        <f>'Open Int.'!K128</f>
        <v>3855950</v>
      </c>
      <c r="C122" s="237">
        <f>'Open Int.'!R128</f>
        <v>100.2161405</v>
      </c>
      <c r="D122" s="161">
        <f t="shared" si="2"/>
        <v>0.23281913208780727</v>
      </c>
      <c r="E122" s="243">
        <f>'Open Int.'!B128/'Open Int.'!K128</f>
        <v>0.9686847599164927</v>
      </c>
      <c r="F122" s="228">
        <f>'Open Int.'!E128/'Open Int.'!K128</f>
        <v>0.02594691321204891</v>
      </c>
      <c r="G122" s="244">
        <f>'Open Int.'!H128/'Open Int.'!K128</f>
        <v>0.0053683268714583956</v>
      </c>
      <c r="H122" s="247">
        <v>16561998</v>
      </c>
      <c r="I122" s="231">
        <v>3312000</v>
      </c>
      <c r="J122" s="354">
        <v>2033200</v>
      </c>
      <c r="K122" s="117" t="str">
        <f t="shared" si="3"/>
        <v>Gross Exposure is less then 30%</v>
      </c>
      <c r="M122"/>
      <c r="N122"/>
    </row>
    <row r="123" spans="1:14" s="7" customFormat="1" ht="15">
      <c r="A123" s="201" t="s">
        <v>171</v>
      </c>
      <c r="B123" s="235">
        <f>'Open Int.'!K129</f>
        <v>4873000</v>
      </c>
      <c r="C123" s="237">
        <f>'Open Int.'!R129</f>
        <v>194.603255</v>
      </c>
      <c r="D123" s="161">
        <f t="shared" si="2"/>
        <v>0.8358374437679339</v>
      </c>
      <c r="E123" s="243">
        <f>'Open Int.'!B129/'Open Int.'!K129</f>
        <v>0.9916478555304741</v>
      </c>
      <c r="F123" s="228">
        <f>'Open Int.'!E129/'Open Int.'!K129</f>
        <v>0.007674943566591422</v>
      </c>
      <c r="G123" s="244">
        <f>'Open Int.'!H129/'Open Int.'!K129</f>
        <v>0.0006772009029345372</v>
      </c>
      <c r="H123" s="247">
        <v>5830081</v>
      </c>
      <c r="I123" s="231">
        <v>1166000</v>
      </c>
      <c r="J123" s="354">
        <v>1166000</v>
      </c>
      <c r="K123" s="117" t="str">
        <f t="shared" si="3"/>
        <v>Gross exposure has crossed 80%,Margin double</v>
      </c>
      <c r="M123"/>
      <c r="N123"/>
    </row>
    <row r="124" spans="1:14" s="7" customFormat="1" ht="15">
      <c r="A124" s="201" t="s">
        <v>147</v>
      </c>
      <c r="B124" s="235">
        <f>'Open Int.'!K130</f>
        <v>6248100</v>
      </c>
      <c r="C124" s="237">
        <f>'Open Int.'!R130</f>
        <v>38.73822</v>
      </c>
      <c r="D124" s="161">
        <f t="shared" si="2"/>
        <v>0.28907732694733124</v>
      </c>
      <c r="E124" s="243">
        <f>'Open Int.'!B130/'Open Int.'!K130</f>
        <v>0.9291784702549575</v>
      </c>
      <c r="F124" s="228">
        <f>'Open Int.'!E130/'Open Int.'!K130</f>
        <v>0.06421152030217187</v>
      </c>
      <c r="G124" s="244">
        <f>'Open Int.'!H130/'Open Int.'!K130</f>
        <v>0.0066100094428706326</v>
      </c>
      <c r="H124" s="247">
        <v>21613940</v>
      </c>
      <c r="I124" s="231">
        <v>4318800</v>
      </c>
      <c r="J124" s="354">
        <v>4318800</v>
      </c>
      <c r="K124" s="117" t="str">
        <f t="shared" si="3"/>
        <v>Gross Exposure is less then 30%</v>
      </c>
      <c r="M124"/>
      <c r="N124"/>
    </row>
    <row r="125" spans="1:14" s="7" customFormat="1" ht="15">
      <c r="A125" s="201" t="s">
        <v>148</v>
      </c>
      <c r="B125" s="235">
        <f>'Open Int.'!K131</f>
        <v>1006335</v>
      </c>
      <c r="C125" s="237">
        <f>'Open Int.'!R131</f>
        <v>30.325905225</v>
      </c>
      <c r="D125" s="161">
        <f t="shared" si="2"/>
        <v>0.048235538457504806</v>
      </c>
      <c r="E125" s="243">
        <f>'Open Int.'!B131/'Open Int.'!K131</f>
        <v>0.9698857736240913</v>
      </c>
      <c r="F125" s="228">
        <f>'Open Int.'!E131/'Open Int.'!K131</f>
        <v>0.029075804776739357</v>
      </c>
      <c r="G125" s="244">
        <f>'Open Int.'!H131/'Open Int.'!K131</f>
        <v>0.0010384215991692627</v>
      </c>
      <c r="H125" s="247">
        <v>20862937</v>
      </c>
      <c r="I125" s="231">
        <v>4171640</v>
      </c>
      <c r="J125" s="354">
        <v>2085820</v>
      </c>
      <c r="K125" s="117" t="str">
        <f t="shared" si="3"/>
        <v>Gross Exposure is less then 30%</v>
      </c>
      <c r="M125"/>
      <c r="N125"/>
    </row>
    <row r="126" spans="1:14" s="7" customFormat="1" ht="15">
      <c r="A126" s="201" t="s">
        <v>122</v>
      </c>
      <c r="B126" s="235">
        <f>'Open Int.'!K132</f>
        <v>13698750</v>
      </c>
      <c r="C126" s="237">
        <f>'Open Int.'!R132</f>
        <v>209.24840625</v>
      </c>
      <c r="D126" s="161">
        <f t="shared" si="2"/>
        <v>0.07910761927861128</v>
      </c>
      <c r="E126" s="243">
        <f>'Open Int.'!B132/'Open Int.'!K132</f>
        <v>0.7809015421115065</v>
      </c>
      <c r="F126" s="228">
        <f>'Open Int.'!E132/'Open Int.'!K132</f>
        <v>0.19833926453143536</v>
      </c>
      <c r="G126" s="244">
        <f>'Open Int.'!H132/'Open Int.'!K132</f>
        <v>0.020759193357058125</v>
      </c>
      <c r="H126" s="247">
        <v>173166000</v>
      </c>
      <c r="I126" s="231">
        <v>18772000</v>
      </c>
      <c r="J126" s="354">
        <v>9386000</v>
      </c>
      <c r="K126" s="117" t="str">
        <f t="shared" si="3"/>
        <v>Gross Exposure is less then 30%</v>
      </c>
      <c r="M126"/>
      <c r="N126"/>
    </row>
    <row r="127" spans="1:14" s="7" customFormat="1" ht="15">
      <c r="A127" s="201" t="s">
        <v>36</v>
      </c>
      <c r="B127" s="235">
        <f>'Open Int.'!K133</f>
        <v>9693900</v>
      </c>
      <c r="C127" s="237">
        <f>'Open Int.'!R133</f>
        <v>881.757144</v>
      </c>
      <c r="D127" s="161">
        <f t="shared" si="2"/>
        <v>0.08762738859073665</v>
      </c>
      <c r="E127" s="243">
        <f>'Open Int.'!B133/'Open Int.'!K133</f>
        <v>0.987002135363476</v>
      </c>
      <c r="F127" s="228">
        <f>'Open Int.'!E133/'Open Int.'!K133</f>
        <v>0.011651657227741157</v>
      </c>
      <c r="G127" s="244">
        <f>'Open Int.'!H133/'Open Int.'!K133</f>
        <v>0.0013462074087828427</v>
      </c>
      <c r="H127" s="247">
        <v>110626371</v>
      </c>
      <c r="I127" s="231">
        <v>3282750</v>
      </c>
      <c r="J127" s="354">
        <v>1641375</v>
      </c>
      <c r="K127" s="117" t="str">
        <f t="shared" si="3"/>
        <v>Gross Exposure is less then 30%</v>
      </c>
      <c r="M127"/>
      <c r="N127"/>
    </row>
    <row r="128" spans="1:14" s="7" customFormat="1" ht="15">
      <c r="A128" s="201" t="s">
        <v>172</v>
      </c>
      <c r="B128" s="235">
        <f>'Open Int.'!K134</f>
        <v>7614600</v>
      </c>
      <c r="C128" s="237">
        <f>'Open Int.'!R134</f>
        <v>193.677351</v>
      </c>
      <c r="D128" s="161">
        <f t="shared" si="2"/>
        <v>0.748972899133772</v>
      </c>
      <c r="E128" s="243">
        <f>'Open Int.'!B134/'Open Int.'!K134</f>
        <v>0.987865416436845</v>
      </c>
      <c r="F128" s="228">
        <f>'Open Int.'!E134/'Open Int.'!K134</f>
        <v>0.012134583563154992</v>
      </c>
      <c r="G128" s="244">
        <f>'Open Int.'!H134/'Open Int.'!K134</f>
        <v>0</v>
      </c>
      <c r="H128" s="247">
        <v>10166723</v>
      </c>
      <c r="I128" s="231">
        <v>2032800</v>
      </c>
      <c r="J128" s="354">
        <v>1934100</v>
      </c>
      <c r="K128" s="117" t="str">
        <f t="shared" si="3"/>
        <v>Gross exposure is Substantial as Open interest has crossed 60%</v>
      </c>
      <c r="M128"/>
      <c r="N128"/>
    </row>
    <row r="129" spans="1:14" s="7" customFormat="1" ht="15">
      <c r="A129" s="201" t="s">
        <v>80</v>
      </c>
      <c r="B129" s="235">
        <f>'Open Int.'!K135</f>
        <v>2563200</v>
      </c>
      <c r="C129" s="237">
        <f>'Open Int.'!R135</f>
        <v>54.455184</v>
      </c>
      <c r="D129" s="161">
        <f t="shared" si="2"/>
        <v>0.10458651359518589</v>
      </c>
      <c r="E129" s="243">
        <f>'Open Int.'!B135/'Open Int.'!K135</f>
        <v>0.99812734082397</v>
      </c>
      <c r="F129" s="228">
        <f>'Open Int.'!E135/'Open Int.'!K135</f>
        <v>0.0018726591760299626</v>
      </c>
      <c r="G129" s="244">
        <f>'Open Int.'!H135/'Open Int.'!K135</f>
        <v>0</v>
      </c>
      <c r="H129" s="247">
        <v>24507940</v>
      </c>
      <c r="I129" s="231">
        <v>4900800</v>
      </c>
      <c r="J129" s="354">
        <v>2534400</v>
      </c>
      <c r="K129" s="117" t="str">
        <f t="shared" si="3"/>
        <v>Gross Exposure is less then 30%</v>
      </c>
      <c r="M129"/>
      <c r="N129"/>
    </row>
    <row r="130" spans="1:14" s="7" customFormat="1" ht="15">
      <c r="A130" s="201" t="s">
        <v>419</v>
      </c>
      <c r="B130" s="235">
        <f>'Open Int.'!K136</f>
        <v>634500</v>
      </c>
      <c r="C130" s="237">
        <f>'Open Int.'!R136</f>
        <v>28.0036575</v>
      </c>
      <c r="D130" s="161">
        <f t="shared" si="2"/>
        <v>0.039063252733334906</v>
      </c>
      <c r="E130" s="243">
        <f>'Open Int.'!B136/'Open Int.'!K136</f>
        <v>1</v>
      </c>
      <c r="F130" s="228">
        <f>'Open Int.'!E136/'Open Int.'!K136</f>
        <v>0</v>
      </c>
      <c r="G130" s="244">
        <f>'Open Int.'!H136/'Open Int.'!K136</f>
        <v>0</v>
      </c>
      <c r="H130" s="247">
        <v>16242887</v>
      </c>
      <c r="I130" s="231">
        <v>3248500</v>
      </c>
      <c r="J130" s="354">
        <v>1624000</v>
      </c>
      <c r="K130" s="117" t="str">
        <f t="shared" si="3"/>
        <v>Gross Exposure is less then 30%</v>
      </c>
      <c r="M130"/>
      <c r="N130"/>
    </row>
    <row r="131" spans="1:14" s="7" customFormat="1" ht="15">
      <c r="A131" s="201" t="s">
        <v>274</v>
      </c>
      <c r="B131" s="235">
        <f>'Open Int.'!K137</f>
        <v>6627600</v>
      </c>
      <c r="C131" s="237">
        <f>'Open Int.'!R137</f>
        <v>225.868608</v>
      </c>
      <c r="D131" s="161">
        <f t="shared" si="2"/>
        <v>0.912244190079778</v>
      </c>
      <c r="E131" s="243">
        <f>'Open Int.'!B137/'Open Int.'!K137</f>
        <v>0.986480777355302</v>
      </c>
      <c r="F131" s="228">
        <f>'Open Int.'!E137/'Open Int.'!K137</f>
        <v>0.012991128010139416</v>
      </c>
      <c r="G131" s="244">
        <f>'Open Int.'!H137/'Open Int.'!K137</f>
        <v>0.0005280946345585128</v>
      </c>
      <c r="H131" s="247">
        <v>7265160</v>
      </c>
      <c r="I131" s="231">
        <v>1452500</v>
      </c>
      <c r="J131" s="354">
        <v>1452500</v>
      </c>
      <c r="K131" s="117" t="str">
        <f t="shared" si="3"/>
        <v>Gross exposure has crossed 80%,Margin double</v>
      </c>
      <c r="M131"/>
      <c r="N131"/>
    </row>
    <row r="132" spans="1:14" s="7" customFormat="1" ht="15">
      <c r="A132" s="201" t="s">
        <v>420</v>
      </c>
      <c r="B132" s="235">
        <f>'Open Int.'!K138</f>
        <v>569000</v>
      </c>
      <c r="C132" s="237">
        <f>'Open Int.'!R138</f>
        <v>23.57367</v>
      </c>
      <c r="D132" s="161">
        <f t="shared" si="2"/>
        <v>0.10351558200589911</v>
      </c>
      <c r="E132" s="243">
        <f>'Open Int.'!B138/'Open Int.'!K138</f>
        <v>1</v>
      </c>
      <c r="F132" s="228">
        <f>'Open Int.'!E138/'Open Int.'!K138</f>
        <v>0</v>
      </c>
      <c r="G132" s="244">
        <f>'Open Int.'!H138/'Open Int.'!K138</f>
        <v>0</v>
      </c>
      <c r="H132" s="247">
        <v>5496757</v>
      </c>
      <c r="I132" s="231">
        <v>1099000</v>
      </c>
      <c r="J132" s="354">
        <v>1099000</v>
      </c>
      <c r="K132" s="117" t="str">
        <f t="shared" si="3"/>
        <v>Gross Exposure is less then 30%</v>
      </c>
      <c r="M132"/>
      <c r="N132"/>
    </row>
    <row r="133" spans="1:14" s="7" customFormat="1" ht="15">
      <c r="A133" s="201" t="s">
        <v>224</v>
      </c>
      <c r="B133" s="235">
        <f>'Open Int.'!K139</f>
        <v>3816800</v>
      </c>
      <c r="C133" s="237">
        <f>'Open Int.'!R139</f>
        <v>194.733136</v>
      </c>
      <c r="D133" s="161">
        <f aca="true" t="shared" si="4" ref="D133:D189">B133/H133</f>
        <v>0.4537216516095778</v>
      </c>
      <c r="E133" s="243">
        <f>'Open Int.'!B139/'Open Int.'!K139</f>
        <v>0.9988079019073569</v>
      </c>
      <c r="F133" s="228">
        <f>'Open Int.'!E139/'Open Int.'!K139</f>
        <v>0.0011920980926430518</v>
      </c>
      <c r="G133" s="244">
        <f>'Open Int.'!H139/'Open Int.'!K139</f>
        <v>0</v>
      </c>
      <c r="H133" s="247">
        <v>8412206</v>
      </c>
      <c r="I133" s="231">
        <v>1682200</v>
      </c>
      <c r="J133" s="354">
        <v>1053650</v>
      </c>
      <c r="K133" s="117" t="str">
        <f aca="true" t="shared" si="5" ref="K133:K189">IF(D133&gt;=80%,"Gross exposure has crossed 80%,Margin double",IF(D133&gt;=60%,"Gross exposure is Substantial as Open interest has crossed 60%",IF(D133&gt;=40%,"Gross exposure is building up andcrpsses 40% mark",IF(D133&gt;=30%,"Some sign of build up Gross exposure crosses 30%","Gross Exposure is less then 30%"))))</f>
        <v>Gross exposure is building up andcrpsses 40% mark</v>
      </c>
      <c r="M133"/>
      <c r="N133"/>
    </row>
    <row r="134" spans="1:14" s="7" customFormat="1" ht="15">
      <c r="A134" s="201" t="s">
        <v>421</v>
      </c>
      <c r="B134" s="235">
        <f>'Open Int.'!K140</f>
        <v>1089550</v>
      </c>
      <c r="C134" s="237">
        <f>'Open Int.'!R140</f>
        <v>54.8370515</v>
      </c>
      <c r="D134" s="161">
        <f t="shared" si="4"/>
        <v>0.3721319913288174</v>
      </c>
      <c r="E134" s="243">
        <f>'Open Int.'!B140/'Open Int.'!K140</f>
        <v>0.9969712266532055</v>
      </c>
      <c r="F134" s="228">
        <f>'Open Int.'!E140/'Open Int.'!K140</f>
        <v>0.003028773346794548</v>
      </c>
      <c r="G134" s="244">
        <f>'Open Int.'!H140/'Open Int.'!K140</f>
        <v>0</v>
      </c>
      <c r="H134" s="247">
        <v>2927859</v>
      </c>
      <c r="I134" s="231">
        <v>585200</v>
      </c>
      <c r="J134" s="354">
        <v>585200</v>
      </c>
      <c r="K134" s="117" t="str">
        <f t="shared" si="5"/>
        <v>Some sign of build up Gross exposure crosses 30%</v>
      </c>
      <c r="M134"/>
      <c r="N134"/>
    </row>
    <row r="135" spans="1:14" s="7" customFormat="1" ht="15">
      <c r="A135" s="201" t="s">
        <v>422</v>
      </c>
      <c r="B135" s="235">
        <f>'Open Int.'!K141</f>
        <v>31319200</v>
      </c>
      <c r="C135" s="237">
        <f>'Open Int.'!R141</f>
        <v>172.412196</v>
      </c>
      <c r="D135" s="161">
        <f t="shared" si="4"/>
        <v>0.41758928879047585</v>
      </c>
      <c r="E135" s="243">
        <f>'Open Int.'!B141/'Open Int.'!K141</f>
        <v>0.7461365552121383</v>
      </c>
      <c r="F135" s="228">
        <f>'Open Int.'!E141/'Open Int.'!K141</f>
        <v>0.2162124192188817</v>
      </c>
      <c r="G135" s="244">
        <f>'Open Int.'!H141/'Open Int.'!K141</f>
        <v>0.03765102556898005</v>
      </c>
      <c r="H135" s="247">
        <v>75000008</v>
      </c>
      <c r="I135" s="231">
        <v>14999600</v>
      </c>
      <c r="J135" s="354">
        <v>10925200</v>
      </c>
      <c r="K135" s="117" t="str">
        <f t="shared" si="5"/>
        <v>Gross exposure is building up andcrpsses 40% mark</v>
      </c>
      <c r="M135"/>
      <c r="N135"/>
    </row>
    <row r="136" spans="1:14" s="7" customFormat="1" ht="15">
      <c r="A136" s="201" t="s">
        <v>393</v>
      </c>
      <c r="B136" s="235">
        <f>'Open Int.'!K142</f>
        <v>15676800</v>
      </c>
      <c r="C136" s="237">
        <f>'Open Int.'!R142</f>
        <v>234.36816</v>
      </c>
      <c r="D136" s="161">
        <f t="shared" si="4"/>
        <v>0.6681401710071968</v>
      </c>
      <c r="E136" s="243">
        <f>'Open Int.'!B142/'Open Int.'!K142</f>
        <v>0.8735456215554195</v>
      </c>
      <c r="F136" s="228">
        <f>'Open Int.'!E142/'Open Int.'!K142</f>
        <v>0.1174219228413962</v>
      </c>
      <c r="G136" s="244">
        <f>'Open Int.'!H142/'Open Int.'!K142</f>
        <v>0.009032455603184324</v>
      </c>
      <c r="H136" s="247">
        <v>23463340</v>
      </c>
      <c r="I136" s="231">
        <v>4692000</v>
      </c>
      <c r="J136" s="354">
        <v>4017600</v>
      </c>
      <c r="K136" s="117" t="str">
        <f t="shared" si="5"/>
        <v>Gross exposure is Substantial as Open interest has crossed 60%</v>
      </c>
      <c r="M136"/>
      <c r="N136"/>
    </row>
    <row r="137" spans="1:14" s="7" customFormat="1" ht="15">
      <c r="A137" s="201" t="s">
        <v>81</v>
      </c>
      <c r="B137" s="235">
        <f>'Open Int.'!K143</f>
        <v>6339000</v>
      </c>
      <c r="C137" s="237">
        <f>'Open Int.'!R143</f>
        <v>327.91646999999995</v>
      </c>
      <c r="D137" s="161">
        <f t="shared" si="4"/>
        <v>0.23819866347214666</v>
      </c>
      <c r="E137" s="243">
        <f>'Open Int.'!B143/'Open Int.'!K143</f>
        <v>0.9974443918599148</v>
      </c>
      <c r="F137" s="228">
        <f>'Open Int.'!E143/'Open Int.'!K143</f>
        <v>0.0024609559867486987</v>
      </c>
      <c r="G137" s="244">
        <f>'Open Int.'!H143/'Open Int.'!K143</f>
        <v>9.46521533364884E-05</v>
      </c>
      <c r="H137" s="247">
        <v>26612240</v>
      </c>
      <c r="I137" s="231">
        <v>5322000</v>
      </c>
      <c r="J137" s="354">
        <v>2661000</v>
      </c>
      <c r="K137" s="117" t="str">
        <f t="shared" si="5"/>
        <v>Gross Exposure is less then 30%</v>
      </c>
      <c r="M137"/>
      <c r="N137"/>
    </row>
    <row r="138" spans="1:14" s="7" customFormat="1" ht="15">
      <c r="A138" s="201" t="s">
        <v>225</v>
      </c>
      <c r="B138" s="235">
        <f>'Open Int.'!K144</f>
        <v>7749000</v>
      </c>
      <c r="C138" s="237">
        <f>'Open Int.'!R144</f>
        <v>120.768165</v>
      </c>
      <c r="D138" s="161">
        <f t="shared" si="4"/>
        <v>0.5442474435856868</v>
      </c>
      <c r="E138" s="243">
        <f>'Open Int.'!B144/'Open Int.'!K144</f>
        <v>0.9170731707317074</v>
      </c>
      <c r="F138" s="228">
        <f>'Open Int.'!E144/'Open Int.'!K144</f>
        <v>0.07750677506775068</v>
      </c>
      <c r="G138" s="244">
        <f>'Open Int.'!H144/'Open Int.'!K144</f>
        <v>0.005420054200542005</v>
      </c>
      <c r="H138" s="247">
        <v>14238009</v>
      </c>
      <c r="I138" s="231">
        <v>2847600</v>
      </c>
      <c r="J138" s="354">
        <v>2847600</v>
      </c>
      <c r="K138" s="117" t="str">
        <f t="shared" si="5"/>
        <v>Gross exposure is building up andcrpsses 40% mark</v>
      </c>
      <c r="M138"/>
      <c r="N138"/>
    </row>
    <row r="139" spans="1:14" s="7" customFormat="1" ht="15">
      <c r="A139" s="201" t="s">
        <v>297</v>
      </c>
      <c r="B139" s="235">
        <f>'Open Int.'!K145</f>
        <v>9126700</v>
      </c>
      <c r="C139" s="237">
        <f>'Open Int.'!R145</f>
        <v>451.2696815</v>
      </c>
      <c r="D139" s="161">
        <f t="shared" si="4"/>
        <v>0.7784042231544275</v>
      </c>
      <c r="E139" s="243">
        <f>'Open Int.'!B145/'Open Int.'!K145</f>
        <v>0.9757743762805834</v>
      </c>
      <c r="F139" s="228">
        <f>'Open Int.'!E145/'Open Int.'!K145</f>
        <v>0.020850909967458118</v>
      </c>
      <c r="G139" s="244">
        <f>'Open Int.'!H145/'Open Int.'!K145</f>
        <v>0.0033747137519585394</v>
      </c>
      <c r="H139" s="247">
        <v>11724885</v>
      </c>
      <c r="I139" s="231">
        <v>2344100</v>
      </c>
      <c r="J139" s="354">
        <v>1171500</v>
      </c>
      <c r="K139" s="117" t="str">
        <f t="shared" si="5"/>
        <v>Gross exposure is Substantial as Open interest has crossed 60%</v>
      </c>
      <c r="M139"/>
      <c r="N139"/>
    </row>
    <row r="140" spans="1:11" s="7" customFormat="1" ht="15">
      <c r="A140" s="201" t="s">
        <v>226</v>
      </c>
      <c r="B140" s="235">
        <f>'Open Int.'!K146</f>
        <v>10329000</v>
      </c>
      <c r="C140" s="237">
        <f>'Open Int.'!R146</f>
        <v>267.83097</v>
      </c>
      <c r="D140" s="161">
        <f t="shared" si="4"/>
        <v>0.4289783359087677</v>
      </c>
      <c r="E140" s="243">
        <f>'Open Int.'!B146/'Open Int.'!K146</f>
        <v>0.9815567818762707</v>
      </c>
      <c r="F140" s="228">
        <f>'Open Int.'!E146/'Open Int.'!K146</f>
        <v>0.014231774615161197</v>
      </c>
      <c r="G140" s="244">
        <f>'Open Int.'!H146/'Open Int.'!K146</f>
        <v>0.004211443508568109</v>
      </c>
      <c r="H140" s="247">
        <v>24078139</v>
      </c>
      <c r="I140" s="231">
        <v>4815000</v>
      </c>
      <c r="J140" s="354">
        <v>2623500</v>
      </c>
      <c r="K140" s="117" t="str">
        <f t="shared" si="5"/>
        <v>Gross exposure is building up andcrpsses 40% mark</v>
      </c>
    </row>
    <row r="141" spans="1:11" s="7" customFormat="1" ht="15">
      <c r="A141" s="201" t="s">
        <v>423</v>
      </c>
      <c r="B141" s="235">
        <f>'Open Int.'!K147</f>
        <v>1230350</v>
      </c>
      <c r="C141" s="237">
        <f>'Open Int.'!R147</f>
        <v>65.9098495</v>
      </c>
      <c r="D141" s="161">
        <f t="shared" si="4"/>
        <v>0.43206650948133757</v>
      </c>
      <c r="E141" s="243">
        <f>'Open Int.'!B147/'Open Int.'!K147</f>
        <v>1</v>
      </c>
      <c r="F141" s="228">
        <f>'Open Int.'!E147/'Open Int.'!K147</f>
        <v>0</v>
      </c>
      <c r="G141" s="244">
        <f>'Open Int.'!H147/'Open Int.'!K147</f>
        <v>0</v>
      </c>
      <c r="H141" s="247">
        <v>2847594</v>
      </c>
      <c r="I141" s="231">
        <v>569250</v>
      </c>
      <c r="J141" s="354">
        <v>569250</v>
      </c>
      <c r="K141" s="117" t="str">
        <f t="shared" si="5"/>
        <v>Gross exposure is building up andcrpsses 40% mark</v>
      </c>
    </row>
    <row r="142" spans="1:14" s="7" customFormat="1" ht="15">
      <c r="A142" s="201" t="s">
        <v>227</v>
      </c>
      <c r="B142" s="235">
        <f>'Open Int.'!K148</f>
        <v>6132000</v>
      </c>
      <c r="C142" s="237">
        <f>'Open Int.'!R148</f>
        <v>217.9926</v>
      </c>
      <c r="D142" s="161">
        <f t="shared" si="4"/>
        <v>0.13654352535297293</v>
      </c>
      <c r="E142" s="243">
        <f>'Open Int.'!B148/'Open Int.'!K148</f>
        <v>0.9368558382257013</v>
      </c>
      <c r="F142" s="228">
        <f>'Open Int.'!E148/'Open Int.'!K148</f>
        <v>0.0593607305936073</v>
      </c>
      <c r="G142" s="244">
        <f>'Open Int.'!H148/'Open Int.'!K148</f>
        <v>0.0037834311806914547</v>
      </c>
      <c r="H142" s="247">
        <v>44908757</v>
      </c>
      <c r="I142" s="231">
        <v>8065600</v>
      </c>
      <c r="J142" s="354">
        <v>4032800</v>
      </c>
      <c r="K142" s="117" t="str">
        <f t="shared" si="5"/>
        <v>Gross Exposure is less then 30%</v>
      </c>
      <c r="M142"/>
      <c r="N142"/>
    </row>
    <row r="143" spans="1:14" s="7" customFormat="1" ht="15">
      <c r="A143" s="201" t="s">
        <v>234</v>
      </c>
      <c r="B143" s="235">
        <f>'Open Int.'!K149</f>
        <v>24595900</v>
      </c>
      <c r="C143" s="237">
        <f>'Open Int.'!R149</f>
        <v>1262.3845675</v>
      </c>
      <c r="D143" s="161">
        <f t="shared" si="4"/>
        <v>0.19100500976275958</v>
      </c>
      <c r="E143" s="243">
        <f>'Open Int.'!B149/'Open Int.'!K149</f>
        <v>0.8900304522298432</v>
      </c>
      <c r="F143" s="228">
        <f>'Open Int.'!E149/'Open Int.'!K149</f>
        <v>0.09084440902752085</v>
      </c>
      <c r="G143" s="244">
        <f>'Open Int.'!H149/'Open Int.'!K149</f>
        <v>0.019125138742635966</v>
      </c>
      <c r="H143" s="247">
        <v>128770968</v>
      </c>
      <c r="I143" s="231">
        <v>6287400</v>
      </c>
      <c r="J143" s="354">
        <v>3143700</v>
      </c>
      <c r="K143" s="117" t="str">
        <f t="shared" si="5"/>
        <v>Gross Exposure is less then 30%</v>
      </c>
      <c r="M143"/>
      <c r="N143"/>
    </row>
    <row r="144" spans="1:14" s="7" customFormat="1" ht="15">
      <c r="A144" s="201" t="s">
        <v>98</v>
      </c>
      <c r="B144" s="235">
        <f>'Open Int.'!K150</f>
        <v>7365050</v>
      </c>
      <c r="C144" s="237">
        <f>'Open Int.'!R150</f>
        <v>434.7589015</v>
      </c>
      <c r="D144" s="161">
        <f t="shared" si="4"/>
        <v>0.2549538424173711</v>
      </c>
      <c r="E144" s="243">
        <f>'Open Int.'!B150/'Open Int.'!K150</f>
        <v>0.9737136882981107</v>
      </c>
      <c r="F144" s="228">
        <f>'Open Int.'!E150/'Open Int.'!K150</f>
        <v>0.024344709132999777</v>
      </c>
      <c r="G144" s="244">
        <f>'Open Int.'!H150/'Open Int.'!K150</f>
        <v>0.0019416025688895526</v>
      </c>
      <c r="H144" s="247">
        <v>28887778</v>
      </c>
      <c r="I144" s="231">
        <v>5777200</v>
      </c>
      <c r="J144" s="354">
        <v>2888600</v>
      </c>
      <c r="K144" s="117" t="str">
        <f t="shared" si="5"/>
        <v>Gross Exposure is less then 30%</v>
      </c>
      <c r="M144"/>
      <c r="N144"/>
    </row>
    <row r="145" spans="1:14" s="7" customFormat="1" ht="15">
      <c r="A145" s="201" t="s">
        <v>149</v>
      </c>
      <c r="B145" s="235">
        <f>'Open Int.'!K151</f>
        <v>7597700</v>
      </c>
      <c r="C145" s="237">
        <f>'Open Int.'!R151</f>
        <v>829.0990125</v>
      </c>
      <c r="D145" s="161">
        <f t="shared" si="4"/>
        <v>0.32657182327803713</v>
      </c>
      <c r="E145" s="243">
        <f>'Open Int.'!B151/'Open Int.'!K151</f>
        <v>0.8242362820327205</v>
      </c>
      <c r="F145" s="228">
        <f>'Open Int.'!E151/'Open Int.'!K151</f>
        <v>0.12856522368611553</v>
      </c>
      <c r="G145" s="244">
        <f>'Open Int.'!H151/'Open Int.'!K151</f>
        <v>0.04719849428116404</v>
      </c>
      <c r="H145" s="247">
        <v>23265020</v>
      </c>
      <c r="I145" s="231">
        <v>4209150</v>
      </c>
      <c r="J145" s="354">
        <v>2104300</v>
      </c>
      <c r="K145" s="117" t="str">
        <f t="shared" si="5"/>
        <v>Some sign of build up Gross exposure crosses 30%</v>
      </c>
      <c r="M145"/>
      <c r="N145"/>
    </row>
    <row r="146" spans="1:14" s="7" customFormat="1" ht="15">
      <c r="A146" s="201" t="s">
        <v>203</v>
      </c>
      <c r="B146" s="235">
        <f>'Open Int.'!K152</f>
        <v>12613350</v>
      </c>
      <c r="C146" s="237">
        <f>'Open Int.'!R152</f>
        <v>2150.7023085</v>
      </c>
      <c r="D146" s="161">
        <f t="shared" si="4"/>
        <v>0.09959995142771577</v>
      </c>
      <c r="E146" s="243">
        <f>'Open Int.'!B152/'Open Int.'!K152</f>
        <v>0.7249105114818822</v>
      </c>
      <c r="F146" s="228">
        <f>'Open Int.'!E152/'Open Int.'!K152</f>
        <v>0.21053883385460642</v>
      </c>
      <c r="G146" s="244">
        <f>'Open Int.'!H152/'Open Int.'!K152</f>
        <v>0.06455065466351129</v>
      </c>
      <c r="H146" s="247">
        <v>126640122</v>
      </c>
      <c r="I146" s="231">
        <v>1921650</v>
      </c>
      <c r="J146" s="354">
        <v>960750</v>
      </c>
      <c r="K146" s="117" t="str">
        <f t="shared" si="5"/>
        <v>Gross Exposure is less then 30%</v>
      </c>
      <c r="M146"/>
      <c r="N146"/>
    </row>
    <row r="147" spans="1:14" s="7" customFormat="1" ht="15">
      <c r="A147" s="201" t="s">
        <v>298</v>
      </c>
      <c r="B147" s="235">
        <f>'Open Int.'!K153</f>
        <v>2153000</v>
      </c>
      <c r="C147" s="237">
        <f>'Open Int.'!R153</f>
        <v>129.987375</v>
      </c>
      <c r="D147" s="161">
        <f t="shared" si="4"/>
        <v>0.7579814247023083</v>
      </c>
      <c r="E147" s="243">
        <f>'Open Int.'!B153/'Open Int.'!K153</f>
        <v>0.9846725499303298</v>
      </c>
      <c r="F147" s="228">
        <f>'Open Int.'!E153/'Open Int.'!K153</f>
        <v>0.014398513701811427</v>
      </c>
      <c r="G147" s="244">
        <f>'Open Int.'!H153/'Open Int.'!K153</f>
        <v>0.0009289363678588017</v>
      </c>
      <c r="H147" s="247">
        <v>2840439</v>
      </c>
      <c r="I147" s="231">
        <v>568000</v>
      </c>
      <c r="J147" s="354">
        <v>568000</v>
      </c>
      <c r="K147" s="117" t="str">
        <f t="shared" si="5"/>
        <v>Gross exposure is Substantial as Open interest has crossed 60%</v>
      </c>
      <c r="M147"/>
      <c r="N147"/>
    </row>
    <row r="148" spans="1:14" s="7" customFormat="1" ht="15">
      <c r="A148" s="201" t="s">
        <v>424</v>
      </c>
      <c r="B148" s="235">
        <f>'Open Int.'!K154</f>
        <v>101143900</v>
      </c>
      <c r="C148" s="237">
        <f>'Open Int.'!R154</f>
        <v>355.015089</v>
      </c>
      <c r="D148" s="161">
        <f t="shared" si="4"/>
        <v>0.703195883282661</v>
      </c>
      <c r="E148" s="243">
        <f>'Open Int.'!B154/'Open Int.'!K154</f>
        <v>0.72190018379754</v>
      </c>
      <c r="F148" s="228">
        <f>'Open Int.'!E154/'Open Int.'!K154</f>
        <v>0.23610914746218012</v>
      </c>
      <c r="G148" s="244">
        <f>'Open Int.'!H154/'Open Int.'!K154</f>
        <v>0.041990668740279936</v>
      </c>
      <c r="H148" s="247">
        <v>143834602</v>
      </c>
      <c r="I148" s="231">
        <v>28764450</v>
      </c>
      <c r="J148" s="354">
        <v>17760600</v>
      </c>
      <c r="K148" s="117" t="str">
        <f t="shared" si="5"/>
        <v>Gross exposure is Substantial as Open interest has crossed 60%</v>
      </c>
      <c r="M148"/>
      <c r="N148"/>
    </row>
    <row r="149" spans="1:14" s="7" customFormat="1" ht="15">
      <c r="A149" s="201" t="s">
        <v>425</v>
      </c>
      <c r="B149" s="235">
        <f>'Open Int.'!K155</f>
        <v>2210400</v>
      </c>
      <c r="C149" s="237">
        <f>'Open Int.'!R155</f>
        <v>102.61782</v>
      </c>
      <c r="D149" s="161">
        <f t="shared" si="4"/>
        <v>0.2626485775340882</v>
      </c>
      <c r="E149" s="243">
        <f>'Open Int.'!B155/'Open Int.'!K155</f>
        <v>0.9945032573289903</v>
      </c>
      <c r="F149" s="228">
        <f>'Open Int.'!E155/'Open Int.'!K155</f>
        <v>0.005496742671009772</v>
      </c>
      <c r="G149" s="244">
        <f>'Open Int.'!H155/'Open Int.'!K155</f>
        <v>0</v>
      </c>
      <c r="H149" s="247">
        <v>8415808</v>
      </c>
      <c r="I149" s="231">
        <v>1683000</v>
      </c>
      <c r="J149" s="354">
        <v>1077300</v>
      </c>
      <c r="K149" s="117" t="str">
        <f t="shared" si="5"/>
        <v>Gross Exposure is less then 30%</v>
      </c>
      <c r="M149"/>
      <c r="N149"/>
    </row>
    <row r="150" spans="1:14" s="7" customFormat="1" ht="15">
      <c r="A150" s="201" t="s">
        <v>216</v>
      </c>
      <c r="B150" s="235">
        <f>'Open Int.'!K156</f>
        <v>83746650</v>
      </c>
      <c r="C150" s="237">
        <f>'Open Int.'!R156</f>
        <v>806.4802395</v>
      </c>
      <c r="D150" s="161">
        <f t="shared" si="4"/>
        <v>0.46525916666666667</v>
      </c>
      <c r="E150" s="243">
        <f>'Open Int.'!B156/'Open Int.'!K156</f>
        <v>0.7376295051802072</v>
      </c>
      <c r="F150" s="228">
        <f>'Open Int.'!E156/'Open Int.'!K156</f>
        <v>0.22276891075643027</v>
      </c>
      <c r="G150" s="244">
        <f>'Open Int.'!H156/'Open Int.'!K156</f>
        <v>0.03960158406336253</v>
      </c>
      <c r="H150" s="247">
        <v>180000000</v>
      </c>
      <c r="I150" s="231">
        <v>35999100</v>
      </c>
      <c r="J150" s="354">
        <v>17999550</v>
      </c>
      <c r="K150" s="117" t="str">
        <f t="shared" si="5"/>
        <v>Gross exposure is building up andcrpsses 40% mark</v>
      </c>
      <c r="M150"/>
      <c r="N150"/>
    </row>
    <row r="151" spans="1:14" s="7" customFormat="1" ht="15">
      <c r="A151" s="201" t="s">
        <v>235</v>
      </c>
      <c r="B151" s="235">
        <f>'Open Int.'!K157</f>
        <v>39733200</v>
      </c>
      <c r="C151" s="237">
        <f>'Open Int.'!R157</f>
        <v>533.219544</v>
      </c>
      <c r="D151" s="161">
        <f t="shared" si="4"/>
        <v>0.3400863379969398</v>
      </c>
      <c r="E151" s="243">
        <f>'Open Int.'!B157/'Open Int.'!K157</f>
        <v>0.7350502854036423</v>
      </c>
      <c r="F151" s="228">
        <f>'Open Int.'!E157/'Open Int.'!K157</f>
        <v>0.19298722478934494</v>
      </c>
      <c r="G151" s="244">
        <f>'Open Int.'!H157/'Open Int.'!K157</f>
        <v>0.07196248980701278</v>
      </c>
      <c r="H151" s="247">
        <v>116832685</v>
      </c>
      <c r="I151" s="231">
        <v>22995900</v>
      </c>
      <c r="J151" s="354">
        <v>11496600</v>
      </c>
      <c r="K151" s="117" t="str">
        <f t="shared" si="5"/>
        <v>Some sign of build up Gross exposure crosses 30%</v>
      </c>
      <c r="M151"/>
      <c r="N151"/>
    </row>
    <row r="152" spans="1:14" s="7" customFormat="1" ht="15">
      <c r="A152" s="201" t="s">
        <v>204</v>
      </c>
      <c r="B152" s="235">
        <f>'Open Int.'!K158</f>
        <v>13324200</v>
      </c>
      <c r="C152" s="237">
        <f>'Open Int.'!R158</f>
        <v>615.644661</v>
      </c>
      <c r="D152" s="161">
        <f t="shared" si="4"/>
        <v>0.13928321734134072</v>
      </c>
      <c r="E152" s="243">
        <f>'Open Int.'!B158/'Open Int.'!K158</f>
        <v>0.8411762057009051</v>
      </c>
      <c r="F152" s="228">
        <f>'Open Int.'!E158/'Open Int.'!K158</f>
        <v>0.12671680100869095</v>
      </c>
      <c r="G152" s="244">
        <f>'Open Int.'!H158/'Open Int.'!K158</f>
        <v>0.03210699329040392</v>
      </c>
      <c r="H152" s="247">
        <v>95662638</v>
      </c>
      <c r="I152" s="231">
        <v>6339000</v>
      </c>
      <c r="J152" s="354">
        <v>3169200</v>
      </c>
      <c r="K152" s="117" t="str">
        <f t="shared" si="5"/>
        <v>Gross Exposure is less then 30%</v>
      </c>
      <c r="M152"/>
      <c r="N152"/>
    </row>
    <row r="153" spans="1:14" s="7" customFormat="1" ht="15">
      <c r="A153" s="201" t="s">
        <v>205</v>
      </c>
      <c r="B153" s="235">
        <f>'Open Int.'!K159</f>
        <v>13307250</v>
      </c>
      <c r="C153" s="237">
        <f>'Open Int.'!R159</f>
        <v>1936.47102</v>
      </c>
      <c r="D153" s="161">
        <f t="shared" si="4"/>
        <v>0.39023035445399684</v>
      </c>
      <c r="E153" s="243">
        <f>'Open Int.'!B159/'Open Int.'!K159</f>
        <v>0.8583478930658099</v>
      </c>
      <c r="F153" s="228">
        <f>'Open Int.'!E159/'Open Int.'!K159</f>
        <v>0.08653177779030227</v>
      </c>
      <c r="G153" s="244">
        <f>'Open Int.'!H159/'Open Int.'!K159</f>
        <v>0.05512032914388773</v>
      </c>
      <c r="H153" s="247">
        <v>34101012</v>
      </c>
      <c r="I153" s="231">
        <v>2722500</v>
      </c>
      <c r="J153" s="354">
        <v>1361250</v>
      </c>
      <c r="K153" s="117" t="str">
        <f t="shared" si="5"/>
        <v>Some sign of build up Gross exposure crosses 30%</v>
      </c>
      <c r="M153"/>
      <c r="N153"/>
    </row>
    <row r="154" spans="1:14" s="7" customFormat="1" ht="15">
      <c r="A154" s="201" t="s">
        <v>37</v>
      </c>
      <c r="B154" s="235">
        <f>'Open Int.'!K160</f>
        <v>2846400</v>
      </c>
      <c r="C154" s="237">
        <f>'Open Int.'!R160</f>
        <v>54.736272</v>
      </c>
      <c r="D154" s="161">
        <f t="shared" si="4"/>
        <v>0.2536437225317322</v>
      </c>
      <c r="E154" s="243">
        <f>'Open Int.'!B160/'Open Int.'!K160</f>
        <v>0.9657110736368747</v>
      </c>
      <c r="F154" s="228">
        <f>'Open Int.'!E160/'Open Int.'!K160</f>
        <v>0.03316469926925239</v>
      </c>
      <c r="G154" s="244">
        <f>'Open Int.'!H160/'Open Int.'!K160</f>
        <v>0.0011242270938729624</v>
      </c>
      <c r="H154" s="247">
        <v>11222040</v>
      </c>
      <c r="I154" s="231">
        <v>2243200</v>
      </c>
      <c r="J154" s="354">
        <v>2243200</v>
      </c>
      <c r="K154" s="117" t="str">
        <f t="shared" si="5"/>
        <v>Gross Exposure is less then 30%</v>
      </c>
      <c r="M154"/>
      <c r="N154"/>
    </row>
    <row r="155" spans="1:16" s="7" customFormat="1" ht="15">
      <c r="A155" s="201" t="s">
        <v>299</v>
      </c>
      <c r="B155" s="235">
        <f>'Open Int.'!K161</f>
        <v>1712250</v>
      </c>
      <c r="C155" s="237">
        <f>'Open Int.'!R161</f>
        <v>299.22424875</v>
      </c>
      <c r="D155" s="161">
        <f t="shared" si="4"/>
        <v>0.44388258634809263</v>
      </c>
      <c r="E155" s="243">
        <f>'Open Int.'!B161/'Open Int.'!K161</f>
        <v>0.9407796758650898</v>
      </c>
      <c r="F155" s="228">
        <f>'Open Int.'!E161/'Open Int.'!K161</f>
        <v>0.058519491896627245</v>
      </c>
      <c r="G155" s="244">
        <f>'Open Int.'!H161/'Open Int.'!K161</f>
        <v>0.000700832238282961</v>
      </c>
      <c r="H155" s="247">
        <v>3857439</v>
      </c>
      <c r="I155" s="231">
        <v>771450</v>
      </c>
      <c r="J155" s="354">
        <v>385650</v>
      </c>
      <c r="K155" s="117" t="str">
        <f t="shared" si="5"/>
        <v>Gross exposure is building up andcrpsses 40% mark</v>
      </c>
      <c r="M155"/>
      <c r="N155"/>
      <c r="P155" s="96"/>
    </row>
    <row r="156" spans="1:16" s="7" customFormat="1" ht="15">
      <c r="A156" s="201" t="s">
        <v>426</v>
      </c>
      <c r="B156" s="235">
        <f>'Open Int.'!K162</f>
        <v>57800</v>
      </c>
      <c r="C156" s="237">
        <f>'Open Int.'!R162</f>
        <v>6.900742</v>
      </c>
      <c r="D156" s="161">
        <f t="shared" si="4"/>
        <v>0.022864982279638735</v>
      </c>
      <c r="E156" s="243">
        <f>'Open Int.'!B162/'Open Int.'!K162</f>
        <v>1</v>
      </c>
      <c r="F156" s="228">
        <f>'Open Int.'!E162/'Open Int.'!K162</f>
        <v>0</v>
      </c>
      <c r="G156" s="244">
        <f>'Open Int.'!H162/'Open Int.'!K162</f>
        <v>0</v>
      </c>
      <c r="H156" s="247">
        <v>2527883</v>
      </c>
      <c r="I156" s="231">
        <v>505400</v>
      </c>
      <c r="J156" s="354">
        <v>481800</v>
      </c>
      <c r="K156" s="117" t="str">
        <f t="shared" si="5"/>
        <v>Gross Exposure is less then 30%</v>
      </c>
      <c r="M156"/>
      <c r="N156"/>
      <c r="P156" s="96"/>
    </row>
    <row r="157" spans="1:16" s="7" customFormat="1" ht="15">
      <c r="A157" s="201" t="s">
        <v>228</v>
      </c>
      <c r="B157" s="235">
        <f>'Open Int.'!K163</f>
        <v>1099236</v>
      </c>
      <c r="C157" s="237">
        <f>'Open Int.'!R163</f>
        <v>144.19777847999998</v>
      </c>
      <c r="D157" s="161">
        <f t="shared" si="4"/>
        <v>0.07273970843263966</v>
      </c>
      <c r="E157" s="243">
        <f>'Open Int.'!B163/'Open Int.'!K163</f>
        <v>0.9917906618778861</v>
      </c>
      <c r="F157" s="228">
        <f>'Open Int.'!E163/'Open Int.'!K163</f>
        <v>0.007525226611937746</v>
      </c>
      <c r="G157" s="244">
        <f>'Open Int.'!H163/'Open Int.'!K163</f>
        <v>0.0006841115101761587</v>
      </c>
      <c r="H157" s="247">
        <v>15111911</v>
      </c>
      <c r="I157" s="231">
        <v>2548904</v>
      </c>
      <c r="J157" s="354">
        <v>1274452</v>
      </c>
      <c r="K157" s="117" t="str">
        <f t="shared" si="5"/>
        <v>Gross Exposure is less then 30%</v>
      </c>
      <c r="M157"/>
      <c r="N157"/>
      <c r="P157" s="96"/>
    </row>
    <row r="158" spans="1:16" s="7" customFormat="1" ht="15">
      <c r="A158" s="201" t="s">
        <v>427</v>
      </c>
      <c r="B158" s="235">
        <f>'Open Int.'!K164</f>
        <v>10745800</v>
      </c>
      <c r="C158" s="237">
        <f>'Open Int.'!R164</f>
        <v>96.980845</v>
      </c>
      <c r="D158" s="161">
        <f t="shared" si="4"/>
        <v>0.4930826955817527</v>
      </c>
      <c r="E158" s="243">
        <f>'Open Int.'!B164/'Open Int.'!K164</f>
        <v>0.9920154851197677</v>
      </c>
      <c r="F158" s="228">
        <f>'Open Int.'!E164/'Open Int.'!K164</f>
        <v>0.007500604887490926</v>
      </c>
      <c r="G158" s="244">
        <f>'Open Int.'!H164/'Open Int.'!K164</f>
        <v>0.0004839099927413501</v>
      </c>
      <c r="H158" s="247">
        <v>21793099</v>
      </c>
      <c r="I158" s="231">
        <v>4357600</v>
      </c>
      <c r="J158" s="354">
        <v>4357600</v>
      </c>
      <c r="K158" s="117" t="str">
        <f t="shared" si="5"/>
        <v>Gross exposure is building up andcrpsses 40% mark</v>
      </c>
      <c r="M158"/>
      <c r="N158"/>
      <c r="P158" s="96"/>
    </row>
    <row r="159" spans="1:16" s="7" customFormat="1" ht="15">
      <c r="A159" s="201" t="s">
        <v>276</v>
      </c>
      <c r="B159" s="235">
        <f>'Open Int.'!K165</f>
        <v>402150</v>
      </c>
      <c r="C159" s="237">
        <f>'Open Int.'!R165</f>
        <v>35.07753375</v>
      </c>
      <c r="D159" s="161">
        <f t="shared" si="4"/>
        <v>0.21209659980907877</v>
      </c>
      <c r="E159" s="243">
        <f>'Open Int.'!B165/'Open Int.'!K165</f>
        <v>0.999129677980853</v>
      </c>
      <c r="F159" s="228">
        <f>'Open Int.'!E165/'Open Int.'!K165</f>
        <v>0.0008703220191470844</v>
      </c>
      <c r="G159" s="244">
        <f>'Open Int.'!H165/'Open Int.'!K165</f>
        <v>0</v>
      </c>
      <c r="H159" s="247">
        <v>1896070</v>
      </c>
      <c r="I159" s="231">
        <v>379050</v>
      </c>
      <c r="J159" s="354">
        <v>379050</v>
      </c>
      <c r="K159" s="117" t="str">
        <f t="shared" si="5"/>
        <v>Gross Exposure is less then 30%</v>
      </c>
      <c r="M159"/>
      <c r="N159"/>
      <c r="P159" s="96"/>
    </row>
    <row r="160" spans="1:16" s="7" customFormat="1" ht="15">
      <c r="A160" s="201" t="s">
        <v>180</v>
      </c>
      <c r="B160" s="235">
        <f>'Open Int.'!K166</f>
        <v>7089000</v>
      </c>
      <c r="C160" s="237">
        <f>'Open Int.'!R166</f>
        <v>115.231695</v>
      </c>
      <c r="D160" s="161">
        <f t="shared" si="4"/>
        <v>0.9067915734004224</v>
      </c>
      <c r="E160" s="243">
        <f>'Open Int.'!B166/'Open Int.'!K166</f>
        <v>0.9409648751586965</v>
      </c>
      <c r="F160" s="228">
        <f>'Open Int.'!E166/'Open Int.'!K166</f>
        <v>0.05438002539145154</v>
      </c>
      <c r="G160" s="244">
        <f>'Open Int.'!H166/'Open Int.'!K166</f>
        <v>0.004655099449851883</v>
      </c>
      <c r="H160" s="247">
        <v>7817673</v>
      </c>
      <c r="I160" s="231">
        <v>1563000</v>
      </c>
      <c r="J160" s="354">
        <v>1563000</v>
      </c>
      <c r="K160" s="117" t="str">
        <f t="shared" si="5"/>
        <v>Gross exposure has crossed 80%,Margin double</v>
      </c>
      <c r="M160"/>
      <c r="N160"/>
      <c r="P160" s="96"/>
    </row>
    <row r="161" spans="1:16" s="7" customFormat="1" ht="15">
      <c r="A161" s="201" t="s">
        <v>181</v>
      </c>
      <c r="B161" s="235">
        <f>'Open Int.'!K167</f>
        <v>692750</v>
      </c>
      <c r="C161" s="237">
        <f>'Open Int.'!R167</f>
        <v>23.439196250000002</v>
      </c>
      <c r="D161" s="161">
        <f t="shared" si="4"/>
        <v>0.12207467921805243</v>
      </c>
      <c r="E161" s="243">
        <f>'Open Int.'!B167/'Open Int.'!K167</f>
        <v>1</v>
      </c>
      <c r="F161" s="228">
        <f>'Open Int.'!E167/'Open Int.'!K167</f>
        <v>0</v>
      </c>
      <c r="G161" s="244">
        <f>'Open Int.'!H167/'Open Int.'!K167</f>
        <v>0</v>
      </c>
      <c r="H161" s="247">
        <v>5674805</v>
      </c>
      <c r="I161" s="231">
        <v>1134750</v>
      </c>
      <c r="J161" s="354">
        <v>1134750</v>
      </c>
      <c r="K161" s="117" t="str">
        <f t="shared" si="5"/>
        <v>Gross Exposure is less then 30%</v>
      </c>
      <c r="M161"/>
      <c r="N161"/>
      <c r="P161" s="96"/>
    </row>
    <row r="162" spans="1:16" s="7" customFormat="1" ht="15">
      <c r="A162" s="201" t="s">
        <v>150</v>
      </c>
      <c r="B162" s="235">
        <f>'Open Int.'!K168</f>
        <v>4311672</v>
      </c>
      <c r="C162" s="237">
        <f>'Open Int.'!R168</f>
        <v>251.8016448</v>
      </c>
      <c r="D162" s="161">
        <f t="shared" si="4"/>
        <v>0.18602143611448627</v>
      </c>
      <c r="E162" s="243">
        <f>'Open Int.'!B168/'Open Int.'!K168</f>
        <v>0.9868955709061357</v>
      </c>
      <c r="F162" s="228">
        <f>'Open Int.'!E168/'Open Int.'!K168</f>
        <v>0.01259650548557497</v>
      </c>
      <c r="G162" s="244">
        <f>'Open Int.'!H168/'Open Int.'!K168</f>
        <v>0.0005079236082893133</v>
      </c>
      <c r="H162" s="247">
        <v>23178361</v>
      </c>
      <c r="I162" s="231">
        <v>4635354</v>
      </c>
      <c r="J162" s="354">
        <v>2317458</v>
      </c>
      <c r="K162" s="117" t="str">
        <f t="shared" si="5"/>
        <v>Gross Exposure is less then 30%</v>
      </c>
      <c r="M162"/>
      <c r="N162"/>
      <c r="P162" s="96"/>
    </row>
    <row r="163" spans="1:16" s="7" customFormat="1" ht="15">
      <c r="A163" s="201" t="s">
        <v>428</v>
      </c>
      <c r="B163" s="235">
        <f>'Open Int.'!K169</f>
        <v>4517500</v>
      </c>
      <c r="C163" s="237">
        <f>'Open Int.'!R169</f>
        <v>76.0972875</v>
      </c>
      <c r="D163" s="161">
        <f t="shared" si="4"/>
        <v>0.18754689450780906</v>
      </c>
      <c r="E163" s="243">
        <f>'Open Int.'!B169/'Open Int.'!K169</f>
        <v>0.9676258992805755</v>
      </c>
      <c r="F163" s="228">
        <f>'Open Int.'!E169/'Open Int.'!K169</f>
        <v>0.03237410071942446</v>
      </c>
      <c r="G163" s="244">
        <f>'Open Int.'!H169/'Open Int.'!K169</f>
        <v>0</v>
      </c>
      <c r="H163" s="247">
        <v>24087309</v>
      </c>
      <c r="I163" s="231">
        <v>4816250</v>
      </c>
      <c r="J163" s="354">
        <v>3060000</v>
      </c>
      <c r="K163" s="117" t="str">
        <f t="shared" si="5"/>
        <v>Gross Exposure is less then 30%</v>
      </c>
      <c r="M163"/>
      <c r="N163"/>
      <c r="P163" s="96"/>
    </row>
    <row r="164" spans="1:16" s="7" customFormat="1" ht="15">
      <c r="A164" s="201" t="s">
        <v>429</v>
      </c>
      <c r="B164" s="235">
        <f>'Open Int.'!K170</f>
        <v>3123750</v>
      </c>
      <c r="C164" s="237">
        <f>'Open Int.'!R170</f>
        <v>74.20468125</v>
      </c>
      <c r="D164" s="161">
        <f t="shared" si="4"/>
        <v>0.43069555315372554</v>
      </c>
      <c r="E164" s="243">
        <f>'Open Int.'!B170/'Open Int.'!K170</f>
        <v>0.9895798319327731</v>
      </c>
      <c r="F164" s="228">
        <f>'Open Int.'!E170/'Open Int.'!K170</f>
        <v>0.009411764705882352</v>
      </c>
      <c r="G164" s="244">
        <f>'Open Int.'!H170/'Open Int.'!K170</f>
        <v>0.0010084033613445378</v>
      </c>
      <c r="H164" s="247">
        <v>7252803</v>
      </c>
      <c r="I164" s="231">
        <v>1450050</v>
      </c>
      <c r="J164" s="354">
        <v>1450050</v>
      </c>
      <c r="K164" s="117" t="str">
        <f t="shared" si="5"/>
        <v>Gross exposure is building up andcrpsses 40% mark</v>
      </c>
      <c r="M164"/>
      <c r="N164"/>
      <c r="P164" s="96"/>
    </row>
    <row r="165" spans="1:16" s="7" customFormat="1" ht="15">
      <c r="A165" s="201" t="s">
        <v>151</v>
      </c>
      <c r="B165" s="235">
        <f>'Open Int.'!K171</f>
        <v>1831725</v>
      </c>
      <c r="C165" s="237">
        <f>'Open Int.'!R171</f>
        <v>195.115347</v>
      </c>
      <c r="D165" s="161">
        <f t="shared" si="4"/>
        <v>0.1494150403921657</v>
      </c>
      <c r="E165" s="243">
        <f>'Open Int.'!B171/'Open Int.'!K171</f>
        <v>1</v>
      </c>
      <c r="F165" s="228">
        <f>'Open Int.'!E171/'Open Int.'!K171</f>
        <v>0</v>
      </c>
      <c r="G165" s="244">
        <f>'Open Int.'!H171/'Open Int.'!K171</f>
        <v>0</v>
      </c>
      <c r="H165" s="247">
        <v>12259308</v>
      </c>
      <c r="I165" s="231">
        <v>2451825</v>
      </c>
      <c r="J165" s="354">
        <v>1225800</v>
      </c>
      <c r="K165" s="117" t="str">
        <f t="shared" si="5"/>
        <v>Gross Exposure is less then 30%</v>
      </c>
      <c r="M165"/>
      <c r="N165"/>
      <c r="P165" s="96"/>
    </row>
    <row r="166" spans="1:16" s="7" customFormat="1" ht="15">
      <c r="A166" s="201" t="s">
        <v>214</v>
      </c>
      <c r="B166" s="235">
        <f>'Open Int.'!K172</f>
        <v>279000</v>
      </c>
      <c r="C166" s="237">
        <f>'Open Int.'!R172</f>
        <v>45.64719</v>
      </c>
      <c r="D166" s="161">
        <f t="shared" si="4"/>
        <v>0.2024967339236464</v>
      </c>
      <c r="E166" s="243">
        <f>'Open Int.'!B172/'Open Int.'!K172</f>
        <v>1</v>
      </c>
      <c r="F166" s="228">
        <f>'Open Int.'!E172/'Open Int.'!K172</f>
        <v>0</v>
      </c>
      <c r="G166" s="244">
        <f>'Open Int.'!H172/'Open Int.'!K172</f>
        <v>0</v>
      </c>
      <c r="H166" s="247">
        <v>1377800</v>
      </c>
      <c r="I166" s="231">
        <v>275500</v>
      </c>
      <c r="J166" s="354">
        <v>275500</v>
      </c>
      <c r="K166" s="117" t="str">
        <f t="shared" si="5"/>
        <v>Gross Exposure is less then 30%</v>
      </c>
      <c r="M166"/>
      <c r="N166"/>
      <c r="P166" s="96"/>
    </row>
    <row r="167" spans="1:16" s="7" customFormat="1" ht="15">
      <c r="A167" s="201" t="s">
        <v>229</v>
      </c>
      <c r="B167" s="235">
        <f>'Open Int.'!K173</f>
        <v>2205800</v>
      </c>
      <c r="C167" s="237">
        <f>'Open Int.'!R173</f>
        <v>303.981298</v>
      </c>
      <c r="D167" s="161">
        <f t="shared" si="4"/>
        <v>0.12659204213658992</v>
      </c>
      <c r="E167" s="243">
        <f>'Open Int.'!B173/'Open Int.'!K173</f>
        <v>0.9932904161755373</v>
      </c>
      <c r="F167" s="228">
        <f>'Open Int.'!E173/'Open Int.'!K173</f>
        <v>0.00498685284250612</v>
      </c>
      <c r="G167" s="244">
        <f>'Open Int.'!H173/'Open Int.'!K173</f>
        <v>0.0017227309819566597</v>
      </c>
      <c r="H167" s="247">
        <v>17424476</v>
      </c>
      <c r="I167" s="231">
        <v>2526200</v>
      </c>
      <c r="J167" s="354">
        <v>1263000</v>
      </c>
      <c r="K167" s="117" t="str">
        <f t="shared" si="5"/>
        <v>Gross Exposure is less then 30%</v>
      </c>
      <c r="M167"/>
      <c r="N167"/>
      <c r="P167" s="96"/>
    </row>
    <row r="168" spans="1:16" s="7" customFormat="1" ht="15">
      <c r="A168" s="201" t="s">
        <v>91</v>
      </c>
      <c r="B168" s="235">
        <f>'Open Int.'!K174</f>
        <v>8637400</v>
      </c>
      <c r="C168" s="237">
        <f>'Open Int.'!R174</f>
        <v>63.873573</v>
      </c>
      <c r="D168" s="161">
        <f t="shared" si="4"/>
        <v>0.24678285714285714</v>
      </c>
      <c r="E168" s="243">
        <f>'Open Int.'!B174/'Open Int.'!K174</f>
        <v>0.9128904531456226</v>
      </c>
      <c r="F168" s="228">
        <f>'Open Int.'!E174/'Open Int.'!K174</f>
        <v>0.08490981082270127</v>
      </c>
      <c r="G168" s="244">
        <f>'Open Int.'!H174/'Open Int.'!K174</f>
        <v>0.002199736031676199</v>
      </c>
      <c r="H168" s="247">
        <v>35000000</v>
      </c>
      <c r="I168" s="231">
        <v>6999600</v>
      </c>
      <c r="J168" s="354">
        <v>6771600</v>
      </c>
      <c r="K168" s="117" t="str">
        <f t="shared" si="5"/>
        <v>Gross Exposure is less then 30%</v>
      </c>
      <c r="M168"/>
      <c r="N168"/>
      <c r="P168" s="96"/>
    </row>
    <row r="169" spans="1:16" s="7" customFormat="1" ht="15">
      <c r="A169" s="201" t="s">
        <v>152</v>
      </c>
      <c r="B169" s="235">
        <f>'Open Int.'!K175</f>
        <v>4041900</v>
      </c>
      <c r="C169" s="237">
        <f>'Open Int.'!R175</f>
        <v>98.986131</v>
      </c>
      <c r="D169" s="161">
        <f t="shared" si="4"/>
        <v>0.1373528768000868</v>
      </c>
      <c r="E169" s="243">
        <f>'Open Int.'!B175/'Open Int.'!K175</f>
        <v>0.9759519038076152</v>
      </c>
      <c r="F169" s="228">
        <f>'Open Int.'!E175/'Open Int.'!K175</f>
        <v>0.021042084168336674</v>
      </c>
      <c r="G169" s="244">
        <f>'Open Int.'!H175/'Open Int.'!K175</f>
        <v>0.003006012024048096</v>
      </c>
      <c r="H169" s="247">
        <v>29427123</v>
      </c>
      <c r="I169" s="231">
        <v>5884650</v>
      </c>
      <c r="J169" s="354">
        <v>2941650</v>
      </c>
      <c r="K169" s="117" t="str">
        <f t="shared" si="5"/>
        <v>Gross Exposure is less then 30%</v>
      </c>
      <c r="M169"/>
      <c r="N169"/>
      <c r="P169" s="96"/>
    </row>
    <row r="170" spans="1:16" s="7" customFormat="1" ht="15">
      <c r="A170" s="201" t="s">
        <v>208</v>
      </c>
      <c r="B170" s="235">
        <f>'Open Int.'!K176</f>
        <v>7039020</v>
      </c>
      <c r="C170" s="237">
        <f>'Open Int.'!R176</f>
        <v>481.6801386</v>
      </c>
      <c r="D170" s="161">
        <f t="shared" si="4"/>
        <v>0.164269399743256</v>
      </c>
      <c r="E170" s="243">
        <f>'Open Int.'!B176/'Open Int.'!K176</f>
        <v>0.9011413520632133</v>
      </c>
      <c r="F170" s="228">
        <f>'Open Int.'!E176/'Open Int.'!K176</f>
        <v>0.0848697688030436</v>
      </c>
      <c r="G170" s="244">
        <f>'Open Int.'!H176/'Open Int.'!K176</f>
        <v>0.013988879133743049</v>
      </c>
      <c r="H170" s="247">
        <v>42850464</v>
      </c>
      <c r="I170" s="231">
        <v>3990632</v>
      </c>
      <c r="J170" s="354">
        <v>1995316</v>
      </c>
      <c r="K170" s="117" t="str">
        <f t="shared" si="5"/>
        <v>Gross Exposure is less then 30%</v>
      </c>
      <c r="M170"/>
      <c r="N170"/>
      <c r="P170" s="96"/>
    </row>
    <row r="171" spans="1:16" s="7" customFormat="1" ht="15">
      <c r="A171" s="201" t="s">
        <v>230</v>
      </c>
      <c r="B171" s="235">
        <f>'Open Int.'!K177</f>
        <v>2128400</v>
      </c>
      <c r="C171" s="237">
        <f>'Open Int.'!R177</f>
        <v>136.00476</v>
      </c>
      <c r="D171" s="161">
        <f t="shared" si="4"/>
        <v>0.07958956256403736</v>
      </c>
      <c r="E171" s="243">
        <f>'Open Int.'!B177/'Open Int.'!K177</f>
        <v>0.9906032700620184</v>
      </c>
      <c r="F171" s="228">
        <f>'Open Int.'!E177/'Open Int.'!K177</f>
        <v>0.008457056944183423</v>
      </c>
      <c r="G171" s="244">
        <f>'Open Int.'!H177/'Open Int.'!K177</f>
        <v>0.0009396729937981583</v>
      </c>
      <c r="H171" s="247">
        <v>26742200</v>
      </c>
      <c r="I171" s="231">
        <v>5068800</v>
      </c>
      <c r="J171" s="354">
        <v>2534400</v>
      </c>
      <c r="K171" s="117" t="str">
        <f t="shared" si="5"/>
        <v>Gross Exposure is less then 30%</v>
      </c>
      <c r="M171"/>
      <c r="N171"/>
      <c r="P171" s="96"/>
    </row>
    <row r="172" spans="1:16" s="7" customFormat="1" ht="15">
      <c r="A172" s="201" t="s">
        <v>185</v>
      </c>
      <c r="B172" s="235">
        <f>'Open Int.'!K178</f>
        <v>14251950</v>
      </c>
      <c r="C172" s="237">
        <f>'Open Int.'!R178</f>
        <v>855.33077925</v>
      </c>
      <c r="D172" s="161">
        <f t="shared" si="4"/>
        <v>0.17668432185450658</v>
      </c>
      <c r="E172" s="243">
        <f>'Open Int.'!B178/'Open Int.'!K178</f>
        <v>0.6741972151179312</v>
      </c>
      <c r="F172" s="228">
        <f>'Open Int.'!E178/'Open Int.'!K178</f>
        <v>0.23093681917211328</v>
      </c>
      <c r="G172" s="244">
        <f>'Open Int.'!H178/'Open Int.'!K178</f>
        <v>0.09486596570995548</v>
      </c>
      <c r="H172" s="247">
        <v>80663354</v>
      </c>
      <c r="I172" s="231">
        <v>5459400</v>
      </c>
      <c r="J172" s="354">
        <v>2729700</v>
      </c>
      <c r="K172" s="117" t="str">
        <f t="shared" si="5"/>
        <v>Gross Exposure is less then 30%</v>
      </c>
      <c r="M172"/>
      <c r="N172"/>
      <c r="P172" s="96"/>
    </row>
    <row r="173" spans="1:16" s="7" customFormat="1" ht="15">
      <c r="A173" s="201" t="s">
        <v>206</v>
      </c>
      <c r="B173" s="235">
        <f>'Open Int.'!K179</f>
        <v>2564650</v>
      </c>
      <c r="C173" s="237">
        <f>'Open Int.'!R179</f>
        <v>213.1480615</v>
      </c>
      <c r="D173" s="161">
        <f t="shared" si="4"/>
        <v>0.3212408779878383</v>
      </c>
      <c r="E173" s="243">
        <f>'Open Int.'!B179/'Open Int.'!K179</f>
        <v>0.9837014797340767</v>
      </c>
      <c r="F173" s="228">
        <f>'Open Int.'!E179/'Open Int.'!K179</f>
        <v>0.011580527557366502</v>
      </c>
      <c r="G173" s="244">
        <f>'Open Int.'!H179/'Open Int.'!K179</f>
        <v>0.0047179927085567236</v>
      </c>
      <c r="H173" s="247">
        <v>7983573</v>
      </c>
      <c r="I173" s="231">
        <v>1596650</v>
      </c>
      <c r="J173" s="354">
        <v>798050</v>
      </c>
      <c r="K173" s="117" t="str">
        <f t="shared" si="5"/>
        <v>Some sign of build up Gross exposure crosses 30%</v>
      </c>
      <c r="M173"/>
      <c r="N173"/>
      <c r="P173" s="96"/>
    </row>
    <row r="174" spans="1:16" s="7" customFormat="1" ht="15">
      <c r="A174" s="201" t="s">
        <v>118</v>
      </c>
      <c r="B174" s="235">
        <f>'Open Int.'!K180</f>
        <v>6473750</v>
      </c>
      <c r="C174" s="237">
        <f>'Open Int.'!R180</f>
        <v>737.97513125</v>
      </c>
      <c r="D174" s="161">
        <f t="shared" si="4"/>
        <v>0.18025179815351436</v>
      </c>
      <c r="E174" s="243">
        <f>'Open Int.'!B180/'Open Int.'!K180</f>
        <v>0.9207182853832786</v>
      </c>
      <c r="F174" s="228">
        <f>'Open Int.'!E180/'Open Int.'!K180</f>
        <v>0.0738366480015447</v>
      </c>
      <c r="G174" s="244">
        <f>'Open Int.'!H180/'Open Int.'!K180</f>
        <v>0.005445066615176675</v>
      </c>
      <c r="H174" s="247">
        <v>35915037</v>
      </c>
      <c r="I174" s="231">
        <v>2369500</v>
      </c>
      <c r="J174" s="354">
        <v>1184750</v>
      </c>
      <c r="K174" s="117" t="str">
        <f t="shared" si="5"/>
        <v>Gross Exposure is less then 30%</v>
      </c>
      <c r="M174"/>
      <c r="N174"/>
      <c r="P174" s="96"/>
    </row>
    <row r="175" spans="1:16" s="7" customFormat="1" ht="15">
      <c r="A175" s="201" t="s">
        <v>231</v>
      </c>
      <c r="B175" s="235">
        <f>'Open Int.'!K181</f>
        <v>1246506</v>
      </c>
      <c r="C175" s="237">
        <f>'Open Int.'!R181</f>
        <v>146.38343211</v>
      </c>
      <c r="D175" s="161">
        <f t="shared" si="4"/>
        <v>0.29908138189569416</v>
      </c>
      <c r="E175" s="243">
        <f>'Open Int.'!B181/'Open Int.'!K181</f>
        <v>0.9975210708973723</v>
      </c>
      <c r="F175" s="228">
        <f>'Open Int.'!E181/'Open Int.'!K181</f>
        <v>0.002478929102627665</v>
      </c>
      <c r="G175" s="244">
        <f>'Open Int.'!H181/'Open Int.'!K181</f>
        <v>0</v>
      </c>
      <c r="H175" s="247">
        <v>4167782</v>
      </c>
      <c r="I175" s="231">
        <v>833476</v>
      </c>
      <c r="J175" s="354">
        <v>503670</v>
      </c>
      <c r="K175" s="117" t="str">
        <f t="shared" si="5"/>
        <v>Gross Exposure is less then 30%</v>
      </c>
      <c r="M175"/>
      <c r="N175"/>
      <c r="P175" s="96"/>
    </row>
    <row r="176" spans="1:16" s="7" customFormat="1" ht="15">
      <c r="A176" s="201" t="s">
        <v>300</v>
      </c>
      <c r="B176" s="235">
        <f>'Open Int.'!K182</f>
        <v>2741200</v>
      </c>
      <c r="C176" s="237">
        <f>'Open Int.'!R182</f>
        <v>13.897884</v>
      </c>
      <c r="D176" s="161">
        <f t="shared" si="4"/>
        <v>0.17399599070379512</v>
      </c>
      <c r="E176" s="243">
        <f>'Open Int.'!B182/'Open Int.'!K182</f>
        <v>0.9915730337078652</v>
      </c>
      <c r="F176" s="228">
        <f>'Open Int.'!E182/'Open Int.'!K182</f>
        <v>0.0056179775280898875</v>
      </c>
      <c r="G176" s="244">
        <f>'Open Int.'!H182/'Open Int.'!K182</f>
        <v>0.0028089887640449437</v>
      </c>
      <c r="H176" s="247">
        <v>15754386</v>
      </c>
      <c r="I176" s="231">
        <v>3149300</v>
      </c>
      <c r="J176" s="354">
        <v>3149300</v>
      </c>
      <c r="K176" s="117" t="str">
        <f t="shared" si="5"/>
        <v>Gross Exposure is less then 30%</v>
      </c>
      <c r="M176"/>
      <c r="N176"/>
      <c r="P176" s="96"/>
    </row>
    <row r="177" spans="1:16" s="7" customFormat="1" ht="15">
      <c r="A177" s="201" t="s">
        <v>301</v>
      </c>
      <c r="B177" s="235">
        <f>'Open Int.'!K183</f>
        <v>98073250</v>
      </c>
      <c r="C177" s="237">
        <f>'Open Int.'!R183</f>
        <v>255.48081625</v>
      </c>
      <c r="D177" s="161">
        <f t="shared" si="4"/>
        <v>0.8690779995006711</v>
      </c>
      <c r="E177" s="243">
        <f>'Open Int.'!B183/'Open Int.'!K183</f>
        <v>0.7585508790623335</v>
      </c>
      <c r="F177" s="228">
        <f>'Open Int.'!E183/'Open Int.'!K183</f>
        <v>0.21044219499200853</v>
      </c>
      <c r="G177" s="244">
        <f>'Open Int.'!H183/'Open Int.'!K183</f>
        <v>0.031006925945657966</v>
      </c>
      <c r="H177" s="247">
        <v>112847466</v>
      </c>
      <c r="I177" s="231">
        <v>22561550</v>
      </c>
      <c r="J177" s="354">
        <v>17294750</v>
      </c>
      <c r="K177" s="117" t="str">
        <f t="shared" si="5"/>
        <v>Gross exposure has crossed 80%,Margin double</v>
      </c>
      <c r="M177"/>
      <c r="N177"/>
      <c r="P177" s="96"/>
    </row>
    <row r="178" spans="1:16" s="7" customFormat="1" ht="15">
      <c r="A178" s="201" t="s">
        <v>173</v>
      </c>
      <c r="B178" s="235">
        <f>'Open Int.'!K184</f>
        <v>5551900</v>
      </c>
      <c r="C178" s="237">
        <f>'Open Int.'!R184</f>
        <v>35.920793</v>
      </c>
      <c r="D178" s="161">
        <f t="shared" si="4"/>
        <v>0.2707093585745101</v>
      </c>
      <c r="E178" s="243">
        <f>'Open Int.'!B184/'Open Int.'!K184</f>
        <v>0.9149840595111584</v>
      </c>
      <c r="F178" s="228">
        <f>'Open Int.'!E184/'Open Int.'!K184</f>
        <v>0.07863974495217853</v>
      </c>
      <c r="G178" s="244">
        <f>'Open Int.'!H184/'Open Int.'!K184</f>
        <v>0.006376195536663124</v>
      </c>
      <c r="H178" s="247">
        <v>20508711</v>
      </c>
      <c r="I178" s="231">
        <v>4100500</v>
      </c>
      <c r="J178" s="354">
        <v>4100500</v>
      </c>
      <c r="K178" s="117" t="str">
        <f t="shared" si="5"/>
        <v>Gross Exposure is less then 30%</v>
      </c>
      <c r="M178"/>
      <c r="N178"/>
      <c r="P178" s="96"/>
    </row>
    <row r="179" spans="1:16" s="7" customFormat="1" ht="15">
      <c r="A179" s="201" t="s">
        <v>302</v>
      </c>
      <c r="B179" s="235">
        <f>'Open Int.'!K185</f>
        <v>889200</v>
      </c>
      <c r="C179" s="237">
        <f>'Open Int.'!R185</f>
        <v>73.083348</v>
      </c>
      <c r="D179" s="161">
        <f t="shared" si="4"/>
        <v>0.07650122688455464</v>
      </c>
      <c r="E179" s="243">
        <f>'Open Int.'!B185/'Open Int.'!K185</f>
        <v>0.9997750787224472</v>
      </c>
      <c r="F179" s="228">
        <f>'Open Int.'!E185/'Open Int.'!K185</f>
        <v>0.0002249212775528565</v>
      </c>
      <c r="G179" s="244">
        <f>'Open Int.'!H185/'Open Int.'!K185</f>
        <v>0</v>
      </c>
      <c r="H179" s="247">
        <v>11623343</v>
      </c>
      <c r="I179" s="231">
        <v>2324600</v>
      </c>
      <c r="J179" s="354">
        <v>1162200</v>
      </c>
      <c r="K179" s="117" t="str">
        <f t="shared" si="5"/>
        <v>Gross Exposure is less then 30%</v>
      </c>
      <c r="M179"/>
      <c r="N179"/>
      <c r="P179" s="96"/>
    </row>
    <row r="180" spans="1:16" s="7" customFormat="1" ht="15">
      <c r="A180" s="201" t="s">
        <v>82</v>
      </c>
      <c r="B180" s="235">
        <f>'Open Int.'!K186</f>
        <v>10182900</v>
      </c>
      <c r="C180" s="237">
        <f>'Open Int.'!R186</f>
        <v>131.664897</v>
      </c>
      <c r="D180" s="161">
        <f t="shared" si="4"/>
        <v>0.22616815455368053</v>
      </c>
      <c r="E180" s="243">
        <f>'Open Int.'!B186/'Open Int.'!K186</f>
        <v>0.9839142091152815</v>
      </c>
      <c r="F180" s="228">
        <f>'Open Int.'!E186/'Open Int.'!K186</f>
        <v>0.01402351000206228</v>
      </c>
      <c r="G180" s="244">
        <f>'Open Int.'!H186/'Open Int.'!K186</f>
        <v>0.0020622808826562177</v>
      </c>
      <c r="H180" s="247">
        <v>45023580</v>
      </c>
      <c r="I180" s="231">
        <v>9002700</v>
      </c>
      <c r="J180" s="354">
        <v>4691400</v>
      </c>
      <c r="K180" s="117" t="str">
        <f t="shared" si="5"/>
        <v>Gross Exposure is less then 30%</v>
      </c>
      <c r="M180"/>
      <c r="N180"/>
      <c r="P180" s="96"/>
    </row>
    <row r="181" spans="1:16" s="7" customFormat="1" ht="15">
      <c r="A181" s="201" t="s">
        <v>430</v>
      </c>
      <c r="B181" s="235">
        <f>'Open Int.'!K187</f>
        <v>431200</v>
      </c>
      <c r="C181" s="237">
        <f>'Open Int.'!R187</f>
        <v>13.084764</v>
      </c>
      <c r="D181" s="161">
        <f t="shared" si="4"/>
        <v>0.01638089252462984</v>
      </c>
      <c r="E181" s="243">
        <f>'Open Int.'!B187/'Open Int.'!K187</f>
        <v>0.9886363636363636</v>
      </c>
      <c r="F181" s="228">
        <f>'Open Int.'!E187/'Open Int.'!K187</f>
        <v>0.011363636363636364</v>
      </c>
      <c r="G181" s="244">
        <f>'Open Int.'!H187/'Open Int.'!K187</f>
        <v>0</v>
      </c>
      <c r="H181" s="247">
        <v>26323352</v>
      </c>
      <c r="I181" s="231">
        <v>5264000</v>
      </c>
      <c r="J181" s="354">
        <v>2632000</v>
      </c>
      <c r="K181" s="117" t="str">
        <f t="shared" si="5"/>
        <v>Gross Exposure is less then 30%</v>
      </c>
      <c r="M181"/>
      <c r="N181"/>
      <c r="P181" s="96"/>
    </row>
    <row r="182" spans="1:16" s="7" customFormat="1" ht="15">
      <c r="A182" s="201" t="s">
        <v>431</v>
      </c>
      <c r="B182" s="235">
        <f>'Open Int.'!K188</f>
        <v>6597900</v>
      </c>
      <c r="C182" s="237">
        <f>'Open Int.'!R188</f>
        <v>346.2248025</v>
      </c>
      <c r="D182" s="161">
        <f t="shared" si="4"/>
        <v>0.15977738735020977</v>
      </c>
      <c r="E182" s="243">
        <f>'Open Int.'!B188/'Open Int.'!K188</f>
        <v>0.9440731141726914</v>
      </c>
      <c r="F182" s="228">
        <f>'Open Int.'!E188/'Open Int.'!K188</f>
        <v>0.053335152093848044</v>
      </c>
      <c r="G182" s="244">
        <f>'Open Int.'!H188/'Open Int.'!K188</f>
        <v>0.0025917337334606465</v>
      </c>
      <c r="H182" s="247">
        <v>41294329</v>
      </c>
      <c r="I182" s="231">
        <v>6524550</v>
      </c>
      <c r="J182" s="354">
        <v>3262050</v>
      </c>
      <c r="K182" s="117" t="str">
        <f t="shared" si="5"/>
        <v>Gross Exposure is less then 30%</v>
      </c>
      <c r="M182"/>
      <c r="N182"/>
      <c r="P182" s="96"/>
    </row>
    <row r="183" spans="1:16" s="7" customFormat="1" ht="15">
      <c r="A183" s="201" t="s">
        <v>153</v>
      </c>
      <c r="B183" s="235">
        <f>'Open Int.'!K189</f>
        <v>1062000</v>
      </c>
      <c r="C183" s="237">
        <f>'Open Int.'!R189</f>
        <v>65.23866</v>
      </c>
      <c r="D183" s="161">
        <f t="shared" si="4"/>
        <v>0.035819913261169366</v>
      </c>
      <c r="E183" s="243">
        <f>'Open Int.'!B189/'Open Int.'!K189</f>
        <v>0.9995762711864407</v>
      </c>
      <c r="F183" s="228">
        <f>'Open Int.'!E189/'Open Int.'!K189</f>
        <v>0.000423728813559322</v>
      </c>
      <c r="G183" s="244">
        <f>'Open Int.'!H189/'Open Int.'!K189</f>
        <v>0</v>
      </c>
      <c r="H183" s="247">
        <v>29648313</v>
      </c>
      <c r="I183" s="231">
        <v>5929650</v>
      </c>
      <c r="J183" s="354">
        <v>2964600</v>
      </c>
      <c r="K183" s="117" t="str">
        <f t="shared" si="5"/>
        <v>Gross Exposure is less then 30%</v>
      </c>
      <c r="M183"/>
      <c r="N183"/>
      <c r="P183" s="96"/>
    </row>
    <row r="184" spans="1:16" s="7" customFormat="1" ht="15">
      <c r="A184" s="201" t="s">
        <v>154</v>
      </c>
      <c r="B184" s="235">
        <f>'Open Int.'!K190</f>
        <v>5823600</v>
      </c>
      <c r="C184" s="237">
        <f>'Open Int.'!R190</f>
        <v>28.622994</v>
      </c>
      <c r="D184" s="161">
        <f t="shared" si="4"/>
        <v>0.14559</v>
      </c>
      <c r="E184" s="243">
        <f>'Open Int.'!B190/'Open Int.'!K190</f>
        <v>0.9253554502369669</v>
      </c>
      <c r="F184" s="228">
        <f>'Open Int.'!E190/'Open Int.'!K190</f>
        <v>0.07464454976303317</v>
      </c>
      <c r="G184" s="244">
        <f>'Open Int.'!H190/'Open Int.'!K190</f>
        <v>0</v>
      </c>
      <c r="H184" s="247">
        <v>40000000</v>
      </c>
      <c r="I184" s="231">
        <v>7997100</v>
      </c>
      <c r="J184" s="354">
        <v>7997100</v>
      </c>
      <c r="K184" s="117" t="str">
        <f t="shared" si="5"/>
        <v>Gross Exposure is less then 30%</v>
      </c>
      <c r="M184"/>
      <c r="N184"/>
      <c r="P184" s="96"/>
    </row>
    <row r="185" spans="1:16" s="7" customFormat="1" ht="15">
      <c r="A185" s="201" t="s">
        <v>303</v>
      </c>
      <c r="B185" s="235">
        <f>'Open Int.'!K191</f>
        <v>7225200</v>
      </c>
      <c r="C185" s="237">
        <f>'Open Int.'!R191</f>
        <v>76.876128</v>
      </c>
      <c r="D185" s="161">
        <f t="shared" si="4"/>
        <v>0.15021751726029461</v>
      </c>
      <c r="E185" s="243">
        <f>'Open Int.'!B191/'Open Int.'!K191</f>
        <v>0.9546586945690084</v>
      </c>
      <c r="F185" s="228">
        <f>'Open Int.'!E191/'Open Int.'!K191</f>
        <v>0.03736920777279522</v>
      </c>
      <c r="G185" s="244">
        <f>'Open Int.'!H191/'Open Int.'!K191</f>
        <v>0.007972097658196313</v>
      </c>
      <c r="H185" s="247">
        <v>48098252</v>
      </c>
      <c r="I185" s="231">
        <v>9619200</v>
      </c>
      <c r="J185" s="354">
        <v>5259600</v>
      </c>
      <c r="K185" s="117" t="str">
        <f t="shared" si="5"/>
        <v>Gross Exposure is less then 30%</v>
      </c>
      <c r="M185"/>
      <c r="N185"/>
      <c r="P185" s="96"/>
    </row>
    <row r="186" spans="1:16" s="7" customFormat="1" ht="15">
      <c r="A186" s="201" t="s">
        <v>155</v>
      </c>
      <c r="B186" s="235">
        <f>'Open Int.'!K192</f>
        <v>2009700</v>
      </c>
      <c r="C186" s="237">
        <f>'Open Int.'!R192</f>
        <v>96.5560365</v>
      </c>
      <c r="D186" s="161">
        <f t="shared" si="4"/>
        <v>0.20049066691354311</v>
      </c>
      <c r="E186" s="243">
        <f>'Open Int.'!B192/'Open Int.'!K192</f>
        <v>0.9908568443051202</v>
      </c>
      <c r="F186" s="228">
        <f>'Open Int.'!E192/'Open Int.'!K192</f>
        <v>0.007836990595611285</v>
      </c>
      <c r="G186" s="244">
        <f>'Open Int.'!H192/'Open Int.'!K192</f>
        <v>0.0013061650992685476</v>
      </c>
      <c r="H186" s="247">
        <v>10023908</v>
      </c>
      <c r="I186" s="231">
        <v>2004450</v>
      </c>
      <c r="J186" s="354">
        <v>1140300</v>
      </c>
      <c r="K186" s="117" t="str">
        <f t="shared" si="5"/>
        <v>Gross Exposure is less then 30%</v>
      </c>
      <c r="M186"/>
      <c r="N186"/>
      <c r="P186" s="96"/>
    </row>
    <row r="187" spans="1:16" s="7" customFormat="1" ht="15">
      <c r="A187" s="201" t="s">
        <v>38</v>
      </c>
      <c r="B187" s="235">
        <f>'Open Int.'!K193</f>
        <v>7515000</v>
      </c>
      <c r="C187" s="237">
        <f>'Open Int.'!R193</f>
        <v>388.75094999999993</v>
      </c>
      <c r="D187" s="161">
        <f t="shared" si="4"/>
        <v>0.1364922675087159</v>
      </c>
      <c r="E187" s="243">
        <f>'Open Int.'!B193/'Open Int.'!K193</f>
        <v>0.9853892215568862</v>
      </c>
      <c r="F187" s="228">
        <f>'Open Int.'!E193/'Open Int.'!K193</f>
        <v>0.013493013972055889</v>
      </c>
      <c r="G187" s="244">
        <f>'Open Int.'!H193/'Open Int.'!K193</f>
        <v>0.0011177644710578841</v>
      </c>
      <c r="H187" s="247">
        <v>55058064</v>
      </c>
      <c r="I187" s="231">
        <v>5248200</v>
      </c>
      <c r="J187" s="354">
        <v>2623800</v>
      </c>
      <c r="K187" s="117" t="str">
        <f t="shared" si="5"/>
        <v>Gross Exposure is less then 30%</v>
      </c>
      <c r="M187"/>
      <c r="N187"/>
      <c r="P187" s="96"/>
    </row>
    <row r="188" spans="1:16" s="7" customFormat="1" ht="15">
      <c r="A188" s="201" t="s">
        <v>156</v>
      </c>
      <c r="B188" s="235">
        <f>'Open Int.'!K194</f>
        <v>835200</v>
      </c>
      <c r="C188" s="237">
        <f>'Open Int.'!R194</f>
        <v>33.098976</v>
      </c>
      <c r="D188" s="161">
        <f t="shared" si="4"/>
        <v>0.14889186799395304</v>
      </c>
      <c r="E188" s="243">
        <f>'Open Int.'!B194/'Open Int.'!K194</f>
        <v>1</v>
      </c>
      <c r="F188" s="228">
        <f>'Open Int.'!E194/'Open Int.'!K194</f>
        <v>0</v>
      </c>
      <c r="G188" s="244">
        <f>'Open Int.'!H194/'Open Int.'!K194</f>
        <v>0</v>
      </c>
      <c r="H188" s="247">
        <v>5609440</v>
      </c>
      <c r="I188" s="231">
        <v>1121400</v>
      </c>
      <c r="J188" s="354">
        <v>1121400</v>
      </c>
      <c r="K188" s="117" t="str">
        <f t="shared" si="5"/>
        <v>Gross Exposure is less then 30%</v>
      </c>
      <c r="M188"/>
      <c r="N188"/>
      <c r="P188" s="96"/>
    </row>
    <row r="189" spans="1:16" s="7" customFormat="1" ht="15">
      <c r="A189" s="201" t="s">
        <v>394</v>
      </c>
      <c r="B189" s="235">
        <f>'Open Int.'!K195</f>
        <v>2711800</v>
      </c>
      <c r="C189" s="237">
        <f>'Open Int.'!R195</f>
        <v>80.64893199999999</v>
      </c>
      <c r="D189" s="161">
        <f t="shared" si="4"/>
        <v>0.05510346183973508</v>
      </c>
      <c r="E189" s="243">
        <f>'Open Int.'!B195/'Open Int.'!K195</f>
        <v>0.9953536396489416</v>
      </c>
      <c r="F189" s="228">
        <f>'Open Int.'!E195/'Open Int.'!K195</f>
        <v>0.004646360351058337</v>
      </c>
      <c r="G189" s="244">
        <f>'Open Int.'!H195/'Open Int.'!K195</f>
        <v>0</v>
      </c>
      <c r="H189" s="247">
        <v>49212879</v>
      </c>
      <c r="I189" s="231">
        <v>9842000</v>
      </c>
      <c r="J189" s="354">
        <v>4921000</v>
      </c>
      <c r="K189" s="117" t="str">
        <f t="shared" si="5"/>
        <v>Gross Exposure is less then 30%</v>
      </c>
      <c r="M189"/>
      <c r="N189"/>
      <c r="P189"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5"/>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E240" sqref="E240"/>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5" t="s">
        <v>236</v>
      </c>
      <c r="B1" s="396"/>
      <c r="C1" s="396"/>
      <c r="D1" s="396"/>
      <c r="E1" s="396"/>
      <c r="F1" s="396"/>
      <c r="G1" s="396"/>
      <c r="H1" s="396"/>
      <c r="I1" s="396"/>
      <c r="J1" s="426"/>
      <c r="K1" s="34"/>
      <c r="L1" s="35"/>
      <c r="M1" s="36"/>
    </row>
    <row r="2" spans="1:13" s="38" customFormat="1" ht="31.5" customHeight="1" thickBot="1">
      <c r="A2" s="430" t="s">
        <v>27</v>
      </c>
      <c r="B2" s="432" t="s">
        <v>15</v>
      </c>
      <c r="C2" s="434" t="s">
        <v>31</v>
      </c>
      <c r="D2" s="436" t="s">
        <v>72</v>
      </c>
      <c r="E2" s="437"/>
      <c r="F2" s="438"/>
      <c r="G2" s="439" t="s">
        <v>94</v>
      </c>
      <c r="H2" s="439"/>
      <c r="I2" s="439"/>
      <c r="J2" s="429"/>
      <c r="K2" s="427" t="s">
        <v>32</v>
      </c>
      <c r="L2" s="428"/>
      <c r="M2" s="429"/>
    </row>
    <row r="3" spans="1:13" s="38" customFormat="1" ht="27.75" thickBot="1">
      <c r="A3" s="431"/>
      <c r="B3" s="433"/>
      <c r="C3" s="435"/>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6542.05</v>
      </c>
      <c r="D4" s="319">
        <v>464.98</v>
      </c>
      <c r="E4" s="209">
        <f>D4*B4</f>
        <v>23249</v>
      </c>
      <c r="F4" s="210">
        <f>D4/C4*100</f>
        <v>7.107558028446741</v>
      </c>
      <c r="G4" s="276">
        <f>(B4*C4)*H4%+E4</f>
        <v>33062.075</v>
      </c>
      <c r="H4" s="274">
        <v>3</v>
      </c>
      <c r="I4" s="212">
        <f>G4/B4</f>
        <v>661.2415</v>
      </c>
      <c r="J4" s="213">
        <f>I4/C4</f>
        <v>0.1010755802844674</v>
      </c>
      <c r="K4" s="215">
        <f>M4/16</f>
        <v>2.1006168125</v>
      </c>
      <c r="L4" s="216">
        <f>K4*SQRT(30)</f>
        <v>11.505552128808501</v>
      </c>
      <c r="M4" s="217">
        <v>33.609869</v>
      </c>
      <c r="N4" s="89"/>
    </row>
    <row r="5" spans="1:14" s="8" customFormat="1" ht="15">
      <c r="A5" s="193" t="s">
        <v>467</v>
      </c>
      <c r="B5" s="179">
        <v>50</v>
      </c>
      <c r="C5" s="284">
        <f>Volume!J5</f>
        <v>4173.6</v>
      </c>
      <c r="D5" s="318">
        <v>297.76</v>
      </c>
      <c r="E5" s="206">
        <f>D5*B5</f>
        <v>14888</v>
      </c>
      <c r="F5" s="211">
        <f>D5/C5*100</f>
        <v>7.134368410964155</v>
      </c>
      <c r="G5" s="277">
        <f>(B5*C5)*H5%+E5</f>
        <v>21148.4</v>
      </c>
      <c r="H5" s="275">
        <v>3</v>
      </c>
      <c r="I5" s="207">
        <f>G5/B5</f>
        <v>422.968</v>
      </c>
      <c r="J5" s="214">
        <f>I5/C5</f>
        <v>0.10134368410964155</v>
      </c>
      <c r="K5" s="218">
        <f>M5/16</f>
        <v>1.2875</v>
      </c>
      <c r="L5" s="208">
        <f>K5*SQRT(30)</f>
        <v>7.051927927879015</v>
      </c>
      <c r="M5" s="219">
        <v>20.6</v>
      </c>
      <c r="N5" s="89"/>
    </row>
    <row r="6" spans="1:14" s="8" customFormat="1" ht="15">
      <c r="A6" s="193" t="s">
        <v>74</v>
      </c>
      <c r="B6" s="179">
        <v>50</v>
      </c>
      <c r="C6" s="284">
        <f>Volume!J6</f>
        <v>5159.9</v>
      </c>
      <c r="D6" s="318">
        <v>370.18</v>
      </c>
      <c r="E6" s="206">
        <f>D6*B6</f>
        <v>18509</v>
      </c>
      <c r="F6" s="211">
        <f>D6/C6*100</f>
        <v>7.17417004205508</v>
      </c>
      <c r="G6" s="277">
        <f>(B6*C6)*H6%+E6</f>
        <v>26248.85</v>
      </c>
      <c r="H6" s="275">
        <v>3</v>
      </c>
      <c r="I6" s="207">
        <f>G6/B6</f>
        <v>524.977</v>
      </c>
      <c r="J6" s="214">
        <f>I6/C6</f>
        <v>0.10174170042055079</v>
      </c>
      <c r="K6" s="218">
        <f>M6/16</f>
        <v>1.7012060625</v>
      </c>
      <c r="L6" s="208">
        <f>K6*SQRT(30)</f>
        <v>9.317889353957936</v>
      </c>
      <c r="M6" s="219">
        <v>27.219297</v>
      </c>
      <c r="N6" s="89"/>
    </row>
    <row r="7" spans="1:14" s="8" customFormat="1" ht="15">
      <c r="A7" s="193" t="s">
        <v>468</v>
      </c>
      <c r="B7" s="179">
        <v>25</v>
      </c>
      <c r="C7" s="284">
        <f>Volume!J7</f>
        <v>8428.75</v>
      </c>
      <c r="D7" s="318">
        <v>598.32</v>
      </c>
      <c r="E7" s="206">
        <f>D7*B7</f>
        <v>14958.000000000002</v>
      </c>
      <c r="F7" s="211">
        <f>D7/C7*100</f>
        <v>7.098561471155272</v>
      </c>
      <c r="G7" s="277">
        <f>(B7*C7)*H7%+E7</f>
        <v>21279.5625</v>
      </c>
      <c r="H7" s="275">
        <v>3</v>
      </c>
      <c r="I7" s="207">
        <f>G7/B7</f>
        <v>851.1825</v>
      </c>
      <c r="J7" s="214">
        <f>I7/C7</f>
        <v>0.10098561471155272</v>
      </c>
      <c r="K7" s="218">
        <f>M7/16</f>
        <v>1.363125</v>
      </c>
      <c r="L7" s="208">
        <f>K7*SQRT(30)</f>
        <v>7.466143111992295</v>
      </c>
      <c r="M7" s="219">
        <v>21.81</v>
      </c>
      <c r="N7" s="89"/>
    </row>
    <row r="8" spans="1:14" s="8" customFormat="1" ht="15">
      <c r="A8" s="193" t="s">
        <v>9</v>
      </c>
      <c r="B8" s="179">
        <v>50</v>
      </c>
      <c r="C8" s="284">
        <f>Volume!J8</f>
        <v>4252.05</v>
      </c>
      <c r="D8" s="318">
        <v>302.1</v>
      </c>
      <c r="E8" s="206">
        <f aca="true" t="shared" si="0" ref="E8:E70">D8*B8</f>
        <v>15105.000000000002</v>
      </c>
      <c r="F8" s="211">
        <f aca="true" t="shared" si="1" ref="F8:F70">D8/C8*100</f>
        <v>7.104808268952622</v>
      </c>
      <c r="G8" s="277">
        <f aca="true" t="shared" si="2" ref="G8:G70">(B8*C8)*H8%+E8</f>
        <v>21483.075</v>
      </c>
      <c r="H8" s="275">
        <v>3</v>
      </c>
      <c r="I8" s="207">
        <f aca="true" t="shared" si="3" ref="I8:I71">G8/B8</f>
        <v>429.6615</v>
      </c>
      <c r="J8" s="214">
        <f aca="true" t="shared" si="4" ref="J8:J71">I8/C8</f>
        <v>0.10104808268952623</v>
      </c>
      <c r="K8" s="218">
        <f aca="true" t="shared" si="5" ref="K8:K70">M8/16</f>
        <v>1.4623196875</v>
      </c>
      <c r="L8" s="208">
        <f aca="true" t="shared" si="6" ref="L8:L70">K8*SQRT(30)</f>
        <v>8.009454791276553</v>
      </c>
      <c r="M8" s="219">
        <v>23.397115</v>
      </c>
      <c r="N8" s="89"/>
    </row>
    <row r="9" spans="1:13" s="7" customFormat="1" ht="15">
      <c r="A9" s="193" t="s">
        <v>279</v>
      </c>
      <c r="B9" s="179">
        <v>200</v>
      </c>
      <c r="C9" s="284">
        <f>Volume!J9</f>
        <v>2991.7</v>
      </c>
      <c r="D9" s="318">
        <v>320.55</v>
      </c>
      <c r="E9" s="206">
        <f t="shared" si="0"/>
        <v>64110</v>
      </c>
      <c r="F9" s="211">
        <f t="shared" si="1"/>
        <v>10.71464384797941</v>
      </c>
      <c r="G9" s="277">
        <f t="shared" si="2"/>
        <v>94027</v>
      </c>
      <c r="H9" s="275">
        <v>5</v>
      </c>
      <c r="I9" s="207">
        <f t="shared" si="3"/>
        <v>470.135</v>
      </c>
      <c r="J9" s="214">
        <f t="shared" si="4"/>
        <v>0.1571464384797941</v>
      </c>
      <c r="K9" s="218">
        <f t="shared" si="5"/>
        <v>5.406509625</v>
      </c>
      <c r="L9" s="208">
        <f t="shared" si="6"/>
        <v>29.612672789812965</v>
      </c>
      <c r="M9" s="219">
        <v>86.504154</v>
      </c>
    </row>
    <row r="10" spans="1:13" s="8" customFormat="1" ht="15">
      <c r="A10" s="193" t="s">
        <v>134</v>
      </c>
      <c r="B10" s="179">
        <v>100</v>
      </c>
      <c r="C10" s="284">
        <f>Volume!J10</f>
        <v>4726.45</v>
      </c>
      <c r="D10" s="318">
        <v>507</v>
      </c>
      <c r="E10" s="206">
        <f t="shared" si="0"/>
        <v>50700</v>
      </c>
      <c r="F10" s="211">
        <f t="shared" si="1"/>
        <v>10.726866887410214</v>
      </c>
      <c r="G10" s="277">
        <f t="shared" si="2"/>
        <v>74332.25</v>
      </c>
      <c r="H10" s="275">
        <v>5</v>
      </c>
      <c r="I10" s="207">
        <f t="shared" si="3"/>
        <v>743.3225</v>
      </c>
      <c r="J10" s="214">
        <f t="shared" si="4"/>
        <v>0.15726866887410212</v>
      </c>
      <c r="K10" s="218">
        <f t="shared" si="5"/>
        <v>2.754658625</v>
      </c>
      <c r="L10" s="208">
        <f t="shared" si="6"/>
        <v>15.087886671386642</v>
      </c>
      <c r="M10" s="219">
        <v>44.074538</v>
      </c>
    </row>
    <row r="11" spans="1:13" s="8" customFormat="1" ht="15">
      <c r="A11" s="193" t="s">
        <v>401</v>
      </c>
      <c r="B11" s="179">
        <v>200</v>
      </c>
      <c r="C11" s="284">
        <f>Volume!J11</f>
        <v>1322.2</v>
      </c>
      <c r="D11" s="318">
        <v>159.61</v>
      </c>
      <c r="E11" s="206">
        <f t="shared" si="0"/>
        <v>31922.000000000004</v>
      </c>
      <c r="F11" s="211">
        <f t="shared" si="1"/>
        <v>12.071547420965059</v>
      </c>
      <c r="G11" s="277">
        <f t="shared" si="2"/>
        <v>45144</v>
      </c>
      <c r="H11" s="275">
        <v>5</v>
      </c>
      <c r="I11" s="207">
        <f t="shared" si="3"/>
        <v>225.72</v>
      </c>
      <c r="J11" s="214">
        <f t="shared" si="4"/>
        <v>0.17071547420965058</v>
      </c>
      <c r="K11" s="218">
        <f t="shared" si="5"/>
        <v>2.816875</v>
      </c>
      <c r="L11" s="208">
        <f t="shared" si="6"/>
        <v>15.428659791723648</v>
      </c>
      <c r="M11" s="219">
        <v>45.07</v>
      </c>
    </row>
    <row r="12" spans="1:13" s="7" customFormat="1" ht="15">
      <c r="A12" s="193" t="s">
        <v>0</v>
      </c>
      <c r="B12" s="179">
        <v>375</v>
      </c>
      <c r="C12" s="284">
        <f>Volume!J12</f>
        <v>852.25</v>
      </c>
      <c r="D12" s="318">
        <v>91.66</v>
      </c>
      <c r="E12" s="206">
        <f t="shared" si="0"/>
        <v>34372.5</v>
      </c>
      <c r="F12" s="211">
        <f t="shared" si="1"/>
        <v>10.755060134936931</v>
      </c>
      <c r="G12" s="277">
        <f t="shared" si="2"/>
        <v>50352.1875</v>
      </c>
      <c r="H12" s="275">
        <v>5</v>
      </c>
      <c r="I12" s="207">
        <f t="shared" si="3"/>
        <v>134.2725</v>
      </c>
      <c r="J12" s="214">
        <f t="shared" si="4"/>
        <v>0.15755060134936932</v>
      </c>
      <c r="K12" s="218">
        <f t="shared" si="5"/>
        <v>2.6665694375</v>
      </c>
      <c r="L12" s="208">
        <f t="shared" si="6"/>
        <v>14.605402320726123</v>
      </c>
      <c r="M12" s="219">
        <v>42.665111</v>
      </c>
    </row>
    <row r="13" spans="1:13" s="7" customFormat="1" ht="15">
      <c r="A13" s="193" t="s">
        <v>402</v>
      </c>
      <c r="B13" s="179">
        <v>450</v>
      </c>
      <c r="C13" s="284">
        <f>Volume!J13</f>
        <v>575</v>
      </c>
      <c r="D13" s="318">
        <v>69.07</v>
      </c>
      <c r="E13" s="206">
        <f t="shared" si="0"/>
        <v>31081.499999999996</v>
      </c>
      <c r="F13" s="211">
        <f t="shared" si="1"/>
        <v>12.012173913043476</v>
      </c>
      <c r="G13" s="277">
        <f t="shared" si="2"/>
        <v>44019</v>
      </c>
      <c r="H13" s="275">
        <v>5</v>
      </c>
      <c r="I13" s="207">
        <f t="shared" si="3"/>
        <v>97.82</v>
      </c>
      <c r="J13" s="214">
        <f t="shared" si="4"/>
        <v>0.17012173913043477</v>
      </c>
      <c r="K13" s="218">
        <f t="shared" si="5"/>
        <v>3.08875</v>
      </c>
      <c r="L13" s="208">
        <f t="shared" si="6"/>
        <v>16.917780494940818</v>
      </c>
      <c r="M13" s="219">
        <v>49.42</v>
      </c>
    </row>
    <row r="14" spans="1:13" s="7" customFormat="1" ht="15">
      <c r="A14" s="193" t="s">
        <v>403</v>
      </c>
      <c r="B14" s="179">
        <v>200</v>
      </c>
      <c r="C14" s="284">
        <f>Volume!J14</f>
        <v>1587.75</v>
      </c>
      <c r="D14" s="318">
        <v>257.77</v>
      </c>
      <c r="E14" s="206">
        <f t="shared" si="0"/>
        <v>51554</v>
      </c>
      <c r="F14" s="211">
        <f t="shared" si="1"/>
        <v>16.234923634073372</v>
      </c>
      <c r="G14" s="277">
        <f t="shared" si="2"/>
        <v>67431.5</v>
      </c>
      <c r="H14" s="275">
        <v>5</v>
      </c>
      <c r="I14" s="207">
        <f t="shared" si="3"/>
        <v>337.1575</v>
      </c>
      <c r="J14" s="214">
        <f t="shared" si="4"/>
        <v>0.21234923634073377</v>
      </c>
      <c r="K14" s="218">
        <f t="shared" si="5"/>
        <v>2.95625</v>
      </c>
      <c r="L14" s="208">
        <f t="shared" si="6"/>
        <v>16.19204810624647</v>
      </c>
      <c r="M14" s="219">
        <v>47.3</v>
      </c>
    </row>
    <row r="15" spans="1:13" s="7" customFormat="1" ht="15">
      <c r="A15" s="193" t="s">
        <v>404</v>
      </c>
      <c r="B15" s="179">
        <v>1700</v>
      </c>
      <c r="C15" s="284">
        <f>Volume!J15</f>
        <v>135.95</v>
      </c>
      <c r="D15" s="318">
        <v>26.4</v>
      </c>
      <c r="E15" s="206">
        <f t="shared" si="0"/>
        <v>44880</v>
      </c>
      <c r="F15" s="211">
        <f t="shared" si="1"/>
        <v>19.418904008826775</v>
      </c>
      <c r="G15" s="277">
        <f t="shared" si="2"/>
        <v>59232.2415</v>
      </c>
      <c r="H15" s="275">
        <v>6.21</v>
      </c>
      <c r="I15" s="207">
        <f t="shared" si="3"/>
        <v>34.842495</v>
      </c>
      <c r="J15" s="214">
        <f t="shared" si="4"/>
        <v>0.25628904008826775</v>
      </c>
      <c r="K15" s="218">
        <f t="shared" si="5"/>
        <v>4.91875</v>
      </c>
      <c r="L15" s="208">
        <f t="shared" si="6"/>
        <v>26.94110329728536</v>
      </c>
      <c r="M15" s="219">
        <v>78.7</v>
      </c>
    </row>
    <row r="16" spans="1:13" s="7" customFormat="1" ht="15">
      <c r="A16" s="193" t="s">
        <v>135</v>
      </c>
      <c r="B16" s="179">
        <v>2450</v>
      </c>
      <c r="C16" s="284">
        <f>Volume!J16</f>
        <v>81.1</v>
      </c>
      <c r="D16" s="188">
        <v>8.75</v>
      </c>
      <c r="E16" s="206">
        <f t="shared" si="0"/>
        <v>21437.5</v>
      </c>
      <c r="F16" s="211">
        <f t="shared" si="1"/>
        <v>10.789149198520347</v>
      </c>
      <c r="G16" s="277">
        <f t="shared" si="2"/>
        <v>31372.25</v>
      </c>
      <c r="H16" s="275">
        <v>5</v>
      </c>
      <c r="I16" s="207">
        <f t="shared" si="3"/>
        <v>12.805</v>
      </c>
      <c r="J16" s="214">
        <f t="shared" si="4"/>
        <v>0.15789149198520347</v>
      </c>
      <c r="K16" s="218">
        <f t="shared" si="5"/>
        <v>1.6139039375</v>
      </c>
      <c r="L16" s="208">
        <f t="shared" si="6"/>
        <v>8.839715922151578</v>
      </c>
      <c r="M16" s="203">
        <v>25.822463</v>
      </c>
    </row>
    <row r="17" spans="1:13" s="8" customFormat="1" ht="15">
      <c r="A17" s="193" t="s">
        <v>174</v>
      </c>
      <c r="B17" s="179">
        <v>3350</v>
      </c>
      <c r="C17" s="284">
        <f>Volume!J17</f>
        <v>55.05</v>
      </c>
      <c r="D17" s="318">
        <v>6.94</v>
      </c>
      <c r="E17" s="206">
        <f t="shared" si="0"/>
        <v>23249</v>
      </c>
      <c r="F17" s="211">
        <f t="shared" si="1"/>
        <v>12.606721162579474</v>
      </c>
      <c r="G17" s="277">
        <f t="shared" si="2"/>
        <v>32469.875</v>
      </c>
      <c r="H17" s="275">
        <v>5</v>
      </c>
      <c r="I17" s="207">
        <f t="shared" si="3"/>
        <v>9.6925</v>
      </c>
      <c r="J17" s="214">
        <f t="shared" si="4"/>
        <v>0.17606721162579475</v>
      </c>
      <c r="K17" s="218">
        <f t="shared" si="5"/>
        <v>2.2741505</v>
      </c>
      <c r="L17" s="208">
        <f t="shared" si="6"/>
        <v>12.456035280116524</v>
      </c>
      <c r="M17" s="219">
        <v>36.386408</v>
      </c>
    </row>
    <row r="18" spans="1:13" s="8" customFormat="1" ht="15">
      <c r="A18" s="193" t="s">
        <v>280</v>
      </c>
      <c r="B18" s="179">
        <v>600</v>
      </c>
      <c r="C18" s="284">
        <f>Volume!J18</f>
        <v>412.6</v>
      </c>
      <c r="D18" s="318">
        <v>45.48</v>
      </c>
      <c r="E18" s="206">
        <f t="shared" si="0"/>
        <v>27287.999999999996</v>
      </c>
      <c r="F18" s="211">
        <f t="shared" si="1"/>
        <v>11.022782355792533</v>
      </c>
      <c r="G18" s="277">
        <f t="shared" si="2"/>
        <v>39666</v>
      </c>
      <c r="H18" s="275">
        <v>5</v>
      </c>
      <c r="I18" s="207">
        <f t="shared" si="3"/>
        <v>66.11</v>
      </c>
      <c r="J18" s="214">
        <f t="shared" si="4"/>
        <v>0.16022782355792534</v>
      </c>
      <c r="K18" s="218">
        <f t="shared" si="5"/>
        <v>2.3385470625</v>
      </c>
      <c r="L18" s="208">
        <f t="shared" si="6"/>
        <v>12.808749779186936</v>
      </c>
      <c r="M18" s="219">
        <v>37.416753</v>
      </c>
    </row>
    <row r="19" spans="1:13" s="7" customFormat="1" ht="15">
      <c r="A19" s="193" t="s">
        <v>75</v>
      </c>
      <c r="B19" s="179">
        <v>2300</v>
      </c>
      <c r="C19" s="284">
        <f>Volume!J19</f>
        <v>85.2</v>
      </c>
      <c r="D19" s="318">
        <v>9.26</v>
      </c>
      <c r="E19" s="206">
        <f t="shared" si="0"/>
        <v>21298</v>
      </c>
      <c r="F19" s="211">
        <f t="shared" si="1"/>
        <v>10.868544600938966</v>
      </c>
      <c r="G19" s="277">
        <f t="shared" si="2"/>
        <v>31096</v>
      </c>
      <c r="H19" s="275">
        <v>5</v>
      </c>
      <c r="I19" s="207">
        <f t="shared" si="3"/>
        <v>13.52</v>
      </c>
      <c r="J19" s="214">
        <f t="shared" si="4"/>
        <v>0.15868544600938966</v>
      </c>
      <c r="K19" s="218">
        <f t="shared" si="5"/>
        <v>2.9656429375</v>
      </c>
      <c r="L19" s="208">
        <f t="shared" si="6"/>
        <v>16.243495343746336</v>
      </c>
      <c r="M19" s="219">
        <v>47.450287</v>
      </c>
    </row>
    <row r="20" spans="1:13" s="7" customFormat="1" ht="15">
      <c r="A20" s="193" t="s">
        <v>405</v>
      </c>
      <c r="B20" s="179">
        <v>650</v>
      </c>
      <c r="C20" s="284">
        <f>Volume!J20</f>
        <v>273.45</v>
      </c>
      <c r="D20" s="318">
        <v>85.55</v>
      </c>
      <c r="E20" s="206">
        <f t="shared" si="0"/>
        <v>55607.5</v>
      </c>
      <c r="F20" s="211">
        <f t="shared" si="1"/>
        <v>31.28542695191077</v>
      </c>
      <c r="G20" s="277">
        <f t="shared" si="2"/>
        <v>65027.8525</v>
      </c>
      <c r="H20" s="275">
        <v>5.3</v>
      </c>
      <c r="I20" s="207">
        <f t="shared" si="3"/>
        <v>100.04285</v>
      </c>
      <c r="J20" s="214">
        <f t="shared" si="4"/>
        <v>0.3658542695191077</v>
      </c>
      <c r="K20" s="218">
        <f t="shared" si="5"/>
        <v>4.66875</v>
      </c>
      <c r="L20" s="208">
        <f t="shared" si="6"/>
        <v>25.571796903522444</v>
      </c>
      <c r="M20" s="219">
        <v>74.7</v>
      </c>
    </row>
    <row r="21" spans="1:13" s="7" customFormat="1" ht="15">
      <c r="A21" s="193" t="s">
        <v>406</v>
      </c>
      <c r="B21" s="179">
        <v>400</v>
      </c>
      <c r="C21" s="284">
        <f>Volume!J21</f>
        <v>723.25</v>
      </c>
      <c r="D21" s="318">
        <v>136.44</v>
      </c>
      <c r="E21" s="206">
        <f t="shared" si="0"/>
        <v>54576</v>
      </c>
      <c r="F21" s="211">
        <f t="shared" si="1"/>
        <v>18.864846180435535</v>
      </c>
      <c r="G21" s="277">
        <f t="shared" si="2"/>
        <v>69041</v>
      </c>
      <c r="H21" s="275">
        <v>5</v>
      </c>
      <c r="I21" s="207">
        <f t="shared" si="3"/>
        <v>172.6025</v>
      </c>
      <c r="J21" s="214">
        <f t="shared" si="4"/>
        <v>0.23864846180435534</v>
      </c>
      <c r="K21" s="218">
        <f t="shared" si="5"/>
        <v>3.4875</v>
      </c>
      <c r="L21" s="208">
        <f t="shared" si="6"/>
        <v>19.101824192992666</v>
      </c>
      <c r="M21" s="219">
        <v>55.8</v>
      </c>
    </row>
    <row r="22" spans="1:13" s="7" customFormat="1" ht="15">
      <c r="A22" s="193" t="s">
        <v>88</v>
      </c>
      <c r="B22" s="179">
        <v>4300</v>
      </c>
      <c r="C22" s="284">
        <f>Volume!J22</f>
        <v>43.95</v>
      </c>
      <c r="D22" s="318">
        <v>4.73</v>
      </c>
      <c r="E22" s="206">
        <f t="shared" si="0"/>
        <v>20339.000000000004</v>
      </c>
      <c r="F22" s="211">
        <f t="shared" si="1"/>
        <v>10.762229806598407</v>
      </c>
      <c r="G22" s="277">
        <f t="shared" si="2"/>
        <v>29788.250000000004</v>
      </c>
      <c r="H22" s="275">
        <v>5</v>
      </c>
      <c r="I22" s="207">
        <f t="shared" si="3"/>
        <v>6.927500000000001</v>
      </c>
      <c r="J22" s="214">
        <f t="shared" si="4"/>
        <v>0.1576222980659841</v>
      </c>
      <c r="K22" s="218">
        <f t="shared" si="5"/>
        <v>2.6470684375</v>
      </c>
      <c r="L22" s="208">
        <f t="shared" si="6"/>
        <v>14.498590944787042</v>
      </c>
      <c r="M22" s="203">
        <v>42.353095</v>
      </c>
    </row>
    <row r="23" spans="1:13" s="8" customFormat="1" ht="15">
      <c r="A23" s="193" t="s">
        <v>136</v>
      </c>
      <c r="B23" s="179">
        <v>4775</v>
      </c>
      <c r="C23" s="284">
        <f>Volume!J23</f>
        <v>38.35</v>
      </c>
      <c r="D23" s="318">
        <v>4.02</v>
      </c>
      <c r="E23" s="206">
        <f t="shared" si="0"/>
        <v>19195.499999999996</v>
      </c>
      <c r="F23" s="211">
        <f t="shared" si="1"/>
        <v>10.482398956975226</v>
      </c>
      <c r="G23" s="277">
        <f t="shared" si="2"/>
        <v>28351.562499999996</v>
      </c>
      <c r="H23" s="275">
        <v>5</v>
      </c>
      <c r="I23" s="207">
        <f t="shared" si="3"/>
        <v>5.937499999999999</v>
      </c>
      <c r="J23" s="214">
        <f t="shared" si="4"/>
        <v>0.15482398956975224</v>
      </c>
      <c r="K23" s="218">
        <f t="shared" si="5"/>
        <v>2.7903561875</v>
      </c>
      <c r="L23" s="208">
        <f t="shared" si="6"/>
        <v>15.28341027367865</v>
      </c>
      <c r="M23" s="219">
        <v>44.645699</v>
      </c>
    </row>
    <row r="24" spans="1:13" s="8" customFormat="1" ht="15">
      <c r="A24" s="193" t="s">
        <v>157</v>
      </c>
      <c r="B24" s="179">
        <v>350</v>
      </c>
      <c r="C24" s="284">
        <f>Volume!J24</f>
        <v>787.65</v>
      </c>
      <c r="D24" s="318">
        <v>84.72</v>
      </c>
      <c r="E24" s="206">
        <f t="shared" si="0"/>
        <v>29652</v>
      </c>
      <c r="F24" s="211">
        <f t="shared" si="1"/>
        <v>10.756046467339555</v>
      </c>
      <c r="G24" s="277">
        <f t="shared" si="2"/>
        <v>43435.875</v>
      </c>
      <c r="H24" s="275">
        <v>5</v>
      </c>
      <c r="I24" s="207">
        <f t="shared" si="3"/>
        <v>124.1025</v>
      </c>
      <c r="J24" s="214">
        <f t="shared" si="4"/>
        <v>0.15756046467339554</v>
      </c>
      <c r="K24" s="218">
        <f t="shared" si="5"/>
        <v>2.38428275</v>
      </c>
      <c r="L24" s="208">
        <f t="shared" si="6"/>
        <v>13.059254456454507</v>
      </c>
      <c r="M24" s="219">
        <v>38.148524</v>
      </c>
    </row>
    <row r="25" spans="1:13" s="8" customFormat="1" ht="15">
      <c r="A25" s="193" t="s">
        <v>193</v>
      </c>
      <c r="B25" s="179">
        <v>100</v>
      </c>
      <c r="C25" s="284">
        <f>Volume!J25</f>
        <v>2177.55</v>
      </c>
      <c r="D25" s="318">
        <v>233.83</v>
      </c>
      <c r="E25" s="206">
        <f t="shared" si="0"/>
        <v>23383</v>
      </c>
      <c r="F25" s="211">
        <f t="shared" si="1"/>
        <v>10.738214966361276</v>
      </c>
      <c r="G25" s="277">
        <f t="shared" si="2"/>
        <v>34532.056000000004</v>
      </c>
      <c r="H25" s="275">
        <v>5.12</v>
      </c>
      <c r="I25" s="207">
        <f t="shared" si="3"/>
        <v>345.32056000000006</v>
      </c>
      <c r="J25" s="214">
        <f t="shared" si="4"/>
        <v>0.15858214966361278</v>
      </c>
      <c r="K25" s="218">
        <f t="shared" si="5"/>
        <v>2.262520625</v>
      </c>
      <c r="L25" s="208">
        <f t="shared" si="6"/>
        <v>12.39233583133187</v>
      </c>
      <c r="M25" s="219">
        <v>36.20033</v>
      </c>
    </row>
    <row r="26" spans="1:13" s="8" customFormat="1" ht="15">
      <c r="A26" s="193" t="s">
        <v>281</v>
      </c>
      <c r="B26" s="179">
        <v>1900</v>
      </c>
      <c r="C26" s="284">
        <f>Volume!J26</f>
        <v>161.85</v>
      </c>
      <c r="D26" s="318">
        <v>19.81</v>
      </c>
      <c r="E26" s="206">
        <f t="shared" si="0"/>
        <v>37639</v>
      </c>
      <c r="F26" s="211">
        <f t="shared" si="1"/>
        <v>12.239728143342601</v>
      </c>
      <c r="G26" s="277">
        <f t="shared" si="2"/>
        <v>53014.75</v>
      </c>
      <c r="H26" s="275">
        <v>5</v>
      </c>
      <c r="I26" s="207">
        <f t="shared" si="3"/>
        <v>27.9025</v>
      </c>
      <c r="J26" s="214">
        <f t="shared" si="4"/>
        <v>0.17239728143342603</v>
      </c>
      <c r="K26" s="218">
        <f t="shared" si="5"/>
        <v>3.857308375</v>
      </c>
      <c r="L26" s="208">
        <f t="shared" si="6"/>
        <v>21.127348082410965</v>
      </c>
      <c r="M26" s="219">
        <v>61.716934</v>
      </c>
    </row>
    <row r="27" spans="1:13" s="8" customFormat="1" ht="15">
      <c r="A27" s="193" t="s">
        <v>282</v>
      </c>
      <c r="B27" s="179">
        <v>4800</v>
      </c>
      <c r="C27" s="284">
        <f>Volume!J27</f>
        <v>67.65</v>
      </c>
      <c r="D27" s="318">
        <v>10.45</v>
      </c>
      <c r="E27" s="206">
        <f t="shared" si="0"/>
        <v>50160</v>
      </c>
      <c r="F27" s="211">
        <f t="shared" si="1"/>
        <v>15.447154471544714</v>
      </c>
      <c r="G27" s="277">
        <f t="shared" si="2"/>
        <v>66396</v>
      </c>
      <c r="H27" s="275">
        <v>5</v>
      </c>
      <c r="I27" s="207">
        <f t="shared" si="3"/>
        <v>13.8325</v>
      </c>
      <c r="J27" s="214">
        <f t="shared" si="4"/>
        <v>0.20447154471544712</v>
      </c>
      <c r="K27" s="218">
        <f t="shared" si="5"/>
        <v>2.7959531875</v>
      </c>
      <c r="L27" s="208">
        <f t="shared" si="6"/>
        <v>15.314066305222212</v>
      </c>
      <c r="M27" s="219">
        <v>44.735251</v>
      </c>
    </row>
    <row r="28" spans="1:13" s="8" customFormat="1" ht="15">
      <c r="A28" s="193" t="s">
        <v>76</v>
      </c>
      <c r="B28" s="179">
        <v>1400</v>
      </c>
      <c r="C28" s="284">
        <f>Volume!J28</f>
        <v>265.9</v>
      </c>
      <c r="D28" s="318">
        <v>30.88</v>
      </c>
      <c r="E28" s="206">
        <f t="shared" si="0"/>
        <v>43232</v>
      </c>
      <c r="F28" s="211">
        <f t="shared" si="1"/>
        <v>11.613388491914254</v>
      </c>
      <c r="G28" s="277">
        <f t="shared" si="2"/>
        <v>61845</v>
      </c>
      <c r="H28" s="275">
        <v>5</v>
      </c>
      <c r="I28" s="207">
        <f t="shared" si="3"/>
        <v>44.175</v>
      </c>
      <c r="J28" s="214">
        <f t="shared" si="4"/>
        <v>0.16613388491914255</v>
      </c>
      <c r="K28" s="218">
        <f t="shared" si="5"/>
        <v>3.4516355</v>
      </c>
      <c r="L28" s="208">
        <f t="shared" si="6"/>
        <v>18.90538623635623</v>
      </c>
      <c r="M28" s="219">
        <v>55.226168</v>
      </c>
    </row>
    <row r="29" spans="1:13" s="8" customFormat="1" ht="15">
      <c r="A29" s="193" t="s">
        <v>77</v>
      </c>
      <c r="B29" s="179">
        <v>1900</v>
      </c>
      <c r="C29" s="284">
        <f>Volume!J29</f>
        <v>223.6</v>
      </c>
      <c r="D29" s="318">
        <v>31.15</v>
      </c>
      <c r="E29" s="206">
        <f t="shared" si="0"/>
        <v>59185</v>
      </c>
      <c r="F29" s="211">
        <f t="shared" si="1"/>
        <v>13.931127012522362</v>
      </c>
      <c r="G29" s="277">
        <f t="shared" si="2"/>
        <v>80427</v>
      </c>
      <c r="H29" s="275">
        <v>5</v>
      </c>
      <c r="I29" s="207">
        <f t="shared" si="3"/>
        <v>42.33</v>
      </c>
      <c r="J29" s="214">
        <f t="shared" si="4"/>
        <v>0.1893112701252236</v>
      </c>
      <c r="K29" s="218">
        <f t="shared" si="5"/>
        <v>4.030830625</v>
      </c>
      <c r="L29" s="208">
        <f t="shared" si="6"/>
        <v>22.07776858795147</v>
      </c>
      <c r="M29" s="219">
        <v>64.49329</v>
      </c>
    </row>
    <row r="30" spans="1:13" s="7" customFormat="1" ht="15">
      <c r="A30" s="193" t="s">
        <v>283</v>
      </c>
      <c r="B30" s="179">
        <v>1050</v>
      </c>
      <c r="C30" s="284">
        <f>Volume!J30</f>
        <v>167.8</v>
      </c>
      <c r="D30" s="318">
        <v>22.62</v>
      </c>
      <c r="E30" s="206">
        <f t="shared" si="0"/>
        <v>23751</v>
      </c>
      <c r="F30" s="211">
        <f t="shared" si="1"/>
        <v>13.480333730631704</v>
      </c>
      <c r="G30" s="277">
        <f t="shared" si="2"/>
        <v>32560.5</v>
      </c>
      <c r="H30" s="275">
        <v>5</v>
      </c>
      <c r="I30" s="207">
        <f t="shared" si="3"/>
        <v>31.01</v>
      </c>
      <c r="J30" s="214">
        <f t="shared" si="4"/>
        <v>0.18480333730631704</v>
      </c>
      <c r="K30" s="218">
        <f t="shared" si="5"/>
        <v>2.9283209375</v>
      </c>
      <c r="L30" s="208">
        <f t="shared" si="6"/>
        <v>16.039074330834257</v>
      </c>
      <c r="M30" s="203">
        <v>46.853135</v>
      </c>
    </row>
    <row r="31" spans="1:13" s="7" customFormat="1" ht="15">
      <c r="A31" s="193" t="s">
        <v>34</v>
      </c>
      <c r="B31" s="179">
        <v>275</v>
      </c>
      <c r="C31" s="284">
        <f>Volume!J31</f>
        <v>1883.1</v>
      </c>
      <c r="D31" s="318">
        <v>201.03</v>
      </c>
      <c r="E31" s="206">
        <f t="shared" si="0"/>
        <v>55283.25</v>
      </c>
      <c r="F31" s="211">
        <f t="shared" si="1"/>
        <v>10.67548191811375</v>
      </c>
      <c r="G31" s="277">
        <f t="shared" si="2"/>
        <v>81175.875</v>
      </c>
      <c r="H31" s="275">
        <v>5</v>
      </c>
      <c r="I31" s="207">
        <f t="shared" si="3"/>
        <v>295.185</v>
      </c>
      <c r="J31" s="214">
        <f t="shared" si="4"/>
        <v>0.15675481918113748</v>
      </c>
      <c r="K31" s="218">
        <f t="shared" si="5"/>
        <v>2.98494325</v>
      </c>
      <c r="L31" s="208">
        <f t="shared" si="6"/>
        <v>16.349207508977827</v>
      </c>
      <c r="M31" s="203">
        <v>47.759092</v>
      </c>
    </row>
    <row r="32" spans="1:13" s="8" customFormat="1" ht="15">
      <c r="A32" s="193" t="s">
        <v>284</v>
      </c>
      <c r="B32" s="179">
        <v>250</v>
      </c>
      <c r="C32" s="284">
        <f>Volume!J32</f>
        <v>1192.05</v>
      </c>
      <c r="D32" s="318">
        <v>123.75</v>
      </c>
      <c r="E32" s="206">
        <f t="shared" si="0"/>
        <v>30937.5</v>
      </c>
      <c r="F32" s="211">
        <f t="shared" si="1"/>
        <v>10.381275953189883</v>
      </c>
      <c r="G32" s="277">
        <f t="shared" si="2"/>
        <v>45838.125</v>
      </c>
      <c r="H32" s="275">
        <v>5</v>
      </c>
      <c r="I32" s="207">
        <f t="shared" si="3"/>
        <v>183.3525</v>
      </c>
      <c r="J32" s="214">
        <f t="shared" si="4"/>
        <v>0.15381275953189882</v>
      </c>
      <c r="K32" s="218">
        <f t="shared" si="5"/>
        <v>3.0054939375</v>
      </c>
      <c r="L32" s="208">
        <f t="shared" si="6"/>
        <v>16.461768260137717</v>
      </c>
      <c r="M32" s="219">
        <v>48.087903</v>
      </c>
    </row>
    <row r="33" spans="1:13" s="8" customFormat="1" ht="15">
      <c r="A33" s="193" t="s">
        <v>137</v>
      </c>
      <c r="B33" s="179">
        <v>1000</v>
      </c>
      <c r="C33" s="284">
        <f>Volume!J33</f>
        <v>305.9</v>
      </c>
      <c r="D33" s="318">
        <v>33</v>
      </c>
      <c r="E33" s="206">
        <f t="shared" si="0"/>
        <v>33000</v>
      </c>
      <c r="F33" s="211">
        <f t="shared" si="1"/>
        <v>10.787839163125206</v>
      </c>
      <c r="G33" s="277">
        <f t="shared" si="2"/>
        <v>48295</v>
      </c>
      <c r="H33" s="275">
        <v>5</v>
      </c>
      <c r="I33" s="207">
        <f t="shared" si="3"/>
        <v>48.295</v>
      </c>
      <c r="J33" s="214">
        <f t="shared" si="4"/>
        <v>0.15787839163125206</v>
      </c>
      <c r="K33" s="218">
        <f t="shared" si="5"/>
        <v>2.5117254375</v>
      </c>
      <c r="L33" s="208">
        <f t="shared" si="6"/>
        <v>13.757286803782822</v>
      </c>
      <c r="M33" s="219">
        <v>40.187607</v>
      </c>
    </row>
    <row r="34" spans="1:13" s="8" customFormat="1" ht="15">
      <c r="A34" s="193" t="s">
        <v>232</v>
      </c>
      <c r="B34" s="179">
        <v>500</v>
      </c>
      <c r="C34" s="284">
        <f>Volume!J34</f>
        <v>825.5</v>
      </c>
      <c r="D34" s="318">
        <v>87.53</v>
      </c>
      <c r="E34" s="206">
        <f t="shared" si="0"/>
        <v>43765</v>
      </c>
      <c r="F34" s="211">
        <f t="shared" si="1"/>
        <v>10.603270745003028</v>
      </c>
      <c r="G34" s="277">
        <f t="shared" si="2"/>
        <v>64402.5</v>
      </c>
      <c r="H34" s="275">
        <v>5</v>
      </c>
      <c r="I34" s="207">
        <f t="shared" si="3"/>
        <v>128.805</v>
      </c>
      <c r="J34" s="214">
        <f t="shared" si="4"/>
        <v>0.15603270745003028</v>
      </c>
      <c r="K34" s="218">
        <f t="shared" si="5"/>
        <v>1.9979265625</v>
      </c>
      <c r="L34" s="208">
        <f t="shared" si="6"/>
        <v>10.943094465200051</v>
      </c>
      <c r="M34" s="219">
        <v>31.966825</v>
      </c>
    </row>
    <row r="35" spans="1:13" s="8" customFormat="1" ht="15">
      <c r="A35" s="193" t="s">
        <v>1</v>
      </c>
      <c r="B35" s="179">
        <v>300</v>
      </c>
      <c r="C35" s="284">
        <f>Volume!J35</f>
        <v>1438.65</v>
      </c>
      <c r="D35" s="318">
        <v>159.07</v>
      </c>
      <c r="E35" s="206">
        <f t="shared" si="0"/>
        <v>47721</v>
      </c>
      <c r="F35" s="211">
        <f t="shared" si="1"/>
        <v>11.056893615542347</v>
      </c>
      <c r="G35" s="277">
        <f t="shared" si="2"/>
        <v>69300.75</v>
      </c>
      <c r="H35" s="275">
        <v>5</v>
      </c>
      <c r="I35" s="207">
        <f t="shared" si="3"/>
        <v>231.0025</v>
      </c>
      <c r="J35" s="214">
        <f t="shared" si="4"/>
        <v>0.16056893615542348</v>
      </c>
      <c r="K35" s="218">
        <f t="shared" si="5"/>
        <v>1.931505625</v>
      </c>
      <c r="L35" s="208">
        <f t="shared" si="6"/>
        <v>10.579292007606144</v>
      </c>
      <c r="M35" s="219">
        <v>30.90409</v>
      </c>
    </row>
    <row r="36" spans="1:13" s="8" customFormat="1" ht="15">
      <c r="A36" s="193" t="s">
        <v>158</v>
      </c>
      <c r="B36" s="179">
        <v>1900</v>
      </c>
      <c r="C36" s="284">
        <f>Volume!J36</f>
        <v>116.2</v>
      </c>
      <c r="D36" s="318">
        <v>12.48</v>
      </c>
      <c r="E36" s="206">
        <f t="shared" si="0"/>
        <v>23712</v>
      </c>
      <c r="F36" s="211">
        <f t="shared" si="1"/>
        <v>10.740103270223752</v>
      </c>
      <c r="G36" s="277">
        <f t="shared" si="2"/>
        <v>34861.39</v>
      </c>
      <c r="H36" s="275">
        <v>5.05</v>
      </c>
      <c r="I36" s="207">
        <f t="shared" si="3"/>
        <v>18.3481</v>
      </c>
      <c r="J36" s="214">
        <f t="shared" si="4"/>
        <v>0.15790103270223751</v>
      </c>
      <c r="K36" s="218">
        <f t="shared" si="5"/>
        <v>2.1079460625</v>
      </c>
      <c r="L36" s="208">
        <f t="shared" si="6"/>
        <v>11.545696084354446</v>
      </c>
      <c r="M36" s="219">
        <v>33.727137</v>
      </c>
    </row>
    <row r="37" spans="1:13" s="8" customFormat="1" ht="15">
      <c r="A37" s="193" t="s">
        <v>407</v>
      </c>
      <c r="B37" s="179">
        <v>4950</v>
      </c>
      <c r="C37" s="284">
        <f>Volume!J37</f>
        <v>37.8</v>
      </c>
      <c r="D37" s="318">
        <v>5.23</v>
      </c>
      <c r="E37" s="206">
        <f t="shared" si="0"/>
        <v>25888.500000000004</v>
      </c>
      <c r="F37" s="211">
        <f t="shared" si="1"/>
        <v>13.835978835978837</v>
      </c>
      <c r="G37" s="277">
        <f t="shared" si="2"/>
        <v>35599.509000000005</v>
      </c>
      <c r="H37" s="275">
        <v>5.19</v>
      </c>
      <c r="I37" s="207">
        <f t="shared" si="3"/>
        <v>7.191820000000001</v>
      </c>
      <c r="J37" s="214">
        <f t="shared" si="4"/>
        <v>0.1902597883597884</v>
      </c>
      <c r="K37" s="218">
        <f t="shared" si="5"/>
        <v>4.465625</v>
      </c>
      <c r="L37" s="208">
        <f t="shared" si="6"/>
        <v>24.459235458590076</v>
      </c>
      <c r="M37" s="219">
        <v>71.45</v>
      </c>
    </row>
    <row r="38" spans="1:13" s="8" customFormat="1" ht="15">
      <c r="A38" s="193" t="s">
        <v>408</v>
      </c>
      <c r="B38" s="179">
        <v>850</v>
      </c>
      <c r="C38" s="284">
        <f>Volume!J38</f>
        <v>243.9</v>
      </c>
      <c r="D38" s="318">
        <v>46.59</v>
      </c>
      <c r="E38" s="206">
        <f t="shared" si="0"/>
        <v>39601.5</v>
      </c>
      <c r="F38" s="211">
        <f t="shared" si="1"/>
        <v>19.102091020910212</v>
      </c>
      <c r="G38" s="277">
        <f t="shared" si="2"/>
        <v>49967.25</v>
      </c>
      <c r="H38" s="275">
        <v>5</v>
      </c>
      <c r="I38" s="207">
        <f t="shared" si="3"/>
        <v>58.785</v>
      </c>
      <c r="J38" s="214">
        <f t="shared" si="4"/>
        <v>0.24102091020910207</v>
      </c>
      <c r="K38" s="218">
        <f t="shared" si="5"/>
        <v>3.028125</v>
      </c>
      <c r="L38" s="208">
        <f t="shared" si="6"/>
        <v>16.585723694453314</v>
      </c>
      <c r="M38" s="219">
        <v>48.45</v>
      </c>
    </row>
    <row r="39" spans="1:13" s="8" customFormat="1" ht="15">
      <c r="A39" s="193" t="s">
        <v>285</v>
      </c>
      <c r="B39" s="179">
        <v>300</v>
      </c>
      <c r="C39" s="284">
        <f>Volume!J39</f>
        <v>554</v>
      </c>
      <c r="D39" s="318">
        <v>58.86</v>
      </c>
      <c r="E39" s="206">
        <f t="shared" si="0"/>
        <v>17658</v>
      </c>
      <c r="F39" s="211">
        <f t="shared" si="1"/>
        <v>10.624548736462094</v>
      </c>
      <c r="G39" s="277">
        <f t="shared" si="2"/>
        <v>25968</v>
      </c>
      <c r="H39" s="275">
        <v>5</v>
      </c>
      <c r="I39" s="207">
        <f t="shared" si="3"/>
        <v>86.56</v>
      </c>
      <c r="J39" s="214">
        <f t="shared" si="4"/>
        <v>0.15624548736462093</v>
      </c>
      <c r="K39" s="218">
        <f t="shared" si="5"/>
        <v>3.85269975</v>
      </c>
      <c r="L39" s="208">
        <f t="shared" si="6"/>
        <v>21.102105603695144</v>
      </c>
      <c r="M39" s="219">
        <v>61.643196</v>
      </c>
    </row>
    <row r="40" spans="1:13" s="8" customFormat="1" ht="15">
      <c r="A40" s="193" t="s">
        <v>159</v>
      </c>
      <c r="B40" s="179">
        <v>4500</v>
      </c>
      <c r="C40" s="284">
        <f>Volume!J40</f>
        <v>48.95</v>
      </c>
      <c r="D40" s="318">
        <v>5.43</v>
      </c>
      <c r="E40" s="206">
        <f t="shared" si="0"/>
        <v>24435</v>
      </c>
      <c r="F40" s="211">
        <f t="shared" si="1"/>
        <v>11.092951991828395</v>
      </c>
      <c r="G40" s="277">
        <f t="shared" si="2"/>
        <v>35448.75</v>
      </c>
      <c r="H40" s="275">
        <v>5</v>
      </c>
      <c r="I40" s="207">
        <f t="shared" si="3"/>
        <v>7.8775</v>
      </c>
      <c r="J40" s="214">
        <f t="shared" si="4"/>
        <v>0.16092951991828397</v>
      </c>
      <c r="K40" s="218">
        <f t="shared" si="5"/>
        <v>2.803160125</v>
      </c>
      <c r="L40" s="208">
        <f t="shared" si="6"/>
        <v>15.35354032761501</v>
      </c>
      <c r="M40" s="219">
        <v>44.850562</v>
      </c>
    </row>
    <row r="41" spans="1:13" s="8" customFormat="1" ht="15">
      <c r="A41" s="193" t="s">
        <v>2</v>
      </c>
      <c r="B41" s="179">
        <v>1100</v>
      </c>
      <c r="C41" s="284">
        <f>Volume!J41</f>
        <v>352.1</v>
      </c>
      <c r="D41" s="318">
        <v>38.53</v>
      </c>
      <c r="E41" s="206">
        <f t="shared" si="0"/>
        <v>42383</v>
      </c>
      <c r="F41" s="211">
        <f t="shared" si="1"/>
        <v>10.942913944902017</v>
      </c>
      <c r="G41" s="277">
        <f t="shared" si="2"/>
        <v>61748.5</v>
      </c>
      <c r="H41" s="275">
        <v>5</v>
      </c>
      <c r="I41" s="207">
        <f t="shared" si="3"/>
        <v>56.135</v>
      </c>
      <c r="J41" s="214">
        <f t="shared" si="4"/>
        <v>0.15942913944902015</v>
      </c>
      <c r="K41" s="218">
        <f t="shared" si="5"/>
        <v>2.023759375</v>
      </c>
      <c r="L41" s="208">
        <f t="shared" si="6"/>
        <v>11.084586606500565</v>
      </c>
      <c r="M41" s="219">
        <v>32.38015</v>
      </c>
    </row>
    <row r="42" spans="1:13" s="8" customFormat="1" ht="15">
      <c r="A42" s="193" t="s">
        <v>409</v>
      </c>
      <c r="B42" s="179">
        <v>1150</v>
      </c>
      <c r="C42" s="284">
        <f>Volume!J42</f>
        <v>243.85</v>
      </c>
      <c r="D42" s="318">
        <v>49.39</v>
      </c>
      <c r="E42" s="206">
        <f t="shared" si="0"/>
        <v>56798.5</v>
      </c>
      <c r="F42" s="211">
        <f t="shared" si="1"/>
        <v>20.25425466475292</v>
      </c>
      <c r="G42" s="277">
        <f t="shared" si="2"/>
        <v>72698.73925</v>
      </c>
      <c r="H42" s="275">
        <v>5.67</v>
      </c>
      <c r="I42" s="207">
        <f t="shared" si="3"/>
        <v>63.216295</v>
      </c>
      <c r="J42" s="214">
        <f t="shared" si="4"/>
        <v>0.2592425466475292</v>
      </c>
      <c r="K42" s="218">
        <f t="shared" si="5"/>
        <v>3.5625</v>
      </c>
      <c r="L42" s="208">
        <f t="shared" si="6"/>
        <v>19.51261611112154</v>
      </c>
      <c r="M42" s="219">
        <v>57</v>
      </c>
    </row>
    <row r="43" spans="1:13" s="8" customFormat="1" ht="15">
      <c r="A43" s="193" t="s">
        <v>391</v>
      </c>
      <c r="B43" s="179">
        <v>2500</v>
      </c>
      <c r="C43" s="284">
        <f>Volume!J43</f>
        <v>139.2</v>
      </c>
      <c r="D43" s="318">
        <v>15.09</v>
      </c>
      <c r="E43" s="206">
        <f t="shared" si="0"/>
        <v>37725</v>
      </c>
      <c r="F43" s="211">
        <f t="shared" si="1"/>
        <v>10.84051724137931</v>
      </c>
      <c r="G43" s="277">
        <f t="shared" si="2"/>
        <v>55125</v>
      </c>
      <c r="H43" s="275">
        <v>5</v>
      </c>
      <c r="I43" s="207">
        <f t="shared" si="3"/>
        <v>22.05</v>
      </c>
      <c r="J43" s="214">
        <f t="shared" si="4"/>
        <v>0.15840517241379312</v>
      </c>
      <c r="K43" s="218">
        <f t="shared" si="5"/>
        <v>1.8096494375</v>
      </c>
      <c r="L43" s="208">
        <f t="shared" si="6"/>
        <v>9.911858180952853</v>
      </c>
      <c r="M43" s="219">
        <v>28.954391</v>
      </c>
    </row>
    <row r="44" spans="1:13" s="8" customFormat="1" ht="15">
      <c r="A44" s="193" t="s">
        <v>78</v>
      </c>
      <c r="B44" s="179">
        <v>1600</v>
      </c>
      <c r="C44" s="284">
        <f>Volume!J44</f>
        <v>263</v>
      </c>
      <c r="D44" s="318">
        <v>48.4</v>
      </c>
      <c r="E44" s="206">
        <f t="shared" si="0"/>
        <v>77440</v>
      </c>
      <c r="F44" s="211">
        <f t="shared" si="1"/>
        <v>18.403041825095055</v>
      </c>
      <c r="G44" s="277">
        <f t="shared" si="2"/>
        <v>98480</v>
      </c>
      <c r="H44" s="275">
        <v>5</v>
      </c>
      <c r="I44" s="207">
        <f t="shared" si="3"/>
        <v>61.55</v>
      </c>
      <c r="J44" s="214">
        <f t="shared" si="4"/>
        <v>0.23403041825095056</v>
      </c>
      <c r="K44" s="218">
        <f t="shared" si="5"/>
        <v>3.51753775</v>
      </c>
      <c r="L44" s="208">
        <f t="shared" si="6"/>
        <v>19.266347725509675</v>
      </c>
      <c r="M44" s="219">
        <v>56.280604</v>
      </c>
    </row>
    <row r="45" spans="1:13" s="8" customFormat="1" ht="15">
      <c r="A45" s="193" t="s">
        <v>138</v>
      </c>
      <c r="B45" s="179">
        <v>425</v>
      </c>
      <c r="C45" s="284">
        <f>Volume!J45</f>
        <v>652.3</v>
      </c>
      <c r="D45" s="318">
        <v>88.96</v>
      </c>
      <c r="E45" s="206">
        <f t="shared" si="0"/>
        <v>37808</v>
      </c>
      <c r="F45" s="211">
        <f t="shared" si="1"/>
        <v>13.637896673309827</v>
      </c>
      <c r="G45" s="277">
        <f t="shared" si="2"/>
        <v>51669.375</v>
      </c>
      <c r="H45" s="275">
        <v>5</v>
      </c>
      <c r="I45" s="207">
        <f t="shared" si="3"/>
        <v>121.575</v>
      </c>
      <c r="J45" s="214">
        <f t="shared" si="4"/>
        <v>0.18637896673309828</v>
      </c>
      <c r="K45" s="218">
        <f t="shared" si="5"/>
        <v>3.678509</v>
      </c>
      <c r="L45" s="208">
        <f t="shared" si="6"/>
        <v>20.14802357285771</v>
      </c>
      <c r="M45" s="219">
        <v>58.856144</v>
      </c>
    </row>
    <row r="46" spans="1:13" s="8" customFormat="1" ht="15">
      <c r="A46" s="193" t="s">
        <v>160</v>
      </c>
      <c r="B46" s="179">
        <v>550</v>
      </c>
      <c r="C46" s="284">
        <f>Volume!J46</f>
        <v>350.1</v>
      </c>
      <c r="D46" s="318">
        <v>38.03</v>
      </c>
      <c r="E46" s="206">
        <f t="shared" si="0"/>
        <v>20916.5</v>
      </c>
      <c r="F46" s="211">
        <f t="shared" si="1"/>
        <v>10.862610682662096</v>
      </c>
      <c r="G46" s="277">
        <f t="shared" si="2"/>
        <v>30544.25</v>
      </c>
      <c r="H46" s="275">
        <v>5</v>
      </c>
      <c r="I46" s="207">
        <f t="shared" si="3"/>
        <v>55.535</v>
      </c>
      <c r="J46" s="214">
        <f t="shared" si="4"/>
        <v>0.15862610682662096</v>
      </c>
      <c r="K46" s="218">
        <f t="shared" si="5"/>
        <v>2.7257803125</v>
      </c>
      <c r="L46" s="208">
        <f t="shared" si="6"/>
        <v>14.92971363959731</v>
      </c>
      <c r="M46" s="219">
        <v>43.612485</v>
      </c>
    </row>
    <row r="47" spans="1:13" s="8" customFormat="1" ht="15">
      <c r="A47" s="193" t="s">
        <v>161</v>
      </c>
      <c r="B47" s="179">
        <v>6900</v>
      </c>
      <c r="C47" s="284">
        <f>Volume!J47</f>
        <v>34.2</v>
      </c>
      <c r="D47" s="318">
        <v>3.72</v>
      </c>
      <c r="E47" s="206">
        <f t="shared" si="0"/>
        <v>25668</v>
      </c>
      <c r="F47" s="211">
        <f t="shared" si="1"/>
        <v>10.877192982456139</v>
      </c>
      <c r="G47" s="277">
        <f t="shared" si="2"/>
        <v>37467</v>
      </c>
      <c r="H47" s="275">
        <v>5</v>
      </c>
      <c r="I47" s="207">
        <f t="shared" si="3"/>
        <v>5.43</v>
      </c>
      <c r="J47" s="214">
        <f t="shared" si="4"/>
        <v>0.15877192982456137</v>
      </c>
      <c r="K47" s="218">
        <f t="shared" si="5"/>
        <v>2.302460875</v>
      </c>
      <c r="L47" s="208">
        <f t="shared" si="6"/>
        <v>12.611097590105826</v>
      </c>
      <c r="M47" s="219">
        <v>36.839374</v>
      </c>
    </row>
    <row r="48" spans="1:13" s="8" customFormat="1" ht="15">
      <c r="A48" s="193" t="s">
        <v>392</v>
      </c>
      <c r="B48" s="179">
        <v>1800</v>
      </c>
      <c r="C48" s="284">
        <f>Volume!J48</f>
        <v>263.7</v>
      </c>
      <c r="D48" s="318">
        <v>61.13</v>
      </c>
      <c r="E48" s="206">
        <f t="shared" si="0"/>
        <v>110034</v>
      </c>
      <c r="F48" s="211">
        <f t="shared" si="1"/>
        <v>23.18164580963216</v>
      </c>
      <c r="G48" s="277">
        <f t="shared" si="2"/>
        <v>133767</v>
      </c>
      <c r="H48" s="275">
        <v>5</v>
      </c>
      <c r="I48" s="207">
        <f t="shared" si="3"/>
        <v>74.315</v>
      </c>
      <c r="J48" s="214">
        <f t="shared" si="4"/>
        <v>0.28181645809632155</v>
      </c>
      <c r="K48" s="218">
        <f t="shared" si="5"/>
        <v>2.734375</v>
      </c>
      <c r="L48" s="208">
        <f t="shared" si="6"/>
        <v>14.976788681781887</v>
      </c>
      <c r="M48" s="219">
        <v>43.75</v>
      </c>
    </row>
    <row r="49" spans="1:13" s="8" customFormat="1" ht="15">
      <c r="A49" s="193" t="s">
        <v>3</v>
      </c>
      <c r="B49" s="179">
        <v>1250</v>
      </c>
      <c r="C49" s="284">
        <f>Volume!J49</f>
        <v>209.85</v>
      </c>
      <c r="D49" s="318">
        <v>22.54</v>
      </c>
      <c r="E49" s="206">
        <f t="shared" si="0"/>
        <v>28175</v>
      </c>
      <c r="F49" s="211">
        <f t="shared" si="1"/>
        <v>10.741005480104837</v>
      </c>
      <c r="G49" s="277">
        <f t="shared" si="2"/>
        <v>41290.625</v>
      </c>
      <c r="H49" s="275">
        <v>5</v>
      </c>
      <c r="I49" s="207">
        <f t="shared" si="3"/>
        <v>33.0325</v>
      </c>
      <c r="J49" s="214">
        <f t="shared" si="4"/>
        <v>0.15741005480104836</v>
      </c>
      <c r="K49" s="218">
        <f t="shared" si="5"/>
        <v>1.9413674375</v>
      </c>
      <c r="L49" s="208">
        <f t="shared" si="6"/>
        <v>10.633307379247508</v>
      </c>
      <c r="M49" s="219">
        <v>31.061879</v>
      </c>
    </row>
    <row r="50" spans="1:13" s="8" customFormat="1" ht="15">
      <c r="A50" s="193" t="s">
        <v>218</v>
      </c>
      <c r="B50" s="179">
        <v>1050</v>
      </c>
      <c r="C50" s="284">
        <f>Volume!J50</f>
        <v>370.1</v>
      </c>
      <c r="D50" s="318">
        <v>39.84</v>
      </c>
      <c r="E50" s="206">
        <f t="shared" si="0"/>
        <v>41832</v>
      </c>
      <c r="F50" s="211">
        <f t="shared" si="1"/>
        <v>10.764658200486355</v>
      </c>
      <c r="G50" s="277">
        <f t="shared" si="2"/>
        <v>61262.25</v>
      </c>
      <c r="H50" s="275">
        <v>5</v>
      </c>
      <c r="I50" s="207">
        <f t="shared" si="3"/>
        <v>58.345</v>
      </c>
      <c r="J50" s="214">
        <f t="shared" si="4"/>
        <v>0.15764658200486353</v>
      </c>
      <c r="K50" s="218">
        <f t="shared" si="5"/>
        <v>2.2033485625</v>
      </c>
      <c r="L50" s="208">
        <f t="shared" si="6"/>
        <v>12.068237097278313</v>
      </c>
      <c r="M50" s="219">
        <v>35.253577</v>
      </c>
    </row>
    <row r="51" spans="1:13" s="8" customFormat="1" ht="15">
      <c r="A51" s="193" t="s">
        <v>162</v>
      </c>
      <c r="B51" s="179">
        <v>1200</v>
      </c>
      <c r="C51" s="284">
        <f>Volume!J51</f>
        <v>313.7</v>
      </c>
      <c r="D51" s="318">
        <v>38.21</v>
      </c>
      <c r="E51" s="206">
        <f t="shared" si="0"/>
        <v>45852</v>
      </c>
      <c r="F51" s="211">
        <f t="shared" si="1"/>
        <v>12.180427159706726</v>
      </c>
      <c r="G51" s="277">
        <f t="shared" si="2"/>
        <v>64674</v>
      </c>
      <c r="H51" s="275">
        <v>5</v>
      </c>
      <c r="I51" s="207">
        <f t="shared" si="3"/>
        <v>53.895</v>
      </c>
      <c r="J51" s="214">
        <f t="shared" si="4"/>
        <v>0.17180427159706727</v>
      </c>
      <c r="K51" s="218">
        <f t="shared" si="5"/>
        <v>3.3854694375</v>
      </c>
      <c r="L51" s="208">
        <f t="shared" si="6"/>
        <v>18.54297978663076</v>
      </c>
      <c r="M51" s="219">
        <v>54.167511</v>
      </c>
    </row>
    <row r="52" spans="1:13" s="8" customFormat="1" ht="15">
      <c r="A52" s="193" t="s">
        <v>286</v>
      </c>
      <c r="B52" s="179">
        <v>1000</v>
      </c>
      <c r="C52" s="284">
        <f>Volume!J52</f>
        <v>242.85</v>
      </c>
      <c r="D52" s="318">
        <v>28.66</v>
      </c>
      <c r="E52" s="206">
        <f t="shared" si="0"/>
        <v>28660</v>
      </c>
      <c r="F52" s="211">
        <f t="shared" si="1"/>
        <v>11.801523574222772</v>
      </c>
      <c r="G52" s="277">
        <f t="shared" si="2"/>
        <v>40802.5</v>
      </c>
      <c r="H52" s="275">
        <v>5</v>
      </c>
      <c r="I52" s="207">
        <f t="shared" si="3"/>
        <v>40.8025</v>
      </c>
      <c r="J52" s="214">
        <f t="shared" si="4"/>
        <v>0.16801523574222774</v>
      </c>
      <c r="K52" s="218">
        <f t="shared" si="5"/>
        <v>3.8871326875</v>
      </c>
      <c r="L52" s="208">
        <f t="shared" si="6"/>
        <v>21.290702569594295</v>
      </c>
      <c r="M52" s="219">
        <v>62.194123</v>
      </c>
    </row>
    <row r="53" spans="1:13" s="8" customFormat="1" ht="15">
      <c r="A53" s="193" t="s">
        <v>183</v>
      </c>
      <c r="B53" s="179">
        <v>950</v>
      </c>
      <c r="C53" s="284">
        <f>Volume!J53</f>
        <v>328.1</v>
      </c>
      <c r="D53" s="318">
        <v>36.72</v>
      </c>
      <c r="E53" s="206">
        <f t="shared" si="0"/>
        <v>34884</v>
      </c>
      <c r="F53" s="211">
        <f t="shared" si="1"/>
        <v>11.191709844559584</v>
      </c>
      <c r="G53" s="277">
        <f t="shared" si="2"/>
        <v>50468.75</v>
      </c>
      <c r="H53" s="275">
        <v>5</v>
      </c>
      <c r="I53" s="207">
        <f t="shared" si="3"/>
        <v>53.125</v>
      </c>
      <c r="J53" s="214">
        <f t="shared" si="4"/>
        <v>0.16191709844559585</v>
      </c>
      <c r="K53" s="218">
        <f t="shared" si="5"/>
        <v>2.784402875</v>
      </c>
      <c r="L53" s="208">
        <f t="shared" si="6"/>
        <v>15.250802638197374</v>
      </c>
      <c r="M53" s="219">
        <v>44.550446</v>
      </c>
    </row>
    <row r="54" spans="1:13" s="8" customFormat="1" ht="15">
      <c r="A54" s="193" t="s">
        <v>219</v>
      </c>
      <c r="B54" s="179">
        <v>2700</v>
      </c>
      <c r="C54" s="284">
        <f>Volume!J54</f>
        <v>102.7</v>
      </c>
      <c r="D54" s="318">
        <v>10.77</v>
      </c>
      <c r="E54" s="206">
        <f t="shared" si="0"/>
        <v>29079</v>
      </c>
      <c r="F54" s="211">
        <f t="shared" si="1"/>
        <v>10.486854917234663</v>
      </c>
      <c r="G54" s="277">
        <f t="shared" si="2"/>
        <v>42943.5</v>
      </c>
      <c r="H54" s="275">
        <v>5</v>
      </c>
      <c r="I54" s="207">
        <f t="shared" si="3"/>
        <v>15.905</v>
      </c>
      <c r="J54" s="214">
        <f t="shared" si="4"/>
        <v>0.15486854917234663</v>
      </c>
      <c r="K54" s="218">
        <f t="shared" si="5"/>
        <v>1.75628475</v>
      </c>
      <c r="L54" s="208">
        <f t="shared" si="6"/>
        <v>9.619567749773214</v>
      </c>
      <c r="M54" s="219">
        <v>28.100556</v>
      </c>
    </row>
    <row r="55" spans="1:13" s="8" customFormat="1" ht="15">
      <c r="A55" s="193" t="s">
        <v>410</v>
      </c>
      <c r="B55" s="179">
        <v>5250</v>
      </c>
      <c r="C55" s="284">
        <f>Volume!J55</f>
        <v>46.8</v>
      </c>
      <c r="D55" s="318">
        <v>9.14</v>
      </c>
      <c r="E55" s="206">
        <f t="shared" si="0"/>
        <v>47985</v>
      </c>
      <c r="F55" s="211">
        <f t="shared" si="1"/>
        <v>19.52991452991453</v>
      </c>
      <c r="G55" s="277">
        <f t="shared" si="2"/>
        <v>60270</v>
      </c>
      <c r="H55" s="275">
        <v>5</v>
      </c>
      <c r="I55" s="207">
        <f t="shared" si="3"/>
        <v>11.48</v>
      </c>
      <c r="J55" s="214">
        <f t="shared" si="4"/>
        <v>0.24529914529914532</v>
      </c>
      <c r="K55" s="218">
        <f t="shared" si="5"/>
        <v>3.8525</v>
      </c>
      <c r="L55" s="208">
        <f t="shared" si="6"/>
        <v>21.101011527886524</v>
      </c>
      <c r="M55" s="219">
        <v>61.64</v>
      </c>
    </row>
    <row r="56" spans="1:13" s="8" customFormat="1" ht="15">
      <c r="A56" s="193" t="s">
        <v>163</v>
      </c>
      <c r="B56" s="179">
        <v>62</v>
      </c>
      <c r="C56" s="284">
        <f>Volume!J56</f>
        <v>6068.65</v>
      </c>
      <c r="D56" s="318">
        <v>1106.18</v>
      </c>
      <c r="E56" s="206">
        <f t="shared" si="0"/>
        <v>68583.16</v>
      </c>
      <c r="F56" s="211">
        <f t="shared" si="1"/>
        <v>18.22777718273422</v>
      </c>
      <c r="G56" s="277">
        <f t="shared" si="2"/>
        <v>87395.975</v>
      </c>
      <c r="H56" s="275">
        <v>5</v>
      </c>
      <c r="I56" s="207">
        <f t="shared" si="3"/>
        <v>1409.6125000000002</v>
      </c>
      <c r="J56" s="214">
        <f t="shared" si="4"/>
        <v>0.23227777182734222</v>
      </c>
      <c r="K56" s="218">
        <f t="shared" si="5"/>
        <v>3.5696378125</v>
      </c>
      <c r="L56" s="208">
        <f t="shared" si="6"/>
        <v>19.551711520296465</v>
      </c>
      <c r="M56" s="219">
        <v>57.114205</v>
      </c>
    </row>
    <row r="57" spans="1:13" s="8" customFormat="1" ht="15">
      <c r="A57" s="193" t="s">
        <v>194</v>
      </c>
      <c r="B57" s="179">
        <v>400</v>
      </c>
      <c r="C57" s="284">
        <f>Volume!J57</f>
        <v>651.4</v>
      </c>
      <c r="D57" s="318">
        <v>69.42</v>
      </c>
      <c r="E57" s="206">
        <f t="shared" si="0"/>
        <v>27768</v>
      </c>
      <c r="F57" s="211">
        <f t="shared" si="1"/>
        <v>10.65704636168253</v>
      </c>
      <c r="G57" s="277">
        <f t="shared" si="2"/>
        <v>41291.064</v>
      </c>
      <c r="H57" s="275">
        <v>5.19</v>
      </c>
      <c r="I57" s="207">
        <f t="shared" si="3"/>
        <v>103.22766</v>
      </c>
      <c r="J57" s="214">
        <f t="shared" si="4"/>
        <v>0.15847046361682532</v>
      </c>
      <c r="K57" s="218">
        <f t="shared" si="5"/>
        <v>1.9054481875</v>
      </c>
      <c r="L57" s="208">
        <f t="shared" si="6"/>
        <v>10.436569544510833</v>
      </c>
      <c r="M57" s="219">
        <v>30.487171</v>
      </c>
    </row>
    <row r="58" spans="1:13" s="8" customFormat="1" ht="15">
      <c r="A58" s="193" t="s">
        <v>411</v>
      </c>
      <c r="B58" s="179">
        <v>150</v>
      </c>
      <c r="C58" s="284">
        <f>Volume!J58</f>
        <v>2310.65</v>
      </c>
      <c r="D58" s="318">
        <v>568.75</v>
      </c>
      <c r="E58" s="206">
        <f t="shared" si="0"/>
        <v>85312.5</v>
      </c>
      <c r="F58" s="211">
        <f t="shared" si="1"/>
        <v>24.614286023413325</v>
      </c>
      <c r="G58" s="277">
        <f t="shared" si="2"/>
        <v>102642.375</v>
      </c>
      <c r="H58" s="275">
        <v>5</v>
      </c>
      <c r="I58" s="207">
        <f t="shared" si="3"/>
        <v>684.2825</v>
      </c>
      <c r="J58" s="214">
        <f t="shared" si="4"/>
        <v>0.2961428602341333</v>
      </c>
      <c r="K58" s="218">
        <f t="shared" si="5"/>
        <v>5.545</v>
      </c>
      <c r="L58" s="208">
        <f t="shared" si="6"/>
        <v>30.37121581366146</v>
      </c>
      <c r="M58" s="219">
        <v>88.72</v>
      </c>
    </row>
    <row r="59" spans="1:13" s="8" customFormat="1" ht="15">
      <c r="A59" s="193" t="s">
        <v>412</v>
      </c>
      <c r="B59" s="179">
        <v>200</v>
      </c>
      <c r="C59" s="284">
        <f>Volume!J59</f>
        <v>1093.45</v>
      </c>
      <c r="D59" s="318">
        <v>174.59</v>
      </c>
      <c r="E59" s="206">
        <f t="shared" si="0"/>
        <v>34918</v>
      </c>
      <c r="F59" s="211">
        <f t="shared" si="1"/>
        <v>15.96689377657872</v>
      </c>
      <c r="G59" s="277">
        <f t="shared" si="2"/>
        <v>46442.963</v>
      </c>
      <c r="H59" s="275">
        <v>5.27</v>
      </c>
      <c r="I59" s="207">
        <f t="shared" si="3"/>
        <v>232.21481500000002</v>
      </c>
      <c r="J59" s="214">
        <f t="shared" si="4"/>
        <v>0.2123689377657872</v>
      </c>
      <c r="K59" s="218">
        <f t="shared" si="5"/>
        <v>3.95125</v>
      </c>
      <c r="L59" s="208">
        <f t="shared" si="6"/>
        <v>21.641887553422876</v>
      </c>
      <c r="M59" s="219">
        <v>63.22</v>
      </c>
    </row>
    <row r="60" spans="1:13" s="8" customFormat="1" ht="15">
      <c r="A60" s="193" t="s">
        <v>220</v>
      </c>
      <c r="B60" s="179">
        <v>2400</v>
      </c>
      <c r="C60" s="284">
        <f>Volume!J60</f>
        <v>112.2</v>
      </c>
      <c r="D60" s="318">
        <v>12.27</v>
      </c>
      <c r="E60" s="206">
        <f t="shared" si="0"/>
        <v>29448</v>
      </c>
      <c r="F60" s="211">
        <f t="shared" si="1"/>
        <v>10.935828877005346</v>
      </c>
      <c r="G60" s="277">
        <f t="shared" si="2"/>
        <v>42912</v>
      </c>
      <c r="H60" s="275">
        <v>5</v>
      </c>
      <c r="I60" s="207">
        <f t="shared" si="3"/>
        <v>17.88</v>
      </c>
      <c r="J60" s="214">
        <f t="shared" si="4"/>
        <v>0.15935828877005345</v>
      </c>
      <c r="K60" s="218">
        <f t="shared" si="5"/>
        <v>3.3233994375</v>
      </c>
      <c r="L60" s="208">
        <f t="shared" si="6"/>
        <v>18.203008395187304</v>
      </c>
      <c r="M60" s="219">
        <v>53.174391</v>
      </c>
    </row>
    <row r="61" spans="1:13" s="8" customFormat="1" ht="15">
      <c r="A61" s="193" t="s">
        <v>164</v>
      </c>
      <c r="B61" s="179">
        <v>5650</v>
      </c>
      <c r="C61" s="284">
        <f>Volume!J61</f>
        <v>53.6</v>
      </c>
      <c r="D61" s="318">
        <v>5.84</v>
      </c>
      <c r="E61" s="206">
        <f t="shared" si="0"/>
        <v>32996</v>
      </c>
      <c r="F61" s="211">
        <f t="shared" si="1"/>
        <v>10.895522388059701</v>
      </c>
      <c r="G61" s="277">
        <f t="shared" si="2"/>
        <v>48138</v>
      </c>
      <c r="H61" s="275">
        <v>5</v>
      </c>
      <c r="I61" s="207">
        <f t="shared" si="3"/>
        <v>8.52</v>
      </c>
      <c r="J61" s="214">
        <f t="shared" si="4"/>
        <v>0.158955223880597</v>
      </c>
      <c r="K61" s="218">
        <f t="shared" si="5"/>
        <v>3.87681475</v>
      </c>
      <c r="L61" s="208">
        <f t="shared" si="6"/>
        <v>21.234188898437512</v>
      </c>
      <c r="M61" s="219">
        <v>62.029036</v>
      </c>
    </row>
    <row r="62" spans="1:13" s="8" customFormat="1" ht="15">
      <c r="A62" s="193" t="s">
        <v>165</v>
      </c>
      <c r="B62" s="179">
        <v>1300</v>
      </c>
      <c r="C62" s="284">
        <f>Volume!J62</f>
        <v>296.35</v>
      </c>
      <c r="D62" s="318">
        <v>31.89</v>
      </c>
      <c r="E62" s="206">
        <f t="shared" si="0"/>
        <v>41457</v>
      </c>
      <c r="F62" s="211">
        <f t="shared" si="1"/>
        <v>10.760924582419436</v>
      </c>
      <c r="G62" s="277">
        <f t="shared" si="2"/>
        <v>60719.75</v>
      </c>
      <c r="H62" s="275">
        <v>5</v>
      </c>
      <c r="I62" s="207">
        <f t="shared" si="3"/>
        <v>46.7075</v>
      </c>
      <c r="J62" s="214">
        <f t="shared" si="4"/>
        <v>0.15760924582419436</v>
      </c>
      <c r="K62" s="218">
        <f t="shared" si="5"/>
        <v>3.060328625</v>
      </c>
      <c r="L62" s="208">
        <f t="shared" si="6"/>
        <v>16.762110212912685</v>
      </c>
      <c r="M62" s="219">
        <v>48.965258</v>
      </c>
    </row>
    <row r="63" spans="1:13" s="8" customFormat="1" ht="15">
      <c r="A63" s="193" t="s">
        <v>413</v>
      </c>
      <c r="B63" s="179">
        <v>150</v>
      </c>
      <c r="C63" s="284">
        <f>Volume!J63</f>
        <v>2843.8</v>
      </c>
      <c r="D63" s="318">
        <v>394.46</v>
      </c>
      <c r="E63" s="206">
        <f t="shared" si="0"/>
        <v>59169</v>
      </c>
      <c r="F63" s="211">
        <f t="shared" si="1"/>
        <v>13.870876995569306</v>
      </c>
      <c r="G63" s="277">
        <f t="shared" si="2"/>
        <v>80497.5</v>
      </c>
      <c r="H63" s="275">
        <v>5</v>
      </c>
      <c r="I63" s="207">
        <f t="shared" si="3"/>
        <v>536.65</v>
      </c>
      <c r="J63" s="214">
        <f t="shared" si="4"/>
        <v>0.18870876995569308</v>
      </c>
      <c r="K63" s="218">
        <f t="shared" si="5"/>
        <v>3.04125</v>
      </c>
      <c r="L63" s="208">
        <f t="shared" si="6"/>
        <v>16.657612280125864</v>
      </c>
      <c r="M63" s="219">
        <v>48.66</v>
      </c>
    </row>
    <row r="64" spans="1:13" s="8" customFormat="1" ht="15">
      <c r="A64" s="193" t="s">
        <v>89</v>
      </c>
      <c r="B64" s="179">
        <v>750</v>
      </c>
      <c r="C64" s="284">
        <f>Volume!J64</f>
        <v>306</v>
      </c>
      <c r="D64" s="318">
        <v>36.3</v>
      </c>
      <c r="E64" s="206">
        <f t="shared" si="0"/>
        <v>27224.999999999996</v>
      </c>
      <c r="F64" s="211">
        <f t="shared" si="1"/>
        <v>11.862745098039214</v>
      </c>
      <c r="G64" s="277">
        <f t="shared" si="2"/>
        <v>39021.299999999996</v>
      </c>
      <c r="H64" s="275">
        <v>5.14</v>
      </c>
      <c r="I64" s="207">
        <f t="shared" si="3"/>
        <v>52.02839999999999</v>
      </c>
      <c r="J64" s="214">
        <f t="shared" si="4"/>
        <v>0.17002745098039213</v>
      </c>
      <c r="K64" s="218">
        <f t="shared" si="5"/>
        <v>2.8160874375</v>
      </c>
      <c r="L64" s="208">
        <f t="shared" si="6"/>
        <v>15.424346134256695</v>
      </c>
      <c r="M64" s="219">
        <v>45.057399</v>
      </c>
    </row>
    <row r="65" spans="1:13" s="8" customFormat="1" ht="15">
      <c r="A65" s="193" t="s">
        <v>287</v>
      </c>
      <c r="B65" s="179">
        <v>2000</v>
      </c>
      <c r="C65" s="284">
        <f>Volume!J65</f>
        <v>191.6</v>
      </c>
      <c r="D65" s="318">
        <v>25.23</v>
      </c>
      <c r="E65" s="206">
        <f t="shared" si="0"/>
        <v>50460</v>
      </c>
      <c r="F65" s="211">
        <f t="shared" si="1"/>
        <v>13.168058455114823</v>
      </c>
      <c r="G65" s="277">
        <f t="shared" si="2"/>
        <v>69620</v>
      </c>
      <c r="H65" s="275">
        <v>5</v>
      </c>
      <c r="I65" s="207">
        <f t="shared" si="3"/>
        <v>34.81</v>
      </c>
      <c r="J65" s="214">
        <f t="shared" si="4"/>
        <v>0.18168058455114824</v>
      </c>
      <c r="K65" s="218">
        <f t="shared" si="5"/>
        <v>3.6678045625</v>
      </c>
      <c r="L65" s="208">
        <f t="shared" si="6"/>
        <v>20.08939295401617</v>
      </c>
      <c r="M65" s="219">
        <v>58.684873</v>
      </c>
    </row>
    <row r="66" spans="1:13" s="8" customFormat="1" ht="15">
      <c r="A66" s="193" t="s">
        <v>414</v>
      </c>
      <c r="B66" s="179">
        <v>350</v>
      </c>
      <c r="C66" s="284">
        <f>Volume!J66</f>
        <v>554.05</v>
      </c>
      <c r="D66" s="318">
        <v>69.87</v>
      </c>
      <c r="E66" s="206">
        <f t="shared" si="0"/>
        <v>24454.5</v>
      </c>
      <c r="F66" s="211">
        <f t="shared" si="1"/>
        <v>12.610775200794155</v>
      </c>
      <c r="G66" s="277">
        <f t="shared" si="2"/>
        <v>34635.16875</v>
      </c>
      <c r="H66" s="275">
        <v>5.25</v>
      </c>
      <c r="I66" s="207">
        <f t="shared" si="3"/>
        <v>98.957625</v>
      </c>
      <c r="J66" s="214">
        <f t="shared" si="4"/>
        <v>0.17860775200794152</v>
      </c>
      <c r="K66" s="218">
        <f t="shared" si="5"/>
        <v>3.4875</v>
      </c>
      <c r="L66" s="208">
        <f t="shared" si="6"/>
        <v>19.101824192992666</v>
      </c>
      <c r="M66" s="219">
        <v>55.8</v>
      </c>
    </row>
    <row r="67" spans="1:13" s="8" customFormat="1" ht="15">
      <c r="A67" s="193" t="s">
        <v>271</v>
      </c>
      <c r="B67" s="179">
        <v>1200</v>
      </c>
      <c r="C67" s="284">
        <f>Volume!J67</f>
        <v>341.85</v>
      </c>
      <c r="D67" s="318">
        <v>40.82</v>
      </c>
      <c r="E67" s="206">
        <f t="shared" si="0"/>
        <v>48984</v>
      </c>
      <c r="F67" s="211">
        <f t="shared" si="1"/>
        <v>11.94090975574082</v>
      </c>
      <c r="G67" s="277">
        <f t="shared" si="2"/>
        <v>69495</v>
      </c>
      <c r="H67" s="275">
        <v>5</v>
      </c>
      <c r="I67" s="207">
        <f t="shared" si="3"/>
        <v>57.9125</v>
      </c>
      <c r="J67" s="214">
        <f t="shared" si="4"/>
        <v>0.1694090975574082</v>
      </c>
      <c r="K67" s="218">
        <f t="shared" si="5"/>
        <v>3.15631875</v>
      </c>
      <c r="L67" s="208">
        <f t="shared" si="6"/>
        <v>17.28786978051509</v>
      </c>
      <c r="M67" s="219">
        <v>50.5011</v>
      </c>
    </row>
    <row r="68" spans="1:13" s="8" customFormat="1" ht="15">
      <c r="A68" s="193" t="s">
        <v>221</v>
      </c>
      <c r="B68" s="179">
        <v>300</v>
      </c>
      <c r="C68" s="284">
        <f>Volume!J68</f>
        <v>1256.4</v>
      </c>
      <c r="D68" s="318">
        <v>136.63</v>
      </c>
      <c r="E68" s="206">
        <f t="shared" si="0"/>
        <v>40989</v>
      </c>
      <c r="F68" s="211">
        <f t="shared" si="1"/>
        <v>10.874721426297357</v>
      </c>
      <c r="G68" s="277">
        <f t="shared" si="2"/>
        <v>59835</v>
      </c>
      <c r="H68" s="275">
        <v>5</v>
      </c>
      <c r="I68" s="207">
        <f t="shared" si="3"/>
        <v>199.45</v>
      </c>
      <c r="J68" s="214">
        <f t="shared" si="4"/>
        <v>0.15874721426297356</v>
      </c>
      <c r="K68" s="218">
        <f t="shared" si="5"/>
        <v>2.0622700625</v>
      </c>
      <c r="L68" s="208">
        <f t="shared" si="6"/>
        <v>11.295518328988388</v>
      </c>
      <c r="M68" s="219">
        <v>32.996321</v>
      </c>
    </row>
    <row r="69" spans="1:13" s="8" customFormat="1" ht="15">
      <c r="A69" s="193" t="s">
        <v>233</v>
      </c>
      <c r="B69" s="179">
        <v>1000</v>
      </c>
      <c r="C69" s="284">
        <f>Volume!J69</f>
        <v>616.4</v>
      </c>
      <c r="D69" s="318">
        <v>73.81</v>
      </c>
      <c r="E69" s="206">
        <f t="shared" si="0"/>
        <v>73810</v>
      </c>
      <c r="F69" s="211">
        <f t="shared" si="1"/>
        <v>11.974367293964958</v>
      </c>
      <c r="G69" s="277">
        <f t="shared" si="2"/>
        <v>104630</v>
      </c>
      <c r="H69" s="275">
        <v>5</v>
      </c>
      <c r="I69" s="207">
        <f t="shared" si="3"/>
        <v>104.63</v>
      </c>
      <c r="J69" s="214">
        <f t="shared" si="4"/>
        <v>0.16974367293964956</v>
      </c>
      <c r="K69" s="218">
        <f t="shared" si="5"/>
        <v>3.8332605</v>
      </c>
      <c r="L69" s="208">
        <f t="shared" si="6"/>
        <v>20.99563244643532</v>
      </c>
      <c r="M69" s="219">
        <v>61.332168</v>
      </c>
    </row>
    <row r="70" spans="1:13" s="8" customFormat="1" ht="15">
      <c r="A70" s="193" t="s">
        <v>166</v>
      </c>
      <c r="B70" s="179">
        <v>2950</v>
      </c>
      <c r="C70" s="284">
        <f>Volume!J70</f>
        <v>105.95</v>
      </c>
      <c r="D70" s="318">
        <v>11.37</v>
      </c>
      <c r="E70" s="206">
        <f t="shared" si="0"/>
        <v>33541.5</v>
      </c>
      <c r="F70" s="211">
        <f t="shared" si="1"/>
        <v>10.731477111845209</v>
      </c>
      <c r="G70" s="277">
        <f t="shared" si="2"/>
        <v>49169.125</v>
      </c>
      <c r="H70" s="275">
        <v>5</v>
      </c>
      <c r="I70" s="207">
        <f t="shared" si="3"/>
        <v>16.6675</v>
      </c>
      <c r="J70" s="214">
        <f t="shared" si="4"/>
        <v>0.1573147711184521</v>
      </c>
      <c r="K70" s="218">
        <f t="shared" si="5"/>
        <v>2.3028273125</v>
      </c>
      <c r="L70" s="208">
        <f t="shared" si="6"/>
        <v>12.613104650952483</v>
      </c>
      <c r="M70" s="219">
        <v>36.845237</v>
      </c>
    </row>
    <row r="71" spans="1:13" s="8" customFormat="1" ht="15">
      <c r="A71" s="193" t="s">
        <v>222</v>
      </c>
      <c r="B71" s="179">
        <v>88</v>
      </c>
      <c r="C71" s="284">
        <f>Volume!J71</f>
        <v>2497.5</v>
      </c>
      <c r="D71" s="318">
        <v>268.84</v>
      </c>
      <c r="E71" s="206">
        <f aca="true" t="shared" si="7" ref="E71:E135">D71*B71</f>
        <v>23657.92</v>
      </c>
      <c r="F71" s="211">
        <f aca="true" t="shared" si="8" ref="F71:F135">D71/C71*100</f>
        <v>10.764364364364363</v>
      </c>
      <c r="G71" s="277">
        <f aca="true" t="shared" si="9" ref="G71:G135">(B71*C71)*H71%+E71</f>
        <v>34646.92</v>
      </c>
      <c r="H71" s="275">
        <v>5</v>
      </c>
      <c r="I71" s="207">
        <f t="shared" si="3"/>
        <v>393.715</v>
      </c>
      <c r="J71" s="214">
        <f t="shared" si="4"/>
        <v>0.15764364364364364</v>
      </c>
      <c r="K71" s="218">
        <f aca="true" t="shared" si="10" ref="K71:K135">M71/16</f>
        <v>2.0373401875</v>
      </c>
      <c r="L71" s="208">
        <f aca="true" t="shared" si="11" ref="L71:L135">K71*SQRT(30)</f>
        <v>11.158971780055547</v>
      </c>
      <c r="M71" s="219">
        <v>32.597443</v>
      </c>
    </row>
    <row r="72" spans="1:13" s="8" customFormat="1" ht="15">
      <c r="A72" s="193" t="s">
        <v>288</v>
      </c>
      <c r="B72" s="179">
        <v>1500</v>
      </c>
      <c r="C72" s="284">
        <f>Volume!J72</f>
        <v>223.55</v>
      </c>
      <c r="D72" s="318">
        <v>27.45</v>
      </c>
      <c r="E72" s="206">
        <f t="shared" si="7"/>
        <v>41175</v>
      </c>
      <c r="F72" s="211">
        <f t="shared" si="8"/>
        <v>12.279132185193468</v>
      </c>
      <c r="G72" s="277">
        <f t="shared" si="9"/>
        <v>57941.25</v>
      </c>
      <c r="H72" s="275">
        <v>5</v>
      </c>
      <c r="I72" s="207">
        <f aca="true" t="shared" si="12" ref="I72:I136">G72/B72</f>
        <v>38.6275</v>
      </c>
      <c r="J72" s="214">
        <f aca="true" t="shared" si="13" ref="J72:J136">I72/C72</f>
        <v>0.17279132185193466</v>
      </c>
      <c r="K72" s="218">
        <f t="shared" si="10"/>
        <v>3.58289025</v>
      </c>
      <c r="L72" s="208">
        <f t="shared" si="11"/>
        <v>19.62429810990324</v>
      </c>
      <c r="M72" s="219">
        <v>57.326244</v>
      </c>
    </row>
    <row r="73" spans="1:13" s="8" customFormat="1" ht="15">
      <c r="A73" s="193" t="s">
        <v>289</v>
      </c>
      <c r="B73" s="179">
        <v>1400</v>
      </c>
      <c r="C73" s="284">
        <f>Volume!J73</f>
        <v>150.4</v>
      </c>
      <c r="D73" s="318">
        <v>21.21</v>
      </c>
      <c r="E73" s="206">
        <f t="shared" si="7"/>
        <v>29694</v>
      </c>
      <c r="F73" s="211">
        <f t="shared" si="8"/>
        <v>14.102393617021278</v>
      </c>
      <c r="G73" s="277">
        <f t="shared" si="9"/>
        <v>40222</v>
      </c>
      <c r="H73" s="275">
        <v>5</v>
      </c>
      <c r="I73" s="207">
        <f t="shared" si="12"/>
        <v>28.73</v>
      </c>
      <c r="J73" s="214">
        <f t="shared" si="13"/>
        <v>0.19102393617021277</v>
      </c>
      <c r="K73" s="218">
        <f t="shared" si="10"/>
        <v>2.8057205</v>
      </c>
      <c r="L73" s="208">
        <f t="shared" si="11"/>
        <v>15.367564079046735</v>
      </c>
      <c r="M73" s="219">
        <v>44.891528</v>
      </c>
    </row>
    <row r="74" spans="1:13" s="8" customFormat="1" ht="15">
      <c r="A74" s="193" t="s">
        <v>195</v>
      </c>
      <c r="B74" s="179">
        <v>2062</v>
      </c>
      <c r="C74" s="284">
        <f>Volume!J74</f>
        <v>116.4</v>
      </c>
      <c r="D74" s="318">
        <v>12.88</v>
      </c>
      <c r="E74" s="206">
        <f t="shared" si="7"/>
        <v>26558.56</v>
      </c>
      <c r="F74" s="211">
        <f t="shared" si="8"/>
        <v>11.065292096219931</v>
      </c>
      <c r="G74" s="277">
        <f t="shared" si="9"/>
        <v>38559.4</v>
      </c>
      <c r="H74" s="275">
        <v>5</v>
      </c>
      <c r="I74" s="207">
        <f t="shared" si="12"/>
        <v>18.7</v>
      </c>
      <c r="J74" s="214">
        <f t="shared" si="13"/>
        <v>0.1606529209621993</v>
      </c>
      <c r="K74" s="218">
        <f t="shared" si="10"/>
        <v>2.3555141875</v>
      </c>
      <c r="L74" s="208">
        <f t="shared" si="11"/>
        <v>12.901682550172033</v>
      </c>
      <c r="M74" s="219">
        <v>37.688227</v>
      </c>
    </row>
    <row r="75" spans="1:13" s="8" customFormat="1" ht="15">
      <c r="A75" s="193" t="s">
        <v>290</v>
      </c>
      <c r="B75" s="179">
        <v>1400</v>
      </c>
      <c r="C75" s="284">
        <f>Volume!J75</f>
        <v>114.35</v>
      </c>
      <c r="D75" s="318">
        <v>17.08</v>
      </c>
      <c r="E75" s="206">
        <f t="shared" si="7"/>
        <v>23911.999999999996</v>
      </c>
      <c r="F75" s="211">
        <f t="shared" si="8"/>
        <v>14.936598163533013</v>
      </c>
      <c r="G75" s="277">
        <f t="shared" si="9"/>
        <v>31916.499999999996</v>
      </c>
      <c r="H75" s="275">
        <v>5</v>
      </c>
      <c r="I75" s="207">
        <f t="shared" si="12"/>
        <v>22.797499999999996</v>
      </c>
      <c r="J75" s="214">
        <f t="shared" si="13"/>
        <v>0.1993659816353301</v>
      </c>
      <c r="K75" s="218">
        <f t="shared" si="10"/>
        <v>3.7203594375</v>
      </c>
      <c r="L75" s="208">
        <f t="shared" si="11"/>
        <v>20.37724785945981</v>
      </c>
      <c r="M75" s="219">
        <v>59.525751</v>
      </c>
    </row>
    <row r="76" spans="1:13" s="8" customFormat="1" ht="15">
      <c r="A76" s="193" t="s">
        <v>197</v>
      </c>
      <c r="B76" s="179">
        <v>650</v>
      </c>
      <c r="C76" s="284">
        <f>Volume!J76</f>
        <v>330.3</v>
      </c>
      <c r="D76" s="318">
        <v>35.92</v>
      </c>
      <c r="E76" s="206">
        <f t="shared" si="7"/>
        <v>23348</v>
      </c>
      <c r="F76" s="211">
        <f t="shared" si="8"/>
        <v>10.874962155616107</v>
      </c>
      <c r="G76" s="277">
        <f t="shared" si="9"/>
        <v>34082.75</v>
      </c>
      <c r="H76" s="275">
        <v>5</v>
      </c>
      <c r="I76" s="207">
        <f t="shared" si="12"/>
        <v>52.435</v>
      </c>
      <c r="J76" s="214">
        <f t="shared" si="13"/>
        <v>0.15874962155616107</v>
      </c>
      <c r="K76" s="218">
        <f t="shared" si="10"/>
        <v>2.3277544375</v>
      </c>
      <c r="L76" s="208">
        <f t="shared" si="11"/>
        <v>12.749636137514994</v>
      </c>
      <c r="M76" s="219">
        <v>37.244071</v>
      </c>
    </row>
    <row r="77" spans="1:13" s="8" customFormat="1" ht="15">
      <c r="A77" s="193" t="s">
        <v>4</v>
      </c>
      <c r="B77" s="179">
        <v>150</v>
      </c>
      <c r="C77" s="284">
        <f>Volume!J77</f>
        <v>1880.9</v>
      </c>
      <c r="D77" s="318">
        <v>206.82</v>
      </c>
      <c r="E77" s="206">
        <f t="shared" si="7"/>
        <v>31023</v>
      </c>
      <c r="F77" s="211">
        <f t="shared" si="8"/>
        <v>10.995799883034717</v>
      </c>
      <c r="G77" s="277">
        <f t="shared" si="9"/>
        <v>45129.75</v>
      </c>
      <c r="H77" s="275">
        <v>5</v>
      </c>
      <c r="I77" s="207">
        <f t="shared" si="12"/>
        <v>300.865</v>
      </c>
      <c r="J77" s="214">
        <f t="shared" si="13"/>
        <v>0.15995799883034717</v>
      </c>
      <c r="K77" s="218">
        <f t="shared" si="10"/>
        <v>1.7617470625</v>
      </c>
      <c r="L77" s="208">
        <f t="shared" si="11"/>
        <v>9.649486067497138</v>
      </c>
      <c r="M77" s="219">
        <v>28.187953</v>
      </c>
    </row>
    <row r="78" spans="1:13" s="8" customFormat="1" ht="15">
      <c r="A78" s="193" t="s">
        <v>79</v>
      </c>
      <c r="B78" s="179">
        <v>200</v>
      </c>
      <c r="C78" s="284">
        <f>Volume!J78</f>
        <v>1103</v>
      </c>
      <c r="D78" s="318">
        <v>118.12</v>
      </c>
      <c r="E78" s="206">
        <f t="shared" si="7"/>
        <v>23624</v>
      </c>
      <c r="F78" s="211">
        <f t="shared" si="8"/>
        <v>10.70897552130553</v>
      </c>
      <c r="G78" s="277">
        <f t="shared" si="9"/>
        <v>34654</v>
      </c>
      <c r="H78" s="275">
        <v>5</v>
      </c>
      <c r="I78" s="207">
        <f t="shared" si="12"/>
        <v>173.27</v>
      </c>
      <c r="J78" s="214">
        <f t="shared" si="13"/>
        <v>0.15708975521305532</v>
      </c>
      <c r="K78" s="218">
        <f t="shared" si="10"/>
        <v>2.22627875</v>
      </c>
      <c r="L78" s="208">
        <f t="shared" si="11"/>
        <v>12.193830906694044</v>
      </c>
      <c r="M78" s="219">
        <v>35.62046</v>
      </c>
    </row>
    <row r="79" spans="1:13" s="8" customFormat="1" ht="15">
      <c r="A79" s="193" t="s">
        <v>196</v>
      </c>
      <c r="B79" s="179">
        <v>400</v>
      </c>
      <c r="C79" s="284">
        <f>Volume!J79</f>
        <v>668.4</v>
      </c>
      <c r="D79" s="318">
        <v>71.13</v>
      </c>
      <c r="E79" s="206">
        <f t="shared" si="7"/>
        <v>28452</v>
      </c>
      <c r="F79" s="211">
        <f t="shared" si="8"/>
        <v>10.641831238779174</v>
      </c>
      <c r="G79" s="277">
        <f t="shared" si="9"/>
        <v>41820</v>
      </c>
      <c r="H79" s="275">
        <v>5</v>
      </c>
      <c r="I79" s="207">
        <f t="shared" si="12"/>
        <v>104.55</v>
      </c>
      <c r="J79" s="214">
        <f t="shared" si="13"/>
        <v>0.15641831238779175</v>
      </c>
      <c r="K79" s="218">
        <f t="shared" si="10"/>
        <v>2.1254700625</v>
      </c>
      <c r="L79" s="208">
        <f t="shared" si="11"/>
        <v>11.641678985331652</v>
      </c>
      <c r="M79" s="219">
        <v>34.007521</v>
      </c>
    </row>
    <row r="80" spans="1:13" s="8" customFormat="1" ht="15">
      <c r="A80" s="193" t="s">
        <v>5</v>
      </c>
      <c r="B80" s="179">
        <v>1595</v>
      </c>
      <c r="C80" s="284">
        <f>Volume!J80</f>
        <v>170</v>
      </c>
      <c r="D80" s="318">
        <v>18.01</v>
      </c>
      <c r="E80" s="206">
        <f t="shared" si="7"/>
        <v>28725.95</v>
      </c>
      <c r="F80" s="211">
        <f t="shared" si="8"/>
        <v>10.594117647058825</v>
      </c>
      <c r="G80" s="277">
        <f t="shared" si="9"/>
        <v>42283.45</v>
      </c>
      <c r="H80" s="275">
        <v>5</v>
      </c>
      <c r="I80" s="207">
        <f t="shared" si="12"/>
        <v>26.509999999999998</v>
      </c>
      <c r="J80" s="214">
        <f t="shared" si="13"/>
        <v>0.15594117647058822</v>
      </c>
      <c r="K80" s="218">
        <f t="shared" si="10"/>
        <v>2.23026625</v>
      </c>
      <c r="L80" s="208">
        <f t="shared" si="11"/>
        <v>12.215671343674563</v>
      </c>
      <c r="M80" s="219">
        <v>35.68426</v>
      </c>
    </row>
    <row r="81" spans="1:13" s="8" customFormat="1" ht="15">
      <c r="A81" s="193" t="s">
        <v>198</v>
      </c>
      <c r="B81" s="179">
        <v>1000</v>
      </c>
      <c r="C81" s="284">
        <f>Volume!J81</f>
        <v>192.35</v>
      </c>
      <c r="D81" s="318">
        <v>20.42</v>
      </c>
      <c r="E81" s="206">
        <f t="shared" si="7"/>
        <v>20420</v>
      </c>
      <c r="F81" s="211">
        <f t="shared" si="8"/>
        <v>10.616064465817521</v>
      </c>
      <c r="G81" s="277">
        <f t="shared" si="9"/>
        <v>30037.5</v>
      </c>
      <c r="H81" s="275">
        <v>5</v>
      </c>
      <c r="I81" s="207">
        <f t="shared" si="12"/>
        <v>30.0375</v>
      </c>
      <c r="J81" s="214">
        <f t="shared" si="13"/>
        <v>0.15616064465817522</v>
      </c>
      <c r="K81" s="218">
        <f t="shared" si="10"/>
        <v>1.8298765</v>
      </c>
      <c r="L81" s="208">
        <f t="shared" si="11"/>
        <v>10.02264636498602</v>
      </c>
      <c r="M81" s="219">
        <v>29.278024</v>
      </c>
    </row>
    <row r="82" spans="1:13" s="8" customFormat="1" ht="15">
      <c r="A82" s="193" t="s">
        <v>199</v>
      </c>
      <c r="B82" s="179">
        <v>1300</v>
      </c>
      <c r="C82" s="284">
        <f>Volume!J82</f>
        <v>272.3</v>
      </c>
      <c r="D82" s="318">
        <v>35.19</v>
      </c>
      <c r="E82" s="206">
        <f t="shared" si="7"/>
        <v>45747</v>
      </c>
      <c r="F82" s="211">
        <f t="shared" si="8"/>
        <v>12.923246419390377</v>
      </c>
      <c r="G82" s="277">
        <f t="shared" si="9"/>
        <v>63446.5</v>
      </c>
      <c r="H82" s="275">
        <v>5</v>
      </c>
      <c r="I82" s="207">
        <f t="shared" si="12"/>
        <v>48.805</v>
      </c>
      <c r="J82" s="214">
        <f t="shared" si="13"/>
        <v>0.17923246419390376</v>
      </c>
      <c r="K82" s="218">
        <f t="shared" si="10"/>
        <v>2.786359875</v>
      </c>
      <c r="L82" s="208">
        <f t="shared" si="11"/>
        <v>15.26152156864775</v>
      </c>
      <c r="M82" s="219">
        <v>44.581758</v>
      </c>
    </row>
    <row r="83" spans="1:13" s="8" customFormat="1" ht="15">
      <c r="A83" s="193" t="s">
        <v>399</v>
      </c>
      <c r="B83" s="179">
        <v>250</v>
      </c>
      <c r="C83" s="284">
        <f>Volume!J83</f>
        <v>482.65</v>
      </c>
      <c r="D83" s="318">
        <v>54.82</v>
      </c>
      <c r="E83" s="206">
        <f t="shared" si="7"/>
        <v>13705</v>
      </c>
      <c r="F83" s="211">
        <f t="shared" si="8"/>
        <v>11.358127007148038</v>
      </c>
      <c r="G83" s="277">
        <f t="shared" si="9"/>
        <v>19738.125</v>
      </c>
      <c r="H83" s="275">
        <v>5</v>
      </c>
      <c r="I83" s="207">
        <f t="shared" si="12"/>
        <v>78.9525</v>
      </c>
      <c r="J83" s="214">
        <f t="shared" si="13"/>
        <v>0.16358127007148038</v>
      </c>
      <c r="K83" s="218">
        <f t="shared" si="10"/>
        <v>3.968125</v>
      </c>
      <c r="L83" s="208">
        <f t="shared" si="11"/>
        <v>21.734315735001875</v>
      </c>
      <c r="M83" s="219">
        <v>63.49</v>
      </c>
    </row>
    <row r="84" spans="1:13" s="8" customFormat="1" ht="15">
      <c r="A84" s="193" t="s">
        <v>415</v>
      </c>
      <c r="B84" s="179">
        <v>3750</v>
      </c>
      <c r="C84" s="284">
        <f>Volume!J84</f>
        <v>53.65</v>
      </c>
      <c r="D84" s="318">
        <v>5.84</v>
      </c>
      <c r="E84" s="206">
        <f t="shared" si="7"/>
        <v>21900</v>
      </c>
      <c r="F84" s="211">
        <f t="shared" si="8"/>
        <v>10.885368126747437</v>
      </c>
      <c r="G84" s="277">
        <f t="shared" si="9"/>
        <v>31959.375</v>
      </c>
      <c r="H84" s="275">
        <v>5</v>
      </c>
      <c r="I84" s="207">
        <f t="shared" si="12"/>
        <v>8.5225</v>
      </c>
      <c r="J84" s="214">
        <f t="shared" si="13"/>
        <v>0.1588536812674744</v>
      </c>
      <c r="K84" s="218">
        <f t="shared" si="10"/>
        <v>3.151875</v>
      </c>
      <c r="L84" s="208">
        <f t="shared" si="11"/>
        <v>17.263530359365955</v>
      </c>
      <c r="M84" s="219">
        <v>50.43</v>
      </c>
    </row>
    <row r="85" spans="1:13" s="8" customFormat="1" ht="15">
      <c r="A85" s="201" t="s">
        <v>494</v>
      </c>
      <c r="B85" s="179">
        <v>250</v>
      </c>
      <c r="C85" s="284">
        <f>Volume!J85</f>
        <v>560.05</v>
      </c>
      <c r="D85" s="318">
        <v>119.86</v>
      </c>
      <c r="E85" s="206">
        <f>D85*B85</f>
        <v>29965</v>
      </c>
      <c r="F85" s="211">
        <f>D85/C85*100</f>
        <v>21.40166056602089</v>
      </c>
      <c r="G85" s="277">
        <f>(B85*C85)*H85%+E85</f>
        <v>36965.625</v>
      </c>
      <c r="H85" s="275">
        <v>5</v>
      </c>
      <c r="I85" s="207">
        <f>G85/B85</f>
        <v>147.8625</v>
      </c>
      <c r="J85" s="214">
        <f>I85/C85</f>
        <v>0.26401660566020896</v>
      </c>
      <c r="K85" s="218">
        <f>M85/16</f>
        <v>2.903125</v>
      </c>
      <c r="L85" s="208">
        <f t="shared" si="11"/>
        <v>15.901070497571855</v>
      </c>
      <c r="M85" s="219">
        <v>46.45</v>
      </c>
    </row>
    <row r="86" spans="1:13" s="8" customFormat="1" ht="15">
      <c r="A86" s="193" t="s">
        <v>43</v>
      </c>
      <c r="B86" s="179">
        <v>150</v>
      </c>
      <c r="C86" s="284">
        <f>Volume!J86</f>
        <v>2522</v>
      </c>
      <c r="D86" s="318">
        <v>346.77</v>
      </c>
      <c r="E86" s="206">
        <f t="shared" si="7"/>
        <v>52015.5</v>
      </c>
      <c r="F86" s="211">
        <f t="shared" si="8"/>
        <v>13.749801744647105</v>
      </c>
      <c r="G86" s="277">
        <f t="shared" si="9"/>
        <v>70930.5</v>
      </c>
      <c r="H86" s="275">
        <v>5</v>
      </c>
      <c r="I86" s="207">
        <f t="shared" si="12"/>
        <v>472.87</v>
      </c>
      <c r="J86" s="214">
        <f t="shared" si="13"/>
        <v>0.18749801744647104</v>
      </c>
      <c r="K86" s="218">
        <f t="shared" si="10"/>
        <v>4.464366125</v>
      </c>
      <c r="L86" s="208">
        <f t="shared" si="11"/>
        <v>24.45234031624428</v>
      </c>
      <c r="M86" s="219">
        <v>71.429858</v>
      </c>
    </row>
    <row r="87" spans="1:13" s="8" customFormat="1" ht="15">
      <c r="A87" s="193" t="s">
        <v>200</v>
      </c>
      <c r="B87" s="179">
        <v>350</v>
      </c>
      <c r="C87" s="284">
        <f>Volume!J87</f>
        <v>954.55</v>
      </c>
      <c r="D87" s="318">
        <v>101.92</v>
      </c>
      <c r="E87" s="206">
        <f t="shared" si="7"/>
        <v>35672</v>
      </c>
      <c r="F87" s="211">
        <f t="shared" si="8"/>
        <v>10.677282489131004</v>
      </c>
      <c r="G87" s="277">
        <f t="shared" si="9"/>
        <v>52376.625</v>
      </c>
      <c r="H87" s="275">
        <v>5</v>
      </c>
      <c r="I87" s="207">
        <f t="shared" si="12"/>
        <v>149.6475</v>
      </c>
      <c r="J87" s="214">
        <f t="shared" si="13"/>
        <v>0.15677282489131006</v>
      </c>
      <c r="K87" s="218">
        <f t="shared" si="10"/>
        <v>2.2001055625</v>
      </c>
      <c r="L87" s="208">
        <f t="shared" si="11"/>
        <v>12.050474454738422</v>
      </c>
      <c r="M87" s="219">
        <v>35.201689</v>
      </c>
    </row>
    <row r="88" spans="1:13" s="8" customFormat="1" ht="15">
      <c r="A88" s="193" t="s">
        <v>141</v>
      </c>
      <c r="B88" s="179">
        <v>2400</v>
      </c>
      <c r="C88" s="284">
        <f>Volume!J88</f>
        <v>107.5</v>
      </c>
      <c r="D88" s="318">
        <v>14.77</v>
      </c>
      <c r="E88" s="206">
        <f t="shared" si="7"/>
        <v>35448</v>
      </c>
      <c r="F88" s="211">
        <f t="shared" si="8"/>
        <v>13.73953488372093</v>
      </c>
      <c r="G88" s="277">
        <f t="shared" si="9"/>
        <v>48425.4</v>
      </c>
      <c r="H88" s="275">
        <v>5.03</v>
      </c>
      <c r="I88" s="207">
        <f t="shared" si="12"/>
        <v>20.17725</v>
      </c>
      <c r="J88" s="214">
        <f t="shared" si="13"/>
        <v>0.1876953488372093</v>
      </c>
      <c r="K88" s="218">
        <f t="shared" si="10"/>
        <v>2.9210525625</v>
      </c>
      <c r="L88" s="208">
        <f t="shared" si="11"/>
        <v>15.999263801395191</v>
      </c>
      <c r="M88" s="219">
        <v>46.736841</v>
      </c>
    </row>
    <row r="89" spans="1:13" s="8" customFormat="1" ht="15">
      <c r="A89" s="193" t="s">
        <v>397</v>
      </c>
      <c r="B89" s="179">
        <v>2700</v>
      </c>
      <c r="C89" s="284">
        <f>Volume!J89</f>
        <v>117.05</v>
      </c>
      <c r="D89" s="318">
        <v>12.48</v>
      </c>
      <c r="E89" s="206">
        <f t="shared" si="7"/>
        <v>33696</v>
      </c>
      <c r="F89" s="211">
        <f t="shared" si="8"/>
        <v>10.66211020931226</v>
      </c>
      <c r="G89" s="277">
        <f t="shared" si="9"/>
        <v>49497.75</v>
      </c>
      <c r="H89" s="275">
        <v>5</v>
      </c>
      <c r="I89" s="207">
        <f t="shared" si="12"/>
        <v>18.3325</v>
      </c>
      <c r="J89" s="214">
        <f t="shared" si="13"/>
        <v>0.1566211020931226</v>
      </c>
      <c r="K89" s="218">
        <f t="shared" si="10"/>
        <v>2.395625</v>
      </c>
      <c r="L89" s="208">
        <f t="shared" si="11"/>
        <v>13.121378518233135</v>
      </c>
      <c r="M89" s="219">
        <v>38.33</v>
      </c>
    </row>
    <row r="90" spans="1:13" s="8" customFormat="1" ht="15">
      <c r="A90" s="193" t="s">
        <v>184</v>
      </c>
      <c r="B90" s="179">
        <v>2950</v>
      </c>
      <c r="C90" s="284">
        <f>Volume!J90</f>
        <v>126.05</v>
      </c>
      <c r="D90" s="318">
        <v>14.88</v>
      </c>
      <c r="E90" s="206">
        <f t="shared" si="7"/>
        <v>43896</v>
      </c>
      <c r="F90" s="211">
        <f t="shared" si="8"/>
        <v>11.8048393494645</v>
      </c>
      <c r="G90" s="277">
        <f t="shared" si="9"/>
        <v>62488.375</v>
      </c>
      <c r="H90" s="275">
        <v>5</v>
      </c>
      <c r="I90" s="207">
        <f t="shared" si="12"/>
        <v>21.1825</v>
      </c>
      <c r="J90" s="214">
        <f t="shared" si="13"/>
        <v>0.16804839349464498</v>
      </c>
      <c r="K90" s="218">
        <f t="shared" si="10"/>
        <v>2.7331500625</v>
      </c>
      <c r="L90" s="208">
        <f t="shared" si="11"/>
        <v>14.970079422779046</v>
      </c>
      <c r="M90" s="219">
        <v>43.730401</v>
      </c>
    </row>
    <row r="91" spans="1:13" s="8" customFormat="1" ht="15">
      <c r="A91" s="193" t="s">
        <v>175</v>
      </c>
      <c r="B91" s="179">
        <v>7875</v>
      </c>
      <c r="C91" s="284">
        <f>Volume!J91</f>
        <v>49.15</v>
      </c>
      <c r="D91" s="318">
        <v>6.53</v>
      </c>
      <c r="E91" s="206">
        <f t="shared" si="7"/>
        <v>51423.75</v>
      </c>
      <c r="F91" s="211">
        <f t="shared" si="8"/>
        <v>13.285859613428283</v>
      </c>
      <c r="G91" s="277">
        <f t="shared" si="9"/>
        <v>70776.5625</v>
      </c>
      <c r="H91" s="275">
        <v>5</v>
      </c>
      <c r="I91" s="207">
        <f t="shared" si="12"/>
        <v>8.9875</v>
      </c>
      <c r="J91" s="214">
        <f t="shared" si="13"/>
        <v>0.18285859613428282</v>
      </c>
      <c r="K91" s="218">
        <f t="shared" si="10"/>
        <v>5.377921625</v>
      </c>
      <c r="L91" s="208">
        <f t="shared" si="11"/>
        <v>29.456089865073388</v>
      </c>
      <c r="M91" s="219">
        <v>86.046746</v>
      </c>
    </row>
    <row r="92" spans="1:13" s="8" customFormat="1" ht="15">
      <c r="A92" s="193" t="s">
        <v>142</v>
      </c>
      <c r="B92" s="179">
        <v>1750</v>
      </c>
      <c r="C92" s="284">
        <f>Volume!J92</f>
        <v>148.2</v>
      </c>
      <c r="D92" s="318">
        <v>15.49</v>
      </c>
      <c r="E92" s="206">
        <f t="shared" si="7"/>
        <v>27107.5</v>
      </c>
      <c r="F92" s="211">
        <f t="shared" si="8"/>
        <v>10.452091767881242</v>
      </c>
      <c r="G92" s="277">
        <f t="shared" si="9"/>
        <v>40075</v>
      </c>
      <c r="H92" s="275">
        <v>5</v>
      </c>
      <c r="I92" s="207">
        <f t="shared" si="12"/>
        <v>22.9</v>
      </c>
      <c r="J92" s="214">
        <f t="shared" si="13"/>
        <v>0.15452091767881243</v>
      </c>
      <c r="K92" s="218">
        <f t="shared" si="10"/>
        <v>2.415574125</v>
      </c>
      <c r="L92" s="208">
        <f t="shared" si="11"/>
        <v>13.230644375883038</v>
      </c>
      <c r="M92" s="219">
        <v>38.649186</v>
      </c>
    </row>
    <row r="93" spans="1:13" s="8" customFormat="1" ht="15">
      <c r="A93" s="193" t="s">
        <v>176</v>
      </c>
      <c r="B93" s="179">
        <v>1450</v>
      </c>
      <c r="C93" s="284">
        <f>Volume!J93</f>
        <v>188.2</v>
      </c>
      <c r="D93" s="318">
        <v>22.73</v>
      </c>
      <c r="E93" s="206">
        <f t="shared" si="7"/>
        <v>32958.5</v>
      </c>
      <c r="F93" s="211">
        <f t="shared" si="8"/>
        <v>12.077577045696069</v>
      </c>
      <c r="G93" s="277">
        <f t="shared" si="9"/>
        <v>47612.693</v>
      </c>
      <c r="H93" s="275">
        <v>5.37</v>
      </c>
      <c r="I93" s="207">
        <f t="shared" si="12"/>
        <v>32.83634</v>
      </c>
      <c r="J93" s="214">
        <f t="shared" si="13"/>
        <v>0.1744757704569607</v>
      </c>
      <c r="K93" s="218">
        <f t="shared" si="10"/>
        <v>3.5445255625</v>
      </c>
      <c r="L93" s="208">
        <f t="shared" si="11"/>
        <v>19.414166062349377</v>
      </c>
      <c r="M93" s="219">
        <v>56.712409</v>
      </c>
    </row>
    <row r="94" spans="1:13" s="8" customFormat="1" ht="15">
      <c r="A94" s="193" t="s">
        <v>416</v>
      </c>
      <c r="B94" s="179">
        <v>500</v>
      </c>
      <c r="C94" s="284">
        <f>Volume!J94</f>
        <v>715.5</v>
      </c>
      <c r="D94" s="318">
        <v>178.8</v>
      </c>
      <c r="E94" s="206">
        <f t="shared" si="7"/>
        <v>89400</v>
      </c>
      <c r="F94" s="211">
        <f t="shared" si="8"/>
        <v>24.9895178197065</v>
      </c>
      <c r="G94" s="277">
        <f t="shared" si="9"/>
        <v>113011.5</v>
      </c>
      <c r="H94" s="275">
        <v>6.6</v>
      </c>
      <c r="I94" s="207">
        <f t="shared" si="12"/>
        <v>226.023</v>
      </c>
      <c r="J94" s="214">
        <f t="shared" si="13"/>
        <v>0.315895178197065</v>
      </c>
      <c r="K94" s="218">
        <f t="shared" si="10"/>
        <v>3.6875</v>
      </c>
      <c r="L94" s="208">
        <f t="shared" si="11"/>
        <v>20.197269308003</v>
      </c>
      <c r="M94" s="219">
        <v>59</v>
      </c>
    </row>
    <row r="95" spans="1:13" s="8" customFormat="1" ht="15">
      <c r="A95" s="193" t="s">
        <v>396</v>
      </c>
      <c r="B95" s="179">
        <v>2200</v>
      </c>
      <c r="C95" s="284">
        <f>Volume!J95</f>
        <v>122.8</v>
      </c>
      <c r="D95" s="318">
        <v>16.28</v>
      </c>
      <c r="E95" s="206">
        <f t="shared" si="7"/>
        <v>35816</v>
      </c>
      <c r="F95" s="211">
        <f t="shared" si="8"/>
        <v>13.257328990228014</v>
      </c>
      <c r="G95" s="277">
        <f t="shared" si="9"/>
        <v>49324</v>
      </c>
      <c r="H95" s="275">
        <v>5</v>
      </c>
      <c r="I95" s="207">
        <f t="shared" si="12"/>
        <v>22.42</v>
      </c>
      <c r="J95" s="214">
        <f t="shared" si="13"/>
        <v>0.18257328990228014</v>
      </c>
      <c r="K95" s="218">
        <f t="shared" si="10"/>
        <v>3.386875</v>
      </c>
      <c r="L95" s="208">
        <f t="shared" si="11"/>
        <v>18.550678369503093</v>
      </c>
      <c r="M95" s="219">
        <v>54.19</v>
      </c>
    </row>
    <row r="96" spans="1:13" s="8" customFormat="1" ht="15">
      <c r="A96" s="193" t="s">
        <v>167</v>
      </c>
      <c r="B96" s="179">
        <v>3850</v>
      </c>
      <c r="C96" s="284">
        <f>Volume!J96</f>
        <v>48.35</v>
      </c>
      <c r="D96" s="318">
        <v>5.03</v>
      </c>
      <c r="E96" s="206">
        <f t="shared" si="7"/>
        <v>19365.5</v>
      </c>
      <c r="F96" s="211">
        <f t="shared" si="8"/>
        <v>10.403309203722856</v>
      </c>
      <c r="G96" s="277">
        <f t="shared" si="9"/>
        <v>28672.875</v>
      </c>
      <c r="H96" s="275">
        <v>5</v>
      </c>
      <c r="I96" s="207">
        <f t="shared" si="12"/>
        <v>7.4475</v>
      </c>
      <c r="J96" s="214">
        <f t="shared" si="13"/>
        <v>0.15403309203722854</v>
      </c>
      <c r="K96" s="218">
        <f t="shared" si="10"/>
        <v>5.949306125</v>
      </c>
      <c r="L96" s="208">
        <f t="shared" si="11"/>
        <v>32.58569166166149</v>
      </c>
      <c r="M96" s="219">
        <v>95.188898</v>
      </c>
    </row>
    <row r="97" spans="1:13" s="8" customFormat="1" ht="15">
      <c r="A97" s="193" t="s">
        <v>201</v>
      </c>
      <c r="B97" s="179">
        <v>100</v>
      </c>
      <c r="C97" s="284">
        <f>Volume!J97</f>
        <v>1950.8</v>
      </c>
      <c r="D97" s="318">
        <v>209.98</v>
      </c>
      <c r="E97" s="206">
        <f t="shared" si="7"/>
        <v>20998</v>
      </c>
      <c r="F97" s="211">
        <f t="shared" si="8"/>
        <v>10.763789214681156</v>
      </c>
      <c r="G97" s="277">
        <f t="shared" si="9"/>
        <v>30752</v>
      </c>
      <c r="H97" s="275">
        <v>5</v>
      </c>
      <c r="I97" s="207">
        <f t="shared" si="12"/>
        <v>307.52</v>
      </c>
      <c r="J97" s="214">
        <f t="shared" si="13"/>
        <v>0.15763789214681156</v>
      </c>
      <c r="K97" s="218">
        <f t="shared" si="10"/>
        <v>1.705001625</v>
      </c>
      <c r="L97" s="208">
        <f t="shared" si="11"/>
        <v>9.338678505954642</v>
      </c>
      <c r="M97" s="219">
        <v>27.280026</v>
      </c>
    </row>
    <row r="98" spans="1:13" s="8" customFormat="1" ht="15">
      <c r="A98" s="193" t="s">
        <v>143</v>
      </c>
      <c r="B98" s="179">
        <v>2950</v>
      </c>
      <c r="C98" s="284">
        <f>Volume!J98</f>
        <v>114.45</v>
      </c>
      <c r="D98" s="318">
        <v>12.48</v>
      </c>
      <c r="E98" s="206">
        <f t="shared" si="7"/>
        <v>36816</v>
      </c>
      <c r="F98" s="211">
        <f t="shared" si="8"/>
        <v>10.9043250327654</v>
      </c>
      <c r="G98" s="277">
        <f t="shared" si="9"/>
        <v>53697.375</v>
      </c>
      <c r="H98" s="275">
        <v>5</v>
      </c>
      <c r="I98" s="207">
        <f t="shared" si="12"/>
        <v>18.2025</v>
      </c>
      <c r="J98" s="214">
        <f t="shared" si="13"/>
        <v>0.159043250327654</v>
      </c>
      <c r="K98" s="218">
        <f t="shared" si="10"/>
        <v>3.3683841875</v>
      </c>
      <c r="L98" s="208">
        <f t="shared" si="11"/>
        <v>18.449400018374607</v>
      </c>
      <c r="M98" s="219">
        <v>53.894147</v>
      </c>
    </row>
    <row r="99" spans="1:13" s="8" customFormat="1" ht="15">
      <c r="A99" s="193" t="s">
        <v>90</v>
      </c>
      <c r="B99" s="179">
        <v>600</v>
      </c>
      <c r="C99" s="284">
        <f>Volume!J99</f>
        <v>438.95</v>
      </c>
      <c r="D99" s="318">
        <v>48.19</v>
      </c>
      <c r="E99" s="206">
        <f t="shared" si="7"/>
        <v>28914</v>
      </c>
      <c r="F99" s="211">
        <f t="shared" si="8"/>
        <v>10.978471352090216</v>
      </c>
      <c r="G99" s="277">
        <f t="shared" si="9"/>
        <v>42082.5</v>
      </c>
      <c r="H99" s="275">
        <v>5</v>
      </c>
      <c r="I99" s="207">
        <f t="shared" si="12"/>
        <v>70.1375</v>
      </c>
      <c r="J99" s="214">
        <f t="shared" si="13"/>
        <v>0.15978471352090215</v>
      </c>
      <c r="K99" s="218">
        <f t="shared" si="10"/>
        <v>2.717332125</v>
      </c>
      <c r="L99" s="208">
        <f t="shared" si="11"/>
        <v>14.883441010959478</v>
      </c>
      <c r="M99" s="219">
        <v>43.477314</v>
      </c>
    </row>
    <row r="100" spans="1:13" s="8" customFormat="1" ht="15">
      <c r="A100" s="193" t="s">
        <v>35</v>
      </c>
      <c r="B100" s="179">
        <v>1100</v>
      </c>
      <c r="C100" s="284">
        <f>Volume!J100</f>
        <v>346.3</v>
      </c>
      <c r="D100" s="318">
        <v>37.53</v>
      </c>
      <c r="E100" s="206">
        <f t="shared" si="7"/>
        <v>41283</v>
      </c>
      <c r="F100" s="211">
        <f t="shared" si="8"/>
        <v>10.837424198671672</v>
      </c>
      <c r="G100" s="277">
        <f t="shared" si="9"/>
        <v>60329.5</v>
      </c>
      <c r="H100" s="275">
        <v>5</v>
      </c>
      <c r="I100" s="207">
        <f t="shared" si="12"/>
        <v>54.845</v>
      </c>
      <c r="J100" s="214">
        <f t="shared" si="13"/>
        <v>0.1583742419867167</v>
      </c>
      <c r="K100" s="218">
        <f t="shared" si="10"/>
        <v>2.1980665</v>
      </c>
      <c r="L100" s="208">
        <f t="shared" si="11"/>
        <v>12.039306049464292</v>
      </c>
      <c r="M100" s="219">
        <v>35.169064</v>
      </c>
    </row>
    <row r="101" spans="1:13" s="8" customFormat="1" ht="15">
      <c r="A101" s="193" t="s">
        <v>6</v>
      </c>
      <c r="B101" s="179">
        <v>2250</v>
      </c>
      <c r="C101" s="284">
        <f>Volume!J101</f>
        <v>154</v>
      </c>
      <c r="D101" s="318">
        <v>16.6</v>
      </c>
      <c r="E101" s="206">
        <f t="shared" si="7"/>
        <v>37350</v>
      </c>
      <c r="F101" s="211">
        <f t="shared" si="8"/>
        <v>10.77922077922078</v>
      </c>
      <c r="G101" s="277">
        <f t="shared" si="9"/>
        <v>54675</v>
      </c>
      <c r="H101" s="275">
        <v>5</v>
      </c>
      <c r="I101" s="207">
        <f t="shared" si="12"/>
        <v>24.3</v>
      </c>
      <c r="J101" s="214">
        <f t="shared" si="13"/>
        <v>0.1577922077922078</v>
      </c>
      <c r="K101" s="218">
        <f t="shared" si="10"/>
        <v>2.0523466875</v>
      </c>
      <c r="L101" s="208">
        <f t="shared" si="11"/>
        <v>11.24116576564756</v>
      </c>
      <c r="M101" s="219">
        <v>32.837547</v>
      </c>
    </row>
    <row r="102" spans="1:13" s="8" customFormat="1" ht="15">
      <c r="A102" s="193" t="s">
        <v>177</v>
      </c>
      <c r="B102" s="179">
        <v>500</v>
      </c>
      <c r="C102" s="284">
        <f>Volume!J102</f>
        <v>355.55</v>
      </c>
      <c r="D102" s="318">
        <v>48.65</v>
      </c>
      <c r="E102" s="206">
        <f t="shared" si="7"/>
        <v>24325</v>
      </c>
      <c r="F102" s="211">
        <f t="shared" si="8"/>
        <v>13.683026297285894</v>
      </c>
      <c r="G102" s="277">
        <f t="shared" si="9"/>
        <v>33213.75</v>
      </c>
      <c r="H102" s="275">
        <v>5</v>
      </c>
      <c r="I102" s="207">
        <f t="shared" si="12"/>
        <v>66.4275</v>
      </c>
      <c r="J102" s="214">
        <f t="shared" si="13"/>
        <v>0.18683026297285893</v>
      </c>
      <c r="K102" s="218">
        <f t="shared" si="10"/>
        <v>3.12957075</v>
      </c>
      <c r="L102" s="208">
        <f t="shared" si="11"/>
        <v>17.14136495083361</v>
      </c>
      <c r="M102" s="219">
        <v>50.073132</v>
      </c>
    </row>
    <row r="103" spans="1:13" s="8" customFormat="1" ht="15">
      <c r="A103" s="193" t="s">
        <v>168</v>
      </c>
      <c r="B103" s="179">
        <v>300</v>
      </c>
      <c r="C103" s="284">
        <f>Volume!J103</f>
        <v>705.5</v>
      </c>
      <c r="D103" s="318">
        <v>80.57</v>
      </c>
      <c r="E103" s="206">
        <f t="shared" si="7"/>
        <v>24170.999999999996</v>
      </c>
      <c r="F103" s="211">
        <f t="shared" si="8"/>
        <v>11.420269312544294</v>
      </c>
      <c r="G103" s="277">
        <f t="shared" si="9"/>
        <v>34753.5</v>
      </c>
      <c r="H103" s="275">
        <v>5</v>
      </c>
      <c r="I103" s="207">
        <f t="shared" si="12"/>
        <v>115.845</v>
      </c>
      <c r="J103" s="214">
        <f t="shared" si="13"/>
        <v>0.16420269312544294</v>
      </c>
      <c r="K103" s="218">
        <f t="shared" si="10"/>
        <v>3.2207673125</v>
      </c>
      <c r="L103" s="208">
        <f t="shared" si="11"/>
        <v>17.640869095315406</v>
      </c>
      <c r="M103" s="219">
        <v>51.532277</v>
      </c>
    </row>
    <row r="104" spans="1:13" s="8" customFormat="1" ht="15">
      <c r="A104" s="193" t="s">
        <v>132</v>
      </c>
      <c r="B104" s="179">
        <v>400</v>
      </c>
      <c r="C104" s="284">
        <f>Volume!J104</f>
        <v>809.45</v>
      </c>
      <c r="D104" s="318">
        <v>86.43</v>
      </c>
      <c r="E104" s="206">
        <f t="shared" si="7"/>
        <v>34572</v>
      </c>
      <c r="F104" s="211">
        <f t="shared" si="8"/>
        <v>10.67762060658472</v>
      </c>
      <c r="G104" s="277">
        <f t="shared" si="9"/>
        <v>50761</v>
      </c>
      <c r="H104" s="275">
        <v>5</v>
      </c>
      <c r="I104" s="207">
        <f t="shared" si="12"/>
        <v>126.9025</v>
      </c>
      <c r="J104" s="214">
        <f t="shared" si="13"/>
        <v>0.15677620606584716</v>
      </c>
      <c r="K104" s="218">
        <f t="shared" si="10"/>
        <v>2.7598474375</v>
      </c>
      <c r="L104" s="208">
        <f t="shared" si="11"/>
        <v>15.11630696791579</v>
      </c>
      <c r="M104" s="219">
        <v>44.157559</v>
      </c>
    </row>
    <row r="105" spans="1:13" s="8" customFormat="1" ht="15">
      <c r="A105" s="193" t="s">
        <v>144</v>
      </c>
      <c r="B105" s="179">
        <v>125</v>
      </c>
      <c r="C105" s="284">
        <f>Volume!J105</f>
        <v>3515.05</v>
      </c>
      <c r="D105" s="318">
        <v>474.44</v>
      </c>
      <c r="E105" s="206">
        <f t="shared" si="7"/>
        <v>59305</v>
      </c>
      <c r="F105" s="211">
        <f t="shared" si="8"/>
        <v>13.497389795308742</v>
      </c>
      <c r="G105" s="277">
        <f t="shared" si="9"/>
        <v>81274.0625</v>
      </c>
      <c r="H105" s="275">
        <v>5</v>
      </c>
      <c r="I105" s="207">
        <f t="shared" si="12"/>
        <v>650.1925</v>
      </c>
      <c r="J105" s="214">
        <f t="shared" si="13"/>
        <v>0.18497389795308744</v>
      </c>
      <c r="K105" s="218">
        <f t="shared" si="10"/>
        <v>2.3703136875</v>
      </c>
      <c r="L105" s="208">
        <f t="shared" si="11"/>
        <v>12.982742750070011</v>
      </c>
      <c r="M105" s="219">
        <v>37.925019</v>
      </c>
    </row>
    <row r="106" spans="1:13" s="8" customFormat="1" ht="15">
      <c r="A106" s="193" t="s">
        <v>291</v>
      </c>
      <c r="B106" s="179">
        <v>300</v>
      </c>
      <c r="C106" s="284">
        <f>Volume!J106</f>
        <v>733.95</v>
      </c>
      <c r="D106" s="318">
        <v>76.17</v>
      </c>
      <c r="E106" s="206">
        <f t="shared" si="7"/>
        <v>22851</v>
      </c>
      <c r="F106" s="211">
        <f t="shared" si="8"/>
        <v>10.378091150623339</v>
      </c>
      <c r="G106" s="277">
        <f t="shared" si="9"/>
        <v>33860.25</v>
      </c>
      <c r="H106" s="275">
        <v>5</v>
      </c>
      <c r="I106" s="207">
        <f t="shared" si="12"/>
        <v>112.8675</v>
      </c>
      <c r="J106" s="214">
        <f t="shared" si="13"/>
        <v>0.15378091150623338</v>
      </c>
      <c r="K106" s="218">
        <f t="shared" si="10"/>
        <v>3.211991625</v>
      </c>
      <c r="L106" s="208">
        <f t="shared" si="11"/>
        <v>17.592802675301744</v>
      </c>
      <c r="M106" s="219">
        <v>51.391866</v>
      </c>
    </row>
    <row r="107" spans="1:13" s="8" customFormat="1" ht="15">
      <c r="A107" s="193" t="s">
        <v>133</v>
      </c>
      <c r="B107" s="179">
        <v>6250</v>
      </c>
      <c r="C107" s="284">
        <f>Volume!J107</f>
        <v>33.35</v>
      </c>
      <c r="D107" s="318">
        <v>3.82</v>
      </c>
      <c r="E107" s="206">
        <f t="shared" si="7"/>
        <v>23875</v>
      </c>
      <c r="F107" s="211">
        <f t="shared" si="8"/>
        <v>11.454272863568216</v>
      </c>
      <c r="G107" s="277">
        <f t="shared" si="9"/>
        <v>34296.875</v>
      </c>
      <c r="H107" s="275">
        <v>5</v>
      </c>
      <c r="I107" s="207">
        <f t="shared" si="12"/>
        <v>5.4875</v>
      </c>
      <c r="J107" s="214">
        <f t="shared" si="13"/>
        <v>0.16454272863568215</v>
      </c>
      <c r="K107" s="218">
        <f t="shared" si="10"/>
        <v>2.590064625</v>
      </c>
      <c r="L107" s="208">
        <f t="shared" si="11"/>
        <v>14.186368205086591</v>
      </c>
      <c r="M107" s="219">
        <v>41.441034</v>
      </c>
    </row>
    <row r="108" spans="1:13" s="8" customFormat="1" ht="15">
      <c r="A108" s="193" t="s">
        <v>169</v>
      </c>
      <c r="B108" s="179">
        <v>2000</v>
      </c>
      <c r="C108" s="284">
        <f>Volume!J108</f>
        <v>148.2</v>
      </c>
      <c r="D108" s="318">
        <v>15.59</v>
      </c>
      <c r="E108" s="206">
        <f t="shared" si="7"/>
        <v>31180</v>
      </c>
      <c r="F108" s="211">
        <f t="shared" si="8"/>
        <v>10.5195681511471</v>
      </c>
      <c r="G108" s="277">
        <f t="shared" si="9"/>
        <v>46000</v>
      </c>
      <c r="H108" s="275">
        <v>5</v>
      </c>
      <c r="I108" s="207">
        <f t="shared" si="12"/>
        <v>23</v>
      </c>
      <c r="J108" s="214">
        <f t="shared" si="13"/>
        <v>0.155195681511471</v>
      </c>
      <c r="K108" s="218">
        <f t="shared" si="10"/>
        <v>2.516205375</v>
      </c>
      <c r="L108" s="208">
        <f t="shared" si="11"/>
        <v>13.781824432032456</v>
      </c>
      <c r="M108" s="219">
        <v>40.259286</v>
      </c>
    </row>
    <row r="109" spans="1:13" s="8" customFormat="1" ht="15">
      <c r="A109" s="193" t="s">
        <v>292</v>
      </c>
      <c r="B109" s="179">
        <v>550</v>
      </c>
      <c r="C109" s="284">
        <f>Volume!J109</f>
        <v>603.3</v>
      </c>
      <c r="D109" s="318">
        <v>65</v>
      </c>
      <c r="E109" s="206">
        <f t="shared" si="7"/>
        <v>35750</v>
      </c>
      <c r="F109" s="211">
        <f t="shared" si="8"/>
        <v>10.774075915796454</v>
      </c>
      <c r="G109" s="277">
        <f t="shared" si="9"/>
        <v>52340.75</v>
      </c>
      <c r="H109" s="275">
        <v>5</v>
      </c>
      <c r="I109" s="207">
        <f t="shared" si="12"/>
        <v>95.165</v>
      </c>
      <c r="J109" s="214">
        <f t="shared" si="13"/>
        <v>0.15774075915796454</v>
      </c>
      <c r="K109" s="218">
        <f t="shared" si="10"/>
        <v>3.1670299375</v>
      </c>
      <c r="L109" s="208">
        <f t="shared" si="11"/>
        <v>17.346537370629264</v>
      </c>
      <c r="M109" s="219">
        <v>50.672479</v>
      </c>
    </row>
    <row r="110" spans="1:13" s="8" customFormat="1" ht="15">
      <c r="A110" s="193" t="s">
        <v>417</v>
      </c>
      <c r="B110" s="179">
        <v>500</v>
      </c>
      <c r="C110" s="284">
        <f>Volume!J110</f>
        <v>383.3</v>
      </c>
      <c r="D110" s="318">
        <v>61.28</v>
      </c>
      <c r="E110" s="206">
        <f t="shared" si="7"/>
        <v>30640</v>
      </c>
      <c r="F110" s="211">
        <f t="shared" si="8"/>
        <v>15.987477171927994</v>
      </c>
      <c r="G110" s="277">
        <f t="shared" si="9"/>
        <v>40222.5</v>
      </c>
      <c r="H110" s="275">
        <v>5</v>
      </c>
      <c r="I110" s="207">
        <f t="shared" si="12"/>
        <v>80.445</v>
      </c>
      <c r="J110" s="214">
        <f t="shared" si="13"/>
        <v>0.2098747717192799</v>
      </c>
      <c r="K110" s="218">
        <f t="shared" si="10"/>
        <v>3.181875</v>
      </c>
      <c r="L110" s="208">
        <f t="shared" si="11"/>
        <v>17.427847126617504</v>
      </c>
      <c r="M110" s="219">
        <v>50.91</v>
      </c>
    </row>
    <row r="111" spans="1:13" s="8" customFormat="1" ht="15">
      <c r="A111" s="193" t="s">
        <v>293</v>
      </c>
      <c r="B111" s="179">
        <v>550</v>
      </c>
      <c r="C111" s="284">
        <f>Volume!J111</f>
        <v>616.15</v>
      </c>
      <c r="D111" s="318">
        <v>80.43</v>
      </c>
      <c r="E111" s="206">
        <f t="shared" si="7"/>
        <v>44236.50000000001</v>
      </c>
      <c r="F111" s="211">
        <f t="shared" si="8"/>
        <v>13.053639535827315</v>
      </c>
      <c r="G111" s="277">
        <f t="shared" si="9"/>
        <v>61180.62500000001</v>
      </c>
      <c r="H111" s="275">
        <v>5</v>
      </c>
      <c r="I111" s="207">
        <f t="shared" si="12"/>
        <v>111.23750000000001</v>
      </c>
      <c r="J111" s="214">
        <f t="shared" si="13"/>
        <v>0.18053639535827318</v>
      </c>
      <c r="K111" s="218">
        <f t="shared" si="10"/>
        <v>2.4742461875</v>
      </c>
      <c r="L111" s="208">
        <f t="shared" si="11"/>
        <v>13.552004497149067</v>
      </c>
      <c r="M111" s="219">
        <v>39.587939</v>
      </c>
    </row>
    <row r="112" spans="1:13" s="8" customFormat="1" ht="15">
      <c r="A112" s="193" t="s">
        <v>178</v>
      </c>
      <c r="B112" s="179">
        <v>1250</v>
      </c>
      <c r="C112" s="284">
        <f>Volume!J112</f>
        <v>170.4</v>
      </c>
      <c r="D112" s="318">
        <v>18.61</v>
      </c>
      <c r="E112" s="206">
        <f t="shared" si="7"/>
        <v>23262.5</v>
      </c>
      <c r="F112" s="211">
        <f t="shared" si="8"/>
        <v>10.921361502347416</v>
      </c>
      <c r="G112" s="277">
        <f t="shared" si="9"/>
        <v>33912.5</v>
      </c>
      <c r="H112" s="275">
        <v>5</v>
      </c>
      <c r="I112" s="207">
        <f t="shared" si="12"/>
        <v>27.13</v>
      </c>
      <c r="J112" s="214">
        <f t="shared" si="13"/>
        <v>0.15921361502347417</v>
      </c>
      <c r="K112" s="218">
        <f t="shared" si="10"/>
        <v>4.1667584375</v>
      </c>
      <c r="L112" s="208">
        <f t="shared" si="11"/>
        <v>22.8222758789373</v>
      </c>
      <c r="M112" s="219">
        <v>66.668135</v>
      </c>
    </row>
    <row r="113" spans="1:13" s="8" customFormat="1" ht="15">
      <c r="A113" s="193" t="s">
        <v>145</v>
      </c>
      <c r="B113" s="179">
        <v>1700</v>
      </c>
      <c r="C113" s="284">
        <f>Volume!J113</f>
        <v>189.8</v>
      </c>
      <c r="D113" s="318">
        <v>20.22</v>
      </c>
      <c r="E113" s="206">
        <f t="shared" si="7"/>
        <v>34374</v>
      </c>
      <c r="F113" s="211">
        <f t="shared" si="8"/>
        <v>10.653319283456268</v>
      </c>
      <c r="G113" s="277">
        <f t="shared" si="9"/>
        <v>54314.388</v>
      </c>
      <c r="H113" s="275">
        <v>6.18</v>
      </c>
      <c r="I113" s="207">
        <f t="shared" si="12"/>
        <v>31.94964</v>
      </c>
      <c r="J113" s="214">
        <f t="shared" si="13"/>
        <v>0.1683331928345627</v>
      </c>
      <c r="K113" s="218">
        <f t="shared" si="10"/>
        <v>1.834402375</v>
      </c>
      <c r="L113" s="208">
        <f t="shared" si="11"/>
        <v>10.047435603285509</v>
      </c>
      <c r="M113" s="219">
        <v>29.350438</v>
      </c>
    </row>
    <row r="114" spans="1:13" s="8" customFormat="1" ht="15">
      <c r="A114" s="193" t="s">
        <v>272</v>
      </c>
      <c r="B114" s="179">
        <v>850</v>
      </c>
      <c r="C114" s="284">
        <f>Volume!J114</f>
        <v>197.4</v>
      </c>
      <c r="D114" s="318">
        <v>42.06</v>
      </c>
      <c r="E114" s="206">
        <f t="shared" si="7"/>
        <v>35751</v>
      </c>
      <c r="F114" s="211">
        <f t="shared" si="8"/>
        <v>21.30699088145897</v>
      </c>
      <c r="G114" s="277">
        <f t="shared" si="9"/>
        <v>44140.5</v>
      </c>
      <c r="H114" s="275">
        <v>5</v>
      </c>
      <c r="I114" s="207">
        <f t="shared" si="12"/>
        <v>51.93</v>
      </c>
      <c r="J114" s="214">
        <f t="shared" si="13"/>
        <v>0.26306990881458964</v>
      </c>
      <c r="K114" s="218">
        <f t="shared" si="10"/>
        <v>3.50082375</v>
      </c>
      <c r="L114" s="208">
        <f t="shared" si="11"/>
        <v>19.17480137724826</v>
      </c>
      <c r="M114" s="219">
        <v>56.01318</v>
      </c>
    </row>
    <row r="115" spans="1:13" s="8" customFormat="1" ht="15">
      <c r="A115" s="193" t="s">
        <v>210</v>
      </c>
      <c r="B115" s="179">
        <v>200</v>
      </c>
      <c r="C115" s="284">
        <f>Volume!J115</f>
        <v>2107.5</v>
      </c>
      <c r="D115" s="318">
        <v>234.29</v>
      </c>
      <c r="E115" s="206">
        <f t="shared" si="7"/>
        <v>46858</v>
      </c>
      <c r="F115" s="211">
        <f t="shared" si="8"/>
        <v>11.116963226571768</v>
      </c>
      <c r="G115" s="277">
        <f t="shared" si="9"/>
        <v>67933</v>
      </c>
      <c r="H115" s="275">
        <v>5</v>
      </c>
      <c r="I115" s="207">
        <f t="shared" si="12"/>
        <v>339.665</v>
      </c>
      <c r="J115" s="214">
        <f t="shared" si="13"/>
        <v>0.16116963226571768</v>
      </c>
      <c r="K115" s="218">
        <f t="shared" si="10"/>
        <v>1.819710875</v>
      </c>
      <c r="L115" s="208">
        <f t="shared" si="11"/>
        <v>9.966966943749636</v>
      </c>
      <c r="M115" s="219">
        <v>29.115374</v>
      </c>
    </row>
    <row r="116" spans="1:13" s="8" customFormat="1" ht="15">
      <c r="A116" s="193" t="s">
        <v>294</v>
      </c>
      <c r="B116" s="179">
        <v>350</v>
      </c>
      <c r="C116" s="284">
        <f>Volume!J116</f>
        <v>702</v>
      </c>
      <c r="D116" s="318">
        <v>75.46</v>
      </c>
      <c r="E116" s="206">
        <f t="shared" si="7"/>
        <v>26410.999999999996</v>
      </c>
      <c r="F116" s="211">
        <f t="shared" si="8"/>
        <v>10.749287749287749</v>
      </c>
      <c r="G116" s="277">
        <f t="shared" si="9"/>
        <v>38696</v>
      </c>
      <c r="H116" s="275">
        <v>5</v>
      </c>
      <c r="I116" s="207">
        <f t="shared" si="12"/>
        <v>110.56</v>
      </c>
      <c r="J116" s="214">
        <f t="shared" si="13"/>
        <v>0.1574928774928775</v>
      </c>
      <c r="K116" s="218">
        <f t="shared" si="10"/>
        <v>1.9198255625</v>
      </c>
      <c r="L116" s="208">
        <f t="shared" si="11"/>
        <v>10.515317670562942</v>
      </c>
      <c r="M116" s="219">
        <v>30.717209</v>
      </c>
    </row>
    <row r="117" spans="1:13" s="8" customFormat="1" ht="15">
      <c r="A117" s="193" t="s">
        <v>7</v>
      </c>
      <c r="B117" s="179">
        <v>312</v>
      </c>
      <c r="C117" s="284">
        <f>Volume!J117</f>
        <v>731.45</v>
      </c>
      <c r="D117" s="318">
        <v>78.18</v>
      </c>
      <c r="E117" s="206">
        <f t="shared" si="7"/>
        <v>24392.160000000003</v>
      </c>
      <c r="F117" s="211">
        <f t="shared" si="8"/>
        <v>10.688358739490054</v>
      </c>
      <c r="G117" s="277">
        <f t="shared" si="9"/>
        <v>35802.780000000006</v>
      </c>
      <c r="H117" s="275">
        <v>5</v>
      </c>
      <c r="I117" s="207">
        <f t="shared" si="12"/>
        <v>114.75250000000003</v>
      </c>
      <c r="J117" s="214">
        <f t="shared" si="13"/>
        <v>0.15688358739490058</v>
      </c>
      <c r="K117" s="218">
        <f t="shared" si="10"/>
        <v>2.7548575</v>
      </c>
      <c r="L117" s="208">
        <f t="shared" si="11"/>
        <v>15.088975954622882</v>
      </c>
      <c r="M117" s="219">
        <v>44.07772</v>
      </c>
    </row>
    <row r="118" spans="1:13" s="8" customFormat="1" ht="15">
      <c r="A118" s="193" t="s">
        <v>170</v>
      </c>
      <c r="B118" s="179">
        <v>600</v>
      </c>
      <c r="C118" s="284">
        <f>Volume!J118</f>
        <v>634.4</v>
      </c>
      <c r="D118" s="318">
        <v>73.33</v>
      </c>
      <c r="E118" s="206">
        <f t="shared" si="7"/>
        <v>43998</v>
      </c>
      <c r="F118" s="211">
        <f t="shared" si="8"/>
        <v>11.558953341740228</v>
      </c>
      <c r="G118" s="277">
        <f t="shared" si="9"/>
        <v>63030</v>
      </c>
      <c r="H118" s="275">
        <v>5</v>
      </c>
      <c r="I118" s="207">
        <f t="shared" si="12"/>
        <v>105.05</v>
      </c>
      <c r="J118" s="214">
        <f t="shared" si="13"/>
        <v>0.16558953341740226</v>
      </c>
      <c r="K118" s="218">
        <f t="shared" si="10"/>
        <v>2.6387093125</v>
      </c>
      <c r="L118" s="208">
        <f t="shared" si="11"/>
        <v>14.452806131551986</v>
      </c>
      <c r="M118" s="219">
        <v>42.219349</v>
      </c>
    </row>
    <row r="119" spans="1:13" s="8" customFormat="1" ht="15">
      <c r="A119" s="193" t="s">
        <v>223</v>
      </c>
      <c r="B119" s="179">
        <v>400</v>
      </c>
      <c r="C119" s="284">
        <f>Volume!J119</f>
        <v>761.35</v>
      </c>
      <c r="D119" s="318">
        <v>81.6</v>
      </c>
      <c r="E119" s="206">
        <f t="shared" si="7"/>
        <v>32639.999999999996</v>
      </c>
      <c r="F119" s="211">
        <f t="shared" si="8"/>
        <v>10.71780390096539</v>
      </c>
      <c r="G119" s="277">
        <f t="shared" si="9"/>
        <v>47867</v>
      </c>
      <c r="H119" s="275">
        <v>5</v>
      </c>
      <c r="I119" s="207">
        <f t="shared" si="12"/>
        <v>119.6675</v>
      </c>
      <c r="J119" s="214">
        <f t="shared" si="13"/>
        <v>0.1571780390096539</v>
      </c>
      <c r="K119" s="218">
        <f t="shared" si="10"/>
        <v>2.312487875</v>
      </c>
      <c r="L119" s="208">
        <f t="shared" si="11"/>
        <v>12.66601773094687</v>
      </c>
      <c r="M119" s="219">
        <v>36.999806</v>
      </c>
    </row>
    <row r="120" spans="1:13" s="8" customFormat="1" ht="15">
      <c r="A120" s="193" t="s">
        <v>207</v>
      </c>
      <c r="B120" s="179">
        <v>1250</v>
      </c>
      <c r="C120" s="284">
        <f>Volume!J120</f>
        <v>259.45</v>
      </c>
      <c r="D120" s="318">
        <v>29.47</v>
      </c>
      <c r="E120" s="206">
        <f t="shared" si="7"/>
        <v>36837.5</v>
      </c>
      <c r="F120" s="211">
        <f t="shared" si="8"/>
        <v>11.358643283869725</v>
      </c>
      <c r="G120" s="277">
        <f t="shared" si="9"/>
        <v>53053.125</v>
      </c>
      <c r="H120" s="275">
        <v>5</v>
      </c>
      <c r="I120" s="207">
        <f t="shared" si="12"/>
        <v>42.4425</v>
      </c>
      <c r="J120" s="214">
        <f t="shared" si="13"/>
        <v>0.16358643283869725</v>
      </c>
      <c r="K120" s="218">
        <f t="shared" si="10"/>
        <v>3.1526863125</v>
      </c>
      <c r="L120" s="208">
        <f t="shared" si="11"/>
        <v>17.267974100940314</v>
      </c>
      <c r="M120" s="219">
        <v>50.442981</v>
      </c>
    </row>
    <row r="121" spans="1:13" s="7" customFormat="1" ht="15">
      <c r="A121" s="193" t="s">
        <v>295</v>
      </c>
      <c r="B121" s="179">
        <v>250</v>
      </c>
      <c r="C121" s="284">
        <f>Volume!J121</f>
        <v>1182.2</v>
      </c>
      <c r="D121" s="318">
        <v>218.91</v>
      </c>
      <c r="E121" s="206">
        <f t="shared" si="7"/>
        <v>54727.5</v>
      </c>
      <c r="F121" s="211">
        <f t="shared" si="8"/>
        <v>18.51717137540179</v>
      </c>
      <c r="G121" s="277">
        <f t="shared" si="9"/>
        <v>69505</v>
      </c>
      <c r="H121" s="275">
        <v>5</v>
      </c>
      <c r="I121" s="207">
        <f t="shared" si="12"/>
        <v>278.02</v>
      </c>
      <c r="J121" s="214">
        <f t="shared" si="13"/>
        <v>0.2351717137540179</v>
      </c>
      <c r="K121" s="218">
        <f t="shared" si="10"/>
        <v>2.348426625</v>
      </c>
      <c r="L121" s="208">
        <f t="shared" si="11"/>
        <v>12.862862371582258</v>
      </c>
      <c r="M121" s="219">
        <v>37.574826</v>
      </c>
    </row>
    <row r="122" spans="1:13" s="7" customFormat="1" ht="15">
      <c r="A122" s="193" t="s">
        <v>418</v>
      </c>
      <c r="B122" s="179">
        <v>550</v>
      </c>
      <c r="C122" s="284">
        <f>Volume!J122</f>
        <v>449.9</v>
      </c>
      <c r="D122" s="318">
        <v>55.3</v>
      </c>
      <c r="E122" s="206">
        <f t="shared" si="7"/>
        <v>30415</v>
      </c>
      <c r="F122" s="211">
        <f t="shared" si="8"/>
        <v>12.291620360080017</v>
      </c>
      <c r="G122" s="277">
        <f t="shared" si="9"/>
        <v>43455.3515</v>
      </c>
      <c r="H122" s="275">
        <v>5.27</v>
      </c>
      <c r="I122" s="207">
        <f t="shared" si="12"/>
        <v>79.00972999999999</v>
      </c>
      <c r="J122" s="214">
        <f t="shared" si="13"/>
        <v>0.17561620360080016</v>
      </c>
      <c r="K122" s="218">
        <f t="shared" si="10"/>
        <v>3.733125</v>
      </c>
      <c r="L122" s="208">
        <f t="shared" si="11"/>
        <v>20.44716772486473</v>
      </c>
      <c r="M122" s="219">
        <v>59.73</v>
      </c>
    </row>
    <row r="123" spans="1:13" s="7" customFormat="1" ht="15">
      <c r="A123" s="193" t="s">
        <v>277</v>
      </c>
      <c r="B123" s="179">
        <v>800</v>
      </c>
      <c r="C123" s="284">
        <f>Volume!J123</f>
        <v>310.25</v>
      </c>
      <c r="D123" s="318">
        <v>34.11</v>
      </c>
      <c r="E123" s="206">
        <f t="shared" si="7"/>
        <v>27288</v>
      </c>
      <c r="F123" s="211">
        <f t="shared" si="8"/>
        <v>10.994359387590652</v>
      </c>
      <c r="G123" s="277">
        <f t="shared" si="9"/>
        <v>39698</v>
      </c>
      <c r="H123" s="275">
        <v>5</v>
      </c>
      <c r="I123" s="207">
        <f t="shared" si="12"/>
        <v>49.6225</v>
      </c>
      <c r="J123" s="214">
        <f t="shared" si="13"/>
        <v>0.15994359387590654</v>
      </c>
      <c r="K123" s="218">
        <f t="shared" si="10"/>
        <v>4.251761</v>
      </c>
      <c r="L123" s="208">
        <f t="shared" si="11"/>
        <v>23.287854088207226</v>
      </c>
      <c r="M123" s="203">
        <v>68.028176</v>
      </c>
    </row>
    <row r="124" spans="1:13" s="7" customFormat="1" ht="15">
      <c r="A124" s="193" t="s">
        <v>146</v>
      </c>
      <c r="B124" s="179">
        <v>8900</v>
      </c>
      <c r="C124" s="284">
        <f>Volume!J124</f>
        <v>41.15</v>
      </c>
      <c r="D124" s="318">
        <v>4.93</v>
      </c>
      <c r="E124" s="206">
        <f t="shared" si="7"/>
        <v>43877</v>
      </c>
      <c r="F124" s="211">
        <f t="shared" si="8"/>
        <v>11.980558930741191</v>
      </c>
      <c r="G124" s="277">
        <f t="shared" si="9"/>
        <v>62188.75</v>
      </c>
      <c r="H124" s="275">
        <v>5</v>
      </c>
      <c r="I124" s="207">
        <f t="shared" si="12"/>
        <v>6.9875</v>
      </c>
      <c r="J124" s="214">
        <f t="shared" si="13"/>
        <v>0.1698055893074119</v>
      </c>
      <c r="K124" s="218">
        <f t="shared" si="10"/>
        <v>2.374969</v>
      </c>
      <c r="L124" s="208">
        <f t="shared" si="11"/>
        <v>13.008240946754869</v>
      </c>
      <c r="M124" s="203">
        <v>37.999504</v>
      </c>
    </row>
    <row r="125" spans="1:13" s="8" customFormat="1" ht="15">
      <c r="A125" s="193" t="s">
        <v>8</v>
      </c>
      <c r="B125" s="179">
        <v>1600</v>
      </c>
      <c r="C125" s="284">
        <f>Volume!J125</f>
        <v>160.55</v>
      </c>
      <c r="D125" s="318">
        <v>17.1</v>
      </c>
      <c r="E125" s="206">
        <f t="shared" si="7"/>
        <v>27360.000000000004</v>
      </c>
      <c r="F125" s="211">
        <f t="shared" si="8"/>
        <v>10.650887573964498</v>
      </c>
      <c r="G125" s="277">
        <f t="shared" si="9"/>
        <v>40204.00000000001</v>
      </c>
      <c r="H125" s="275">
        <v>5</v>
      </c>
      <c r="I125" s="207">
        <f t="shared" si="12"/>
        <v>25.127500000000005</v>
      </c>
      <c r="J125" s="214">
        <f t="shared" si="13"/>
        <v>0.15650887573964498</v>
      </c>
      <c r="K125" s="218">
        <f t="shared" si="10"/>
        <v>3.08584175</v>
      </c>
      <c r="L125" s="208">
        <f t="shared" si="11"/>
        <v>16.901851353662174</v>
      </c>
      <c r="M125" s="219">
        <v>49.373468</v>
      </c>
    </row>
    <row r="126" spans="1:13" s="7" customFormat="1" ht="15">
      <c r="A126" s="193" t="s">
        <v>296</v>
      </c>
      <c r="B126" s="179">
        <v>1000</v>
      </c>
      <c r="C126" s="284">
        <f>Volume!J126</f>
        <v>175.05</v>
      </c>
      <c r="D126" s="318">
        <v>24.32</v>
      </c>
      <c r="E126" s="206">
        <f t="shared" si="7"/>
        <v>24320</v>
      </c>
      <c r="F126" s="211">
        <f t="shared" si="8"/>
        <v>13.89317337903456</v>
      </c>
      <c r="G126" s="277">
        <f t="shared" si="9"/>
        <v>33072.5</v>
      </c>
      <c r="H126" s="275">
        <v>5</v>
      </c>
      <c r="I126" s="207">
        <f t="shared" si="12"/>
        <v>33.0725</v>
      </c>
      <c r="J126" s="214">
        <f t="shared" si="13"/>
        <v>0.18893173379034559</v>
      </c>
      <c r="K126" s="218">
        <f t="shared" si="10"/>
        <v>3.7245764375</v>
      </c>
      <c r="L126" s="208">
        <f t="shared" si="11"/>
        <v>20.400345319709807</v>
      </c>
      <c r="M126" s="219">
        <v>59.593223</v>
      </c>
    </row>
    <row r="127" spans="1:13" s="7" customFormat="1" ht="15">
      <c r="A127" s="193" t="s">
        <v>179</v>
      </c>
      <c r="B127" s="179">
        <v>14000</v>
      </c>
      <c r="C127" s="284">
        <f>Volume!J127</f>
        <v>19.45</v>
      </c>
      <c r="D127" s="318">
        <v>3.31</v>
      </c>
      <c r="E127" s="206">
        <f t="shared" si="7"/>
        <v>46340</v>
      </c>
      <c r="F127" s="211">
        <f t="shared" si="8"/>
        <v>17.017994858611825</v>
      </c>
      <c r="G127" s="277">
        <f t="shared" si="9"/>
        <v>59955</v>
      </c>
      <c r="H127" s="275">
        <v>5</v>
      </c>
      <c r="I127" s="207">
        <f t="shared" si="12"/>
        <v>4.2825</v>
      </c>
      <c r="J127" s="214">
        <f t="shared" si="13"/>
        <v>0.22017994858611825</v>
      </c>
      <c r="K127" s="218">
        <f t="shared" si="10"/>
        <v>4.830423125</v>
      </c>
      <c r="L127" s="208">
        <f t="shared" si="11"/>
        <v>26.45731707857097</v>
      </c>
      <c r="M127" s="203">
        <v>77.28677</v>
      </c>
    </row>
    <row r="128" spans="1:13" s="7" customFormat="1" ht="15">
      <c r="A128" s="193" t="s">
        <v>202</v>
      </c>
      <c r="B128" s="179">
        <v>1150</v>
      </c>
      <c r="C128" s="284">
        <f>Volume!J128</f>
        <v>259.9</v>
      </c>
      <c r="D128" s="318">
        <v>27.97</v>
      </c>
      <c r="E128" s="206">
        <f t="shared" si="7"/>
        <v>32165.5</v>
      </c>
      <c r="F128" s="211">
        <f t="shared" si="8"/>
        <v>10.76183147364371</v>
      </c>
      <c r="G128" s="277">
        <f t="shared" si="9"/>
        <v>47109.75</v>
      </c>
      <c r="H128" s="275">
        <v>5</v>
      </c>
      <c r="I128" s="207">
        <f t="shared" si="12"/>
        <v>40.965</v>
      </c>
      <c r="J128" s="214">
        <f t="shared" si="13"/>
        <v>0.15761831473643712</v>
      </c>
      <c r="K128" s="218">
        <f t="shared" si="10"/>
        <v>2.0171535</v>
      </c>
      <c r="L128" s="208">
        <f t="shared" si="11"/>
        <v>11.04840473900497</v>
      </c>
      <c r="M128" s="219">
        <v>32.274456</v>
      </c>
    </row>
    <row r="129" spans="1:13" s="7" customFormat="1" ht="15">
      <c r="A129" s="193" t="s">
        <v>171</v>
      </c>
      <c r="B129" s="179">
        <v>1100</v>
      </c>
      <c r="C129" s="284">
        <f>Volume!J129</f>
        <v>399.35</v>
      </c>
      <c r="D129" s="318">
        <v>45.46</v>
      </c>
      <c r="E129" s="206">
        <f t="shared" si="7"/>
        <v>50006</v>
      </c>
      <c r="F129" s="211">
        <f t="shared" si="8"/>
        <v>11.383498184549893</v>
      </c>
      <c r="G129" s="277">
        <f t="shared" si="9"/>
        <v>71970.25</v>
      </c>
      <c r="H129" s="275">
        <v>5</v>
      </c>
      <c r="I129" s="207">
        <f t="shared" si="12"/>
        <v>65.4275</v>
      </c>
      <c r="J129" s="214">
        <f t="shared" si="13"/>
        <v>0.1638349818454989</v>
      </c>
      <c r="K129" s="218">
        <f t="shared" si="10"/>
        <v>5.126053</v>
      </c>
      <c r="L129" s="208">
        <f t="shared" si="11"/>
        <v>28.076548590670292</v>
      </c>
      <c r="M129" s="219">
        <v>82.016848</v>
      </c>
    </row>
    <row r="130" spans="1:13" s="7" customFormat="1" ht="15">
      <c r="A130" s="193" t="s">
        <v>147</v>
      </c>
      <c r="B130" s="179">
        <v>5900</v>
      </c>
      <c r="C130" s="284">
        <f>Volume!J130</f>
        <v>62</v>
      </c>
      <c r="D130" s="318">
        <v>6.74</v>
      </c>
      <c r="E130" s="206">
        <f t="shared" si="7"/>
        <v>39766</v>
      </c>
      <c r="F130" s="211">
        <f t="shared" si="8"/>
        <v>10.870967741935484</v>
      </c>
      <c r="G130" s="277">
        <f t="shared" si="9"/>
        <v>58056</v>
      </c>
      <c r="H130" s="275">
        <v>5</v>
      </c>
      <c r="I130" s="207">
        <f t="shared" si="12"/>
        <v>9.84</v>
      </c>
      <c r="J130" s="214">
        <f t="shared" si="13"/>
        <v>0.15870967741935485</v>
      </c>
      <c r="K130" s="218">
        <f t="shared" si="10"/>
        <v>2.434076625</v>
      </c>
      <c r="L130" s="208">
        <f t="shared" si="11"/>
        <v>13.331986742085432</v>
      </c>
      <c r="M130" s="203">
        <v>38.945226</v>
      </c>
    </row>
    <row r="131" spans="1:13" s="8" customFormat="1" ht="15">
      <c r="A131" s="193" t="s">
        <v>148</v>
      </c>
      <c r="B131" s="179">
        <v>1045</v>
      </c>
      <c r="C131" s="284">
        <f>Volume!J131</f>
        <v>301.35</v>
      </c>
      <c r="D131" s="318">
        <v>41.71</v>
      </c>
      <c r="E131" s="206">
        <f t="shared" si="7"/>
        <v>43586.950000000004</v>
      </c>
      <c r="F131" s="211">
        <f t="shared" si="8"/>
        <v>13.841048614567777</v>
      </c>
      <c r="G131" s="277">
        <f t="shared" si="9"/>
        <v>59332.4875</v>
      </c>
      <c r="H131" s="275">
        <v>5</v>
      </c>
      <c r="I131" s="207">
        <f t="shared" si="12"/>
        <v>56.7775</v>
      </c>
      <c r="J131" s="214">
        <f t="shared" si="13"/>
        <v>0.1884104861456778</v>
      </c>
      <c r="K131" s="218">
        <f t="shared" si="10"/>
        <v>2.707522625</v>
      </c>
      <c r="L131" s="208">
        <f t="shared" si="11"/>
        <v>14.82971216668101</v>
      </c>
      <c r="M131" s="219">
        <v>43.320362</v>
      </c>
    </row>
    <row r="132" spans="1:13" s="7" customFormat="1" ht="15">
      <c r="A132" s="193" t="s">
        <v>122</v>
      </c>
      <c r="B132" s="179">
        <v>1625</v>
      </c>
      <c r="C132" s="284">
        <f>Volume!J132</f>
        <v>152.75</v>
      </c>
      <c r="D132" s="188">
        <v>16.2</v>
      </c>
      <c r="E132" s="206">
        <f t="shared" si="7"/>
        <v>26325</v>
      </c>
      <c r="F132" s="211">
        <f t="shared" si="8"/>
        <v>10.60556464811784</v>
      </c>
      <c r="G132" s="277">
        <f t="shared" si="9"/>
        <v>38735.9375</v>
      </c>
      <c r="H132" s="275">
        <v>5</v>
      </c>
      <c r="I132" s="207">
        <f t="shared" si="12"/>
        <v>23.8375</v>
      </c>
      <c r="J132" s="214">
        <f t="shared" si="13"/>
        <v>0.1560556464811784</v>
      </c>
      <c r="K132" s="218">
        <f t="shared" si="10"/>
        <v>2.459864</v>
      </c>
      <c r="L132" s="208">
        <f t="shared" si="11"/>
        <v>13.47323001194888</v>
      </c>
      <c r="M132" s="203">
        <v>39.357824</v>
      </c>
    </row>
    <row r="133" spans="1:13" s="7" customFormat="1" ht="15">
      <c r="A133" s="193" t="s">
        <v>36</v>
      </c>
      <c r="B133" s="179">
        <v>225</v>
      </c>
      <c r="C133" s="284">
        <f>Volume!J133</f>
        <v>909.6</v>
      </c>
      <c r="D133" s="318">
        <v>98.1</v>
      </c>
      <c r="E133" s="206">
        <f t="shared" si="7"/>
        <v>22072.5</v>
      </c>
      <c r="F133" s="211">
        <f t="shared" si="8"/>
        <v>10.784960422163588</v>
      </c>
      <c r="G133" s="277">
        <f t="shared" si="9"/>
        <v>32305.5</v>
      </c>
      <c r="H133" s="275">
        <v>5</v>
      </c>
      <c r="I133" s="207">
        <f t="shared" si="12"/>
        <v>143.58</v>
      </c>
      <c r="J133" s="214">
        <f t="shared" si="13"/>
        <v>0.15784960422163588</v>
      </c>
      <c r="K133" s="218">
        <f t="shared" si="10"/>
        <v>2.0521785</v>
      </c>
      <c r="L133" s="208">
        <f t="shared" si="11"/>
        <v>11.240244564771157</v>
      </c>
      <c r="M133" s="203">
        <v>32.834856</v>
      </c>
    </row>
    <row r="134" spans="1:13" s="7" customFormat="1" ht="15">
      <c r="A134" s="193" t="s">
        <v>172</v>
      </c>
      <c r="B134" s="179">
        <v>1050</v>
      </c>
      <c r="C134" s="284">
        <f>Volume!J134</f>
        <v>254.35</v>
      </c>
      <c r="D134" s="318">
        <v>27.47</v>
      </c>
      <c r="E134" s="206">
        <f t="shared" si="7"/>
        <v>28843.5</v>
      </c>
      <c r="F134" s="211">
        <f t="shared" si="8"/>
        <v>10.800078631806565</v>
      </c>
      <c r="G134" s="277">
        <f t="shared" si="9"/>
        <v>42196.875</v>
      </c>
      <c r="H134" s="275">
        <v>5</v>
      </c>
      <c r="I134" s="207">
        <f t="shared" si="12"/>
        <v>40.1875</v>
      </c>
      <c r="J134" s="214">
        <f t="shared" si="13"/>
        <v>0.15800078631806566</v>
      </c>
      <c r="K134" s="218">
        <f t="shared" si="10"/>
        <v>1.997347125</v>
      </c>
      <c r="L134" s="208">
        <f t="shared" si="11"/>
        <v>10.939920755305907</v>
      </c>
      <c r="M134" s="203">
        <v>31.957554</v>
      </c>
    </row>
    <row r="135" spans="1:13" s="8" customFormat="1" ht="15">
      <c r="A135" s="193" t="s">
        <v>80</v>
      </c>
      <c r="B135" s="179">
        <v>1200</v>
      </c>
      <c r="C135" s="284">
        <f>Volume!J135</f>
        <v>212.45</v>
      </c>
      <c r="D135" s="318">
        <v>29.15</v>
      </c>
      <c r="E135" s="206">
        <f t="shared" si="7"/>
        <v>34980</v>
      </c>
      <c r="F135" s="211">
        <f t="shared" si="8"/>
        <v>13.720875500117675</v>
      </c>
      <c r="G135" s="277">
        <f t="shared" si="9"/>
        <v>50709.797999999995</v>
      </c>
      <c r="H135" s="275">
        <v>6.17</v>
      </c>
      <c r="I135" s="207">
        <f t="shared" si="12"/>
        <v>42.258165</v>
      </c>
      <c r="J135" s="214">
        <f t="shared" si="13"/>
        <v>0.19890875500117675</v>
      </c>
      <c r="K135" s="218">
        <f t="shared" si="10"/>
        <v>2.7736788125</v>
      </c>
      <c r="L135" s="208">
        <f t="shared" si="11"/>
        <v>15.192064528803922</v>
      </c>
      <c r="M135" s="219">
        <v>44.378861</v>
      </c>
    </row>
    <row r="136" spans="1:13" s="8" customFormat="1" ht="15">
      <c r="A136" s="193" t="s">
        <v>419</v>
      </c>
      <c r="B136" s="179">
        <v>500</v>
      </c>
      <c r="C136" s="284">
        <f>Volume!J136</f>
        <v>441.35</v>
      </c>
      <c r="D136" s="318">
        <v>47.69</v>
      </c>
      <c r="E136" s="206">
        <f aca="true" t="shared" si="14" ref="E136:E195">D136*B136</f>
        <v>23845</v>
      </c>
      <c r="F136" s="211">
        <f aca="true" t="shared" si="15" ref="F136:F195">D136/C136*100</f>
        <v>10.805483176617196</v>
      </c>
      <c r="G136" s="277">
        <f aca="true" t="shared" si="16" ref="G136:G195">(B136*C136)*H136%+E136</f>
        <v>34878.75</v>
      </c>
      <c r="H136" s="275">
        <v>5</v>
      </c>
      <c r="I136" s="207">
        <f t="shared" si="12"/>
        <v>69.7575</v>
      </c>
      <c r="J136" s="214">
        <f t="shared" si="13"/>
        <v>0.15805483176617194</v>
      </c>
      <c r="K136" s="218">
        <f aca="true" t="shared" si="17" ref="K136:K195">M136/16</f>
        <v>2.3875</v>
      </c>
      <c r="L136" s="208">
        <f aca="true" t="shared" si="18" ref="L136:L195">K136*SQRT(30)</f>
        <v>13.076876060435842</v>
      </c>
      <c r="M136" s="219">
        <v>38.2</v>
      </c>
    </row>
    <row r="137" spans="1:13" s="8" customFormat="1" ht="15">
      <c r="A137" s="193" t="s">
        <v>274</v>
      </c>
      <c r="B137" s="179">
        <v>700</v>
      </c>
      <c r="C137" s="284">
        <f>Volume!J137</f>
        <v>340.8</v>
      </c>
      <c r="D137" s="318">
        <v>42.23</v>
      </c>
      <c r="E137" s="206">
        <f t="shared" si="14"/>
        <v>29560.999999999996</v>
      </c>
      <c r="F137" s="211">
        <f t="shared" si="15"/>
        <v>12.391431924882628</v>
      </c>
      <c r="G137" s="277">
        <f t="shared" si="16"/>
        <v>41489</v>
      </c>
      <c r="H137" s="275">
        <v>5</v>
      </c>
      <c r="I137" s="207">
        <f aca="true" t="shared" si="19" ref="I137:I195">G137/B137</f>
        <v>59.27</v>
      </c>
      <c r="J137" s="214">
        <f aca="true" t="shared" si="20" ref="J137:J195">I137/C137</f>
        <v>0.1739143192488263</v>
      </c>
      <c r="K137" s="218">
        <f t="shared" si="17"/>
        <v>4.01060875</v>
      </c>
      <c r="L137" s="208">
        <f t="shared" si="18"/>
        <v>21.967008817025974</v>
      </c>
      <c r="M137" s="219">
        <v>64.16974</v>
      </c>
    </row>
    <row r="138" spans="1:13" s="8" customFormat="1" ht="15">
      <c r="A138" s="193" t="s">
        <v>420</v>
      </c>
      <c r="B138" s="179">
        <v>500</v>
      </c>
      <c r="C138" s="284">
        <f>Volume!J138</f>
        <v>414.3</v>
      </c>
      <c r="D138" s="318">
        <v>47.07</v>
      </c>
      <c r="E138" s="206">
        <f t="shared" si="14"/>
        <v>23535</v>
      </c>
      <c r="F138" s="211">
        <f t="shared" si="15"/>
        <v>11.361332367849384</v>
      </c>
      <c r="G138" s="277">
        <f t="shared" si="16"/>
        <v>33892.5</v>
      </c>
      <c r="H138" s="275">
        <v>5</v>
      </c>
      <c r="I138" s="207">
        <f t="shared" si="19"/>
        <v>67.785</v>
      </c>
      <c r="J138" s="214">
        <f t="shared" si="20"/>
        <v>0.16361332367849382</v>
      </c>
      <c r="K138" s="218">
        <f t="shared" si="17"/>
        <v>4.105</v>
      </c>
      <c r="L138" s="208">
        <f t="shared" si="18"/>
        <v>22.484010985587073</v>
      </c>
      <c r="M138" s="219">
        <v>65.68</v>
      </c>
    </row>
    <row r="139" spans="1:13" s="7" customFormat="1" ht="15">
      <c r="A139" s="193" t="s">
        <v>224</v>
      </c>
      <c r="B139" s="179">
        <v>650</v>
      </c>
      <c r="C139" s="284">
        <f>Volume!J139</f>
        <v>510.2</v>
      </c>
      <c r="D139" s="318">
        <v>76.26</v>
      </c>
      <c r="E139" s="206">
        <f t="shared" si="14"/>
        <v>49569</v>
      </c>
      <c r="F139" s="211">
        <f t="shared" si="15"/>
        <v>14.947079576636616</v>
      </c>
      <c r="G139" s="277">
        <f t="shared" si="16"/>
        <v>66150.5</v>
      </c>
      <c r="H139" s="275">
        <v>5</v>
      </c>
      <c r="I139" s="207">
        <f t="shared" si="19"/>
        <v>101.77</v>
      </c>
      <c r="J139" s="214">
        <f t="shared" si="20"/>
        <v>0.19947079576636612</v>
      </c>
      <c r="K139" s="218">
        <f t="shared" si="17"/>
        <v>1.8793898125</v>
      </c>
      <c r="L139" s="208">
        <f t="shared" si="18"/>
        <v>10.293841946516546</v>
      </c>
      <c r="M139" s="219">
        <v>30.070237</v>
      </c>
    </row>
    <row r="140" spans="1:13" s="7" customFormat="1" ht="15">
      <c r="A140" s="193" t="s">
        <v>421</v>
      </c>
      <c r="B140" s="179">
        <v>550</v>
      </c>
      <c r="C140" s="284">
        <f>Volume!J140</f>
        <v>503.3</v>
      </c>
      <c r="D140" s="318">
        <v>117.31</v>
      </c>
      <c r="E140" s="206">
        <f t="shared" si="14"/>
        <v>64520.5</v>
      </c>
      <c r="F140" s="211">
        <f t="shared" si="15"/>
        <v>23.30816610371548</v>
      </c>
      <c r="G140" s="277">
        <f t="shared" si="16"/>
        <v>78499.6575</v>
      </c>
      <c r="H140" s="275">
        <v>5.05</v>
      </c>
      <c r="I140" s="207">
        <f t="shared" si="19"/>
        <v>142.72665</v>
      </c>
      <c r="J140" s="214">
        <f t="shared" si="20"/>
        <v>0.28358166103715476</v>
      </c>
      <c r="K140" s="218">
        <f t="shared" si="17"/>
        <v>3.664375</v>
      </c>
      <c r="L140" s="208">
        <f t="shared" si="18"/>
        <v>20.07060846657993</v>
      </c>
      <c r="M140" s="219">
        <v>58.63</v>
      </c>
    </row>
    <row r="141" spans="1:13" s="7" customFormat="1" ht="15">
      <c r="A141" s="193" t="s">
        <v>422</v>
      </c>
      <c r="B141" s="179">
        <v>4400</v>
      </c>
      <c r="C141" s="284">
        <f>Volume!J141</f>
        <v>55.05</v>
      </c>
      <c r="D141" s="318">
        <v>6.44</v>
      </c>
      <c r="E141" s="206">
        <f t="shared" si="14"/>
        <v>28336</v>
      </c>
      <c r="F141" s="211">
        <f t="shared" si="15"/>
        <v>11.698455949137148</v>
      </c>
      <c r="G141" s="277">
        <f t="shared" si="16"/>
        <v>40447</v>
      </c>
      <c r="H141" s="275">
        <v>5</v>
      </c>
      <c r="I141" s="207">
        <f t="shared" si="19"/>
        <v>9.1925</v>
      </c>
      <c r="J141" s="214">
        <f t="shared" si="20"/>
        <v>0.1669845594913715</v>
      </c>
      <c r="K141" s="218">
        <f t="shared" si="17"/>
        <v>1.765</v>
      </c>
      <c r="L141" s="208">
        <f t="shared" si="18"/>
        <v>9.667303139966181</v>
      </c>
      <c r="M141" s="219">
        <v>28.24</v>
      </c>
    </row>
    <row r="142" spans="1:13" s="7" customFormat="1" ht="15">
      <c r="A142" s="193" t="s">
        <v>393</v>
      </c>
      <c r="B142" s="179">
        <v>2400</v>
      </c>
      <c r="C142" s="284">
        <f>Volume!J142</f>
        <v>149.5</v>
      </c>
      <c r="D142" s="318">
        <v>20.5</v>
      </c>
      <c r="E142" s="206">
        <f t="shared" si="14"/>
        <v>49200</v>
      </c>
      <c r="F142" s="211">
        <f t="shared" si="15"/>
        <v>13.712374581939798</v>
      </c>
      <c r="G142" s="277">
        <f t="shared" si="16"/>
        <v>67140</v>
      </c>
      <c r="H142" s="275">
        <v>5</v>
      </c>
      <c r="I142" s="207">
        <f t="shared" si="19"/>
        <v>27.975</v>
      </c>
      <c r="J142" s="214">
        <f t="shared" si="20"/>
        <v>0.187123745819398</v>
      </c>
      <c r="K142" s="218">
        <f t="shared" si="17"/>
        <v>1.633125</v>
      </c>
      <c r="L142" s="208">
        <f t="shared" si="18"/>
        <v>8.944994017256244</v>
      </c>
      <c r="M142" s="219">
        <v>26.13</v>
      </c>
    </row>
    <row r="143" spans="1:13" s="7" customFormat="1" ht="15">
      <c r="A143" s="193" t="s">
        <v>81</v>
      </c>
      <c r="B143" s="179">
        <v>600</v>
      </c>
      <c r="C143" s="284">
        <f>Volume!J143</f>
        <v>517.3</v>
      </c>
      <c r="D143" s="318">
        <v>56.65</v>
      </c>
      <c r="E143" s="206">
        <f t="shared" si="14"/>
        <v>33990</v>
      </c>
      <c r="F143" s="211">
        <f t="shared" si="15"/>
        <v>10.951092209549584</v>
      </c>
      <c r="G143" s="277">
        <f t="shared" si="16"/>
        <v>49509</v>
      </c>
      <c r="H143" s="275">
        <v>5</v>
      </c>
      <c r="I143" s="207">
        <f t="shared" si="19"/>
        <v>82.515</v>
      </c>
      <c r="J143" s="214">
        <f t="shared" si="20"/>
        <v>0.15951092209549586</v>
      </c>
      <c r="K143" s="218">
        <f t="shared" si="17"/>
        <v>2.51191575</v>
      </c>
      <c r="L143" s="208">
        <f t="shared" si="18"/>
        <v>13.758329188275075</v>
      </c>
      <c r="M143" s="219">
        <v>40.190652</v>
      </c>
    </row>
    <row r="144" spans="1:13" s="7" customFormat="1" ht="15">
      <c r="A144" s="193" t="s">
        <v>225</v>
      </c>
      <c r="B144" s="179">
        <v>1400</v>
      </c>
      <c r="C144" s="284">
        <f>Volume!J144</f>
        <v>155.85</v>
      </c>
      <c r="D144" s="318">
        <v>16.9</v>
      </c>
      <c r="E144" s="206">
        <f t="shared" si="14"/>
        <v>23659.999999999996</v>
      </c>
      <c r="F144" s="211">
        <f t="shared" si="15"/>
        <v>10.843760025665704</v>
      </c>
      <c r="G144" s="277">
        <f t="shared" si="16"/>
        <v>34569.5</v>
      </c>
      <c r="H144" s="275">
        <v>5</v>
      </c>
      <c r="I144" s="207">
        <f t="shared" si="19"/>
        <v>24.6925</v>
      </c>
      <c r="J144" s="214">
        <f t="shared" si="20"/>
        <v>0.15843760025665704</v>
      </c>
      <c r="K144" s="218">
        <f t="shared" si="17"/>
        <v>5.248554375</v>
      </c>
      <c r="L144" s="208">
        <f t="shared" si="18"/>
        <v>28.74751625479929</v>
      </c>
      <c r="M144" s="219">
        <v>83.97687</v>
      </c>
    </row>
    <row r="145" spans="1:13" s="8" customFormat="1" ht="15">
      <c r="A145" s="193" t="s">
        <v>297</v>
      </c>
      <c r="B145" s="179">
        <v>1100</v>
      </c>
      <c r="C145" s="284">
        <f>Volume!J145</f>
        <v>494.45</v>
      </c>
      <c r="D145" s="318">
        <v>54.63</v>
      </c>
      <c r="E145" s="206">
        <f t="shared" si="14"/>
        <v>60093</v>
      </c>
      <c r="F145" s="211">
        <f t="shared" si="15"/>
        <v>11.04863990292244</v>
      </c>
      <c r="G145" s="277">
        <f t="shared" si="16"/>
        <v>87287.75</v>
      </c>
      <c r="H145" s="275">
        <v>5</v>
      </c>
      <c r="I145" s="207">
        <f t="shared" si="19"/>
        <v>79.3525</v>
      </c>
      <c r="J145" s="214">
        <f t="shared" si="20"/>
        <v>0.1604863990292244</v>
      </c>
      <c r="K145" s="218">
        <f t="shared" si="17"/>
        <v>3.8582565</v>
      </c>
      <c r="L145" s="208">
        <f t="shared" si="18"/>
        <v>21.13254117690931</v>
      </c>
      <c r="M145" s="219">
        <v>61.732104</v>
      </c>
    </row>
    <row r="146" spans="1:13" s="8" customFormat="1" ht="15">
      <c r="A146" s="193" t="s">
        <v>226</v>
      </c>
      <c r="B146" s="179">
        <v>1500</v>
      </c>
      <c r="C146" s="284">
        <f>Volume!J146</f>
        <v>259.3</v>
      </c>
      <c r="D146" s="318">
        <v>38.99</v>
      </c>
      <c r="E146" s="206">
        <f t="shared" si="14"/>
        <v>58485</v>
      </c>
      <c r="F146" s="211">
        <f t="shared" si="15"/>
        <v>15.036637099884304</v>
      </c>
      <c r="G146" s="277">
        <f t="shared" si="16"/>
        <v>77932.5</v>
      </c>
      <c r="H146" s="275">
        <v>5</v>
      </c>
      <c r="I146" s="207">
        <f t="shared" si="19"/>
        <v>51.955</v>
      </c>
      <c r="J146" s="214">
        <f t="shared" si="20"/>
        <v>0.20036637099884302</v>
      </c>
      <c r="K146" s="218">
        <f t="shared" si="17"/>
        <v>3.464519875</v>
      </c>
      <c r="L146" s="208">
        <f t="shared" si="18"/>
        <v>18.975956864624784</v>
      </c>
      <c r="M146" s="219">
        <v>55.432318</v>
      </c>
    </row>
    <row r="147" spans="1:13" s="8" customFormat="1" ht="15">
      <c r="A147" s="193" t="s">
        <v>423</v>
      </c>
      <c r="B147" s="179">
        <v>550</v>
      </c>
      <c r="C147" s="284">
        <f>Volume!J147</f>
        <v>535.7</v>
      </c>
      <c r="D147" s="318">
        <v>88.5</v>
      </c>
      <c r="E147" s="206">
        <f t="shared" si="14"/>
        <v>48675</v>
      </c>
      <c r="F147" s="211">
        <f t="shared" si="15"/>
        <v>16.5204405450812</v>
      </c>
      <c r="G147" s="277">
        <f t="shared" si="16"/>
        <v>64997.778999999995</v>
      </c>
      <c r="H147" s="275">
        <v>5.54</v>
      </c>
      <c r="I147" s="207">
        <f t="shared" si="19"/>
        <v>118.17777999999998</v>
      </c>
      <c r="J147" s="214">
        <f t="shared" si="20"/>
        <v>0.22060440545081197</v>
      </c>
      <c r="K147" s="218">
        <f t="shared" si="17"/>
        <v>3.9425</v>
      </c>
      <c r="L147" s="208">
        <f t="shared" si="18"/>
        <v>21.593961829641174</v>
      </c>
      <c r="M147" s="219">
        <v>63.08</v>
      </c>
    </row>
    <row r="148" spans="1:13" s="8" customFormat="1" ht="15">
      <c r="A148" s="193" t="s">
        <v>227</v>
      </c>
      <c r="B148" s="179">
        <v>800</v>
      </c>
      <c r="C148" s="284">
        <f>Volume!J148</f>
        <v>355.5</v>
      </c>
      <c r="D148" s="318">
        <v>38.33</v>
      </c>
      <c r="E148" s="206">
        <f t="shared" si="14"/>
        <v>30664</v>
      </c>
      <c r="F148" s="211">
        <f t="shared" si="15"/>
        <v>10.781997187060478</v>
      </c>
      <c r="G148" s="277">
        <f t="shared" si="16"/>
        <v>44884</v>
      </c>
      <c r="H148" s="275">
        <v>5</v>
      </c>
      <c r="I148" s="207">
        <f t="shared" si="19"/>
        <v>56.105</v>
      </c>
      <c r="J148" s="214">
        <f t="shared" si="20"/>
        <v>0.15781997187060479</v>
      </c>
      <c r="K148" s="218">
        <f t="shared" si="17"/>
        <v>1.9583809375</v>
      </c>
      <c r="L148" s="208">
        <f t="shared" si="18"/>
        <v>10.726494156568648</v>
      </c>
      <c r="M148" s="219">
        <v>31.334095</v>
      </c>
    </row>
    <row r="149" spans="1:13" s="8" customFormat="1" ht="15">
      <c r="A149" s="193" t="s">
        <v>234</v>
      </c>
      <c r="B149" s="179">
        <v>700</v>
      </c>
      <c r="C149" s="284">
        <f>Volume!J149</f>
        <v>513.25</v>
      </c>
      <c r="D149" s="318">
        <v>55.54</v>
      </c>
      <c r="E149" s="206">
        <f t="shared" si="14"/>
        <v>38878</v>
      </c>
      <c r="F149" s="211">
        <f t="shared" si="15"/>
        <v>10.821237213833413</v>
      </c>
      <c r="G149" s="277">
        <f t="shared" si="16"/>
        <v>56841.75</v>
      </c>
      <c r="H149" s="275">
        <v>5</v>
      </c>
      <c r="I149" s="207">
        <f t="shared" si="19"/>
        <v>81.2025</v>
      </c>
      <c r="J149" s="214">
        <f t="shared" si="20"/>
        <v>0.15821237213833414</v>
      </c>
      <c r="K149" s="218">
        <f t="shared" si="17"/>
        <v>3.2285920625</v>
      </c>
      <c r="L149" s="208">
        <f t="shared" si="18"/>
        <v>17.683727016133794</v>
      </c>
      <c r="M149" s="219">
        <v>51.657473</v>
      </c>
    </row>
    <row r="150" spans="1:13" s="8" customFormat="1" ht="15">
      <c r="A150" s="193" t="s">
        <v>98</v>
      </c>
      <c r="B150" s="179">
        <v>550</v>
      </c>
      <c r="C150" s="284">
        <f>Volume!J150</f>
        <v>590.3</v>
      </c>
      <c r="D150" s="318">
        <v>60.17</v>
      </c>
      <c r="E150" s="206">
        <f t="shared" si="14"/>
        <v>33093.5</v>
      </c>
      <c r="F150" s="211">
        <f t="shared" si="15"/>
        <v>10.193122141284094</v>
      </c>
      <c r="G150" s="277">
        <f t="shared" si="16"/>
        <v>49326.75</v>
      </c>
      <c r="H150" s="275">
        <v>5</v>
      </c>
      <c r="I150" s="207">
        <f t="shared" si="19"/>
        <v>89.685</v>
      </c>
      <c r="J150" s="214">
        <f t="shared" si="20"/>
        <v>0.15193122141284093</v>
      </c>
      <c r="K150" s="218">
        <f t="shared" si="17"/>
        <v>2.1281904375</v>
      </c>
      <c r="L150" s="208">
        <f t="shared" si="18"/>
        <v>11.656579092855383</v>
      </c>
      <c r="M150" s="219">
        <v>34.051047</v>
      </c>
    </row>
    <row r="151" spans="1:13" s="8" customFormat="1" ht="15">
      <c r="A151" s="193" t="s">
        <v>149</v>
      </c>
      <c r="B151" s="179">
        <v>550</v>
      </c>
      <c r="C151" s="284">
        <f>Volume!J151</f>
        <v>1091.25</v>
      </c>
      <c r="D151" s="318">
        <v>143.65</v>
      </c>
      <c r="E151" s="206">
        <f t="shared" si="14"/>
        <v>79007.5</v>
      </c>
      <c r="F151" s="211">
        <f t="shared" si="15"/>
        <v>13.16380297823597</v>
      </c>
      <c r="G151" s="277">
        <f t="shared" si="16"/>
        <v>109016.875</v>
      </c>
      <c r="H151" s="275">
        <v>5</v>
      </c>
      <c r="I151" s="207">
        <f t="shared" si="19"/>
        <v>198.2125</v>
      </c>
      <c r="J151" s="214">
        <f t="shared" si="20"/>
        <v>0.18163802978235968</v>
      </c>
      <c r="K151" s="218">
        <f t="shared" si="17"/>
        <v>2.62415325</v>
      </c>
      <c r="L151" s="208">
        <f t="shared" si="18"/>
        <v>14.373079293754936</v>
      </c>
      <c r="M151" s="219">
        <v>41.986452</v>
      </c>
    </row>
    <row r="152" spans="1:13" s="8" customFormat="1" ht="15">
      <c r="A152" s="193" t="s">
        <v>203</v>
      </c>
      <c r="B152" s="179">
        <v>150</v>
      </c>
      <c r="C152" s="284">
        <f>Volume!J152</f>
        <v>1705.1</v>
      </c>
      <c r="D152" s="318">
        <v>185.94</v>
      </c>
      <c r="E152" s="206">
        <f t="shared" si="14"/>
        <v>27891</v>
      </c>
      <c r="F152" s="211">
        <f t="shared" si="15"/>
        <v>10.904932262037418</v>
      </c>
      <c r="G152" s="277">
        <f t="shared" si="16"/>
        <v>40679.25</v>
      </c>
      <c r="H152" s="275">
        <v>5</v>
      </c>
      <c r="I152" s="207">
        <f t="shared" si="19"/>
        <v>271.195</v>
      </c>
      <c r="J152" s="214">
        <f t="shared" si="20"/>
        <v>0.1590493226203742</v>
      </c>
      <c r="K152" s="218">
        <f t="shared" si="17"/>
        <v>1.562628125</v>
      </c>
      <c r="L152" s="208">
        <f t="shared" si="18"/>
        <v>8.558866730545024</v>
      </c>
      <c r="M152" s="219">
        <v>25.00205</v>
      </c>
    </row>
    <row r="153" spans="1:13" s="8" customFormat="1" ht="15">
      <c r="A153" s="193" t="s">
        <v>298</v>
      </c>
      <c r="B153" s="179">
        <v>1000</v>
      </c>
      <c r="C153" s="284">
        <f>Volume!J153</f>
        <v>603.75</v>
      </c>
      <c r="D153" s="318">
        <v>97.95</v>
      </c>
      <c r="E153" s="206">
        <f t="shared" si="14"/>
        <v>97950</v>
      </c>
      <c r="F153" s="211">
        <f t="shared" si="15"/>
        <v>16.22360248447205</v>
      </c>
      <c r="G153" s="277">
        <f t="shared" si="16"/>
        <v>128137.5</v>
      </c>
      <c r="H153" s="275">
        <v>5</v>
      </c>
      <c r="I153" s="207">
        <f t="shared" si="19"/>
        <v>128.1375</v>
      </c>
      <c r="J153" s="214">
        <f t="shared" si="20"/>
        <v>0.21223602484472048</v>
      </c>
      <c r="K153" s="218">
        <f t="shared" si="17"/>
        <v>4.4539804375</v>
      </c>
      <c r="L153" s="208">
        <f t="shared" si="18"/>
        <v>24.39545556305479</v>
      </c>
      <c r="M153" s="219">
        <v>71.263687</v>
      </c>
    </row>
    <row r="154" spans="1:13" s="8" customFormat="1" ht="15">
      <c r="A154" s="193" t="s">
        <v>424</v>
      </c>
      <c r="B154" s="179">
        <v>7150</v>
      </c>
      <c r="C154" s="284">
        <f>Volume!J154</f>
        <v>35.1</v>
      </c>
      <c r="D154" s="318">
        <v>4.32</v>
      </c>
      <c r="E154" s="206">
        <f t="shared" si="14"/>
        <v>30888.000000000004</v>
      </c>
      <c r="F154" s="211">
        <f t="shared" si="15"/>
        <v>12.307692307692308</v>
      </c>
      <c r="G154" s="277">
        <f t="shared" si="16"/>
        <v>43436.25</v>
      </c>
      <c r="H154" s="275">
        <v>5</v>
      </c>
      <c r="I154" s="207">
        <f t="shared" si="19"/>
        <v>6.075</v>
      </c>
      <c r="J154" s="214">
        <f t="shared" si="20"/>
        <v>0.17307692307692307</v>
      </c>
      <c r="K154" s="218">
        <f t="shared" si="17"/>
        <v>3.78125</v>
      </c>
      <c r="L154" s="208">
        <f t="shared" si="18"/>
        <v>20.710759205664093</v>
      </c>
      <c r="M154" s="219">
        <v>60.5</v>
      </c>
    </row>
    <row r="155" spans="1:13" s="8" customFormat="1" ht="15">
      <c r="A155" s="193" t="s">
        <v>425</v>
      </c>
      <c r="B155" s="179">
        <v>450</v>
      </c>
      <c r="C155" s="284">
        <f>Volume!J155</f>
        <v>464.25</v>
      </c>
      <c r="D155" s="318">
        <v>81.46</v>
      </c>
      <c r="E155" s="206">
        <f t="shared" si="14"/>
        <v>36657</v>
      </c>
      <c r="F155" s="211">
        <f t="shared" si="15"/>
        <v>17.546580506192782</v>
      </c>
      <c r="G155" s="277">
        <f t="shared" si="16"/>
        <v>48042.73125</v>
      </c>
      <c r="H155" s="275">
        <v>5.45</v>
      </c>
      <c r="I155" s="207">
        <f t="shared" si="19"/>
        <v>106.761625</v>
      </c>
      <c r="J155" s="214">
        <f t="shared" si="20"/>
        <v>0.22996580506192782</v>
      </c>
      <c r="K155" s="218">
        <f t="shared" si="17"/>
        <v>4.91125</v>
      </c>
      <c r="L155" s="208">
        <f t="shared" si="18"/>
        <v>26.900024105472472</v>
      </c>
      <c r="M155" s="219">
        <v>78.58</v>
      </c>
    </row>
    <row r="156" spans="1:13" s="8" customFormat="1" ht="15">
      <c r="A156" s="193" t="s">
        <v>216</v>
      </c>
      <c r="B156" s="179">
        <v>3350</v>
      </c>
      <c r="C156" s="284">
        <f>Volume!J156</f>
        <v>96.3</v>
      </c>
      <c r="D156" s="318">
        <v>10.46</v>
      </c>
      <c r="E156" s="206">
        <f t="shared" si="14"/>
        <v>35041</v>
      </c>
      <c r="F156" s="211">
        <f t="shared" si="15"/>
        <v>10.86188992731049</v>
      </c>
      <c r="G156" s="277">
        <f t="shared" si="16"/>
        <v>51171.25</v>
      </c>
      <c r="H156" s="275">
        <v>5</v>
      </c>
      <c r="I156" s="207">
        <f t="shared" si="19"/>
        <v>15.275</v>
      </c>
      <c r="J156" s="214">
        <f t="shared" si="20"/>
        <v>0.15861889927310488</v>
      </c>
      <c r="K156" s="218">
        <f t="shared" si="17"/>
        <v>1.2383084375</v>
      </c>
      <c r="L156" s="208">
        <f t="shared" si="18"/>
        <v>6.7824946436772615</v>
      </c>
      <c r="M156" s="219">
        <v>19.812935</v>
      </c>
    </row>
    <row r="157" spans="1:13" s="8" customFormat="1" ht="15">
      <c r="A157" s="193" t="s">
        <v>235</v>
      </c>
      <c r="B157" s="179">
        <v>2700</v>
      </c>
      <c r="C157" s="284">
        <f>Volume!J157</f>
        <v>134.2</v>
      </c>
      <c r="D157" s="318">
        <v>15.79</v>
      </c>
      <c r="E157" s="206">
        <f t="shared" si="14"/>
        <v>42633</v>
      </c>
      <c r="F157" s="211">
        <f t="shared" si="15"/>
        <v>11.76602086438152</v>
      </c>
      <c r="G157" s="277">
        <f t="shared" si="16"/>
        <v>60750</v>
      </c>
      <c r="H157" s="275">
        <v>5</v>
      </c>
      <c r="I157" s="207">
        <f t="shared" si="19"/>
        <v>22.5</v>
      </c>
      <c r="J157" s="214">
        <f t="shared" si="20"/>
        <v>0.16766020864381523</v>
      </c>
      <c r="K157" s="218">
        <f t="shared" si="17"/>
        <v>2.516185375</v>
      </c>
      <c r="L157" s="208">
        <f t="shared" si="18"/>
        <v>13.781714887520955</v>
      </c>
      <c r="M157" s="219">
        <v>40.258966</v>
      </c>
    </row>
    <row r="158" spans="1:13" s="8" customFormat="1" ht="15">
      <c r="A158" s="193" t="s">
        <v>204</v>
      </c>
      <c r="B158" s="179">
        <v>600</v>
      </c>
      <c r="C158" s="284">
        <f>Volume!J158</f>
        <v>462.05</v>
      </c>
      <c r="D158" s="318">
        <v>50.11</v>
      </c>
      <c r="E158" s="206">
        <f t="shared" si="14"/>
        <v>30066</v>
      </c>
      <c r="F158" s="211">
        <f t="shared" si="15"/>
        <v>10.845146629152689</v>
      </c>
      <c r="G158" s="277">
        <f t="shared" si="16"/>
        <v>43927.5</v>
      </c>
      <c r="H158" s="275">
        <v>5</v>
      </c>
      <c r="I158" s="207">
        <f t="shared" si="19"/>
        <v>73.2125</v>
      </c>
      <c r="J158" s="214">
        <f t="shared" si="20"/>
        <v>0.1584514662915269</v>
      </c>
      <c r="K158" s="218">
        <f t="shared" si="17"/>
        <v>2.9258460625</v>
      </c>
      <c r="L158" s="208">
        <f t="shared" si="18"/>
        <v>16.0255188821892</v>
      </c>
      <c r="M158" s="219">
        <v>46.813537</v>
      </c>
    </row>
    <row r="159" spans="1:13" s="7" customFormat="1" ht="15">
      <c r="A159" s="193" t="s">
        <v>205</v>
      </c>
      <c r="B159" s="179">
        <v>250</v>
      </c>
      <c r="C159" s="284">
        <f>Volume!J159</f>
        <v>1455.2</v>
      </c>
      <c r="D159" s="318">
        <v>161.66</v>
      </c>
      <c r="E159" s="206">
        <f t="shared" si="14"/>
        <v>40415</v>
      </c>
      <c r="F159" s="211">
        <f t="shared" si="15"/>
        <v>11.109125893347993</v>
      </c>
      <c r="G159" s="277">
        <f t="shared" si="16"/>
        <v>58605</v>
      </c>
      <c r="H159" s="275">
        <v>5</v>
      </c>
      <c r="I159" s="207">
        <f t="shared" si="19"/>
        <v>234.42</v>
      </c>
      <c r="J159" s="214">
        <f t="shared" si="20"/>
        <v>0.16109125893347992</v>
      </c>
      <c r="K159" s="218">
        <f t="shared" si="17"/>
        <v>2.6430249375</v>
      </c>
      <c r="L159" s="208">
        <f t="shared" si="18"/>
        <v>14.476443783174318</v>
      </c>
      <c r="M159" s="219">
        <v>42.288399</v>
      </c>
    </row>
    <row r="160" spans="1:13" s="7" customFormat="1" ht="15">
      <c r="A160" s="193" t="s">
        <v>37</v>
      </c>
      <c r="B160" s="179">
        <v>1600</v>
      </c>
      <c r="C160" s="284">
        <f>Volume!J160</f>
        <v>192.3</v>
      </c>
      <c r="D160" s="318">
        <v>23.43</v>
      </c>
      <c r="E160" s="206">
        <f t="shared" si="14"/>
        <v>37488</v>
      </c>
      <c r="F160" s="211">
        <f t="shared" si="15"/>
        <v>12.18408736349454</v>
      </c>
      <c r="G160" s="277">
        <f t="shared" si="16"/>
        <v>52872</v>
      </c>
      <c r="H160" s="275">
        <v>5</v>
      </c>
      <c r="I160" s="207">
        <f t="shared" si="19"/>
        <v>33.045</v>
      </c>
      <c r="J160" s="214">
        <f t="shared" si="20"/>
        <v>0.1718408736349454</v>
      </c>
      <c r="K160" s="218">
        <f t="shared" si="17"/>
        <v>2.044305875</v>
      </c>
      <c r="L160" s="208">
        <f t="shared" si="18"/>
        <v>11.197124421778364</v>
      </c>
      <c r="M160" s="219">
        <v>32.708894</v>
      </c>
    </row>
    <row r="161" spans="1:13" s="7" customFormat="1" ht="15">
      <c r="A161" s="193" t="s">
        <v>299</v>
      </c>
      <c r="B161" s="179">
        <v>150</v>
      </c>
      <c r="C161" s="284">
        <f>Volume!J161</f>
        <v>1747.55</v>
      </c>
      <c r="D161" s="318">
        <v>187.25</v>
      </c>
      <c r="E161" s="206">
        <f t="shared" si="14"/>
        <v>28087.5</v>
      </c>
      <c r="F161" s="211">
        <f t="shared" si="15"/>
        <v>10.715001001401964</v>
      </c>
      <c r="G161" s="277">
        <f t="shared" si="16"/>
        <v>41194.125</v>
      </c>
      <c r="H161" s="275">
        <v>5</v>
      </c>
      <c r="I161" s="207">
        <f t="shared" si="19"/>
        <v>274.6275</v>
      </c>
      <c r="J161" s="214">
        <f t="shared" si="20"/>
        <v>0.15715001001401963</v>
      </c>
      <c r="K161" s="218">
        <f t="shared" si="17"/>
        <v>5.0662755625</v>
      </c>
      <c r="L161" s="208">
        <f t="shared" si="18"/>
        <v>27.749134081184245</v>
      </c>
      <c r="M161" s="219">
        <v>81.060409</v>
      </c>
    </row>
    <row r="162" spans="1:13" s="7" customFormat="1" ht="15">
      <c r="A162" s="193" t="s">
        <v>426</v>
      </c>
      <c r="B162" s="179">
        <v>200</v>
      </c>
      <c r="C162" s="284">
        <f>Volume!J162</f>
        <v>1193.9</v>
      </c>
      <c r="D162" s="318">
        <v>143.3</v>
      </c>
      <c r="E162" s="206">
        <f t="shared" si="14"/>
        <v>28660.000000000004</v>
      </c>
      <c r="F162" s="211">
        <f t="shared" si="15"/>
        <v>12.002680291481699</v>
      </c>
      <c r="G162" s="277">
        <f t="shared" si="16"/>
        <v>40599.00000000001</v>
      </c>
      <c r="H162" s="275">
        <v>5</v>
      </c>
      <c r="I162" s="207">
        <f t="shared" si="19"/>
        <v>202.99500000000003</v>
      </c>
      <c r="J162" s="214">
        <f t="shared" si="20"/>
        <v>0.170026802914817</v>
      </c>
      <c r="K162" s="218">
        <f t="shared" si="17"/>
        <v>2.688125</v>
      </c>
      <c r="L162" s="208">
        <f t="shared" si="18"/>
        <v>14.723466998935747</v>
      </c>
      <c r="M162" s="219">
        <v>43.01</v>
      </c>
    </row>
    <row r="163" spans="1:13" s="7" customFormat="1" ht="15">
      <c r="A163" s="193" t="s">
        <v>228</v>
      </c>
      <c r="B163" s="179">
        <v>188</v>
      </c>
      <c r="C163" s="284">
        <f>Volume!J163</f>
        <v>1311.8</v>
      </c>
      <c r="D163" s="318">
        <v>143.78</v>
      </c>
      <c r="E163" s="206">
        <f t="shared" si="14"/>
        <v>27030.64</v>
      </c>
      <c r="F163" s="211">
        <f t="shared" si="15"/>
        <v>10.96051227321238</v>
      </c>
      <c r="G163" s="277">
        <f t="shared" si="16"/>
        <v>47598.61456</v>
      </c>
      <c r="H163" s="275">
        <v>8.34</v>
      </c>
      <c r="I163" s="207">
        <f t="shared" si="19"/>
        <v>253.18412</v>
      </c>
      <c r="J163" s="214">
        <f t="shared" si="20"/>
        <v>0.1930051227321238</v>
      </c>
      <c r="K163" s="218">
        <f t="shared" si="17"/>
        <v>3.1018835625</v>
      </c>
      <c r="L163" s="208">
        <f t="shared" si="18"/>
        <v>16.989715979357356</v>
      </c>
      <c r="M163" s="219">
        <v>49.630137</v>
      </c>
    </row>
    <row r="164" spans="1:13" s="7" customFormat="1" ht="15">
      <c r="A164" s="193" t="s">
        <v>427</v>
      </c>
      <c r="B164" s="179">
        <v>2600</v>
      </c>
      <c r="C164" s="284">
        <f>Volume!J164</f>
        <v>90.25</v>
      </c>
      <c r="D164" s="318">
        <v>9.76</v>
      </c>
      <c r="E164" s="206">
        <f t="shared" si="14"/>
        <v>25376</v>
      </c>
      <c r="F164" s="211">
        <f t="shared" si="15"/>
        <v>10.814404432132964</v>
      </c>
      <c r="G164" s="277">
        <f t="shared" si="16"/>
        <v>37108.5</v>
      </c>
      <c r="H164" s="275">
        <v>5</v>
      </c>
      <c r="I164" s="207">
        <f t="shared" si="19"/>
        <v>14.2725</v>
      </c>
      <c r="J164" s="214">
        <f t="shared" si="20"/>
        <v>0.15814404432132964</v>
      </c>
      <c r="K164" s="218">
        <f t="shared" si="17"/>
        <v>3.184375</v>
      </c>
      <c r="L164" s="208">
        <f t="shared" si="18"/>
        <v>17.441540190555134</v>
      </c>
      <c r="M164" s="219">
        <v>50.95</v>
      </c>
    </row>
    <row r="165" spans="1:13" s="7" customFormat="1" ht="15">
      <c r="A165" s="193" t="s">
        <v>276</v>
      </c>
      <c r="B165" s="179">
        <v>350</v>
      </c>
      <c r="C165" s="284">
        <f>Volume!J165</f>
        <v>872.25</v>
      </c>
      <c r="D165" s="318">
        <v>97.18</v>
      </c>
      <c r="E165" s="206">
        <f t="shared" si="14"/>
        <v>34013</v>
      </c>
      <c r="F165" s="211">
        <f t="shared" si="15"/>
        <v>11.141301232444828</v>
      </c>
      <c r="G165" s="277">
        <f t="shared" si="16"/>
        <v>49277.375</v>
      </c>
      <c r="H165" s="275">
        <v>5</v>
      </c>
      <c r="I165" s="207">
        <f t="shared" si="19"/>
        <v>140.7925</v>
      </c>
      <c r="J165" s="214">
        <f t="shared" si="20"/>
        <v>0.16141301232444824</v>
      </c>
      <c r="K165" s="218">
        <f t="shared" si="17"/>
        <v>3.6691494375</v>
      </c>
      <c r="L165" s="208">
        <f t="shared" si="18"/>
        <v>20.096759137761417</v>
      </c>
      <c r="M165" s="219">
        <v>58.706391</v>
      </c>
    </row>
    <row r="166" spans="1:13" s="7" customFormat="1" ht="15">
      <c r="A166" s="193" t="s">
        <v>180</v>
      </c>
      <c r="B166" s="179">
        <v>1500</v>
      </c>
      <c r="C166" s="284">
        <f>Volume!J166</f>
        <v>162.55</v>
      </c>
      <c r="D166" s="318">
        <v>17.71</v>
      </c>
      <c r="E166" s="206">
        <f t="shared" si="14"/>
        <v>26565</v>
      </c>
      <c r="F166" s="211">
        <f t="shared" si="15"/>
        <v>10.8951091971701</v>
      </c>
      <c r="G166" s="277">
        <f t="shared" si="16"/>
        <v>38756.25</v>
      </c>
      <c r="H166" s="275">
        <v>5</v>
      </c>
      <c r="I166" s="207">
        <f t="shared" si="19"/>
        <v>25.8375</v>
      </c>
      <c r="J166" s="214">
        <f t="shared" si="20"/>
        <v>0.158951091971701</v>
      </c>
      <c r="K166" s="218">
        <f t="shared" si="17"/>
        <v>3.384001375</v>
      </c>
      <c r="L166" s="208">
        <f t="shared" si="18"/>
        <v>18.534938877159988</v>
      </c>
      <c r="M166" s="219">
        <v>54.144022</v>
      </c>
    </row>
    <row r="167" spans="1:13" s="8" customFormat="1" ht="15">
      <c r="A167" s="193" t="s">
        <v>181</v>
      </c>
      <c r="B167" s="179">
        <v>850</v>
      </c>
      <c r="C167" s="284">
        <f>Volume!J167</f>
        <v>338.35</v>
      </c>
      <c r="D167" s="318">
        <v>75.77</v>
      </c>
      <c r="E167" s="206">
        <f t="shared" si="14"/>
        <v>64404.5</v>
      </c>
      <c r="F167" s="211">
        <f t="shared" si="15"/>
        <v>22.393970740357616</v>
      </c>
      <c r="G167" s="277">
        <f t="shared" si="16"/>
        <v>78784.375</v>
      </c>
      <c r="H167" s="275">
        <v>5</v>
      </c>
      <c r="I167" s="207">
        <f t="shared" si="19"/>
        <v>92.6875</v>
      </c>
      <c r="J167" s="214">
        <f t="shared" si="20"/>
        <v>0.27393970740357615</v>
      </c>
      <c r="K167" s="218">
        <f t="shared" si="17"/>
        <v>3.422765625</v>
      </c>
      <c r="L167" s="208">
        <f t="shared" si="18"/>
        <v>18.747259418657684</v>
      </c>
      <c r="M167" s="219">
        <v>54.76425</v>
      </c>
    </row>
    <row r="168" spans="1:13" s="7" customFormat="1" ht="15">
      <c r="A168" s="193" t="s">
        <v>150</v>
      </c>
      <c r="B168" s="179">
        <v>438</v>
      </c>
      <c r="C168" s="284">
        <f>Volume!J168</f>
        <v>584</v>
      </c>
      <c r="D168" s="318">
        <v>78.61</v>
      </c>
      <c r="E168" s="206">
        <f t="shared" si="14"/>
        <v>34431.18</v>
      </c>
      <c r="F168" s="211">
        <f t="shared" si="15"/>
        <v>13.460616438356166</v>
      </c>
      <c r="G168" s="277">
        <f t="shared" si="16"/>
        <v>47220.78</v>
      </c>
      <c r="H168" s="275">
        <v>5</v>
      </c>
      <c r="I168" s="207">
        <f t="shared" si="19"/>
        <v>107.81</v>
      </c>
      <c r="J168" s="214">
        <f t="shared" si="20"/>
        <v>0.18460616438356164</v>
      </c>
      <c r="K168" s="218">
        <f t="shared" si="17"/>
        <v>2.970833875</v>
      </c>
      <c r="L168" s="208">
        <f t="shared" si="18"/>
        <v>16.271927279379828</v>
      </c>
      <c r="M168" s="219">
        <v>47.533342</v>
      </c>
    </row>
    <row r="169" spans="1:13" s="7" customFormat="1" ht="15">
      <c r="A169" s="193" t="s">
        <v>428</v>
      </c>
      <c r="B169" s="179">
        <v>1250</v>
      </c>
      <c r="C169" s="284">
        <f>Volume!J169</f>
        <v>168.45</v>
      </c>
      <c r="D169" s="318">
        <v>22.82</v>
      </c>
      <c r="E169" s="206">
        <f t="shared" si="14"/>
        <v>28525</v>
      </c>
      <c r="F169" s="211">
        <f t="shared" si="15"/>
        <v>13.547046601365393</v>
      </c>
      <c r="G169" s="277">
        <f t="shared" si="16"/>
        <v>39053.125</v>
      </c>
      <c r="H169" s="275">
        <v>5</v>
      </c>
      <c r="I169" s="207">
        <f t="shared" si="19"/>
        <v>31.2425</v>
      </c>
      <c r="J169" s="214">
        <f t="shared" si="20"/>
        <v>0.1854704660136539</v>
      </c>
      <c r="K169" s="218">
        <f t="shared" si="17"/>
        <v>3.675</v>
      </c>
      <c r="L169" s="208">
        <f t="shared" si="18"/>
        <v>20.128803988314854</v>
      </c>
      <c r="M169" s="219">
        <v>58.8</v>
      </c>
    </row>
    <row r="170" spans="1:13" s="7" customFormat="1" ht="15">
      <c r="A170" s="193" t="s">
        <v>429</v>
      </c>
      <c r="B170" s="179">
        <v>1050</v>
      </c>
      <c r="C170" s="284">
        <f>Volume!J170</f>
        <v>237.55</v>
      </c>
      <c r="D170" s="318">
        <v>37.27</v>
      </c>
      <c r="E170" s="206">
        <f t="shared" si="14"/>
        <v>39133.5</v>
      </c>
      <c r="F170" s="211">
        <f t="shared" si="15"/>
        <v>15.689328562407914</v>
      </c>
      <c r="G170" s="277">
        <f t="shared" si="16"/>
        <v>51604.875</v>
      </c>
      <c r="H170" s="275">
        <v>5</v>
      </c>
      <c r="I170" s="207">
        <f t="shared" si="19"/>
        <v>49.1475</v>
      </c>
      <c r="J170" s="214">
        <f t="shared" si="20"/>
        <v>0.20689328562407913</v>
      </c>
      <c r="K170" s="218">
        <f t="shared" si="17"/>
        <v>3.046875</v>
      </c>
      <c r="L170" s="208">
        <f t="shared" si="18"/>
        <v>16.68842167398553</v>
      </c>
      <c r="M170" s="219">
        <v>48.75</v>
      </c>
    </row>
    <row r="171" spans="1:13" s="8" customFormat="1" ht="15">
      <c r="A171" s="193" t="s">
        <v>151</v>
      </c>
      <c r="B171" s="179">
        <v>225</v>
      </c>
      <c r="C171" s="284">
        <f>Volume!J171</f>
        <v>1065.2</v>
      </c>
      <c r="D171" s="318">
        <v>110.68</v>
      </c>
      <c r="E171" s="206">
        <f t="shared" si="14"/>
        <v>24903</v>
      </c>
      <c r="F171" s="211">
        <f t="shared" si="15"/>
        <v>10.390536988358994</v>
      </c>
      <c r="G171" s="277">
        <f t="shared" si="16"/>
        <v>36886.5</v>
      </c>
      <c r="H171" s="275">
        <v>5</v>
      </c>
      <c r="I171" s="207">
        <f t="shared" si="19"/>
        <v>163.94</v>
      </c>
      <c r="J171" s="214">
        <f t="shared" si="20"/>
        <v>0.15390536988358994</v>
      </c>
      <c r="K171" s="218">
        <f t="shared" si="17"/>
        <v>1.796147375</v>
      </c>
      <c r="L171" s="208">
        <f t="shared" si="18"/>
        <v>9.837904338911907</v>
      </c>
      <c r="M171" s="219">
        <v>28.738358</v>
      </c>
    </row>
    <row r="172" spans="1:13" s="8" customFormat="1" ht="15">
      <c r="A172" s="193" t="s">
        <v>214</v>
      </c>
      <c r="B172" s="179">
        <v>125</v>
      </c>
      <c r="C172" s="284">
        <f>Volume!J172</f>
        <v>1636.1</v>
      </c>
      <c r="D172" s="318">
        <v>222.69</v>
      </c>
      <c r="E172" s="206">
        <f t="shared" si="14"/>
        <v>27836.25</v>
      </c>
      <c r="F172" s="211">
        <f t="shared" si="15"/>
        <v>13.611026220891146</v>
      </c>
      <c r="G172" s="277">
        <f t="shared" si="16"/>
        <v>38061.875</v>
      </c>
      <c r="H172" s="275">
        <v>5</v>
      </c>
      <c r="I172" s="207">
        <f t="shared" si="19"/>
        <v>304.495</v>
      </c>
      <c r="J172" s="214">
        <f t="shared" si="20"/>
        <v>0.18611026220891144</v>
      </c>
      <c r="K172" s="218">
        <f t="shared" si="17"/>
        <v>3.8444254375</v>
      </c>
      <c r="L172" s="208">
        <f t="shared" si="18"/>
        <v>21.056785327654172</v>
      </c>
      <c r="M172" s="219">
        <v>61.510807</v>
      </c>
    </row>
    <row r="173" spans="1:13" s="8" customFormat="1" ht="15">
      <c r="A173" s="193" t="s">
        <v>229</v>
      </c>
      <c r="B173" s="179">
        <v>200</v>
      </c>
      <c r="C173" s="284">
        <f>Volume!J173</f>
        <v>1378.1</v>
      </c>
      <c r="D173" s="318">
        <v>249.33</v>
      </c>
      <c r="E173" s="206">
        <f t="shared" si="14"/>
        <v>49866</v>
      </c>
      <c r="F173" s="211">
        <f t="shared" si="15"/>
        <v>18.092300994122347</v>
      </c>
      <c r="G173" s="277">
        <f t="shared" si="16"/>
        <v>63647</v>
      </c>
      <c r="H173" s="275">
        <v>5</v>
      </c>
      <c r="I173" s="207">
        <f t="shared" si="19"/>
        <v>318.235</v>
      </c>
      <c r="J173" s="214">
        <f t="shared" si="20"/>
        <v>0.23092300994122344</v>
      </c>
      <c r="K173" s="218">
        <f t="shared" si="17"/>
        <v>2.4607636875</v>
      </c>
      <c r="L173" s="208">
        <f t="shared" si="18"/>
        <v>13.478157803333435</v>
      </c>
      <c r="M173" s="219">
        <v>39.372219</v>
      </c>
    </row>
    <row r="174" spans="1:13" s="7" customFormat="1" ht="15">
      <c r="A174" s="193" t="s">
        <v>91</v>
      </c>
      <c r="B174" s="179">
        <v>3800</v>
      </c>
      <c r="C174" s="284">
        <f>Volume!J174</f>
        <v>73.95</v>
      </c>
      <c r="D174" s="318">
        <v>8.05</v>
      </c>
      <c r="E174" s="206">
        <f t="shared" si="14"/>
        <v>30590.000000000004</v>
      </c>
      <c r="F174" s="211">
        <f t="shared" si="15"/>
        <v>10.885733603786342</v>
      </c>
      <c r="G174" s="277">
        <f t="shared" si="16"/>
        <v>44640.5</v>
      </c>
      <c r="H174" s="275">
        <v>5</v>
      </c>
      <c r="I174" s="207">
        <f t="shared" si="19"/>
        <v>11.7475</v>
      </c>
      <c r="J174" s="214">
        <f t="shared" si="20"/>
        <v>0.15885733603786342</v>
      </c>
      <c r="K174" s="218">
        <f t="shared" si="17"/>
        <v>3.15655025</v>
      </c>
      <c r="L174" s="208">
        <f t="shared" si="18"/>
        <v>17.289137758235714</v>
      </c>
      <c r="M174" s="219">
        <v>50.504804</v>
      </c>
    </row>
    <row r="175" spans="1:13" s="7" customFormat="1" ht="15">
      <c r="A175" s="193" t="s">
        <v>152</v>
      </c>
      <c r="B175" s="179">
        <v>1350</v>
      </c>
      <c r="C175" s="284">
        <f>Volume!J175</f>
        <v>244.9</v>
      </c>
      <c r="D175" s="318">
        <v>25.96</v>
      </c>
      <c r="E175" s="206">
        <f t="shared" si="14"/>
        <v>35046</v>
      </c>
      <c r="F175" s="211">
        <f t="shared" si="15"/>
        <v>10.60024499795835</v>
      </c>
      <c r="G175" s="277">
        <f t="shared" si="16"/>
        <v>51576.75</v>
      </c>
      <c r="H175" s="275">
        <v>5</v>
      </c>
      <c r="I175" s="207">
        <f t="shared" si="19"/>
        <v>38.205</v>
      </c>
      <c r="J175" s="214">
        <f t="shared" si="20"/>
        <v>0.15600244997958349</v>
      </c>
      <c r="K175" s="218">
        <f t="shared" si="17"/>
        <v>1.588664125</v>
      </c>
      <c r="L175" s="208">
        <f t="shared" si="18"/>
        <v>8.701471775617069</v>
      </c>
      <c r="M175" s="219">
        <v>25.418626</v>
      </c>
    </row>
    <row r="176" spans="1:13" s="8" customFormat="1" ht="15">
      <c r="A176" s="193" t="s">
        <v>208</v>
      </c>
      <c r="B176" s="179">
        <v>412</v>
      </c>
      <c r="C176" s="284">
        <f>Volume!J176</f>
        <v>684.3</v>
      </c>
      <c r="D176" s="318">
        <v>73.75</v>
      </c>
      <c r="E176" s="206">
        <f t="shared" si="14"/>
        <v>30385</v>
      </c>
      <c r="F176" s="211">
        <f t="shared" si="15"/>
        <v>10.777436796726583</v>
      </c>
      <c r="G176" s="277">
        <f t="shared" si="16"/>
        <v>44481.58</v>
      </c>
      <c r="H176" s="275">
        <v>5</v>
      </c>
      <c r="I176" s="207">
        <f t="shared" si="19"/>
        <v>107.965</v>
      </c>
      <c r="J176" s="214">
        <f t="shared" si="20"/>
        <v>0.15777436796726582</v>
      </c>
      <c r="K176" s="218">
        <f t="shared" si="17"/>
        <v>2.4501476875</v>
      </c>
      <c r="L176" s="208">
        <f t="shared" si="18"/>
        <v>13.420011576628685</v>
      </c>
      <c r="M176" s="219">
        <v>39.202363</v>
      </c>
    </row>
    <row r="177" spans="1:13" s="7" customFormat="1" ht="15">
      <c r="A177" s="193" t="s">
        <v>230</v>
      </c>
      <c r="B177" s="179">
        <v>400</v>
      </c>
      <c r="C177" s="284">
        <f>Volume!J177</f>
        <v>639</v>
      </c>
      <c r="D177" s="318">
        <v>68.32</v>
      </c>
      <c r="E177" s="206">
        <f t="shared" si="14"/>
        <v>27327.999999999996</v>
      </c>
      <c r="F177" s="211">
        <f t="shared" si="15"/>
        <v>10.69170579029734</v>
      </c>
      <c r="G177" s="277">
        <f t="shared" si="16"/>
        <v>40108</v>
      </c>
      <c r="H177" s="275">
        <v>5</v>
      </c>
      <c r="I177" s="207">
        <f t="shared" si="19"/>
        <v>100.27</v>
      </c>
      <c r="J177" s="214">
        <f t="shared" si="20"/>
        <v>0.1569170579029734</v>
      </c>
      <c r="K177" s="218">
        <f t="shared" si="17"/>
        <v>2.229290125</v>
      </c>
      <c r="L177" s="208">
        <f t="shared" si="18"/>
        <v>12.210324886860114</v>
      </c>
      <c r="M177" s="219">
        <v>35.668642</v>
      </c>
    </row>
    <row r="178" spans="1:13" s="8" customFormat="1" ht="15">
      <c r="A178" s="193" t="s">
        <v>185</v>
      </c>
      <c r="B178" s="179">
        <v>675</v>
      </c>
      <c r="C178" s="284">
        <f>Volume!J178</f>
        <v>600.15</v>
      </c>
      <c r="D178" s="318">
        <v>71.71</v>
      </c>
      <c r="E178" s="206">
        <f t="shared" si="14"/>
        <v>48404.24999999999</v>
      </c>
      <c r="F178" s="211">
        <f t="shared" si="15"/>
        <v>11.948679496792467</v>
      </c>
      <c r="G178" s="277">
        <f t="shared" si="16"/>
        <v>68659.3125</v>
      </c>
      <c r="H178" s="275">
        <v>5</v>
      </c>
      <c r="I178" s="207">
        <f t="shared" si="19"/>
        <v>101.7175</v>
      </c>
      <c r="J178" s="214">
        <f t="shared" si="20"/>
        <v>0.16948679496792468</v>
      </c>
      <c r="K178" s="218">
        <f t="shared" si="17"/>
        <v>2.3935184375</v>
      </c>
      <c r="L178" s="208">
        <f t="shared" si="18"/>
        <v>13.109840400232692</v>
      </c>
      <c r="M178" s="219">
        <v>38.296295</v>
      </c>
    </row>
    <row r="179" spans="1:13" s="7" customFormat="1" ht="15">
      <c r="A179" s="193" t="s">
        <v>206</v>
      </c>
      <c r="B179" s="179">
        <v>550</v>
      </c>
      <c r="C179" s="284">
        <f>Volume!J179</f>
        <v>831.1</v>
      </c>
      <c r="D179" s="318">
        <v>104.97</v>
      </c>
      <c r="E179" s="206">
        <f t="shared" si="14"/>
        <v>57733.5</v>
      </c>
      <c r="F179" s="211">
        <f t="shared" si="15"/>
        <v>12.630249067500902</v>
      </c>
      <c r="G179" s="277">
        <f t="shared" si="16"/>
        <v>80588.75</v>
      </c>
      <c r="H179" s="275">
        <v>5</v>
      </c>
      <c r="I179" s="207">
        <f t="shared" si="19"/>
        <v>146.525</v>
      </c>
      <c r="J179" s="214">
        <f t="shared" si="20"/>
        <v>0.17630249067500903</v>
      </c>
      <c r="K179" s="218">
        <f t="shared" si="17"/>
        <v>1.6223405</v>
      </c>
      <c r="L179" s="208">
        <f t="shared" si="18"/>
        <v>8.885924878042099</v>
      </c>
      <c r="M179" s="219">
        <v>25.957448</v>
      </c>
    </row>
    <row r="180" spans="1:13" s="7" customFormat="1" ht="15">
      <c r="A180" s="193" t="s">
        <v>118</v>
      </c>
      <c r="B180" s="179">
        <v>250</v>
      </c>
      <c r="C180" s="284">
        <f>Volume!J180</f>
        <v>1139.95</v>
      </c>
      <c r="D180" s="318">
        <v>122.75</v>
      </c>
      <c r="E180" s="206">
        <f t="shared" si="14"/>
        <v>30687.5</v>
      </c>
      <c r="F180" s="211">
        <f t="shared" si="15"/>
        <v>10.768016141058819</v>
      </c>
      <c r="G180" s="277">
        <f t="shared" si="16"/>
        <v>44936.875</v>
      </c>
      <c r="H180" s="275">
        <v>5</v>
      </c>
      <c r="I180" s="207">
        <f t="shared" si="19"/>
        <v>179.7475</v>
      </c>
      <c r="J180" s="214">
        <f t="shared" si="20"/>
        <v>0.1576801614105882</v>
      </c>
      <c r="K180" s="218">
        <f t="shared" si="17"/>
        <v>2.07079775</v>
      </c>
      <c r="L180" s="208">
        <f t="shared" si="18"/>
        <v>11.342226397059436</v>
      </c>
      <c r="M180" s="219">
        <v>33.132764</v>
      </c>
    </row>
    <row r="181" spans="1:13" s="7" customFormat="1" ht="15">
      <c r="A181" s="193" t="s">
        <v>231</v>
      </c>
      <c r="B181" s="179">
        <v>206</v>
      </c>
      <c r="C181" s="284">
        <f>Volume!J181</f>
        <v>1174.35</v>
      </c>
      <c r="D181" s="318">
        <v>167.92</v>
      </c>
      <c r="E181" s="206">
        <f t="shared" si="14"/>
        <v>34591.52</v>
      </c>
      <c r="F181" s="211">
        <f t="shared" si="15"/>
        <v>14.298973900455572</v>
      </c>
      <c r="G181" s="277">
        <f t="shared" si="16"/>
        <v>46687.325</v>
      </c>
      <c r="H181" s="275">
        <v>5</v>
      </c>
      <c r="I181" s="207">
        <f t="shared" si="19"/>
        <v>226.6375</v>
      </c>
      <c r="J181" s="214">
        <f t="shared" si="20"/>
        <v>0.1929897390045557</v>
      </c>
      <c r="K181" s="218">
        <f t="shared" si="17"/>
        <v>3.570430625</v>
      </c>
      <c r="L181" s="208">
        <f t="shared" si="18"/>
        <v>19.55605393319769</v>
      </c>
      <c r="M181" s="219">
        <v>57.12689</v>
      </c>
    </row>
    <row r="182" spans="1:13" s="7" customFormat="1" ht="15">
      <c r="A182" s="193" t="s">
        <v>300</v>
      </c>
      <c r="B182" s="179">
        <v>7700</v>
      </c>
      <c r="C182" s="284">
        <f>Volume!J182</f>
        <v>50.7</v>
      </c>
      <c r="D182" s="318">
        <v>5.63</v>
      </c>
      <c r="E182" s="206">
        <f t="shared" si="14"/>
        <v>43351</v>
      </c>
      <c r="F182" s="211">
        <f t="shared" si="15"/>
        <v>11.104536489151872</v>
      </c>
      <c r="G182" s="277">
        <f t="shared" si="16"/>
        <v>62870.5</v>
      </c>
      <c r="H182" s="275">
        <v>5</v>
      </c>
      <c r="I182" s="207">
        <f t="shared" si="19"/>
        <v>8.165</v>
      </c>
      <c r="J182" s="214">
        <f t="shared" si="20"/>
        <v>0.16104536489151872</v>
      </c>
      <c r="K182" s="218">
        <f t="shared" si="17"/>
        <v>3.0576005625</v>
      </c>
      <c r="L182" s="208">
        <f t="shared" si="18"/>
        <v>16.747167999217343</v>
      </c>
      <c r="M182" s="219">
        <v>48.921609</v>
      </c>
    </row>
    <row r="183" spans="1:13" s="7" customFormat="1" ht="15">
      <c r="A183" s="193" t="s">
        <v>301</v>
      </c>
      <c r="B183" s="179">
        <v>10450</v>
      </c>
      <c r="C183" s="284">
        <f>Volume!J183</f>
        <v>26.05</v>
      </c>
      <c r="D183" s="318">
        <v>2.92</v>
      </c>
      <c r="E183" s="206">
        <f t="shared" si="14"/>
        <v>30514</v>
      </c>
      <c r="F183" s="211">
        <f t="shared" si="15"/>
        <v>11.209213051823417</v>
      </c>
      <c r="G183" s="277">
        <f t="shared" si="16"/>
        <v>44125.125</v>
      </c>
      <c r="H183" s="275">
        <v>5</v>
      </c>
      <c r="I183" s="207">
        <f t="shared" si="19"/>
        <v>4.2225</v>
      </c>
      <c r="J183" s="214">
        <f t="shared" si="20"/>
        <v>0.16209213051823418</v>
      </c>
      <c r="K183" s="218">
        <f t="shared" si="17"/>
        <v>3.3860664375</v>
      </c>
      <c r="L183" s="208">
        <f t="shared" si="18"/>
        <v>18.546249690299067</v>
      </c>
      <c r="M183" s="219">
        <v>54.177063</v>
      </c>
    </row>
    <row r="184" spans="1:13" s="8" customFormat="1" ht="15">
      <c r="A184" s="193" t="s">
        <v>173</v>
      </c>
      <c r="B184" s="179">
        <v>2950</v>
      </c>
      <c r="C184" s="284">
        <f>Volume!J184</f>
        <v>64.7</v>
      </c>
      <c r="D184" s="318">
        <v>9.25</v>
      </c>
      <c r="E184" s="206">
        <f t="shared" si="14"/>
        <v>27287.5</v>
      </c>
      <c r="F184" s="211">
        <f t="shared" si="15"/>
        <v>14.296754250386398</v>
      </c>
      <c r="G184" s="277">
        <f t="shared" si="16"/>
        <v>36830.75</v>
      </c>
      <c r="H184" s="275">
        <v>5</v>
      </c>
      <c r="I184" s="207">
        <f t="shared" si="19"/>
        <v>12.485</v>
      </c>
      <c r="J184" s="214">
        <f t="shared" si="20"/>
        <v>0.19296754250386397</v>
      </c>
      <c r="K184" s="218">
        <f t="shared" si="17"/>
        <v>2.736723</v>
      </c>
      <c r="L184" s="208">
        <f t="shared" si="18"/>
        <v>14.989649207432107</v>
      </c>
      <c r="M184" s="219">
        <v>43.787568</v>
      </c>
    </row>
    <row r="185" spans="1:13" s="7" customFormat="1" ht="15">
      <c r="A185" s="193" t="s">
        <v>302</v>
      </c>
      <c r="B185" s="179">
        <v>200</v>
      </c>
      <c r="C185" s="284">
        <f>Volume!J185</f>
        <v>821.9</v>
      </c>
      <c r="D185" s="318">
        <v>90.15</v>
      </c>
      <c r="E185" s="206">
        <f t="shared" si="14"/>
        <v>18030</v>
      </c>
      <c r="F185" s="211">
        <f t="shared" si="15"/>
        <v>10.968487650565763</v>
      </c>
      <c r="G185" s="277">
        <f t="shared" si="16"/>
        <v>26249</v>
      </c>
      <c r="H185" s="275">
        <v>5</v>
      </c>
      <c r="I185" s="207">
        <f t="shared" si="19"/>
        <v>131.245</v>
      </c>
      <c r="J185" s="214">
        <f t="shared" si="20"/>
        <v>0.15968487650565763</v>
      </c>
      <c r="K185" s="218">
        <f t="shared" si="17"/>
        <v>2.5993168125</v>
      </c>
      <c r="L185" s="208">
        <f t="shared" si="18"/>
        <v>14.237044523086764</v>
      </c>
      <c r="M185" s="219">
        <v>41.589069</v>
      </c>
    </row>
    <row r="186" spans="1:13" s="7" customFormat="1" ht="15">
      <c r="A186" s="193" t="s">
        <v>82</v>
      </c>
      <c r="B186" s="179">
        <v>2100</v>
      </c>
      <c r="C186" s="284">
        <f>Volume!J186</f>
        <v>129.3</v>
      </c>
      <c r="D186" s="318">
        <v>18.49</v>
      </c>
      <c r="E186" s="206">
        <f t="shared" si="14"/>
        <v>38829</v>
      </c>
      <c r="F186" s="211">
        <f t="shared" si="15"/>
        <v>14.300077339520492</v>
      </c>
      <c r="G186" s="277">
        <f t="shared" si="16"/>
        <v>52405.5</v>
      </c>
      <c r="H186" s="275">
        <v>5</v>
      </c>
      <c r="I186" s="207">
        <f t="shared" si="19"/>
        <v>24.955</v>
      </c>
      <c r="J186" s="214">
        <f t="shared" si="20"/>
        <v>0.1930007733952049</v>
      </c>
      <c r="K186" s="218">
        <f t="shared" si="17"/>
        <v>3.184963</v>
      </c>
      <c r="L186" s="208">
        <f t="shared" si="18"/>
        <v>17.444760799193265</v>
      </c>
      <c r="M186" s="219">
        <v>50.959408</v>
      </c>
    </row>
    <row r="187" spans="1:13" s="7" customFormat="1" ht="15">
      <c r="A187" s="193" t="s">
        <v>430</v>
      </c>
      <c r="B187" s="179">
        <v>700</v>
      </c>
      <c r="C187" s="284">
        <f>Volume!J187</f>
        <v>303.45</v>
      </c>
      <c r="D187" s="318">
        <v>44.01</v>
      </c>
      <c r="E187" s="206">
        <f t="shared" si="14"/>
        <v>30807</v>
      </c>
      <c r="F187" s="211">
        <f t="shared" si="15"/>
        <v>14.503213049925852</v>
      </c>
      <c r="G187" s="277">
        <f t="shared" si="16"/>
        <v>41427.75</v>
      </c>
      <c r="H187" s="275">
        <v>5</v>
      </c>
      <c r="I187" s="207">
        <f t="shared" si="19"/>
        <v>59.1825</v>
      </c>
      <c r="J187" s="214">
        <f t="shared" si="20"/>
        <v>0.19503213049925852</v>
      </c>
      <c r="K187" s="218">
        <f t="shared" si="17"/>
        <v>2.865625</v>
      </c>
      <c r="L187" s="208">
        <f t="shared" si="18"/>
        <v>15.695674538507417</v>
      </c>
      <c r="M187" s="219">
        <v>45.85</v>
      </c>
    </row>
    <row r="188" spans="1:13" s="7" customFormat="1" ht="15">
      <c r="A188" s="193" t="s">
        <v>431</v>
      </c>
      <c r="B188" s="179">
        <v>450</v>
      </c>
      <c r="C188" s="284">
        <f>Volume!J188</f>
        <v>524.75</v>
      </c>
      <c r="D188" s="318">
        <v>90.38</v>
      </c>
      <c r="E188" s="206">
        <f t="shared" si="14"/>
        <v>40671</v>
      </c>
      <c r="F188" s="211">
        <f t="shared" si="15"/>
        <v>17.223439733206288</v>
      </c>
      <c r="G188" s="277">
        <f t="shared" si="16"/>
        <v>54296.13375</v>
      </c>
      <c r="H188" s="275">
        <v>5.77</v>
      </c>
      <c r="I188" s="207">
        <f t="shared" si="19"/>
        <v>120.658075</v>
      </c>
      <c r="J188" s="214">
        <f t="shared" si="20"/>
        <v>0.2299343973320629</v>
      </c>
      <c r="K188" s="218">
        <f t="shared" si="17"/>
        <v>4.4</v>
      </c>
      <c r="L188" s="208">
        <f t="shared" si="18"/>
        <v>24.09979253022731</v>
      </c>
      <c r="M188" s="219">
        <v>70.4</v>
      </c>
    </row>
    <row r="189" spans="1:13" s="8" customFormat="1" ht="15">
      <c r="A189" s="193" t="s">
        <v>153</v>
      </c>
      <c r="B189" s="179">
        <v>450</v>
      </c>
      <c r="C189" s="284">
        <f>Volume!J189</f>
        <v>614.3</v>
      </c>
      <c r="D189" s="318">
        <v>66.31</v>
      </c>
      <c r="E189" s="206">
        <f t="shared" si="14"/>
        <v>29839.5</v>
      </c>
      <c r="F189" s="211">
        <f t="shared" si="15"/>
        <v>10.794400130229532</v>
      </c>
      <c r="G189" s="277">
        <f t="shared" si="16"/>
        <v>43661.25</v>
      </c>
      <c r="H189" s="275">
        <v>5</v>
      </c>
      <c r="I189" s="207">
        <f t="shared" si="19"/>
        <v>97.025</v>
      </c>
      <c r="J189" s="214">
        <f t="shared" si="20"/>
        <v>0.15794400130229533</v>
      </c>
      <c r="K189" s="218">
        <f t="shared" si="17"/>
        <v>2.238566375</v>
      </c>
      <c r="L189" s="208">
        <f t="shared" si="18"/>
        <v>12.261133000600688</v>
      </c>
      <c r="M189" s="219">
        <v>35.817062</v>
      </c>
    </row>
    <row r="190" spans="1:13" s="7" customFormat="1" ht="15">
      <c r="A190" s="193" t="s">
        <v>154</v>
      </c>
      <c r="B190" s="179">
        <v>6900</v>
      </c>
      <c r="C190" s="284">
        <f>Volume!J190</f>
        <v>49.15</v>
      </c>
      <c r="D190" s="318">
        <v>6.33</v>
      </c>
      <c r="E190" s="206">
        <f t="shared" si="14"/>
        <v>43677</v>
      </c>
      <c r="F190" s="211">
        <f t="shared" si="15"/>
        <v>12.878942014242117</v>
      </c>
      <c r="G190" s="277">
        <f t="shared" si="16"/>
        <v>60633.75</v>
      </c>
      <c r="H190" s="275">
        <v>5</v>
      </c>
      <c r="I190" s="207">
        <f t="shared" si="19"/>
        <v>8.7875</v>
      </c>
      <c r="J190" s="214">
        <f t="shared" si="20"/>
        <v>0.17878942014242116</v>
      </c>
      <c r="K190" s="218">
        <f t="shared" si="17"/>
        <v>2.8847229375</v>
      </c>
      <c r="L190" s="208">
        <f t="shared" si="18"/>
        <v>15.800278250213154</v>
      </c>
      <c r="M190" s="219">
        <v>46.155567</v>
      </c>
    </row>
    <row r="191" spans="1:13" s="7" customFormat="1" ht="15">
      <c r="A191" s="193" t="s">
        <v>303</v>
      </c>
      <c r="B191" s="179">
        <v>3600</v>
      </c>
      <c r="C191" s="284">
        <f>Volume!J191</f>
        <v>106.4</v>
      </c>
      <c r="D191" s="318">
        <v>22.28</v>
      </c>
      <c r="E191" s="206">
        <f t="shared" si="14"/>
        <v>80208</v>
      </c>
      <c r="F191" s="211">
        <f t="shared" si="15"/>
        <v>20.93984962406015</v>
      </c>
      <c r="G191" s="277">
        <f t="shared" si="16"/>
        <v>99360</v>
      </c>
      <c r="H191" s="275">
        <v>5</v>
      </c>
      <c r="I191" s="207">
        <f t="shared" si="19"/>
        <v>27.6</v>
      </c>
      <c r="J191" s="214">
        <f t="shared" si="20"/>
        <v>0.2593984962406015</v>
      </c>
      <c r="K191" s="218">
        <f t="shared" si="17"/>
        <v>3.3780660625</v>
      </c>
      <c r="L191" s="208">
        <f t="shared" si="18"/>
        <v>18.50242983173906</v>
      </c>
      <c r="M191" s="219">
        <v>54.049057</v>
      </c>
    </row>
    <row r="192" spans="1:13" s="8" customFormat="1" ht="15">
      <c r="A192" s="193" t="s">
        <v>155</v>
      </c>
      <c r="B192" s="179">
        <v>525</v>
      </c>
      <c r="C192" s="284">
        <f>Volume!J192</f>
        <v>480.45</v>
      </c>
      <c r="D192" s="318">
        <v>51.92</v>
      </c>
      <c r="E192" s="206">
        <f t="shared" si="14"/>
        <v>27258</v>
      </c>
      <c r="F192" s="211">
        <f t="shared" si="15"/>
        <v>10.806535539598293</v>
      </c>
      <c r="G192" s="277">
        <f t="shared" si="16"/>
        <v>39869.8125</v>
      </c>
      <c r="H192" s="275">
        <v>5</v>
      </c>
      <c r="I192" s="207">
        <f t="shared" si="19"/>
        <v>75.9425</v>
      </c>
      <c r="J192" s="214">
        <f t="shared" si="20"/>
        <v>0.15806535539598293</v>
      </c>
      <c r="K192" s="218">
        <f t="shared" si="17"/>
        <v>2.8725259375</v>
      </c>
      <c r="L192" s="208">
        <f t="shared" si="18"/>
        <v>15.733472529874248</v>
      </c>
      <c r="M192" s="219">
        <v>45.960415</v>
      </c>
    </row>
    <row r="193" spans="1:13" s="7" customFormat="1" ht="15">
      <c r="A193" s="193" t="s">
        <v>38</v>
      </c>
      <c r="B193" s="179">
        <v>600</v>
      </c>
      <c r="C193" s="284">
        <f>Volume!J193</f>
        <v>517.3</v>
      </c>
      <c r="D193" s="318">
        <v>56.34</v>
      </c>
      <c r="E193" s="206">
        <f t="shared" si="14"/>
        <v>33804</v>
      </c>
      <c r="F193" s="211">
        <f t="shared" si="15"/>
        <v>10.891165667890974</v>
      </c>
      <c r="G193" s="277">
        <f t="shared" si="16"/>
        <v>49323</v>
      </c>
      <c r="H193" s="275">
        <v>5</v>
      </c>
      <c r="I193" s="207">
        <f t="shared" si="19"/>
        <v>82.205</v>
      </c>
      <c r="J193" s="214">
        <f t="shared" si="20"/>
        <v>0.15891165667890975</v>
      </c>
      <c r="K193" s="218">
        <f t="shared" si="17"/>
        <v>2.2368231875</v>
      </c>
      <c r="L193" s="208">
        <f t="shared" si="18"/>
        <v>12.251585169443578</v>
      </c>
      <c r="M193" s="219">
        <v>35.789171</v>
      </c>
    </row>
    <row r="194" spans="1:13" s="8" customFormat="1" ht="15">
      <c r="A194" s="193" t="s">
        <v>156</v>
      </c>
      <c r="B194" s="179">
        <v>600</v>
      </c>
      <c r="C194" s="284">
        <f>Volume!J194</f>
        <v>396.3</v>
      </c>
      <c r="D194" s="318">
        <v>42.66</v>
      </c>
      <c r="E194" s="206">
        <f t="shared" si="14"/>
        <v>25595.999999999996</v>
      </c>
      <c r="F194" s="211">
        <f t="shared" si="15"/>
        <v>10.76457229371688</v>
      </c>
      <c r="G194" s="277">
        <f t="shared" si="16"/>
        <v>37485</v>
      </c>
      <c r="H194" s="275">
        <v>5</v>
      </c>
      <c r="I194" s="207">
        <f t="shared" si="19"/>
        <v>62.475</v>
      </c>
      <c r="J194" s="214">
        <f t="shared" si="20"/>
        <v>0.1576457229371688</v>
      </c>
      <c r="K194" s="218">
        <f t="shared" si="17"/>
        <v>2.1191735</v>
      </c>
      <c r="L194" s="208">
        <f t="shared" si="18"/>
        <v>11.607191292171741</v>
      </c>
      <c r="M194" s="219">
        <v>33.906776</v>
      </c>
    </row>
    <row r="195" spans="1:13" s="7" customFormat="1" ht="15">
      <c r="A195" s="193" t="s">
        <v>394</v>
      </c>
      <c r="B195" s="179">
        <v>700</v>
      </c>
      <c r="C195" s="284">
        <f>Volume!J195</f>
        <v>297.4</v>
      </c>
      <c r="D195" s="318">
        <v>35.7</v>
      </c>
      <c r="E195" s="206">
        <f t="shared" si="14"/>
        <v>24990.000000000004</v>
      </c>
      <c r="F195" s="211">
        <f t="shared" si="15"/>
        <v>12.004034969737729</v>
      </c>
      <c r="G195" s="277">
        <f t="shared" si="16"/>
        <v>35399</v>
      </c>
      <c r="H195" s="275">
        <v>5</v>
      </c>
      <c r="I195" s="207">
        <f t="shared" si="19"/>
        <v>50.57</v>
      </c>
      <c r="J195" s="214">
        <f t="shared" si="20"/>
        <v>0.17004034969737727</v>
      </c>
      <c r="K195" s="218">
        <f t="shared" si="17"/>
        <v>3.3919564375</v>
      </c>
      <c r="L195" s="208">
        <f t="shared" si="18"/>
        <v>18.578510548936123</v>
      </c>
      <c r="M195" s="219">
        <v>54.271303</v>
      </c>
    </row>
    <row r="196" spans="3:13" ht="14.25">
      <c r="C196" s="2"/>
      <c r="D196" s="111"/>
      <c r="H196" s="275"/>
      <c r="M196" s="71"/>
    </row>
    <row r="197" spans="3:13" ht="14.25">
      <c r="C197" s="2"/>
      <c r="D197" s="112"/>
      <c r="F197" s="67"/>
      <c r="H197" s="275"/>
      <c r="M197" s="71"/>
    </row>
    <row r="198" spans="3:13" ht="12.75">
      <c r="C198" s="2"/>
      <c r="D198" s="113"/>
      <c r="M198" s="71"/>
    </row>
    <row r="199" spans="3:13" ht="12.75">
      <c r="C199" s="2"/>
      <c r="D199" s="113"/>
      <c r="M199" s="1"/>
    </row>
    <row r="200" spans="3:13" ht="12.75">
      <c r="C200" s="2"/>
      <c r="D200" s="113"/>
      <c r="M200" s="1"/>
    </row>
    <row r="201" spans="3:13" ht="12.75">
      <c r="C201" s="2"/>
      <c r="D201" s="113"/>
      <c r="M201" s="1"/>
    </row>
    <row r="202" spans="3:13" ht="12.75">
      <c r="C202" s="2"/>
      <c r="D202" s="113"/>
      <c r="M202" s="1"/>
    </row>
    <row r="203" spans="3:13" ht="12.75">
      <c r="C203" s="2"/>
      <c r="D203" s="113"/>
      <c r="E203" s="2"/>
      <c r="F203" s="5"/>
      <c r="M203" s="1"/>
    </row>
    <row r="204" spans="3:13" ht="12.75">
      <c r="C204" s="2"/>
      <c r="D204" s="113"/>
      <c r="M204" s="1"/>
    </row>
    <row r="205" spans="3:13" ht="12.75">
      <c r="C205" s="2"/>
      <c r="D205" s="112"/>
      <c r="M205" s="1"/>
    </row>
    <row r="206" spans="3:13" ht="12.75">
      <c r="C206" s="2"/>
      <c r="D206" s="112"/>
      <c r="M206" s="1"/>
    </row>
    <row r="207" spans="3:13" ht="12.75">
      <c r="C207" s="2"/>
      <c r="D207" s="112"/>
      <c r="M207" s="1"/>
    </row>
    <row r="208" spans="3:13" ht="12.75">
      <c r="C208" s="2"/>
      <c r="D208" s="112"/>
      <c r="M208" s="1"/>
    </row>
    <row r="209" spans="3:13" ht="12.75">
      <c r="C209" s="2"/>
      <c r="D209" s="112"/>
      <c r="M209" s="1"/>
    </row>
    <row r="210" spans="1:13" ht="12.75">
      <c r="A210" s="76"/>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D226" s="112"/>
      <c r="M226" s="1"/>
    </row>
    <row r="227" spans="3:13" ht="12.75">
      <c r="C227" s="2"/>
      <c r="M227" s="1"/>
    </row>
    <row r="228" spans="3:13" ht="12.75">
      <c r="C228" s="2"/>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2"/>
    </row>
    <row r="481" ht="12.75">
      <c r="M481" s="2"/>
    </row>
    <row r="482" ht="12.75">
      <c r="M482" s="2"/>
    </row>
    <row r="483" ht="12.75">
      <c r="M483" s="2"/>
    </row>
    <row r="484" ht="12.75">
      <c r="M484" s="2"/>
    </row>
    <row r="485" ht="12.75">
      <c r="M485"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2007-06-22T13:46:39Z</dcterms:modified>
  <cp:category/>
  <cp:version/>
  <cp:contentType/>
  <cp:contentStatus/>
</cp:coreProperties>
</file>