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<sst xmlns="http://schemas.openxmlformats.org/spreadsheetml/2006/main" count="1219" uniqueCount="359">
  <si>
    <t>ACC</t>
  </si>
  <si>
    <t>BHEL</t>
  </si>
  <si>
    <t>BPCL</t>
  </si>
  <si>
    <t>CIPLA</t>
  </si>
  <si>
    <t>HDFC</t>
  </si>
  <si>
    <t>HINDALC0</t>
  </si>
  <si>
    <t>ITC</t>
  </si>
  <si>
    <t>M&amp;M</t>
  </si>
  <si>
    <t>MTNL</t>
  </si>
  <si>
    <t>NIFTY</t>
  </si>
  <si>
    <t>Futures</t>
  </si>
  <si>
    <t>Total</t>
  </si>
  <si>
    <t>Index / Scrip</t>
  </si>
  <si>
    <t>Today</t>
  </si>
  <si>
    <t>Previous</t>
  </si>
  <si>
    <t>Market Lot</t>
  </si>
  <si>
    <t>Bajaj Auto</t>
  </si>
  <si>
    <t>HLL</t>
  </si>
  <si>
    <t>HPCL</t>
  </si>
  <si>
    <t>SBI</t>
  </si>
  <si>
    <t>%</t>
  </si>
  <si>
    <t>Daily (%)</t>
  </si>
  <si>
    <t>30 Days (%)</t>
  </si>
  <si>
    <t>Annual (%)</t>
  </si>
  <si>
    <t>Volume</t>
  </si>
  <si>
    <t>Call</t>
  </si>
  <si>
    <t>Put</t>
  </si>
  <si>
    <t>Dr. Reddy</t>
  </si>
  <si>
    <t>Gujarat Ambuja</t>
  </si>
  <si>
    <t>Infosys</t>
  </si>
  <si>
    <t>Ranbaxy</t>
  </si>
  <si>
    <t>RIL</t>
  </si>
  <si>
    <t>Satyam</t>
  </si>
  <si>
    <t>Tata Power</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</si>
  <si>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</si>
  <si>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</si>
  <si>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</si>
  <si>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</si>
  <si>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</si>
  <si>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</si>
  <si>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</si>
  <si>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</si>
  <si>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</si>
  <si>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</si>
  <si>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</si>
  <si>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HERO HONDA</t>
  </si>
  <si>
    <t>HCL TECH</t>
  </si>
  <si>
    <t>ICICI Bank</t>
  </si>
  <si>
    <t>IPCL</t>
  </si>
  <si>
    <t>NALCO</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</si>
  <si>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</si>
  <si>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</si>
  <si>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</si>
  <si>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</si>
  <si>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</si>
  <si>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</si>
  <si>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</si>
  <si>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</si>
  <si>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</si>
  <si>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</si>
  <si>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</si>
  <si>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</si>
  <si>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</si>
  <si>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</si>
  <si>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</si>
  <si>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</si>
  <si>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</si>
  <si>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</si>
  <si>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</si>
  <si>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</si>
  <si>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</si>
  <si>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</si>
  <si>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</si>
  <si>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</si>
  <si>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</si>
  <si>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</si>
  <si>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</si>
  <si>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</si>
  <si>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</si>
  <si>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</si>
  <si>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</si>
  <si>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</si>
  <si>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</si>
  <si>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</si>
  <si>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</si>
  <si>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</si>
  <si>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</si>
  <si>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</si>
  <si>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</si>
  <si>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</si>
  <si>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</si>
  <si>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</si>
  <si>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</si>
  <si>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</si>
  <si>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</si>
  <si>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</si>
  <si>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</si>
  <si>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</si>
  <si>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</si>
  <si>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</si>
  <si>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</si>
  <si>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</si>
  <si>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</si>
  <si>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</si>
  <si>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</si>
  <si>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</si>
  <si>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</si>
  <si>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</si>
  <si>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</si>
  <si>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Tata Motors</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</si>
  <si>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</si>
  <si>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</si>
  <si>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</si>
  <si>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</si>
  <si>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</si>
  <si>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</si>
  <si>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</si>
  <si>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</si>
  <si>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</si>
  <si>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</si>
  <si>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</si>
  <si>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</si>
  <si>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</si>
  <si>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</si>
  <si>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</si>
  <si>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</si>
  <si>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</si>
  <si>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</si>
  <si>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</si>
  <si>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</si>
  <si>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</si>
  <si>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</si>
  <si>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</si>
  <si>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</si>
  <si>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</si>
  <si>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</si>
  <si>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</si>
  <si>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</si>
  <si>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</si>
  <si>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</si>
  <si>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</si>
  <si>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</si>
  <si>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</si>
  <si>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</si>
  <si>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</si>
  <si>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</si>
  <si>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</si>
  <si>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</si>
  <si>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</si>
  <si>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</si>
  <si>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</si>
  <si>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</si>
  <si>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</si>
  <si>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</si>
  <si>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</si>
  <si>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</si>
  <si>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</si>
  <si>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</si>
  <si>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</si>
  <si>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</si>
  <si>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</si>
  <si>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</si>
  <si>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</si>
  <si>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</si>
  <si>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</si>
  <si>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</si>
  <si>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</si>
  <si>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</si>
  <si>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</si>
  <si>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</si>
  <si>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</si>
  <si>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</si>
  <si>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</si>
  <si>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</si>
  <si>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</si>
  <si>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</si>
  <si>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</si>
  <si>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</si>
  <si>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</si>
  <si>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</si>
  <si>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</si>
  <si>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</si>
  <si>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</si>
  <si>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</si>
  <si>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</si>
  <si>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</si>
  <si>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MPHASISBFL</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</si>
  <si>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</si>
  <si>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</si>
  <si>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</si>
  <si>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</si>
  <si>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</si>
  <si>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</si>
  <si>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</si>
  <si>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</si>
  <si>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</si>
  <si>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</si>
  <si>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</si>
  <si>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</si>
  <si>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</si>
  <si>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</si>
  <si>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</si>
  <si>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</si>
  <si>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</si>
  <si>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</si>
  <si>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</si>
  <si>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</si>
  <si>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</si>
  <si>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</si>
  <si>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</si>
  <si>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</si>
  <si>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</si>
  <si>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</si>
  <si>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</si>
  <si>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</si>
  <si>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</si>
  <si>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</si>
  <si>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</si>
  <si>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</si>
  <si>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</si>
  <si>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</si>
  <si>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</si>
  <si>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</si>
  <si>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</si>
  <si>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</si>
  <si>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</si>
  <si>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</si>
  <si>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</si>
  <si>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</si>
  <si>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</si>
  <si>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</si>
  <si>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</si>
  <si>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</si>
  <si>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</si>
  <si>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</si>
  <si>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</si>
  <si>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</si>
  <si>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</si>
  <si>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</si>
  <si>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</si>
  <si>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</si>
  <si>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</si>
  <si>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</si>
  <si>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</si>
  <si>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</si>
  <si>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</si>
  <si>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</si>
  <si>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</si>
  <si>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</si>
  <si>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</si>
  <si>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</si>
  <si>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Nov</t>
  </si>
  <si>
    <t>RCOM</t>
  </si>
  <si>
    <t>SAIL</t>
  </si>
  <si>
    <t>Dec</t>
  </si>
  <si>
    <t>Margin Details</t>
  </si>
  <si>
    <t>Jan</t>
  </si>
  <si>
    <t>Sector-wise Open Interest Positions</t>
  </si>
  <si>
    <t>Scrips/Indexs</t>
  </si>
  <si>
    <t>OI change</t>
  </si>
  <si>
    <t>Two Wheeler</t>
  </si>
  <si>
    <t>Hero Honda</t>
  </si>
  <si>
    <t>Tvs Motors</t>
  </si>
  <si>
    <t>Four Wheeler</t>
  </si>
  <si>
    <t>Ashok Leyland</t>
  </si>
  <si>
    <t>Escort</t>
  </si>
  <si>
    <t>MUL</t>
  </si>
  <si>
    <t>Auto (Total)</t>
  </si>
  <si>
    <t>Auto Ancillaries</t>
  </si>
  <si>
    <t>Bharat Forge</t>
  </si>
  <si>
    <t>Cummins</t>
  </si>
  <si>
    <t>PSU Banks</t>
  </si>
  <si>
    <t>Allahabad Bank</t>
  </si>
  <si>
    <t>Andhra Bank</t>
  </si>
  <si>
    <t>Bank of Baroda</t>
  </si>
  <si>
    <t>Bank of India</t>
  </si>
  <si>
    <t>Canara Bank</t>
  </si>
  <si>
    <t>Corporation Bank</t>
  </si>
  <si>
    <t>Oriental Bank</t>
  </si>
  <si>
    <t>Syndicate Bank</t>
  </si>
  <si>
    <t>Union Bank</t>
  </si>
  <si>
    <t>Vijaya Bank</t>
  </si>
  <si>
    <t>Private Banks</t>
  </si>
  <si>
    <t>Federal Bank</t>
  </si>
  <si>
    <t>HDFC Bank</t>
  </si>
  <si>
    <t>IDBI bank</t>
  </si>
  <si>
    <t>Indusind Bank</t>
  </si>
  <si>
    <t>J&amp;K bank</t>
  </si>
  <si>
    <t>Karantaka Bank</t>
  </si>
  <si>
    <t>UTI Bank</t>
  </si>
  <si>
    <t>Banking (Total)</t>
  </si>
  <si>
    <t>Capital goods</t>
  </si>
  <si>
    <t>L&amp;T</t>
  </si>
  <si>
    <t>Punj Loyd</t>
  </si>
  <si>
    <t>Siemens</t>
  </si>
  <si>
    <t>Cement</t>
  </si>
  <si>
    <t>India Cement</t>
  </si>
  <si>
    <t>FMCG</t>
  </si>
  <si>
    <t>Colgate</t>
  </si>
  <si>
    <t xml:space="preserve">HLL </t>
  </si>
  <si>
    <t>Tata Tea</t>
  </si>
  <si>
    <t>Titan</t>
  </si>
  <si>
    <t>IT</t>
  </si>
  <si>
    <t>HCL Tech</t>
  </si>
  <si>
    <t>Patni</t>
  </si>
  <si>
    <t>Polaris</t>
  </si>
  <si>
    <t>Wipro</t>
  </si>
  <si>
    <t>Mphasis BFL</t>
  </si>
  <si>
    <t>Pharma</t>
  </si>
  <si>
    <t>Aurobindo</t>
  </si>
  <si>
    <t>Cipla</t>
  </si>
  <si>
    <t>Divis Labs</t>
  </si>
  <si>
    <t>Matrix</t>
  </si>
  <si>
    <t>Orchid</t>
  </si>
  <si>
    <t>Nicholas Piramal</t>
  </si>
  <si>
    <t>Strides Arcolab</t>
  </si>
  <si>
    <t>Sun Pharma</t>
  </si>
  <si>
    <t>Wockhardth</t>
  </si>
  <si>
    <t>Textile</t>
  </si>
  <si>
    <t>Alok Textile</t>
  </si>
  <si>
    <t>Arvind Mills</t>
  </si>
  <si>
    <t>Century Textile</t>
  </si>
  <si>
    <t>Oil &amp; Gas</t>
  </si>
  <si>
    <t>Bongai refinery</t>
  </si>
  <si>
    <t>Essar Oil</t>
  </si>
  <si>
    <t>Reliance</t>
  </si>
  <si>
    <t>Reliance Petroleum</t>
  </si>
  <si>
    <t>Metals</t>
  </si>
  <si>
    <t>Hindalco</t>
  </si>
  <si>
    <t>Jindal Stainless</t>
  </si>
  <si>
    <t>Jindal Steel</t>
  </si>
  <si>
    <t>Maharashtra Seamless</t>
  </si>
  <si>
    <t>Neville Lignite</t>
  </si>
  <si>
    <t>Sterlite Inds.</t>
  </si>
  <si>
    <t>Tata Steel</t>
  </si>
  <si>
    <t>Media</t>
  </si>
  <si>
    <t>Sun TV</t>
  </si>
  <si>
    <t>ZEE TELE</t>
  </si>
  <si>
    <t>Power</t>
  </si>
  <si>
    <t>Reliance Energy</t>
  </si>
  <si>
    <t>JP Hydro</t>
  </si>
  <si>
    <t>Suzlon</t>
  </si>
  <si>
    <t>Telecom</t>
  </si>
  <si>
    <t>Bharti</t>
  </si>
  <si>
    <t>Fertilizers</t>
  </si>
  <si>
    <t>Chambal Fertilizer</t>
  </si>
  <si>
    <t>Nagarjuna Fert.</t>
  </si>
  <si>
    <t>Tata Chemicals</t>
  </si>
  <si>
    <t>NBFC</t>
  </si>
  <si>
    <t>LIC Hsg</t>
  </si>
  <si>
    <t>Reliance cap</t>
  </si>
  <si>
    <t>SHIPPING</t>
  </si>
  <si>
    <t>Others</t>
  </si>
  <si>
    <t>Indian Hotel</t>
  </si>
  <si>
    <t>Jet Airways</t>
  </si>
  <si>
    <t>IVRCL Infra</t>
  </si>
  <si>
    <t>Indexs</t>
  </si>
  <si>
    <t>To consider audited financial result for Q2 06</t>
  </si>
  <si>
    <t>Derivatives Info Kit for 15 Nov, 2006</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</si>
</sst>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s>
  <fonts count="37">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3">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508">
    <xf numFmtId="0" fontId="0" fillId="0" borderId="0" xfId="0" applyAlignment="1">
      <alignment/>
    </xf>
    <xf numFmtId="0" fontId="3" fillId="0" borderId="0" xfId="0" applyFont="1"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0" fontId="3" fillId="0" borderId="0" xfId="0" applyFont="1" applyBorder="1" applyAlignment="1">
      <alignment horizontal="righ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195" fontId="13" fillId="0" borderId="0" xfId="0" applyNumberFormat="1" applyFont="1" applyFill="1" applyAlignment="1">
      <alignment horizontal="righ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2" fontId="12" fillId="0" borderId="18" xfId="0" applyNumberFormat="1" applyFont="1" applyBorder="1" applyAlignment="1">
      <alignment horizontal="right"/>
    </xf>
    <xf numFmtId="0" fontId="12" fillId="0" borderId="18" xfId="0" applyFont="1" applyBorder="1" applyAlignment="1">
      <alignment horizontal="center" wrapText="1"/>
    </xf>
    <xf numFmtId="0" fontId="12" fillId="0" borderId="19"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20"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9" fontId="0" fillId="0" borderId="0" xfId="22" applyBorder="1" applyAlignment="1">
      <alignment horizontal="right"/>
    </xf>
    <xf numFmtId="1" fontId="18" fillId="2" borderId="21"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2" xfId="0" applyNumberFormat="1" applyFont="1" applyBorder="1" applyAlignment="1">
      <alignment horizontal="right"/>
    </xf>
    <xf numFmtId="1" fontId="3" fillId="0" borderId="23" xfId="0" applyNumberFormat="1" applyFont="1" applyBorder="1" applyAlignment="1">
      <alignment/>
    </xf>
    <xf numFmtId="1" fontId="3" fillId="0" borderId="24"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2" fontId="12" fillId="0" borderId="23" xfId="0" applyNumberFormat="1" applyFont="1" applyBorder="1" applyAlignment="1">
      <alignment horizontal="right"/>
    </xf>
    <xf numFmtId="180" fontId="12" fillId="0" borderId="25" xfId="0" applyNumberFormat="1" applyFont="1" applyBorder="1" applyAlignment="1">
      <alignment/>
    </xf>
    <xf numFmtId="180" fontId="12" fillId="0" borderId="20" xfId="0" applyNumberFormat="1" applyFont="1" applyBorder="1" applyAlignment="1">
      <alignment/>
    </xf>
    <xf numFmtId="180" fontId="12" fillId="0" borderId="26" xfId="0" applyNumberFormat="1" applyFont="1" applyBorder="1" applyAlignment="1">
      <alignment/>
    </xf>
    <xf numFmtId="9" fontId="12" fillId="0" borderId="27" xfId="0" applyNumberFormat="1" applyFont="1" applyFill="1" applyBorder="1" applyAlignment="1">
      <alignment horizontal="center"/>
    </xf>
    <xf numFmtId="9" fontId="12" fillId="0" borderId="28"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1" xfId="0" applyNumberFormat="1" applyFont="1" applyBorder="1" applyAlignment="1">
      <alignment/>
    </xf>
    <xf numFmtId="1" fontId="12" fillId="0" borderId="21" xfId="0" applyNumberFormat="1" applyFont="1" applyBorder="1" applyAlignment="1">
      <alignment/>
    </xf>
    <xf numFmtId="0" fontId="3" fillId="0" borderId="29"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5" xfId="22" applyFont="1" applyBorder="1" applyAlignment="1">
      <alignment horizontal="right"/>
    </xf>
    <xf numFmtId="9" fontId="12" fillId="0" borderId="25" xfId="22" applyFont="1" applyBorder="1" applyAlignment="1">
      <alignment horizontal="right"/>
    </xf>
    <xf numFmtId="9" fontId="3" fillId="0" borderId="26" xfId="22" applyFont="1" applyBorder="1" applyAlignment="1">
      <alignment horizontal="right"/>
    </xf>
    <xf numFmtId="1" fontId="12" fillId="0" borderId="21" xfId="22" applyNumberFormat="1" applyFont="1" applyBorder="1" applyAlignment="1">
      <alignment/>
    </xf>
    <xf numFmtId="0" fontId="3" fillId="0" borderId="21" xfId="0" applyFont="1" applyBorder="1" applyAlignment="1">
      <alignment/>
    </xf>
    <xf numFmtId="9" fontId="12" fillId="0" borderId="25" xfId="22" applyFont="1" applyFill="1" applyBorder="1" applyAlignment="1">
      <alignment/>
    </xf>
    <xf numFmtId="0" fontId="8" fillId="0" borderId="21" xfId="0" applyFont="1" applyBorder="1" applyAlignment="1">
      <alignment/>
    </xf>
    <xf numFmtId="2" fontId="12" fillId="0" borderId="22" xfId="0" applyNumberFormat="1" applyFont="1" applyBorder="1" applyAlignment="1">
      <alignment horizontal="right"/>
    </xf>
    <xf numFmtId="9" fontId="12" fillId="0" borderId="23" xfId="22" applyFont="1" applyBorder="1" applyAlignment="1">
      <alignment horizontal="right"/>
    </xf>
    <xf numFmtId="0" fontId="12" fillId="0" borderId="30" xfId="0" applyFont="1" applyFill="1" applyBorder="1" applyAlignment="1">
      <alignment horizontal="right" wrapText="1"/>
    </xf>
    <xf numFmtId="2" fontId="12" fillId="0" borderId="22" xfId="0" applyNumberFormat="1" applyFont="1" applyBorder="1" applyAlignment="1">
      <alignment horizontal="center"/>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7" xfId="0" applyFont="1" applyFill="1" applyBorder="1" applyAlignment="1">
      <alignment horizontal="right" wrapText="1"/>
    </xf>
    <xf numFmtId="0" fontId="12" fillId="0" borderId="28"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1"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1" xfId="0" applyNumberFormat="1" applyFont="1" applyBorder="1" applyAlignment="1">
      <alignment horizontal="right"/>
    </xf>
    <xf numFmtId="2" fontId="12" fillId="0" borderId="29" xfId="0" applyNumberFormat="1" applyFont="1" applyBorder="1" applyAlignment="1">
      <alignment horizontal="right"/>
    </xf>
    <xf numFmtId="2" fontId="12" fillId="0" borderId="31" xfId="0" applyNumberFormat="1" applyFont="1" applyBorder="1" applyAlignment="1">
      <alignment horizontal="right"/>
    </xf>
    <xf numFmtId="2" fontId="12" fillId="0" borderId="20" xfId="0" applyNumberFormat="1" applyFont="1" applyBorder="1" applyAlignment="1">
      <alignment horizontal="right"/>
    </xf>
    <xf numFmtId="2" fontId="12" fillId="0" borderId="25" xfId="0" applyNumberFormat="1" applyFont="1" applyBorder="1" applyAlignment="1">
      <alignment horizontal="right"/>
    </xf>
    <xf numFmtId="1" fontId="12" fillId="0" borderId="21" xfId="0" applyNumberFormat="1" applyFont="1" applyBorder="1" applyAlignment="1">
      <alignment horizontal="right"/>
    </xf>
    <xf numFmtId="1" fontId="3" fillId="0" borderId="25" xfId="0" applyNumberFormat="1" applyFont="1" applyBorder="1" applyAlignment="1">
      <alignment/>
    </xf>
    <xf numFmtId="1" fontId="3" fillId="0" borderId="26" xfId="0" applyNumberFormat="1" applyFont="1" applyBorder="1" applyAlignment="1">
      <alignment/>
    </xf>
    <xf numFmtId="1" fontId="3" fillId="0" borderId="21" xfId="22" applyNumberFormat="1" applyFont="1" applyBorder="1" applyAlignment="1">
      <alignment horizontal="right"/>
    </xf>
    <xf numFmtId="1" fontId="3" fillId="0" borderId="29" xfId="22" applyNumberFormat="1" applyFont="1" applyBorder="1" applyAlignment="1">
      <alignment horizontal="right"/>
    </xf>
    <xf numFmtId="2" fontId="3" fillId="0" borderId="21" xfId="0" applyNumberFormat="1" applyFont="1" applyBorder="1" applyAlignment="1">
      <alignment/>
    </xf>
    <xf numFmtId="2" fontId="3" fillId="0" borderId="29" xfId="0" applyNumberFormat="1" applyFont="1" applyBorder="1" applyAlignment="1">
      <alignment/>
    </xf>
    <xf numFmtId="0" fontId="16" fillId="2" borderId="3" xfId="0" applyFont="1" applyFill="1" applyBorder="1" applyAlignment="1">
      <alignment/>
    </xf>
    <xf numFmtId="0" fontId="18" fillId="2" borderId="27" xfId="0" applyFont="1" applyFill="1" applyBorder="1" applyAlignment="1">
      <alignment/>
    </xf>
    <xf numFmtId="0" fontId="18" fillId="2" borderId="28" xfId="0" applyFont="1" applyFill="1" applyBorder="1" applyAlignment="1">
      <alignment/>
    </xf>
    <xf numFmtId="2" fontId="3" fillId="0" borderId="0" xfId="22" applyNumberFormat="1" applyFont="1" applyFill="1" applyBorder="1" applyAlignment="1">
      <alignment/>
    </xf>
    <xf numFmtId="2" fontId="3" fillId="0" borderId="21" xfId="0" applyNumberFormat="1" applyFont="1" applyFill="1" applyBorder="1" applyAlignment="1">
      <alignment/>
    </xf>
    <xf numFmtId="2" fontId="3" fillId="0" borderId="29" xfId="0" applyNumberFormat="1" applyFont="1" applyFill="1" applyBorder="1" applyAlignment="1">
      <alignment/>
    </xf>
    <xf numFmtId="2" fontId="3" fillId="0" borderId="31"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1" xfId="0" applyFont="1" applyFill="1" applyBorder="1" applyAlignment="1">
      <alignment/>
    </xf>
    <xf numFmtId="0" fontId="16" fillId="2" borderId="21" xfId="0" applyFont="1" applyFill="1" applyBorder="1" applyAlignment="1">
      <alignment/>
    </xf>
    <xf numFmtId="2" fontId="12" fillId="0" borderId="25" xfId="0" applyNumberFormat="1" applyFont="1" applyBorder="1" applyAlignment="1">
      <alignment/>
    </xf>
    <xf numFmtId="0" fontId="16" fillId="2" borderId="29"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20" xfId="22" applyNumberFormat="1" applyFont="1" applyFill="1" applyBorder="1" applyAlignment="1">
      <alignment horizontal="center"/>
    </xf>
    <xf numFmtId="1" fontId="12" fillId="0" borderId="25" xfId="22" applyNumberFormat="1" applyFont="1" applyFill="1" applyBorder="1" applyAlignment="1">
      <alignment horizontal="center"/>
    </xf>
    <xf numFmtId="1" fontId="12" fillId="0" borderId="31" xfId="15" applyNumberFormat="1" applyFont="1" applyFill="1" applyBorder="1" applyAlignment="1">
      <alignment horizontal="center"/>
    </xf>
    <xf numFmtId="1" fontId="12" fillId="0" borderId="26"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20" xfId="22" applyFont="1" applyFill="1" applyBorder="1" applyAlignment="1">
      <alignment horizontal="center"/>
    </xf>
    <xf numFmtId="9" fontId="12" fillId="0" borderId="25" xfId="22" applyFont="1" applyFill="1" applyBorder="1" applyAlignment="1">
      <alignment horizontal="center"/>
    </xf>
    <xf numFmtId="1" fontId="12" fillId="0" borderId="31" xfId="0" applyNumberFormat="1" applyFont="1" applyFill="1" applyBorder="1" applyAlignment="1">
      <alignment horizontal="center"/>
    </xf>
    <xf numFmtId="9" fontId="12" fillId="0" borderId="26"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20" xfId="0" applyNumberFormat="1" applyFont="1" applyBorder="1" applyAlignment="1">
      <alignment/>
    </xf>
    <xf numFmtId="2" fontId="12" fillId="0" borderId="21" xfId="0" applyNumberFormat="1" applyFont="1" applyFill="1" applyBorder="1" applyAlignment="1">
      <alignment/>
    </xf>
    <xf numFmtId="2" fontId="3" fillId="0" borderId="25" xfId="0" applyNumberFormat="1" applyFont="1" applyBorder="1" applyAlignment="1">
      <alignment/>
    </xf>
    <xf numFmtId="2" fontId="12" fillId="0" borderId="29" xfId="0" applyNumberFormat="1" applyFont="1" applyFill="1" applyBorder="1" applyAlignment="1">
      <alignment/>
    </xf>
    <xf numFmtId="2" fontId="12" fillId="0" borderId="31" xfId="0" applyNumberFormat="1" applyFont="1" applyFill="1" applyBorder="1" applyAlignment="1">
      <alignment/>
    </xf>
    <xf numFmtId="2" fontId="3" fillId="0" borderId="26"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32" xfId="0" applyNumberFormat="1" applyFont="1" applyFill="1" applyBorder="1" applyAlignment="1">
      <alignment horizontal="center" vertical="center" wrapText="1"/>
    </xf>
    <xf numFmtId="9" fontId="18" fillId="2" borderId="33" xfId="0" applyNumberFormat="1" applyFont="1" applyFill="1" applyBorder="1" applyAlignment="1">
      <alignment horizontal="center" vertical="center" wrapText="1"/>
    </xf>
    <xf numFmtId="9" fontId="18" fillId="2" borderId="34" xfId="0" applyNumberFormat="1" applyFont="1" applyFill="1" applyBorder="1" applyAlignment="1">
      <alignment horizontal="center" vertical="center" wrapText="1"/>
    </xf>
    <xf numFmtId="0" fontId="18" fillId="2" borderId="32" xfId="0" applyNumberFormat="1" applyFont="1" applyFill="1" applyBorder="1" applyAlignment="1">
      <alignment horizontal="center" vertical="center" wrapText="1"/>
    </xf>
    <xf numFmtId="0" fontId="18" fillId="2" borderId="33"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7" xfId="0" applyNumberFormat="1" applyFont="1" applyBorder="1" applyAlignment="1">
      <alignment/>
    </xf>
    <xf numFmtId="1" fontId="12" fillId="0" borderId="28" xfId="0" applyNumberFormat="1" applyFont="1" applyBorder="1" applyAlignment="1">
      <alignment/>
    </xf>
    <xf numFmtId="2" fontId="12" fillId="0" borderId="10" xfId="0" applyNumberFormat="1" applyFont="1" applyBorder="1" applyAlignment="1">
      <alignment/>
    </xf>
    <xf numFmtId="2" fontId="12" fillId="0" borderId="27" xfId="0" applyNumberFormat="1" applyFont="1" applyBorder="1" applyAlignment="1">
      <alignment/>
    </xf>
    <xf numFmtId="2" fontId="12" fillId="0" borderId="28"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20" xfId="0" applyNumberFormat="1" applyFont="1" applyBorder="1" applyAlignment="1">
      <alignment horizontal="center"/>
    </xf>
    <xf numFmtId="9" fontId="12" fillId="0" borderId="21" xfId="0" applyNumberFormat="1" applyFont="1" applyBorder="1" applyAlignment="1">
      <alignment horizontal="center"/>
    </xf>
    <xf numFmtId="9" fontId="12" fillId="0" borderId="25" xfId="0" applyNumberFormat="1" applyFont="1" applyBorder="1" applyAlignment="1">
      <alignment horizontal="center"/>
    </xf>
    <xf numFmtId="9" fontId="12" fillId="0" borderId="29" xfId="0" applyNumberFormat="1" applyFont="1" applyBorder="1" applyAlignment="1">
      <alignment horizontal="center"/>
    </xf>
    <xf numFmtId="9" fontId="12" fillId="0" borderId="31" xfId="0" applyNumberFormat="1" applyFont="1" applyBorder="1" applyAlignment="1">
      <alignment horizontal="center"/>
    </xf>
    <xf numFmtId="9" fontId="12" fillId="0" borderId="26"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1" xfId="0" applyNumberFormat="1" applyFont="1" applyBorder="1" applyAlignment="1">
      <alignment vertical="top"/>
    </xf>
    <xf numFmtId="1" fontId="12" fillId="0" borderId="21" xfId="0" applyNumberFormat="1" applyFont="1" applyFill="1" applyBorder="1" applyAlignment="1">
      <alignment/>
    </xf>
    <xf numFmtId="1" fontId="33" fillId="0" borderId="21" xfId="0" applyNumberFormat="1" applyFont="1" applyBorder="1" applyAlignment="1">
      <alignment/>
    </xf>
    <xf numFmtId="1" fontId="12" fillId="0" borderId="29" xfId="0" applyNumberFormat="1" applyFont="1" applyBorder="1" applyAlignment="1">
      <alignment/>
    </xf>
    <xf numFmtId="1" fontId="12" fillId="0" borderId="31" xfId="22" applyNumberFormat="1" applyFont="1" applyBorder="1" applyAlignment="1">
      <alignment/>
    </xf>
    <xf numFmtId="179" fontId="12" fillId="0" borderId="10" xfId="0" applyNumberFormat="1" applyFont="1" applyBorder="1" applyAlignment="1">
      <alignment/>
    </xf>
    <xf numFmtId="179" fontId="12" fillId="0" borderId="28" xfId="0" applyNumberFormat="1" applyFont="1" applyBorder="1" applyAlignment="1">
      <alignment/>
    </xf>
    <xf numFmtId="2" fontId="12" fillId="0" borderId="10" xfId="0" applyNumberFormat="1" applyFont="1" applyFill="1" applyBorder="1" applyAlignment="1">
      <alignment/>
    </xf>
    <xf numFmtId="2" fontId="12" fillId="0" borderId="28" xfId="0" applyNumberFormat="1" applyFont="1" applyFill="1" applyBorder="1" applyAlignment="1">
      <alignment/>
    </xf>
    <xf numFmtId="179" fontId="12" fillId="0" borderId="27" xfId="0" applyNumberFormat="1" applyFont="1" applyBorder="1" applyAlignment="1">
      <alignment/>
    </xf>
    <xf numFmtId="2" fontId="18" fillId="2" borderId="10" xfId="22" applyNumberFormat="1" applyFont="1" applyFill="1" applyBorder="1" applyAlignment="1">
      <alignment horizontal="center"/>
    </xf>
    <xf numFmtId="2" fontId="12" fillId="0" borderId="10" xfId="22" applyNumberFormat="1" applyFont="1" applyBorder="1" applyAlignment="1">
      <alignment/>
    </xf>
    <xf numFmtId="2" fontId="12" fillId="0" borderId="27" xfId="22" applyNumberFormat="1" applyFont="1" applyBorder="1" applyAlignment="1">
      <alignment/>
    </xf>
    <xf numFmtId="2" fontId="12" fillId="0" borderId="28" xfId="22" applyNumberFormat="1" applyFont="1" applyBorder="1" applyAlignment="1">
      <alignment/>
    </xf>
    <xf numFmtId="2" fontId="18" fillId="2" borderId="1" xfId="22" applyNumberFormat="1" applyFont="1" applyFill="1" applyBorder="1" applyAlignment="1">
      <alignment/>
    </xf>
    <xf numFmtId="2" fontId="12" fillId="0" borderId="10" xfId="22" applyNumberFormat="1" applyFont="1" applyFill="1" applyBorder="1" applyAlignment="1">
      <alignment/>
    </xf>
    <xf numFmtId="2" fontId="12" fillId="0" borderId="28" xfId="22" applyNumberFormat="1" applyFont="1" applyFill="1" applyBorder="1" applyAlignment="1">
      <alignment/>
    </xf>
    <xf numFmtId="182" fontId="3" fillId="0" borderId="25" xfId="22" applyNumberFormat="1" applyFont="1" applyFill="1" applyBorder="1" applyAlignment="1">
      <alignment horizontal="right"/>
    </xf>
    <xf numFmtId="182" fontId="3" fillId="0" borderId="26" xfId="22" applyNumberFormat="1" applyFont="1" applyFill="1" applyBorder="1" applyAlignment="1">
      <alignment horizontal="right"/>
    </xf>
    <xf numFmtId="0" fontId="18" fillId="2" borderId="29" xfId="0" applyFont="1" applyFill="1" applyBorder="1" applyAlignment="1">
      <alignment/>
    </xf>
    <xf numFmtId="0" fontId="12" fillId="0" borderId="7" xfId="0" applyFont="1" applyBorder="1" applyAlignment="1">
      <alignment/>
    </xf>
    <xf numFmtId="0" fontId="12" fillId="0" borderId="31"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20" xfId="22" applyFont="1" applyBorder="1" applyAlignment="1">
      <alignment horizontal="right"/>
    </xf>
    <xf numFmtId="0" fontId="12" fillId="0" borderId="3" xfId="0" applyFont="1" applyBorder="1" applyAlignment="1">
      <alignment/>
    </xf>
    <xf numFmtId="0" fontId="12" fillId="0" borderId="21" xfId="0" applyFont="1" applyBorder="1" applyAlignment="1">
      <alignment/>
    </xf>
    <xf numFmtId="0" fontId="12" fillId="0" borderId="29" xfId="0" applyFont="1" applyBorder="1" applyAlignment="1">
      <alignment/>
    </xf>
    <xf numFmtId="0" fontId="3" fillId="0" borderId="31"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1" xfId="0" applyFont="1" applyFill="1" applyBorder="1" applyAlignment="1">
      <alignment horizontal="left"/>
    </xf>
    <xf numFmtId="0" fontId="12" fillId="0" borderId="20" xfId="0" applyFont="1" applyFill="1" applyBorder="1" applyAlignment="1">
      <alignment/>
    </xf>
    <xf numFmtId="0" fontId="12" fillId="0" borderId="21" xfId="0" applyFont="1" applyFill="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29" xfId="0" applyFont="1" applyFill="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1" xfId="22" applyNumberFormat="1" applyFont="1" applyFill="1" applyBorder="1" applyAlignment="1">
      <alignment horizontal="center"/>
    </xf>
    <xf numFmtId="1" fontId="12" fillId="0" borderId="29"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1" xfId="0" applyNumberFormat="1" applyFont="1" applyFill="1" applyBorder="1" applyAlignment="1">
      <alignment wrapText="1"/>
    </xf>
    <xf numFmtId="1" fontId="3" fillId="0" borderId="29" xfId="0" applyNumberFormat="1" applyFont="1" applyBorder="1" applyAlignment="1">
      <alignment/>
    </xf>
    <xf numFmtId="1" fontId="3" fillId="0" borderId="31" xfId="0" applyNumberFormat="1" applyFont="1" applyBorder="1" applyAlignment="1">
      <alignment/>
    </xf>
    <xf numFmtId="1" fontId="3" fillId="0" borderId="31" xfId="0" applyNumberFormat="1" applyFont="1" applyBorder="1" applyAlignment="1">
      <alignment horizontal="right"/>
    </xf>
    <xf numFmtId="0" fontId="3" fillId="0" borderId="29" xfId="0" applyFont="1" applyBorder="1" applyAlignment="1">
      <alignment/>
    </xf>
    <xf numFmtId="2" fontId="12" fillId="0" borderId="29" xfId="0" applyNumberFormat="1" applyFont="1" applyBorder="1" applyAlignment="1">
      <alignment horizontal="center"/>
    </xf>
    <xf numFmtId="1" fontId="12" fillId="0" borderId="31" xfId="22" applyNumberFormat="1" applyFont="1" applyBorder="1" applyAlignment="1">
      <alignment horizontal="center"/>
    </xf>
    <xf numFmtId="2" fontId="12" fillId="0" borderId="26" xfId="0" applyNumberFormat="1" applyFont="1" applyBorder="1" applyAlignment="1">
      <alignment horizontal="right"/>
    </xf>
    <xf numFmtId="1" fontId="12" fillId="0" borderId="27" xfId="0" applyNumberFormat="1" applyFont="1" applyFill="1" applyBorder="1" applyAlignment="1">
      <alignment horizontal="right" wrapText="1"/>
    </xf>
    <xf numFmtId="1" fontId="12" fillId="0" borderId="27" xfId="0" applyNumberFormat="1" applyFont="1" applyFill="1" applyBorder="1" applyAlignment="1">
      <alignment/>
    </xf>
    <xf numFmtId="0" fontId="12" fillId="0" borderId="27" xfId="0" applyFont="1" applyBorder="1" applyAlignment="1">
      <alignment/>
    </xf>
    <xf numFmtId="1" fontId="3" fillId="0" borderId="27" xfId="0" applyNumberFormat="1"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1" xfId="0" applyFont="1" applyFill="1" applyBorder="1" applyAlignment="1">
      <alignment horizontal="right" wrapText="1"/>
    </xf>
    <xf numFmtId="0" fontId="12" fillId="0" borderId="29" xfId="0" applyFont="1" applyFill="1" applyBorder="1" applyAlignment="1">
      <alignment horizontal="right" wrapText="1"/>
    </xf>
    <xf numFmtId="1" fontId="12" fillId="0" borderId="0" xfId="0" applyNumberFormat="1" applyFont="1" applyBorder="1" applyAlignment="1">
      <alignment horizontal="center"/>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5"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20" xfId="22" applyNumberFormat="1" applyFont="1" applyFill="1" applyBorder="1" applyAlignment="1">
      <alignment horizontal="right"/>
    </xf>
    <xf numFmtId="2" fontId="12" fillId="0" borderId="25" xfId="22" applyNumberFormat="1" applyFont="1" applyFill="1" applyBorder="1" applyAlignment="1">
      <alignment horizontal="right"/>
    </xf>
    <xf numFmtId="0" fontId="12" fillId="0" borderId="0" xfId="21" applyFont="1" applyBorder="1">
      <alignment/>
      <protection/>
    </xf>
    <xf numFmtId="9" fontId="12" fillId="0" borderId="26" xfId="22" applyFont="1" applyBorder="1" applyAlignment="1">
      <alignment/>
    </xf>
    <xf numFmtId="1" fontId="12" fillId="0" borderId="29" xfId="22" applyNumberFormat="1" applyFont="1" applyBorder="1" applyAlignment="1">
      <alignment/>
    </xf>
    <xf numFmtId="9" fontId="12" fillId="0" borderId="31" xfId="22" applyFont="1" applyBorder="1" applyAlignment="1">
      <alignment/>
    </xf>
    <xf numFmtId="2" fontId="12" fillId="0" borderId="31" xfId="0" applyNumberFormat="1" applyFont="1" applyFill="1" applyBorder="1" applyAlignment="1">
      <alignment horizontal="right"/>
    </xf>
    <xf numFmtId="2" fontId="12" fillId="0" borderId="26" xfId="22" applyNumberFormat="1" applyFont="1" applyFill="1" applyBorder="1" applyAlignment="1">
      <alignment horizontal="right"/>
    </xf>
    <xf numFmtId="15" fontId="16" fillId="0" borderId="0" xfId="0" applyNumberFormat="1" applyFont="1" applyAlignment="1">
      <alignment/>
    </xf>
    <xf numFmtId="1" fontId="12" fillId="0" borderId="22" xfId="22" applyNumberFormat="1" applyFont="1" applyBorder="1" applyAlignment="1">
      <alignment/>
    </xf>
    <xf numFmtId="2" fontId="12" fillId="0" borderId="24" xfId="22" applyNumberFormat="1" applyFont="1" applyBorder="1" applyAlignment="1">
      <alignment/>
    </xf>
    <xf numFmtId="0" fontId="12" fillId="0" borderId="35"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20" xfId="22" applyFont="1" applyBorder="1" applyAlignment="1">
      <alignment/>
    </xf>
    <xf numFmtId="1" fontId="12" fillId="0" borderId="21" xfId="22" applyNumberFormat="1" applyFont="1" applyFill="1" applyBorder="1" applyAlignment="1">
      <alignment wrapText="1"/>
    </xf>
    <xf numFmtId="9" fontId="12" fillId="0" borderId="7" xfId="22" applyFont="1" applyBorder="1" applyAlignment="1">
      <alignment/>
    </xf>
    <xf numFmtId="1" fontId="3" fillId="0" borderId="21" xfId="0" applyNumberFormat="1" applyFont="1" applyBorder="1" applyAlignment="1">
      <alignment/>
    </xf>
    <xf numFmtId="1" fontId="8" fillId="0" borderId="21" xfId="0" applyNumberFormat="1" applyFont="1" applyBorder="1" applyAlignment="1">
      <alignment/>
    </xf>
    <xf numFmtId="1" fontId="12" fillId="0" borderId="29" xfId="0" applyNumberFormat="1" applyFont="1" applyBorder="1" applyAlignment="1">
      <alignment horizontal="right"/>
    </xf>
    <xf numFmtId="1" fontId="3" fillId="0" borderId="3" xfId="0" applyNumberFormat="1" applyFont="1" applyBorder="1" applyAlignment="1">
      <alignment/>
    </xf>
    <xf numFmtId="9" fontId="12" fillId="0" borderId="20" xfId="22" applyFont="1" applyFill="1" applyBorder="1" applyAlignment="1">
      <alignment/>
    </xf>
    <xf numFmtId="2" fontId="3" fillId="0" borderId="7" xfId="0" applyNumberFormat="1" applyFont="1" applyBorder="1" applyAlignment="1">
      <alignment/>
    </xf>
    <xf numFmtId="2" fontId="3" fillId="0" borderId="31" xfId="0" applyNumberFormat="1" applyFont="1" applyBorder="1" applyAlignment="1">
      <alignment/>
    </xf>
    <xf numFmtId="15" fontId="18" fillId="2" borderId="10" xfId="0" applyNumberFormat="1" applyFont="1" applyFill="1" applyBorder="1" applyAlignment="1">
      <alignment/>
    </xf>
    <xf numFmtId="15" fontId="18" fillId="2" borderId="27" xfId="0" applyNumberFormat="1" applyFont="1" applyFill="1" applyBorder="1" applyAlignment="1">
      <alignment/>
    </xf>
    <xf numFmtId="15" fontId="18" fillId="2" borderId="28" xfId="0" applyNumberFormat="1" applyFont="1" applyFill="1" applyBorder="1" applyAlignment="1">
      <alignment/>
    </xf>
    <xf numFmtId="9" fontId="12" fillId="0" borderId="25" xfId="22" applyFont="1" applyFill="1" applyBorder="1" applyAlignment="1">
      <alignment wrapText="1"/>
    </xf>
    <xf numFmtId="2" fontId="12" fillId="0" borderId="21" xfId="0" applyNumberFormat="1" applyFont="1" applyBorder="1" applyAlignment="1">
      <alignment/>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20" xfId="0" applyNumberFormat="1" applyFont="1" applyBorder="1" applyAlignment="1">
      <alignment/>
    </xf>
    <xf numFmtId="1" fontId="3" fillId="0" borderId="3" xfId="22" applyNumberFormat="1" applyFont="1" applyBorder="1" applyAlignment="1">
      <alignment horizontal="right"/>
    </xf>
    <xf numFmtId="1" fontId="3" fillId="0" borderId="20" xfId="22" applyNumberFormat="1" applyFont="1" applyBorder="1" applyAlignment="1">
      <alignment horizontal="right"/>
    </xf>
    <xf numFmtId="1" fontId="3" fillId="0" borderId="25" xfId="22" applyNumberFormat="1" applyFont="1" applyBorder="1" applyAlignment="1">
      <alignment horizontal="right"/>
    </xf>
    <xf numFmtId="1" fontId="3" fillId="0" borderId="26" xfId="22" applyNumberFormat="1" applyFont="1" applyBorder="1" applyAlignment="1">
      <alignment horizontal="right"/>
    </xf>
    <xf numFmtId="0" fontId="12" fillId="0" borderId="10" xfId="0" applyFont="1" applyBorder="1" applyAlignment="1">
      <alignment/>
    </xf>
    <xf numFmtId="0" fontId="12" fillId="0" borderId="28" xfId="0" applyFont="1" applyBorder="1" applyAlignment="1">
      <alignment/>
    </xf>
    <xf numFmtId="180" fontId="12" fillId="0" borderId="31" xfId="0" applyNumberFormat="1" applyFont="1" applyFill="1" applyBorder="1" applyAlignment="1">
      <alignment horizontal="center"/>
    </xf>
    <xf numFmtId="10" fontId="12" fillId="0" borderId="0" xfId="22" applyNumberFormat="1" applyFont="1" applyBorder="1" applyAlignment="1">
      <alignment/>
    </xf>
    <xf numFmtId="1" fontId="3" fillId="0" borderId="28" xfId="0" applyNumberFormat="1" applyFont="1" applyBorder="1" applyAlignment="1">
      <alignment/>
    </xf>
    <xf numFmtId="10" fontId="12" fillId="0" borderId="7" xfId="22" applyNumberFormat="1" applyFont="1" applyBorder="1" applyAlignment="1">
      <alignment/>
    </xf>
    <xf numFmtId="10" fontId="12" fillId="0" borderId="31" xfId="22" applyNumberFormat="1" applyFont="1" applyBorder="1" applyAlignment="1">
      <alignment/>
    </xf>
    <xf numFmtId="0" fontId="18" fillId="2" borderId="10" xfId="0" applyFont="1" applyFill="1" applyBorder="1" applyAlignment="1">
      <alignment/>
    </xf>
    <xf numFmtId="0" fontId="18" fillId="2" borderId="20" xfId="0" applyFont="1" applyFill="1" applyBorder="1" applyAlignment="1">
      <alignment horizontal="center"/>
    </xf>
    <xf numFmtId="182" fontId="3" fillId="0" borderId="25" xfId="22" applyNumberFormat="1" applyFont="1" applyBorder="1" applyAlignment="1">
      <alignment horizontal="right"/>
    </xf>
    <xf numFmtId="0" fontId="25" fillId="2" borderId="3" xfId="0" applyFont="1" applyFill="1" applyBorder="1" applyAlignment="1">
      <alignment/>
    </xf>
    <xf numFmtId="0" fontId="26" fillId="2" borderId="21" xfId="0" applyFont="1" applyFill="1" applyBorder="1" applyAlignment="1">
      <alignment/>
    </xf>
    <xf numFmtId="0" fontId="25" fillId="2" borderId="21" xfId="0" applyFont="1" applyFill="1" applyBorder="1" applyAlignment="1">
      <alignment/>
    </xf>
    <xf numFmtId="0" fontId="26" fillId="2" borderId="29"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20"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20" xfId="22" applyNumberFormat="1" applyFont="1" applyFill="1" applyBorder="1" applyAlignment="1">
      <alignment horizontal="right"/>
    </xf>
    <xf numFmtId="9" fontId="12" fillId="0" borderId="1" xfId="22" applyFont="1" applyFill="1" applyBorder="1" applyAlignment="1">
      <alignment/>
    </xf>
    <xf numFmtId="9" fontId="12" fillId="0" borderId="20" xfId="22" applyFont="1" applyBorder="1" applyAlignment="1">
      <alignment horizontal="right"/>
    </xf>
    <xf numFmtId="9" fontId="12" fillId="0" borderId="26" xfId="22" applyFont="1" applyBorder="1" applyAlignment="1">
      <alignment horizontal="right"/>
    </xf>
    <xf numFmtId="1" fontId="12" fillId="0" borderId="20" xfId="0" applyNumberFormat="1" applyFont="1" applyBorder="1" applyAlignment="1">
      <alignment horizontal="center"/>
    </xf>
    <xf numFmtId="1" fontId="12" fillId="0" borderId="25" xfId="0" applyNumberFormat="1" applyFont="1" applyBorder="1" applyAlignment="1">
      <alignment horizontal="center"/>
    </xf>
    <xf numFmtId="1" fontId="12" fillId="0" borderId="26"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12" fillId="0" borderId="26" xfId="22" applyFont="1" applyFill="1" applyBorder="1" applyAlignment="1">
      <alignment/>
    </xf>
    <xf numFmtId="9" fontId="3" fillId="0" borderId="7" xfId="22" applyFont="1" applyBorder="1" applyAlignment="1">
      <alignment horizontal="right"/>
    </xf>
    <xf numFmtId="9" fontId="8" fillId="0" borderId="0" xfId="22" applyFont="1" applyBorder="1" applyAlignment="1">
      <alignment horizontal="right"/>
    </xf>
    <xf numFmtId="9" fontId="3" fillId="0" borderId="31" xfId="22" applyFont="1" applyBorder="1" applyAlignment="1">
      <alignment horizontal="right"/>
    </xf>
    <xf numFmtId="1" fontId="12" fillId="0" borderId="20" xfId="0" applyNumberFormat="1" applyFont="1" applyBorder="1" applyAlignment="1">
      <alignment/>
    </xf>
    <xf numFmtId="1" fontId="12" fillId="0" borderId="25" xfId="0" applyNumberFormat="1" applyFont="1" applyFill="1" applyBorder="1" applyAlignment="1">
      <alignment wrapText="1"/>
    </xf>
    <xf numFmtId="1" fontId="12" fillId="0" borderId="25" xfId="0" applyNumberFormat="1" applyFont="1" applyBorder="1" applyAlignment="1">
      <alignment/>
    </xf>
    <xf numFmtId="1" fontId="12" fillId="0" borderId="25" xfId="0" applyNumberFormat="1" applyFont="1" applyBorder="1" applyAlignment="1">
      <alignment horizontal="right"/>
    </xf>
    <xf numFmtId="1" fontId="3" fillId="0" borderId="25" xfId="0" applyNumberFormat="1" applyFont="1" applyBorder="1" applyAlignment="1">
      <alignment/>
    </xf>
    <xf numFmtId="1" fontId="12" fillId="0" borderId="26" xfId="0" applyNumberFormat="1" applyFont="1" applyBorder="1" applyAlignment="1">
      <alignmen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214" fontId="12" fillId="0" borderId="0" xfId="0" applyNumberFormat="1" applyFont="1" applyAlignment="1">
      <alignment/>
    </xf>
    <xf numFmtId="0" fontId="29" fillId="2" borderId="6" xfId="0" applyFont="1" applyFill="1" applyBorder="1" applyAlignment="1">
      <alignment horizontal="center"/>
    </xf>
    <xf numFmtId="0" fontId="17" fillId="2" borderId="4" xfId="0" applyFont="1" applyFill="1" applyBorder="1" applyAlignment="1">
      <alignment horizontal="center"/>
    </xf>
    <xf numFmtId="0" fontId="18" fillId="2" borderId="2" xfId="0" applyFont="1" applyFill="1" applyBorder="1" applyAlignment="1">
      <alignment/>
    </xf>
    <xf numFmtId="0" fontId="18" fillId="2" borderId="36" xfId="0" applyFont="1" applyFill="1" applyBorder="1" applyAlignment="1">
      <alignment/>
    </xf>
    <xf numFmtId="0" fontId="18" fillId="2" borderId="37" xfId="0" applyFont="1" applyFill="1" applyBorder="1" applyAlignment="1">
      <alignment/>
    </xf>
    <xf numFmtId="0" fontId="18" fillId="2" borderId="3" xfId="0" applyFont="1" applyFill="1" applyBorder="1" applyAlignment="1">
      <alignment horizontal="center"/>
    </xf>
    <xf numFmtId="0" fontId="19" fillId="2" borderId="20" xfId="0" applyFont="1" applyFill="1" applyBorder="1" applyAlignment="1">
      <alignment/>
    </xf>
    <xf numFmtId="0" fontId="19" fillId="2" borderId="7" xfId="0" applyFont="1" applyFill="1" applyBorder="1" applyAlignment="1">
      <alignment horizontal="center"/>
    </xf>
    <xf numFmtId="0" fontId="15" fillId="3" borderId="29" xfId="0" applyFont="1" applyFill="1" applyBorder="1" applyAlignment="1">
      <alignment horizontal="center"/>
    </xf>
    <xf numFmtId="0" fontId="15" fillId="3" borderId="31" xfId="0" applyFont="1" applyFill="1" applyBorder="1" applyAlignment="1">
      <alignment horizontal="center"/>
    </xf>
    <xf numFmtId="0" fontId="15" fillId="3" borderId="2" xfId="0" applyFont="1" applyFill="1" applyBorder="1" applyAlignment="1">
      <alignment horizontal="center"/>
    </xf>
    <xf numFmtId="0" fontId="15" fillId="3" borderId="36" xfId="0" applyFont="1" applyFill="1" applyBorder="1" applyAlignment="1">
      <alignment horizontal="center"/>
    </xf>
    <xf numFmtId="0" fontId="18" fillId="2" borderId="38" xfId="0" applyFont="1" applyFill="1" applyBorder="1" applyAlignment="1">
      <alignment wrapText="1"/>
    </xf>
    <xf numFmtId="0" fontId="19" fillId="2" borderId="39"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20"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20" xfId="0" applyNumberFormat="1" applyFont="1" applyFill="1" applyBorder="1" applyAlignment="1">
      <alignment horizontal="center"/>
    </xf>
    <xf numFmtId="0" fontId="15" fillId="3" borderId="37" xfId="0" applyFont="1" applyFill="1" applyBorder="1" applyAlignment="1">
      <alignment horizontal="center"/>
    </xf>
    <xf numFmtId="0" fontId="18" fillId="3" borderId="29" xfId="0" applyFont="1" applyFill="1" applyBorder="1" applyAlignment="1">
      <alignment horizontal="center"/>
    </xf>
    <xf numFmtId="0" fontId="18" fillId="3" borderId="31" xfId="0" applyFont="1" applyFill="1" applyBorder="1" applyAlignment="1">
      <alignment horizontal="center"/>
    </xf>
    <xf numFmtId="0" fontId="21" fillId="3" borderId="2" xfId="0" applyFont="1" applyFill="1" applyBorder="1" applyAlignment="1">
      <alignment horizontal="left" wrapText="1"/>
    </xf>
    <xf numFmtId="0" fontId="0" fillId="0" borderId="36" xfId="0" applyBorder="1" applyAlignment="1">
      <alignment/>
    </xf>
    <xf numFmtId="0" fontId="0" fillId="0" borderId="37" xfId="0" applyBorder="1" applyAlignment="1">
      <alignment/>
    </xf>
    <xf numFmtId="0" fontId="15" fillId="3" borderId="26"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40" xfId="0" applyFont="1" applyFill="1" applyBorder="1" applyAlignment="1">
      <alignment horizontal="left" wrapText="1"/>
    </xf>
    <xf numFmtId="0" fontId="18" fillId="2" borderId="41" xfId="0" applyFont="1" applyFill="1" applyBorder="1" applyAlignment="1">
      <alignment horizontal="left"/>
    </xf>
    <xf numFmtId="0" fontId="18" fillId="2" borderId="38" xfId="0" applyFont="1" applyFill="1" applyBorder="1" applyAlignment="1">
      <alignment horizontal="center" wrapText="1"/>
    </xf>
    <xf numFmtId="0" fontId="18" fillId="2" borderId="42" xfId="0" applyFont="1" applyFill="1" applyBorder="1" applyAlignment="1">
      <alignment horizontal="center"/>
    </xf>
    <xf numFmtId="1" fontId="18" fillId="2" borderId="38" xfId="0" applyNumberFormat="1" applyFont="1" applyFill="1" applyBorder="1" applyAlignment="1">
      <alignment horizontal="center" wrapText="1"/>
    </xf>
    <xf numFmtId="0" fontId="16" fillId="2" borderId="42" xfId="0" applyFont="1" applyFill="1" applyBorder="1" applyAlignment="1">
      <alignment wrapText="1"/>
    </xf>
    <xf numFmtId="0" fontId="18" fillId="2" borderId="32" xfId="0" applyFont="1" applyFill="1" applyBorder="1" applyAlignment="1">
      <alignment horizontal="center" wrapText="1"/>
    </xf>
    <xf numFmtId="0" fontId="18" fillId="2" borderId="33" xfId="0" applyFont="1" applyFill="1" applyBorder="1" applyAlignment="1">
      <alignment horizontal="center" wrapText="1"/>
    </xf>
    <xf numFmtId="0" fontId="18" fillId="2" borderId="34" xfId="0" applyFont="1" applyFill="1" applyBorder="1" applyAlignment="1">
      <alignment horizontal="center" wrapText="1"/>
    </xf>
    <xf numFmtId="0" fontId="18" fillId="2" borderId="7" xfId="0" applyFont="1" applyFill="1" applyBorder="1" applyAlignment="1">
      <alignment horizontal="center" wrapText="1"/>
    </xf>
    <xf numFmtId="0" fontId="18" fillId="3" borderId="35"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46"/>
  <sheetViews>
    <sheetView tabSelected="1" workbookViewId="0" topLeftCell="A1">
      <pane xSplit="1" ySplit="3" topLeftCell="B116" activePane="bottomRight" state="frozen"/>
      <selection pane="topLeft" activeCell="A1" sqref="A1"/>
      <selection pane="topRight" activeCell="B1" sqref="B1"/>
      <selection pane="bottomLeft" activeCell="A4" sqref="A4"/>
      <selection pane="bottomRight" activeCell="F182" sqref="F182"/>
    </sheetView>
  </sheetViews>
  <sheetFormatPr defaultColWidth="9.140625" defaultRowHeight="12.75"/>
  <cols>
    <col min="1" max="1" width="12.57421875" style="8" customWidth="1"/>
    <col min="2" max="2" width="9.8515625" style="8" customWidth="1"/>
    <col min="3" max="3" width="8.8515625" style="8" customWidth="1"/>
    <col min="4" max="4" width="8.28125" style="8" customWidth="1"/>
    <col min="5" max="5" width="7.8515625" style="10" customWidth="1"/>
    <col min="6" max="6" width="8.140625" style="8" customWidth="1"/>
    <col min="7" max="7" width="9.421875" style="12" customWidth="1"/>
    <col min="8" max="8" width="8.140625" style="12" customWidth="1"/>
    <col min="9" max="9" width="8.57421875" style="13" customWidth="1"/>
    <col min="10" max="10" width="7.8515625" style="13" customWidth="1"/>
    <col min="11" max="16384" width="9.140625" style="8" customWidth="1"/>
  </cols>
  <sheetData>
    <row r="1" spans="1:11" ht="21.75" thickBot="1">
      <c r="A1" s="461" t="s">
        <v>358</v>
      </c>
      <c r="B1" s="462"/>
      <c r="C1" s="462"/>
      <c r="D1" s="462"/>
      <c r="E1" s="462"/>
      <c r="F1" s="462"/>
      <c r="G1" s="462"/>
      <c r="H1" s="462"/>
      <c r="I1" s="462"/>
      <c r="J1" s="462"/>
      <c r="K1" s="462"/>
    </row>
    <row r="2" spans="1:11" ht="15.75" thickBot="1">
      <c r="A2" s="28"/>
      <c r="B2" s="106"/>
      <c r="C2" s="29"/>
      <c r="D2" s="458" t="s">
        <v>115</v>
      </c>
      <c r="E2" s="460"/>
      <c r="F2" s="460"/>
      <c r="G2" s="455" t="s">
        <v>118</v>
      </c>
      <c r="H2" s="456"/>
      <c r="I2" s="457"/>
      <c r="J2" s="458" t="s">
        <v>66</v>
      </c>
      <c r="K2" s="459"/>
    </row>
    <row r="3" spans="1:11" ht="28.5" thickBot="1">
      <c r="A3" s="222" t="s">
        <v>12</v>
      </c>
      <c r="B3" s="105" t="s">
        <v>116</v>
      </c>
      <c r="C3" s="50" t="s">
        <v>114</v>
      </c>
      <c r="D3" s="34" t="s">
        <v>83</v>
      </c>
      <c r="E3" s="49" t="s">
        <v>24</v>
      </c>
      <c r="F3" s="48" t="s">
        <v>73</v>
      </c>
      <c r="G3" s="91" t="s">
        <v>119</v>
      </c>
      <c r="H3" s="38" t="s">
        <v>120</v>
      </c>
      <c r="I3" s="110" t="s">
        <v>117</v>
      </c>
      <c r="J3" s="163" t="s">
        <v>56</v>
      </c>
      <c r="K3" s="165" t="s">
        <v>72</v>
      </c>
    </row>
    <row r="4" spans="1:11" ht="15">
      <c r="A4" s="30" t="s">
        <v>198</v>
      </c>
      <c r="B4" s="346">
        <f>Margins!B4</f>
        <v>100</v>
      </c>
      <c r="C4" s="346">
        <f>Volume!J4</f>
        <v>6023.55</v>
      </c>
      <c r="D4" s="197">
        <f>Volume!M4</f>
        <v>3.1641775707337123</v>
      </c>
      <c r="E4" s="198">
        <f>Volume!C4*100</f>
        <v>122</v>
      </c>
      <c r="F4" s="428">
        <f>'Open Int.'!D4*100</f>
        <v>18</v>
      </c>
      <c r="G4" s="201">
        <f>'Open Int.'!R4</f>
        <v>137.6381175</v>
      </c>
      <c r="H4" s="201">
        <f>'Open Int.'!Z4</f>
        <v>24.19023349999999</v>
      </c>
      <c r="I4" s="426">
        <f>'Open Int.'!O4</f>
        <v>0.9890590809628009</v>
      </c>
      <c r="J4" s="200">
        <f>IF(Volume!D4=0,0,Volume!F4/Volume!D4)</f>
        <v>0</v>
      </c>
      <c r="K4" s="205">
        <f>IF('Open Int.'!E4=0,0,'Open Int.'!H4/'Open Int.'!E4)</f>
        <v>0</v>
      </c>
    </row>
    <row r="5" spans="1:11" ht="15">
      <c r="A5" s="223" t="s">
        <v>88</v>
      </c>
      <c r="B5" s="347">
        <f>Margins!B5</f>
        <v>50</v>
      </c>
      <c r="C5" s="347">
        <f>Volume!J5</f>
        <v>5028.5</v>
      </c>
      <c r="D5" s="199">
        <f>Volume!M5</f>
        <v>-0.15884046460835896</v>
      </c>
      <c r="E5" s="191">
        <f>Volume!C5*100</f>
        <v>-56.00000000000001</v>
      </c>
      <c r="F5" s="429">
        <f>'Open Int.'!D5*100</f>
        <v>-6</v>
      </c>
      <c r="G5" s="192">
        <f>'Open Int.'!R5</f>
        <v>6.9644725</v>
      </c>
      <c r="H5" s="192">
        <f>'Open Int.'!Z5</f>
        <v>-0.4643649999999999</v>
      </c>
      <c r="I5" s="181">
        <f>'Open Int.'!O5</f>
        <v>1</v>
      </c>
      <c r="J5" s="202">
        <f>IF(Volume!D5=0,0,Volume!F5/Volume!D5)</f>
        <v>0</v>
      </c>
      <c r="K5" s="206">
        <f>IF('Open Int.'!E5=0,0,'Open Int.'!H5/'Open Int.'!E5)</f>
        <v>0</v>
      </c>
    </row>
    <row r="6" spans="1:11" ht="15">
      <c r="A6" s="223" t="s">
        <v>9</v>
      </c>
      <c r="B6" s="347">
        <f>Margins!B6</f>
        <v>100</v>
      </c>
      <c r="C6" s="347">
        <f>Volume!J6</f>
        <v>3876.3</v>
      </c>
      <c r="D6" s="199">
        <f>Volume!M6</f>
        <v>0.26901885718720325</v>
      </c>
      <c r="E6" s="191">
        <f>Volume!C6*100</f>
        <v>-3</v>
      </c>
      <c r="F6" s="429">
        <f>'Open Int.'!D6*100</f>
        <v>-1</v>
      </c>
      <c r="G6" s="192">
        <f>'Open Int.'!R6</f>
        <v>23855.91309</v>
      </c>
      <c r="H6" s="192">
        <f>'Open Int.'!Z6</f>
        <v>217.86753999999928</v>
      </c>
      <c r="I6" s="181">
        <f>'Open Int.'!O6</f>
        <v>0.8823700502087971</v>
      </c>
      <c r="J6" s="202">
        <f>IF(Volume!D6=0,0,Volume!F6/Volume!D6)</f>
        <v>1.3375688846381564</v>
      </c>
      <c r="K6" s="206">
        <f>IF('Open Int.'!E6=0,0,'Open Int.'!H6/'Open Int.'!E6)</f>
        <v>1.5523378699840111</v>
      </c>
    </row>
    <row r="7" spans="1:11" ht="15">
      <c r="A7" s="223" t="s">
        <v>149</v>
      </c>
      <c r="B7" s="347">
        <f>Margins!B7</f>
        <v>100</v>
      </c>
      <c r="C7" s="347">
        <f>Volume!J7</f>
        <v>3439.6</v>
      </c>
      <c r="D7" s="199">
        <f>Volume!M7</f>
        <v>-1.3649919706354643</v>
      </c>
      <c r="E7" s="191">
        <f>Volume!C7*100</f>
        <v>13</v>
      </c>
      <c r="F7" s="429">
        <f>'Open Int.'!D7*100</f>
        <v>3</v>
      </c>
      <c r="G7" s="192">
        <f>'Open Int.'!R7</f>
        <v>104.254276</v>
      </c>
      <c r="H7" s="192">
        <f>'Open Int.'!Z7</f>
        <v>1.4167479999999983</v>
      </c>
      <c r="I7" s="181">
        <f>'Open Int.'!O7</f>
        <v>0.9854833388320686</v>
      </c>
      <c r="J7" s="202">
        <f>IF(Volume!D7=0,0,Volume!F7/Volume!D7)</f>
        <v>0</v>
      </c>
      <c r="K7" s="206">
        <f>IF('Open Int.'!E7=0,0,'Open Int.'!H7/'Open Int.'!E7)</f>
        <v>0.10714285714285714</v>
      </c>
    </row>
    <row r="8" spans="1:11" ht="15">
      <c r="A8" s="223" t="s">
        <v>0</v>
      </c>
      <c r="B8" s="347">
        <f>Margins!B8</f>
        <v>375</v>
      </c>
      <c r="C8" s="347">
        <f>Volume!J8</f>
        <v>1019.35</v>
      </c>
      <c r="D8" s="199">
        <f>Volume!M8</f>
        <v>1.20631453534551</v>
      </c>
      <c r="E8" s="191">
        <f>Volume!C8*100</f>
        <v>11</v>
      </c>
      <c r="F8" s="429">
        <f>'Open Int.'!D8*100</f>
        <v>-6</v>
      </c>
      <c r="G8" s="192">
        <f>'Open Int.'!R8</f>
        <v>326.67619125</v>
      </c>
      <c r="H8" s="192">
        <f>'Open Int.'!Z8</f>
        <v>-13.17826875000003</v>
      </c>
      <c r="I8" s="181">
        <f>'Open Int.'!O8</f>
        <v>0.9943833372337936</v>
      </c>
      <c r="J8" s="202">
        <f>IF(Volume!D8=0,0,Volume!F8/Volume!D8)</f>
        <v>0.15833333333333333</v>
      </c>
      <c r="K8" s="206">
        <f>IF('Open Int.'!E8=0,0,'Open Int.'!H8/'Open Int.'!E8)</f>
        <v>0.2854251012145749</v>
      </c>
    </row>
    <row r="9" spans="1:11" ht="15">
      <c r="A9" s="223" t="s">
        <v>150</v>
      </c>
      <c r="B9" s="347">
        <f>Margins!B9</f>
        <v>4900</v>
      </c>
      <c r="C9" s="347">
        <f>Volume!J9</f>
        <v>97.95</v>
      </c>
      <c r="D9" s="199">
        <f>Volume!M9</f>
        <v>2.458158995815909</v>
      </c>
      <c r="E9" s="191">
        <f>Volume!C9*100</f>
        <v>28.999999999999996</v>
      </c>
      <c r="F9" s="429">
        <f>'Open Int.'!D9*100</f>
        <v>6</v>
      </c>
      <c r="G9" s="192">
        <f>'Open Int.'!R9</f>
        <v>60.1383615</v>
      </c>
      <c r="H9" s="192">
        <f>'Open Int.'!Z9</f>
        <v>5.049817500000003</v>
      </c>
      <c r="I9" s="181">
        <f>'Open Int.'!O9</f>
        <v>0.9880287310454908</v>
      </c>
      <c r="J9" s="202">
        <f>IF(Volume!D9=0,0,Volume!F9/Volume!D9)</f>
        <v>0.13402061855670103</v>
      </c>
      <c r="K9" s="206">
        <f>IF('Open Int.'!E9=0,0,'Open Int.'!H9/'Open Int.'!E9)</f>
        <v>0.2605633802816901</v>
      </c>
    </row>
    <row r="10" spans="1:11" ht="15">
      <c r="A10" s="223" t="s">
        <v>190</v>
      </c>
      <c r="B10" s="347">
        <f>Margins!B10</f>
        <v>6700</v>
      </c>
      <c r="C10" s="347">
        <f>Volume!J10</f>
        <v>68.1</v>
      </c>
      <c r="D10" s="199">
        <f>Volume!M10</f>
        <v>-1.4471780028943562</v>
      </c>
      <c r="E10" s="191">
        <f>Volume!C10*100</f>
        <v>88</v>
      </c>
      <c r="F10" s="429">
        <f>'Open Int.'!D10*100</f>
        <v>4</v>
      </c>
      <c r="G10" s="192">
        <f>'Open Int.'!R10</f>
        <v>53.566098</v>
      </c>
      <c r="H10" s="192">
        <f>'Open Int.'!Z10</f>
        <v>1.2967849999999999</v>
      </c>
      <c r="I10" s="181">
        <f>'Open Int.'!O10</f>
        <v>0.9761499148211243</v>
      </c>
      <c r="J10" s="202">
        <f>IF(Volume!D10=0,0,Volume!F10/Volume!D10)</f>
        <v>0</v>
      </c>
      <c r="K10" s="206">
        <f>IF('Open Int.'!E10=0,0,'Open Int.'!H10/'Open Int.'!E10)</f>
        <v>0.07216494845360824</v>
      </c>
    </row>
    <row r="11" spans="1:11" ht="15">
      <c r="A11" s="223" t="s">
        <v>89</v>
      </c>
      <c r="B11" s="347">
        <f>Margins!B11</f>
        <v>4600</v>
      </c>
      <c r="C11" s="347">
        <f>Volume!J11</f>
        <v>94.7</v>
      </c>
      <c r="D11" s="199">
        <f>Volume!M11</f>
        <v>3.215258855585834</v>
      </c>
      <c r="E11" s="191">
        <f>Volume!C11*100</f>
        <v>307</v>
      </c>
      <c r="F11" s="429">
        <f>'Open Int.'!D11*100</f>
        <v>2</v>
      </c>
      <c r="G11" s="192">
        <f>'Open Int.'!R11</f>
        <v>79.71846</v>
      </c>
      <c r="H11" s="192">
        <f>'Open Int.'!Z11</f>
        <v>4.635764999999992</v>
      </c>
      <c r="I11" s="181">
        <f>'Open Int.'!O11</f>
        <v>0.9868852459016394</v>
      </c>
      <c r="J11" s="202">
        <f>IF(Volume!D11=0,0,Volume!F11/Volume!D11)</f>
        <v>0</v>
      </c>
      <c r="K11" s="206">
        <f>IF('Open Int.'!E11=0,0,'Open Int.'!H11/'Open Int.'!E11)</f>
        <v>0.07784431137724551</v>
      </c>
    </row>
    <row r="12" spans="1:11" ht="15">
      <c r="A12" s="223" t="s">
        <v>102</v>
      </c>
      <c r="B12" s="347">
        <f>Margins!B12</f>
        <v>4300</v>
      </c>
      <c r="C12" s="347">
        <f>Volume!J12</f>
        <v>54.15</v>
      </c>
      <c r="D12" s="199">
        <f>Volume!M12</f>
        <v>-1.366120218579235</v>
      </c>
      <c r="E12" s="191">
        <f>Volume!C12*100</f>
        <v>-69</v>
      </c>
      <c r="F12" s="429">
        <f>'Open Int.'!D12*100</f>
        <v>-3</v>
      </c>
      <c r="G12" s="192">
        <f>'Open Int.'!R12</f>
        <v>142.0121655</v>
      </c>
      <c r="H12" s="192">
        <f>'Open Int.'!Z12</f>
        <v>-6.168973499999993</v>
      </c>
      <c r="I12" s="181">
        <f>'Open Int.'!O12</f>
        <v>0.9611411706837186</v>
      </c>
      <c r="J12" s="202">
        <f>IF(Volume!D12=0,0,Volume!F12/Volume!D12)</f>
        <v>0.02631578947368421</v>
      </c>
      <c r="K12" s="206">
        <f>IF('Open Int.'!E12=0,0,'Open Int.'!H12/'Open Int.'!E12)</f>
        <v>0.14786729857819905</v>
      </c>
    </row>
    <row r="13" spans="1:11" ht="15">
      <c r="A13" s="223" t="s">
        <v>151</v>
      </c>
      <c r="B13" s="347">
        <f>Margins!B13</f>
        <v>9550</v>
      </c>
      <c r="C13" s="347">
        <f>Volume!J13</f>
        <v>44.6</v>
      </c>
      <c r="D13" s="199">
        <f>Volume!M13</f>
        <v>-2.085620197585062</v>
      </c>
      <c r="E13" s="191">
        <f>Volume!C13*100</f>
        <v>-23</v>
      </c>
      <c r="F13" s="429">
        <f>'Open Int.'!D13*100</f>
        <v>1</v>
      </c>
      <c r="G13" s="192">
        <f>'Open Int.'!R13</f>
        <v>391.301891</v>
      </c>
      <c r="H13" s="192">
        <f>'Open Int.'!Z13</f>
        <v>2.5836570000000734</v>
      </c>
      <c r="I13" s="181">
        <f>'Open Int.'!O13</f>
        <v>0.9706106454773049</v>
      </c>
      <c r="J13" s="202">
        <f>IF(Volume!D13=0,0,Volume!F13/Volume!D13)</f>
        <v>0.11587982832618025</v>
      </c>
      <c r="K13" s="206">
        <f>IF('Open Int.'!E13=0,0,'Open Int.'!H13/'Open Int.'!E13)</f>
        <v>0.17836593785960875</v>
      </c>
    </row>
    <row r="14" spans="1:11" ht="15">
      <c r="A14" s="223" t="s">
        <v>172</v>
      </c>
      <c r="B14" s="347">
        <f>Margins!B14</f>
        <v>350</v>
      </c>
      <c r="C14" s="347">
        <f>Volume!J14</f>
        <v>607.6</v>
      </c>
      <c r="D14" s="199">
        <f>Volume!M14</f>
        <v>-1.3716419121824417</v>
      </c>
      <c r="E14" s="191">
        <f>Volume!C14*100</f>
        <v>-59</v>
      </c>
      <c r="F14" s="429">
        <f>'Open Int.'!D14*100</f>
        <v>-1</v>
      </c>
      <c r="G14" s="192">
        <f>'Open Int.'!R14</f>
        <v>91.316204</v>
      </c>
      <c r="H14" s="192">
        <f>'Open Int.'!Z14</f>
        <v>-2.067735249999984</v>
      </c>
      <c r="I14" s="181">
        <f>'Open Int.'!O14</f>
        <v>0.9811364694923148</v>
      </c>
      <c r="J14" s="202">
        <f>IF(Volume!D14=0,0,Volume!F14/Volume!D14)</f>
        <v>0</v>
      </c>
      <c r="K14" s="206">
        <f>IF('Open Int.'!E14=0,0,'Open Int.'!H14/'Open Int.'!E14)</f>
        <v>0</v>
      </c>
    </row>
    <row r="15" spans="1:11" s="9" customFormat="1" ht="15">
      <c r="A15" s="223" t="s">
        <v>209</v>
      </c>
      <c r="B15" s="347">
        <f>Margins!B15</f>
        <v>100</v>
      </c>
      <c r="C15" s="347">
        <f>Volume!J15</f>
        <v>2607.65</v>
      </c>
      <c r="D15" s="199">
        <f>Volume!M15</f>
        <v>0.34633367325342</v>
      </c>
      <c r="E15" s="191">
        <f>Volume!C15*100</f>
        <v>19</v>
      </c>
      <c r="F15" s="429">
        <f>'Open Int.'!D15*100</f>
        <v>6</v>
      </c>
      <c r="G15" s="192">
        <f>'Open Int.'!R15</f>
        <v>440.1452435</v>
      </c>
      <c r="H15" s="192">
        <f>'Open Int.'!Z15</f>
        <v>25.634581999999966</v>
      </c>
      <c r="I15" s="181">
        <f>'Open Int.'!O15</f>
        <v>0.9808637952485337</v>
      </c>
      <c r="J15" s="202">
        <f>IF(Volume!D15=0,0,Volume!F15/Volume!D15)</f>
        <v>0</v>
      </c>
      <c r="K15" s="206">
        <f>IF('Open Int.'!E15=0,0,'Open Int.'!H15/'Open Int.'!E15)</f>
        <v>0.024330900243309004</v>
      </c>
    </row>
    <row r="16" spans="1:11" ht="15">
      <c r="A16" s="223" t="s">
        <v>90</v>
      </c>
      <c r="B16" s="347">
        <f>Margins!B16</f>
        <v>1400</v>
      </c>
      <c r="C16" s="347">
        <f>Volume!J16</f>
        <v>271.45</v>
      </c>
      <c r="D16" s="199">
        <f>Volume!M16</f>
        <v>4.564714946070865</v>
      </c>
      <c r="E16" s="191">
        <f>Volume!C16*100</f>
        <v>418</v>
      </c>
      <c r="F16" s="429">
        <f>'Open Int.'!D16*100</f>
        <v>3</v>
      </c>
      <c r="G16" s="192">
        <f>'Open Int.'!R16</f>
        <v>259.104454</v>
      </c>
      <c r="H16" s="192">
        <f>'Open Int.'!Z16</f>
        <v>17.126101999999975</v>
      </c>
      <c r="I16" s="181">
        <f>'Open Int.'!O16</f>
        <v>0.9963332355529481</v>
      </c>
      <c r="J16" s="202">
        <f>IF(Volume!D16=0,0,Volume!F16/Volume!D16)</f>
        <v>0.05172413793103448</v>
      </c>
      <c r="K16" s="206">
        <f>IF('Open Int.'!E16=0,0,'Open Int.'!H16/'Open Int.'!E16)</f>
        <v>0.7612903225806451</v>
      </c>
    </row>
    <row r="17" spans="1:11" ht="15">
      <c r="A17" s="223" t="s">
        <v>91</v>
      </c>
      <c r="B17" s="347">
        <f>Margins!B17</f>
        <v>3800</v>
      </c>
      <c r="C17" s="347">
        <f>Volume!J17</f>
        <v>186.2</v>
      </c>
      <c r="D17" s="199">
        <f>Volume!M17</f>
        <v>7.630057803468201</v>
      </c>
      <c r="E17" s="191">
        <f>Volume!C17*100</f>
        <v>609</v>
      </c>
      <c r="F17" s="429">
        <f>'Open Int.'!D17*100</f>
        <v>34</v>
      </c>
      <c r="G17" s="192">
        <f>'Open Int.'!R17</f>
        <v>129.48348</v>
      </c>
      <c r="H17" s="192">
        <f>'Open Int.'!Z17</f>
        <v>37.11877999999999</v>
      </c>
      <c r="I17" s="181">
        <f>'Open Int.'!O17</f>
        <v>0.9715846994535519</v>
      </c>
      <c r="J17" s="202">
        <f>IF(Volume!D17=0,0,Volume!F17/Volume!D17)</f>
        <v>0.3246753246753247</v>
      </c>
      <c r="K17" s="206">
        <f>IF('Open Int.'!E17=0,0,'Open Int.'!H17/'Open Int.'!E17)</f>
        <v>0.7873563218390804</v>
      </c>
    </row>
    <row r="18" spans="1:11" s="9" customFormat="1" ht="15">
      <c r="A18" s="223" t="s">
        <v>44</v>
      </c>
      <c r="B18" s="347">
        <f>Margins!B18</f>
        <v>275</v>
      </c>
      <c r="C18" s="347">
        <f>Volume!J18</f>
        <v>1110.65</v>
      </c>
      <c r="D18" s="199">
        <f>Volume!M18</f>
        <v>0.46130885079825756</v>
      </c>
      <c r="E18" s="191">
        <f>Volume!C18*100</f>
        <v>100</v>
      </c>
      <c r="F18" s="429">
        <f>'Open Int.'!D18*100</f>
        <v>1</v>
      </c>
      <c r="G18" s="192">
        <f>'Open Int.'!R18</f>
        <v>111.206607875</v>
      </c>
      <c r="H18" s="192">
        <f>'Open Int.'!Z18</f>
        <v>1.8483657499999993</v>
      </c>
      <c r="I18" s="181">
        <f>'Open Int.'!O18</f>
        <v>0.9958802526778358</v>
      </c>
      <c r="J18" s="202">
        <f>IF(Volume!D18=0,0,Volume!F18/Volume!D18)</f>
        <v>0</v>
      </c>
      <c r="K18" s="206">
        <f>IF('Open Int.'!E18=0,0,'Open Int.'!H18/'Open Int.'!E18)</f>
        <v>0</v>
      </c>
    </row>
    <row r="19" spans="1:11" s="9" customFormat="1" ht="15">
      <c r="A19" s="223" t="s">
        <v>152</v>
      </c>
      <c r="B19" s="347">
        <f>Margins!B19</f>
        <v>1000</v>
      </c>
      <c r="C19" s="347">
        <f>Volume!J19</f>
        <v>393.05</v>
      </c>
      <c r="D19" s="199">
        <f>Volume!M19</f>
        <v>2.6106252447461165</v>
      </c>
      <c r="E19" s="191">
        <f>Volume!C19*100</f>
        <v>3</v>
      </c>
      <c r="F19" s="429">
        <f>'Open Int.'!D19*100</f>
        <v>-10</v>
      </c>
      <c r="G19" s="192">
        <f>'Open Int.'!R19</f>
        <v>145.27128</v>
      </c>
      <c r="H19" s="192">
        <f>'Open Int.'!Z19</f>
        <v>-12.813455000000005</v>
      </c>
      <c r="I19" s="181">
        <f>'Open Int.'!O19</f>
        <v>0.9943181818181818</v>
      </c>
      <c r="J19" s="202">
        <f>IF(Volume!D19=0,0,Volume!F19/Volume!D19)</f>
        <v>1.6666666666666667</v>
      </c>
      <c r="K19" s="206">
        <f>IF('Open Int.'!E19=0,0,'Open Int.'!H19/'Open Int.'!E19)</f>
        <v>0.1</v>
      </c>
    </row>
    <row r="20" spans="1:11" s="9" customFormat="1" ht="15">
      <c r="A20" s="223" t="s">
        <v>249</v>
      </c>
      <c r="B20" s="347">
        <f>Margins!B20</f>
        <v>1000</v>
      </c>
      <c r="C20" s="347">
        <f>Volume!J20</f>
        <v>578.65</v>
      </c>
      <c r="D20" s="199">
        <f>Volume!M20</f>
        <v>1.5620886353663848</v>
      </c>
      <c r="E20" s="191">
        <f>Volume!C20*100</f>
        <v>10</v>
      </c>
      <c r="F20" s="429">
        <f>'Open Int.'!D20*100</f>
        <v>2</v>
      </c>
      <c r="G20" s="192">
        <f>'Open Int.'!R20</f>
        <v>582.58482</v>
      </c>
      <c r="H20" s="192">
        <f>'Open Int.'!Z20</f>
        <v>24.40074500000003</v>
      </c>
      <c r="I20" s="181">
        <f>'Open Int.'!O20</f>
        <v>0.9895709177592372</v>
      </c>
      <c r="J20" s="202">
        <f>IF(Volume!D20=0,0,Volume!F20/Volume!D20)</f>
        <v>0.12658227848101267</v>
      </c>
      <c r="K20" s="206">
        <f>IF('Open Int.'!E20=0,0,'Open Int.'!H20/'Open Int.'!E20)</f>
        <v>0.2535211267605634</v>
      </c>
    </row>
    <row r="21" spans="1:11" ht="15">
      <c r="A21" s="223" t="s">
        <v>1</v>
      </c>
      <c r="B21" s="347">
        <f>Margins!B21</f>
        <v>150</v>
      </c>
      <c r="C21" s="347">
        <f>Volume!J21</f>
        <v>2455.65</v>
      </c>
      <c r="D21" s="199">
        <f>Volume!M21</f>
        <v>-0.11795570559883226</v>
      </c>
      <c r="E21" s="191">
        <f>Volume!C21*100</f>
        <v>-18</v>
      </c>
      <c r="F21" s="429">
        <f>'Open Int.'!D21*100</f>
        <v>0</v>
      </c>
      <c r="G21" s="192">
        <f>'Open Int.'!R21</f>
        <v>217.1040165</v>
      </c>
      <c r="H21" s="192">
        <f>'Open Int.'!Z21</f>
        <v>0.37054125000000226</v>
      </c>
      <c r="I21" s="181">
        <f>'Open Int.'!O21</f>
        <v>0.9899898201560909</v>
      </c>
      <c r="J21" s="202">
        <f>IF(Volume!D21=0,0,Volume!F21/Volume!D21)</f>
        <v>0</v>
      </c>
      <c r="K21" s="206">
        <f>IF('Open Int.'!E21=0,0,'Open Int.'!H21/'Open Int.'!E21)</f>
        <v>0.1791044776119403</v>
      </c>
    </row>
    <row r="22" spans="1:11" ht="15">
      <c r="A22" s="223" t="s">
        <v>173</v>
      </c>
      <c r="B22" s="347">
        <f>Margins!B22</f>
        <v>1900</v>
      </c>
      <c r="C22" s="347">
        <f>Volume!J22</f>
        <v>120.35</v>
      </c>
      <c r="D22" s="199">
        <f>Volume!M22</f>
        <v>0.1664585934248761</v>
      </c>
      <c r="E22" s="191">
        <f>Volume!C22*100</f>
        <v>-46</v>
      </c>
      <c r="F22" s="429">
        <f>'Open Int.'!D22*100</f>
        <v>0</v>
      </c>
      <c r="G22" s="192">
        <f>'Open Int.'!R22</f>
        <v>40.6795035</v>
      </c>
      <c r="H22" s="192">
        <f>'Open Int.'!Z22</f>
        <v>0.5926575000000014</v>
      </c>
      <c r="I22" s="181">
        <f>'Open Int.'!O22</f>
        <v>0.9780775716694773</v>
      </c>
      <c r="J22" s="202">
        <f>IF(Volume!D22=0,0,Volume!F22/Volume!D22)</f>
        <v>6</v>
      </c>
      <c r="K22" s="206">
        <f>IF('Open Int.'!E22=0,0,'Open Int.'!H22/'Open Int.'!E22)</f>
        <v>0.34177215189873417</v>
      </c>
    </row>
    <row r="23" spans="1:11" ht="15">
      <c r="A23" s="223" t="s">
        <v>174</v>
      </c>
      <c r="B23" s="347">
        <f>Margins!B23</f>
        <v>4500</v>
      </c>
      <c r="C23" s="347">
        <f>Volume!J23</f>
        <v>56.35</v>
      </c>
      <c r="D23" s="199">
        <f>Volume!M23</f>
        <v>2.54777070063694</v>
      </c>
      <c r="E23" s="191">
        <f>Volume!C23*100</f>
        <v>537</v>
      </c>
      <c r="F23" s="429">
        <f>'Open Int.'!D23*100</f>
        <v>5</v>
      </c>
      <c r="G23" s="192">
        <f>'Open Int.'!R23</f>
        <v>25.8900075</v>
      </c>
      <c r="H23" s="192">
        <f>'Open Int.'!Z23</f>
        <v>1.8054224999999988</v>
      </c>
      <c r="I23" s="181">
        <f>'Open Int.'!O23</f>
        <v>0.9853085210577864</v>
      </c>
      <c r="J23" s="202">
        <f>IF(Volume!D23=0,0,Volume!F23/Volume!D23)</f>
        <v>0</v>
      </c>
      <c r="K23" s="206">
        <f>IF('Open Int.'!E23=0,0,'Open Int.'!H23/'Open Int.'!E23)</f>
        <v>0.03</v>
      </c>
    </row>
    <row r="24" spans="1:11" ht="15">
      <c r="A24" s="223" t="s">
        <v>2</v>
      </c>
      <c r="B24" s="347">
        <f>Margins!B24</f>
        <v>1100</v>
      </c>
      <c r="C24" s="347">
        <f>Volume!J24</f>
        <v>367.85</v>
      </c>
      <c r="D24" s="199">
        <f>Volume!M24</f>
        <v>-0.16284434794408084</v>
      </c>
      <c r="E24" s="191">
        <f>Volume!C24*100</f>
        <v>-24</v>
      </c>
      <c r="F24" s="429">
        <f>'Open Int.'!D24*100</f>
        <v>0</v>
      </c>
      <c r="G24" s="192">
        <f>'Open Int.'!R24</f>
        <v>190.664012</v>
      </c>
      <c r="H24" s="192">
        <f>'Open Int.'!Z24</f>
        <v>-0.3109919999999988</v>
      </c>
      <c r="I24" s="181">
        <f>'Open Int.'!O24</f>
        <v>0.9855687606112055</v>
      </c>
      <c r="J24" s="202">
        <f>IF(Volume!D24=0,0,Volume!F24/Volume!D24)</f>
        <v>0</v>
      </c>
      <c r="K24" s="206">
        <f>IF('Open Int.'!E24=0,0,'Open Int.'!H24/'Open Int.'!E24)</f>
        <v>0.016666666666666666</v>
      </c>
    </row>
    <row r="25" spans="1:11" ht="15">
      <c r="A25" s="223" t="s">
        <v>92</v>
      </c>
      <c r="B25" s="347">
        <f>Margins!B25</f>
        <v>1600</v>
      </c>
      <c r="C25" s="347">
        <f>Volume!J25</f>
        <v>297.7</v>
      </c>
      <c r="D25" s="199">
        <f>Volume!M25</f>
        <v>2.67287463355751</v>
      </c>
      <c r="E25" s="191">
        <f>Volume!C25*100</f>
        <v>670</v>
      </c>
      <c r="F25" s="429">
        <f>'Open Int.'!D25*100</f>
        <v>59</v>
      </c>
      <c r="G25" s="192">
        <f>'Open Int.'!R25</f>
        <v>57.587088</v>
      </c>
      <c r="H25" s="192">
        <f>'Open Int.'!Z25</f>
        <v>22.189992000000004</v>
      </c>
      <c r="I25" s="181">
        <f>'Open Int.'!O25</f>
        <v>0.9925558312655087</v>
      </c>
      <c r="J25" s="202">
        <f>IF(Volume!D25=0,0,Volume!F25/Volume!D25)</f>
        <v>0.5</v>
      </c>
      <c r="K25" s="206">
        <f>IF('Open Int.'!E25=0,0,'Open Int.'!H25/'Open Int.'!E25)</f>
        <v>0.36363636363636365</v>
      </c>
    </row>
    <row r="26" spans="1:11" ht="15">
      <c r="A26" s="223" t="s">
        <v>153</v>
      </c>
      <c r="B26" s="347">
        <f>Margins!B26</f>
        <v>850</v>
      </c>
      <c r="C26" s="347">
        <f>Volume!J26</f>
        <v>605.5</v>
      </c>
      <c r="D26" s="199">
        <f>Volume!M26</f>
        <v>3.002466615633236</v>
      </c>
      <c r="E26" s="191">
        <f>Volume!C26*100</f>
        <v>99</v>
      </c>
      <c r="F26" s="429">
        <f>'Open Int.'!D26*100</f>
        <v>4</v>
      </c>
      <c r="G26" s="192">
        <f>'Open Int.'!R26</f>
        <v>497.58779</v>
      </c>
      <c r="H26" s="192">
        <f>'Open Int.'!Z26</f>
        <v>34.04161174999996</v>
      </c>
      <c r="I26" s="181">
        <f>'Open Int.'!O26</f>
        <v>0.9954489035995036</v>
      </c>
      <c r="J26" s="202">
        <f>IF(Volume!D26=0,0,Volume!F26/Volume!D26)</f>
        <v>0.08214285714285714</v>
      </c>
      <c r="K26" s="206">
        <f>IF('Open Int.'!E26=0,0,'Open Int.'!H26/'Open Int.'!E26)</f>
        <v>0.19387755102040816</v>
      </c>
    </row>
    <row r="27" spans="1:11" ht="15">
      <c r="A27" s="223" t="s">
        <v>175</v>
      </c>
      <c r="B27" s="347">
        <f>Margins!B27</f>
        <v>1100</v>
      </c>
      <c r="C27" s="347">
        <f>Volume!J27</f>
        <v>331.35</v>
      </c>
      <c r="D27" s="199">
        <f>Volume!M27</f>
        <v>0.409090909090916</v>
      </c>
      <c r="E27" s="191">
        <f>Volume!C27*100</f>
        <v>-4</v>
      </c>
      <c r="F27" s="429">
        <f>'Open Int.'!D27*100</f>
        <v>-6</v>
      </c>
      <c r="G27" s="192">
        <f>'Open Int.'!R27</f>
        <v>36.375603</v>
      </c>
      <c r="H27" s="192">
        <f>'Open Int.'!Z27</f>
        <v>-1.9571970000000007</v>
      </c>
      <c r="I27" s="181">
        <f>'Open Int.'!O27</f>
        <v>0.996993987975952</v>
      </c>
      <c r="J27" s="202">
        <f>IF(Volume!D27=0,0,Volume!F27/Volume!D27)</f>
        <v>0</v>
      </c>
      <c r="K27" s="206">
        <f>IF('Open Int.'!E27=0,0,'Open Int.'!H27/'Open Int.'!E27)</f>
        <v>0</v>
      </c>
    </row>
    <row r="28" spans="1:11" ht="15">
      <c r="A28" s="223" t="s">
        <v>176</v>
      </c>
      <c r="B28" s="347">
        <f>Margins!B28</f>
        <v>6900</v>
      </c>
      <c r="C28" s="347">
        <f>Volume!J28</f>
        <v>34.85</v>
      </c>
      <c r="D28" s="199">
        <f>Volume!M28</f>
        <v>-0.2861230329041528</v>
      </c>
      <c r="E28" s="191">
        <f>Volume!C28*100</f>
        <v>18</v>
      </c>
      <c r="F28" s="429">
        <f>'Open Int.'!D28*100</f>
        <v>1</v>
      </c>
      <c r="G28" s="192">
        <f>'Open Int.'!R28</f>
        <v>24.1186395</v>
      </c>
      <c r="H28" s="192">
        <f>'Open Int.'!Z28</f>
        <v>0.14783249999999626</v>
      </c>
      <c r="I28" s="181">
        <f>'Open Int.'!O28</f>
        <v>0.9800598205383848</v>
      </c>
      <c r="J28" s="202">
        <f>IF(Volume!D28=0,0,Volume!F28/Volume!D28)</f>
        <v>0</v>
      </c>
      <c r="K28" s="206">
        <f>IF('Open Int.'!E28=0,0,'Open Int.'!H28/'Open Int.'!E28)</f>
        <v>0.08737864077669903</v>
      </c>
    </row>
    <row r="29" spans="1:11" ht="15">
      <c r="A29" s="223" t="s">
        <v>3</v>
      </c>
      <c r="B29" s="347">
        <f>Margins!B29</f>
        <v>1250</v>
      </c>
      <c r="C29" s="347">
        <f>Volume!J29</f>
        <v>264.95</v>
      </c>
      <c r="D29" s="199">
        <f>Volume!M29</f>
        <v>-0.3385367688546301</v>
      </c>
      <c r="E29" s="191">
        <f>Volume!C29*100</f>
        <v>-46</v>
      </c>
      <c r="F29" s="429">
        <f>'Open Int.'!D29*100</f>
        <v>-2</v>
      </c>
      <c r="G29" s="192">
        <f>'Open Int.'!R29</f>
        <v>93.75918125</v>
      </c>
      <c r="H29" s="192">
        <f>'Open Int.'!Z29</f>
        <v>-1.7142000000000195</v>
      </c>
      <c r="I29" s="181">
        <f>'Open Int.'!O29</f>
        <v>0.983044860473331</v>
      </c>
      <c r="J29" s="202">
        <f>IF(Volume!D29=0,0,Volume!F29/Volume!D29)</f>
        <v>0</v>
      </c>
      <c r="K29" s="206">
        <f>IF('Open Int.'!E29=0,0,'Open Int.'!H29/'Open Int.'!E29)</f>
        <v>0.112</v>
      </c>
    </row>
    <row r="30" spans="1:11" ht="15">
      <c r="A30" s="223" t="s">
        <v>235</v>
      </c>
      <c r="B30" s="347">
        <f>Margins!B30</f>
        <v>525</v>
      </c>
      <c r="C30" s="347">
        <f>Volume!J30</f>
        <v>403.65</v>
      </c>
      <c r="D30" s="199">
        <f>Volume!M30</f>
        <v>-0.35793631202173426</v>
      </c>
      <c r="E30" s="191">
        <f>Volume!C30*100</f>
        <v>-48</v>
      </c>
      <c r="F30" s="429">
        <f>'Open Int.'!D30*100</f>
        <v>3</v>
      </c>
      <c r="G30" s="192">
        <f>'Open Int.'!R30</f>
        <v>65.249013375</v>
      </c>
      <c r="H30" s="192">
        <f>'Open Int.'!Z30</f>
        <v>1.5946376250000043</v>
      </c>
      <c r="I30" s="181">
        <f>'Open Int.'!O30</f>
        <v>0.993179603767457</v>
      </c>
      <c r="J30" s="202">
        <f>IF(Volume!D30=0,0,Volume!F30/Volume!D30)</f>
        <v>0</v>
      </c>
      <c r="K30" s="206">
        <f>IF('Open Int.'!E30=0,0,'Open Int.'!H30/'Open Int.'!E30)</f>
        <v>0.2545454545454545</v>
      </c>
    </row>
    <row r="31" spans="1:11" ht="15">
      <c r="A31" s="223" t="s">
        <v>177</v>
      </c>
      <c r="B31" s="347">
        <f>Margins!B31</f>
        <v>1200</v>
      </c>
      <c r="C31" s="347">
        <f>Volume!J31</f>
        <v>421.45</v>
      </c>
      <c r="D31" s="199">
        <f>Volume!M31</f>
        <v>1.0429153680172538</v>
      </c>
      <c r="E31" s="191">
        <f>Volume!C31*100</f>
        <v>67</v>
      </c>
      <c r="F31" s="429">
        <f>'Open Int.'!D31*100</f>
        <v>50</v>
      </c>
      <c r="G31" s="192">
        <f>'Open Int.'!R31</f>
        <v>19.774434</v>
      </c>
      <c r="H31" s="192">
        <f>'Open Int.'!Z31</f>
        <v>6.760914</v>
      </c>
      <c r="I31" s="181">
        <f>'Open Int.'!O31</f>
        <v>0.9667519181585678</v>
      </c>
      <c r="J31" s="202">
        <f>IF(Volume!D31=0,0,Volume!F31/Volume!D31)</f>
        <v>0</v>
      </c>
      <c r="K31" s="206">
        <f>IF('Open Int.'!E31=0,0,'Open Int.'!H31/'Open Int.'!E31)</f>
        <v>0</v>
      </c>
    </row>
    <row r="32" spans="1:11" ht="15">
      <c r="A32" s="223" t="s">
        <v>199</v>
      </c>
      <c r="B32" s="347">
        <f>Margins!B32</f>
        <v>1900</v>
      </c>
      <c r="C32" s="347">
        <f>Volume!J32</f>
        <v>280</v>
      </c>
      <c r="D32" s="199">
        <f>Volume!M32</f>
        <v>-0.7971656333038087</v>
      </c>
      <c r="E32" s="191">
        <f>Volume!C32*100</f>
        <v>-28.999999999999996</v>
      </c>
      <c r="F32" s="429">
        <f>'Open Int.'!D32*100</f>
        <v>1</v>
      </c>
      <c r="G32" s="192">
        <f>'Open Int.'!R32</f>
        <v>84.9604</v>
      </c>
      <c r="H32" s="192">
        <f>'Open Int.'!Z32</f>
        <v>0.28257750000000215</v>
      </c>
      <c r="I32" s="181">
        <f>'Open Int.'!O32</f>
        <v>0.9849718221665623</v>
      </c>
      <c r="J32" s="202">
        <f>IF(Volume!D32=0,0,Volume!F32/Volume!D32)</f>
        <v>0</v>
      </c>
      <c r="K32" s="206">
        <f>IF('Open Int.'!E32=0,0,'Open Int.'!H32/'Open Int.'!E32)</f>
        <v>0.15151515151515152</v>
      </c>
    </row>
    <row r="33" spans="1:11" ht="15">
      <c r="A33" s="223" t="s">
        <v>236</v>
      </c>
      <c r="B33" s="347">
        <f>Margins!B33</f>
        <v>1800</v>
      </c>
      <c r="C33" s="347">
        <f>Volume!J33</f>
        <v>144.6</v>
      </c>
      <c r="D33" s="199">
        <f>Volume!M33</f>
        <v>-1.832993890020378</v>
      </c>
      <c r="E33" s="191">
        <f>Volume!C33*100</f>
        <v>-1</v>
      </c>
      <c r="F33" s="429">
        <f>'Open Int.'!D33*100</f>
        <v>8</v>
      </c>
      <c r="G33" s="192">
        <f>'Open Int.'!R33</f>
        <v>71.811252</v>
      </c>
      <c r="H33" s="192">
        <f>'Open Int.'!Z33</f>
        <v>4.306607999999997</v>
      </c>
      <c r="I33" s="181">
        <f>'Open Int.'!O33</f>
        <v>0.9644798840159478</v>
      </c>
      <c r="J33" s="202">
        <f>IF(Volume!D33=0,0,Volume!F33/Volume!D33)</f>
        <v>0</v>
      </c>
      <c r="K33" s="206">
        <f>IF('Open Int.'!E33=0,0,'Open Int.'!H33/'Open Int.'!E33)</f>
        <v>0.12056737588652482</v>
      </c>
    </row>
    <row r="34" spans="1:11" ht="15">
      <c r="A34" s="223" t="s">
        <v>178</v>
      </c>
      <c r="B34" s="347">
        <f>Margins!B34</f>
        <v>250</v>
      </c>
      <c r="C34" s="347">
        <f>Volume!J34</f>
        <v>3013.7</v>
      </c>
      <c r="D34" s="199">
        <f>Volume!M34</f>
        <v>0.7000250605630212</v>
      </c>
      <c r="E34" s="191">
        <f>Volume!C34*100</f>
        <v>-55.00000000000001</v>
      </c>
      <c r="F34" s="429">
        <f>'Open Int.'!D34*100</f>
        <v>0</v>
      </c>
      <c r="G34" s="192">
        <f>'Open Int.'!R34</f>
        <v>285.7741025</v>
      </c>
      <c r="H34" s="192">
        <f>'Open Int.'!Z34</f>
        <v>1.7621275000000196</v>
      </c>
      <c r="I34" s="181">
        <f>'Open Int.'!O34</f>
        <v>0.9472712892169787</v>
      </c>
      <c r="J34" s="202">
        <f>IF(Volume!D34=0,0,Volume!F34/Volume!D34)</f>
        <v>0</v>
      </c>
      <c r="K34" s="206">
        <f>IF('Open Int.'!E34=0,0,'Open Int.'!H34/'Open Int.'!E34)</f>
        <v>0.05</v>
      </c>
    </row>
    <row r="35" spans="1:11" ht="15">
      <c r="A35" s="223" t="s">
        <v>210</v>
      </c>
      <c r="B35" s="347">
        <f>Margins!B35</f>
        <v>400</v>
      </c>
      <c r="C35" s="347">
        <f>Volume!J35</f>
        <v>779.9</v>
      </c>
      <c r="D35" s="199">
        <f>Volume!M35</f>
        <v>-1.3783510369246303</v>
      </c>
      <c r="E35" s="191">
        <f>Volume!C35*100</f>
        <v>-61</v>
      </c>
      <c r="F35" s="429">
        <f>'Open Int.'!D35*100</f>
        <v>-1</v>
      </c>
      <c r="G35" s="192">
        <f>'Open Int.'!R35</f>
        <v>235.904152</v>
      </c>
      <c r="H35" s="192">
        <f>'Open Int.'!Z35</f>
        <v>-4.815367999999978</v>
      </c>
      <c r="I35" s="181">
        <f>'Open Int.'!O35</f>
        <v>0.984792382967469</v>
      </c>
      <c r="J35" s="202">
        <f>IF(Volume!D35=0,0,Volume!F35/Volume!D35)</f>
        <v>0</v>
      </c>
      <c r="K35" s="206">
        <f>IF('Open Int.'!E35=0,0,'Open Int.'!H35/'Open Int.'!E35)</f>
        <v>0.010752688172043012</v>
      </c>
    </row>
    <row r="36" spans="1:11" ht="15">
      <c r="A36" s="223" t="s">
        <v>237</v>
      </c>
      <c r="B36" s="347">
        <f>Margins!B36</f>
        <v>4800</v>
      </c>
      <c r="C36" s="347">
        <f>Volume!J36</f>
        <v>127.35</v>
      </c>
      <c r="D36" s="199">
        <f>Volume!M36</f>
        <v>-0.07846214201648374</v>
      </c>
      <c r="E36" s="191">
        <f>Volume!C36*100</f>
        <v>-19</v>
      </c>
      <c r="F36" s="429">
        <f>'Open Int.'!D36*100</f>
        <v>1</v>
      </c>
      <c r="G36" s="192">
        <f>'Open Int.'!R36</f>
        <v>112.90341599999999</v>
      </c>
      <c r="H36" s="192">
        <f>'Open Int.'!Z36</f>
        <v>1.6854479999999938</v>
      </c>
      <c r="I36" s="181">
        <f>'Open Int.'!O36</f>
        <v>0.9956686518678939</v>
      </c>
      <c r="J36" s="202">
        <f>IF(Volume!D36=0,0,Volume!F36/Volume!D36)</f>
        <v>0.038461538461538464</v>
      </c>
      <c r="K36" s="206">
        <f>IF('Open Int.'!E36=0,0,'Open Int.'!H36/'Open Int.'!E36)</f>
        <v>0.2047244094488189</v>
      </c>
    </row>
    <row r="37" spans="1:11" ht="15">
      <c r="A37" s="223" t="s">
        <v>179</v>
      </c>
      <c r="B37" s="347">
        <f>Margins!B37</f>
        <v>5650</v>
      </c>
      <c r="C37" s="347">
        <f>Volume!J37</f>
        <v>54.65</v>
      </c>
      <c r="D37" s="199">
        <f>Volume!M37</f>
        <v>-1.1754068716094008</v>
      </c>
      <c r="E37" s="191">
        <f>Volume!C37*100</f>
        <v>-47</v>
      </c>
      <c r="F37" s="429">
        <f>'Open Int.'!D37*100</f>
        <v>1</v>
      </c>
      <c r="G37" s="192">
        <f>'Open Int.'!R37</f>
        <v>139.28727475</v>
      </c>
      <c r="H37" s="192">
        <f>'Open Int.'!Z37</f>
        <v>0.5929392500000006</v>
      </c>
      <c r="I37" s="181">
        <f>'Open Int.'!O37</f>
        <v>0.9829306140545334</v>
      </c>
      <c r="J37" s="202">
        <f>IF(Volume!D37=0,0,Volume!F37/Volume!D37)</f>
        <v>0.08771929824561403</v>
      </c>
      <c r="K37" s="206">
        <f>IF('Open Int.'!E37=0,0,'Open Int.'!H37/'Open Int.'!E37)</f>
        <v>0.12631578947368421</v>
      </c>
    </row>
    <row r="38" spans="1:11" ht="15">
      <c r="A38" s="223" t="s">
        <v>180</v>
      </c>
      <c r="B38" s="347">
        <f>Margins!B38</f>
        <v>1300</v>
      </c>
      <c r="C38" s="347">
        <f>Volume!J38</f>
        <v>214.95</v>
      </c>
      <c r="D38" s="199">
        <f>Volume!M38</f>
        <v>0.9628933771723734</v>
      </c>
      <c r="E38" s="191">
        <f>Volume!C38*100</f>
        <v>314</v>
      </c>
      <c r="F38" s="429">
        <f>'Open Int.'!D38*100</f>
        <v>18</v>
      </c>
      <c r="G38" s="192">
        <f>'Open Int.'!R38</f>
        <v>21.1532295</v>
      </c>
      <c r="H38" s="192">
        <f>'Open Int.'!Z38</f>
        <v>3.356918499999999</v>
      </c>
      <c r="I38" s="181">
        <f>'Open Int.'!O38</f>
        <v>0.9960369881109643</v>
      </c>
      <c r="J38" s="202">
        <f>IF(Volume!D38=0,0,Volume!F38/Volume!D38)</f>
        <v>0</v>
      </c>
      <c r="K38" s="206">
        <f>IF('Open Int.'!E38=0,0,'Open Int.'!H38/'Open Int.'!E38)</f>
        <v>0.46153846153846156</v>
      </c>
    </row>
    <row r="39" spans="1:11" ht="15">
      <c r="A39" s="223" t="s">
        <v>103</v>
      </c>
      <c r="B39" s="347">
        <f>Margins!B39</f>
        <v>1500</v>
      </c>
      <c r="C39" s="347">
        <f>Volume!J39</f>
        <v>265.25</v>
      </c>
      <c r="D39" s="199">
        <f>Volume!M39</f>
        <v>-0.2444528018051814</v>
      </c>
      <c r="E39" s="191">
        <f>Volume!C39*100</f>
        <v>-48</v>
      </c>
      <c r="F39" s="429">
        <f>'Open Int.'!D39*100</f>
        <v>4</v>
      </c>
      <c r="G39" s="192">
        <f>'Open Int.'!R39</f>
        <v>132.2138625</v>
      </c>
      <c r="H39" s="192">
        <f>'Open Int.'!Z39</f>
        <v>4.2627825</v>
      </c>
      <c r="I39" s="181">
        <f>'Open Int.'!O39</f>
        <v>0.9726151068311767</v>
      </c>
      <c r="J39" s="202">
        <f>IF(Volume!D39=0,0,Volume!F39/Volume!D39)</f>
        <v>0.030303030303030304</v>
      </c>
      <c r="K39" s="206">
        <f>IF('Open Int.'!E39=0,0,'Open Int.'!H39/'Open Int.'!E39)</f>
        <v>0.07692307692307693</v>
      </c>
    </row>
    <row r="40" spans="1:11" ht="15">
      <c r="A40" s="223" t="s">
        <v>238</v>
      </c>
      <c r="B40" s="347">
        <f>Margins!B40</f>
        <v>300</v>
      </c>
      <c r="C40" s="347">
        <f>Volume!J40</f>
        <v>1158.85</v>
      </c>
      <c r="D40" s="199">
        <f>Volume!M40</f>
        <v>-1.1431008743868705</v>
      </c>
      <c r="E40" s="191">
        <f>Volume!C40*100</f>
        <v>-30</v>
      </c>
      <c r="F40" s="429">
        <f>'Open Int.'!D40*100</f>
        <v>3</v>
      </c>
      <c r="G40" s="192">
        <f>'Open Int.'!R40</f>
        <v>85.73172299999999</v>
      </c>
      <c r="H40" s="192">
        <f>'Open Int.'!Z40</f>
        <v>2.2792454999999876</v>
      </c>
      <c r="I40" s="181">
        <f>'Open Int.'!O40</f>
        <v>0.9854014598540146</v>
      </c>
      <c r="J40" s="202">
        <f>IF(Volume!D40=0,0,Volume!F40/Volume!D40)</f>
        <v>0</v>
      </c>
      <c r="K40" s="206">
        <f>IF('Open Int.'!E40=0,0,'Open Int.'!H40/'Open Int.'!E40)</f>
        <v>5</v>
      </c>
    </row>
    <row r="41" spans="1:11" ht="15">
      <c r="A41" s="223" t="s">
        <v>250</v>
      </c>
      <c r="B41" s="347">
        <f>Margins!B41</f>
        <v>1000</v>
      </c>
      <c r="C41" s="347">
        <f>Volume!J41</f>
        <v>364</v>
      </c>
      <c r="D41" s="199">
        <f>Volume!M41</f>
        <v>1.4351400306534698</v>
      </c>
      <c r="E41" s="191">
        <f>Volume!C41*100</f>
        <v>-14.000000000000002</v>
      </c>
      <c r="F41" s="429">
        <f>'Open Int.'!D41*100</f>
        <v>-1</v>
      </c>
      <c r="G41" s="192">
        <f>'Open Int.'!R41</f>
        <v>401.2372</v>
      </c>
      <c r="H41" s="192">
        <f>'Open Int.'!Z41</f>
        <v>4.0620199999999045</v>
      </c>
      <c r="I41" s="181">
        <f>'Open Int.'!O41</f>
        <v>0.9841241041458768</v>
      </c>
      <c r="J41" s="202">
        <f>IF(Volume!D41=0,0,Volume!F41/Volume!D41)</f>
        <v>0.1554054054054054</v>
      </c>
      <c r="K41" s="206">
        <f>IF('Open Int.'!E41=0,0,'Open Int.'!H41/'Open Int.'!E41)</f>
        <v>0.32030401737242126</v>
      </c>
    </row>
    <row r="42" spans="1:11" ht="15">
      <c r="A42" s="223" t="s">
        <v>181</v>
      </c>
      <c r="B42" s="347">
        <f>Margins!B42</f>
        <v>2950</v>
      </c>
      <c r="C42" s="347">
        <f>Volume!J42</f>
        <v>103.05</v>
      </c>
      <c r="D42" s="199">
        <f>Volume!M42</f>
        <v>0.58565153733528</v>
      </c>
      <c r="E42" s="191">
        <f>Volume!C42*100</f>
        <v>32</v>
      </c>
      <c r="F42" s="429">
        <f>'Open Int.'!D42*100</f>
        <v>1</v>
      </c>
      <c r="G42" s="192">
        <f>'Open Int.'!R42</f>
        <v>80.16414075</v>
      </c>
      <c r="H42" s="192">
        <f>'Open Int.'!Z42</f>
        <v>1.1618722500000018</v>
      </c>
      <c r="I42" s="181">
        <f>'Open Int.'!O42</f>
        <v>0.9855896852483883</v>
      </c>
      <c r="J42" s="202">
        <f>IF(Volume!D42=0,0,Volume!F42/Volume!D42)</f>
        <v>0.029411764705882353</v>
      </c>
      <c r="K42" s="206">
        <f>IF('Open Int.'!E42=0,0,'Open Int.'!H42/'Open Int.'!E42)</f>
        <v>0.03731343283582089</v>
      </c>
    </row>
    <row r="43" spans="1:11" ht="15">
      <c r="A43" s="223" t="s">
        <v>239</v>
      </c>
      <c r="B43" s="347">
        <f>Margins!B43</f>
        <v>175</v>
      </c>
      <c r="C43" s="347">
        <f>Volume!J43</f>
        <v>2708.75</v>
      </c>
      <c r="D43" s="199">
        <f>Volume!M43</f>
        <v>1.4399131183762055</v>
      </c>
      <c r="E43" s="191">
        <f>Volume!C43*100</f>
        <v>4</v>
      </c>
      <c r="F43" s="429">
        <f>'Open Int.'!D43*100</f>
        <v>0</v>
      </c>
      <c r="G43" s="192">
        <f>'Open Int.'!R43</f>
        <v>258.489240625</v>
      </c>
      <c r="H43" s="192">
        <f>'Open Int.'!Z43</f>
        <v>2.78131262499997</v>
      </c>
      <c r="I43" s="181">
        <f>'Open Int.'!O43</f>
        <v>0.9928479735925179</v>
      </c>
      <c r="J43" s="202">
        <f>IF(Volume!D43=0,0,Volume!F43/Volume!D43)</f>
        <v>0</v>
      </c>
      <c r="K43" s="206">
        <f>IF('Open Int.'!E43=0,0,'Open Int.'!H43/'Open Int.'!E43)</f>
        <v>0.6666666666666666</v>
      </c>
    </row>
    <row r="44" spans="1:11" ht="15">
      <c r="A44" s="223" t="s">
        <v>211</v>
      </c>
      <c r="B44" s="347">
        <f>Margins!B44</f>
        <v>2062</v>
      </c>
      <c r="C44" s="347">
        <f>Volume!J44</f>
        <v>137.55</v>
      </c>
      <c r="D44" s="199">
        <f>Volume!M44</f>
        <v>1.4380530973451453</v>
      </c>
      <c r="E44" s="191">
        <f>Volume!C44*100</f>
        <v>37</v>
      </c>
      <c r="F44" s="429">
        <f>'Open Int.'!D44*100</f>
        <v>-4</v>
      </c>
      <c r="G44" s="192">
        <f>'Open Int.'!R44</f>
        <v>173.04150381000002</v>
      </c>
      <c r="H44" s="192">
        <f>'Open Int.'!Z44</f>
        <v>-3.6702465899999765</v>
      </c>
      <c r="I44" s="181">
        <f>'Open Int.'!O44</f>
        <v>0.9714800852319292</v>
      </c>
      <c r="J44" s="202">
        <f>IF(Volume!D44=0,0,Volume!F44/Volume!D44)</f>
        <v>0.3264705882352941</v>
      </c>
      <c r="K44" s="206">
        <f>IF('Open Int.'!E44=0,0,'Open Int.'!H44/'Open Int.'!E44)</f>
        <v>0.6838235294117647</v>
      </c>
    </row>
    <row r="45" spans="1:11" ht="15">
      <c r="A45" s="223" t="s">
        <v>213</v>
      </c>
      <c r="B45" s="347">
        <f>Margins!B45</f>
        <v>650</v>
      </c>
      <c r="C45" s="347">
        <f>Volume!J45</f>
        <v>629.7</v>
      </c>
      <c r="D45" s="199">
        <f>Volume!M45</f>
        <v>-0.031751071598655624</v>
      </c>
      <c r="E45" s="191">
        <f>Volume!C45*100</f>
        <v>-56.99999999999999</v>
      </c>
      <c r="F45" s="429">
        <f>'Open Int.'!D45*100</f>
        <v>0</v>
      </c>
      <c r="G45" s="192">
        <f>'Open Int.'!R45</f>
        <v>122.5868475</v>
      </c>
      <c r="H45" s="192">
        <f>'Open Int.'!Z45</f>
        <v>0.12483900000000858</v>
      </c>
      <c r="I45" s="181">
        <f>'Open Int.'!O45</f>
        <v>0.9739565943238732</v>
      </c>
      <c r="J45" s="202">
        <f>IF(Volume!D45=0,0,Volume!F45/Volume!D45)</f>
        <v>0</v>
      </c>
      <c r="K45" s="206">
        <f>IF('Open Int.'!E45=0,0,'Open Int.'!H45/'Open Int.'!E45)</f>
        <v>0</v>
      </c>
    </row>
    <row r="46" spans="1:11" ht="15">
      <c r="A46" s="223" t="s">
        <v>4</v>
      </c>
      <c r="B46" s="347">
        <f>Margins!B46</f>
        <v>300</v>
      </c>
      <c r="C46" s="347">
        <f>Volume!J46</f>
        <v>1525.8</v>
      </c>
      <c r="D46" s="199">
        <f>Volume!M46</f>
        <v>-1.287442582648644</v>
      </c>
      <c r="E46" s="191">
        <f>Volume!C46*100</f>
        <v>-28.000000000000004</v>
      </c>
      <c r="F46" s="429">
        <f>'Open Int.'!D46*100</f>
        <v>3</v>
      </c>
      <c r="G46" s="192">
        <f>'Open Int.'!R46</f>
        <v>125.8785</v>
      </c>
      <c r="H46" s="192">
        <f>'Open Int.'!Z46</f>
        <v>2.2534140000000065</v>
      </c>
      <c r="I46" s="181">
        <f>'Open Int.'!O46</f>
        <v>0.9850909090909091</v>
      </c>
      <c r="J46" s="202">
        <f>IF(Volume!D46=0,0,Volume!F46/Volume!D46)</f>
        <v>0</v>
      </c>
      <c r="K46" s="206">
        <f>IF('Open Int.'!E46=0,0,'Open Int.'!H46/'Open Int.'!E46)</f>
        <v>0</v>
      </c>
    </row>
    <row r="47" spans="1:11" ht="15">
      <c r="A47" s="223" t="s">
        <v>93</v>
      </c>
      <c r="B47" s="347">
        <f>Margins!B47</f>
        <v>400</v>
      </c>
      <c r="C47" s="347">
        <f>Volume!J47</f>
        <v>1076.45</v>
      </c>
      <c r="D47" s="199">
        <f>Volume!M47</f>
        <v>1.0134659597428757</v>
      </c>
      <c r="E47" s="191">
        <f>Volume!C47*100</f>
        <v>16</v>
      </c>
      <c r="F47" s="429">
        <f>'Open Int.'!D47*100</f>
        <v>6</v>
      </c>
      <c r="G47" s="192">
        <f>'Open Int.'!R47</f>
        <v>185.1494</v>
      </c>
      <c r="H47" s="192">
        <f>'Open Int.'!Z47</f>
        <v>12.343595999999991</v>
      </c>
      <c r="I47" s="181">
        <f>'Open Int.'!O47</f>
        <v>0.9888372093023255</v>
      </c>
      <c r="J47" s="202">
        <f>IF(Volume!D47=0,0,Volume!F47/Volume!D47)</f>
        <v>0</v>
      </c>
      <c r="K47" s="206">
        <f>IF('Open Int.'!E47=0,0,'Open Int.'!H47/'Open Int.'!E47)</f>
        <v>0</v>
      </c>
    </row>
    <row r="48" spans="1:11" ht="15">
      <c r="A48" s="223" t="s">
        <v>212</v>
      </c>
      <c r="B48" s="347">
        <f>Margins!B48</f>
        <v>400</v>
      </c>
      <c r="C48" s="347">
        <f>Volume!J48</f>
        <v>713.7</v>
      </c>
      <c r="D48" s="199">
        <f>Volume!M48</f>
        <v>1.0405606285835665</v>
      </c>
      <c r="E48" s="191">
        <f>Volume!C48*100</f>
        <v>-26</v>
      </c>
      <c r="F48" s="429">
        <f>'Open Int.'!D48*100</f>
        <v>-5</v>
      </c>
      <c r="G48" s="192">
        <f>'Open Int.'!R48</f>
        <v>100.43186400000002</v>
      </c>
      <c r="H48" s="192">
        <f>'Open Int.'!Z48</f>
        <v>-4.023173999999983</v>
      </c>
      <c r="I48" s="181">
        <f>'Open Int.'!O48</f>
        <v>0.9476975554292212</v>
      </c>
      <c r="J48" s="202">
        <f>IF(Volume!D48=0,0,Volume!F48/Volume!D48)</f>
        <v>0</v>
      </c>
      <c r="K48" s="206">
        <f>IF('Open Int.'!E48=0,0,'Open Int.'!H48/'Open Int.'!E48)</f>
        <v>0.05</v>
      </c>
    </row>
    <row r="49" spans="1:11" ht="15">
      <c r="A49" s="223" t="s">
        <v>5</v>
      </c>
      <c r="B49" s="347">
        <f>Margins!B49</f>
        <v>1595</v>
      </c>
      <c r="C49" s="347">
        <f>Volume!J49</f>
        <v>177.55</v>
      </c>
      <c r="D49" s="199">
        <f>Volume!M49</f>
        <v>-0.5043429532081689</v>
      </c>
      <c r="E49" s="191">
        <f>Volume!C49*100</f>
        <v>-2</v>
      </c>
      <c r="F49" s="429">
        <f>'Open Int.'!D49*100</f>
        <v>-1</v>
      </c>
      <c r="G49" s="192">
        <f>'Open Int.'!R49</f>
        <v>1067.9746132</v>
      </c>
      <c r="H49" s="192">
        <f>'Open Int.'!Z49</f>
        <v>-12.358474699999988</v>
      </c>
      <c r="I49" s="181">
        <f>'Open Int.'!O49</f>
        <v>0.9744378447178617</v>
      </c>
      <c r="J49" s="202">
        <f>IF(Volume!D49=0,0,Volume!F49/Volume!D49)</f>
        <v>0.1282051282051282</v>
      </c>
      <c r="K49" s="206">
        <f>IF('Open Int.'!E49=0,0,'Open Int.'!H49/'Open Int.'!E49)</f>
        <v>0.14778694673668416</v>
      </c>
    </row>
    <row r="50" spans="1:11" ht="15">
      <c r="A50" s="223" t="s">
        <v>214</v>
      </c>
      <c r="B50" s="347">
        <f>Margins!B50</f>
        <v>1000</v>
      </c>
      <c r="C50" s="347">
        <f>Volume!J50</f>
        <v>244</v>
      </c>
      <c r="D50" s="199">
        <f>Volume!M50</f>
        <v>-1.9489652401044784</v>
      </c>
      <c r="E50" s="191">
        <f>Volume!C50*100</f>
        <v>-16</v>
      </c>
      <c r="F50" s="429">
        <f>'Open Int.'!D50*100</f>
        <v>1</v>
      </c>
      <c r="G50" s="192">
        <f>'Open Int.'!R50</f>
        <v>495.4908</v>
      </c>
      <c r="H50" s="192">
        <f>'Open Int.'!Z50</f>
        <v>-0.06909000000001697</v>
      </c>
      <c r="I50" s="181">
        <f>'Open Int.'!O50</f>
        <v>0.9915792583838086</v>
      </c>
      <c r="J50" s="202">
        <f>IF(Volume!D50=0,0,Volume!F50/Volume!D50)</f>
        <v>0.1348435814455232</v>
      </c>
      <c r="K50" s="206">
        <f>IF('Open Int.'!E50=0,0,'Open Int.'!H50/'Open Int.'!E50)</f>
        <v>0.24791666666666667</v>
      </c>
    </row>
    <row r="51" spans="1:11" ht="15">
      <c r="A51" s="223" t="s">
        <v>215</v>
      </c>
      <c r="B51" s="347">
        <f>Margins!B51</f>
        <v>1300</v>
      </c>
      <c r="C51" s="347">
        <f>Volume!J51</f>
        <v>305.75</v>
      </c>
      <c r="D51" s="199">
        <f>Volume!M51</f>
        <v>-0.47200520833332965</v>
      </c>
      <c r="E51" s="191">
        <f>Volume!C51*100</f>
        <v>-56.00000000000001</v>
      </c>
      <c r="F51" s="429">
        <f>'Open Int.'!D51*100</f>
        <v>-1</v>
      </c>
      <c r="G51" s="192">
        <f>'Open Int.'!R51</f>
        <v>244.447125</v>
      </c>
      <c r="H51" s="192">
        <f>'Open Int.'!Z51</f>
        <v>-4.154474999999991</v>
      </c>
      <c r="I51" s="181">
        <f>'Open Int.'!O51</f>
        <v>0.9679674796747968</v>
      </c>
      <c r="J51" s="202">
        <f>IF(Volume!D51=0,0,Volume!F51/Volume!D51)</f>
        <v>0.017857142857142856</v>
      </c>
      <c r="K51" s="206">
        <f>IF('Open Int.'!E51=0,0,'Open Int.'!H51/'Open Int.'!E51)</f>
        <v>0.15846994535519127</v>
      </c>
    </row>
    <row r="52" spans="1:11" ht="15">
      <c r="A52" s="223" t="s">
        <v>57</v>
      </c>
      <c r="B52" s="347">
        <f>Margins!B52</f>
        <v>300</v>
      </c>
      <c r="C52" s="347">
        <f>Volume!J52</f>
        <v>1524.9</v>
      </c>
      <c r="D52" s="199">
        <f>Volume!M52</f>
        <v>-0.6417983384916051</v>
      </c>
      <c r="E52" s="191">
        <f>Volume!C52*100</f>
        <v>-57.99999999999999</v>
      </c>
      <c r="F52" s="429">
        <f>'Open Int.'!D52*100</f>
        <v>-1</v>
      </c>
      <c r="G52" s="192">
        <f>'Open Int.'!R52</f>
        <v>235.871532</v>
      </c>
      <c r="H52" s="192">
        <f>'Open Int.'!Z52</f>
        <v>-3.2271704999999997</v>
      </c>
      <c r="I52" s="181">
        <f>'Open Int.'!O52</f>
        <v>0.9959270752521334</v>
      </c>
      <c r="J52" s="202">
        <f>IF(Volume!D52=0,0,Volume!F52/Volume!D52)</f>
        <v>0</v>
      </c>
      <c r="K52" s="206">
        <f>IF('Open Int.'!E52=0,0,'Open Int.'!H52/'Open Int.'!E52)</f>
        <v>0.16666666666666666</v>
      </c>
    </row>
    <row r="53" spans="1:11" ht="15">
      <c r="A53" s="223" t="s">
        <v>216</v>
      </c>
      <c r="B53" s="347">
        <f>Margins!B53</f>
        <v>700</v>
      </c>
      <c r="C53" s="347">
        <f>Volume!J53</f>
        <v>880.5</v>
      </c>
      <c r="D53" s="199">
        <f>Volume!M53</f>
        <v>2.754113665538572</v>
      </c>
      <c r="E53" s="191">
        <f>Volume!C53*100</f>
        <v>14.000000000000002</v>
      </c>
      <c r="F53" s="429">
        <f>'Open Int.'!D53*100</f>
        <v>5</v>
      </c>
      <c r="G53" s="192">
        <f>'Open Int.'!R53</f>
        <v>801.439905</v>
      </c>
      <c r="H53" s="192">
        <f>'Open Int.'!Z53</f>
        <v>55.61128299999996</v>
      </c>
      <c r="I53" s="181">
        <f>'Open Int.'!O53</f>
        <v>0.985157271398908</v>
      </c>
      <c r="J53" s="202">
        <f>IF(Volume!D53=0,0,Volume!F53/Volume!D53)</f>
        <v>0.18686131386861313</v>
      </c>
      <c r="K53" s="206">
        <f>IF('Open Int.'!E53=0,0,'Open Int.'!H53/'Open Int.'!E53)</f>
        <v>0.5901060070671378</v>
      </c>
    </row>
    <row r="54" spans="1:11" ht="15">
      <c r="A54" s="223" t="s">
        <v>156</v>
      </c>
      <c r="B54" s="347">
        <f>Margins!B54</f>
        <v>4800</v>
      </c>
      <c r="C54" s="347">
        <f>Volume!J54</f>
        <v>80.25</v>
      </c>
      <c r="D54" s="199">
        <f>Volume!M54</f>
        <v>2.6871401151631407</v>
      </c>
      <c r="E54" s="191">
        <f>Volume!C54*100</f>
        <v>196</v>
      </c>
      <c r="F54" s="429">
        <f>'Open Int.'!D54*100</f>
        <v>4</v>
      </c>
      <c r="G54" s="192">
        <f>'Open Int.'!R54</f>
        <v>202.8078</v>
      </c>
      <c r="H54" s="192">
        <f>'Open Int.'!Z54</f>
        <v>11.534111999999965</v>
      </c>
      <c r="I54" s="181">
        <f>'Open Int.'!O54</f>
        <v>0.9796771130104464</v>
      </c>
      <c r="J54" s="202">
        <f>IF(Volume!D54=0,0,Volume!F54/Volume!D54)</f>
        <v>0.11020408163265306</v>
      </c>
      <c r="K54" s="206">
        <f>IF('Open Int.'!E54=0,0,'Open Int.'!H54/'Open Int.'!E54)</f>
        <v>0.2088477366255144</v>
      </c>
    </row>
    <row r="55" spans="1:11" ht="15">
      <c r="A55" s="223" t="s">
        <v>200</v>
      </c>
      <c r="B55" s="347">
        <f>Margins!B55</f>
        <v>5900</v>
      </c>
      <c r="C55" s="347">
        <f>Volume!J55</f>
        <v>78.65</v>
      </c>
      <c r="D55" s="199">
        <f>Volume!M55</f>
        <v>-0.9445843828715365</v>
      </c>
      <c r="E55" s="191">
        <f>Volume!C55*100</f>
        <v>-5</v>
      </c>
      <c r="F55" s="429">
        <f>'Open Int.'!D55*100</f>
        <v>5</v>
      </c>
      <c r="G55" s="192">
        <f>'Open Int.'!R55</f>
        <v>195.17312100000004</v>
      </c>
      <c r="H55" s="192">
        <f>'Open Int.'!Z55</f>
        <v>6.149511000000018</v>
      </c>
      <c r="I55" s="181">
        <f>'Open Int.'!O55</f>
        <v>0.9809795530194959</v>
      </c>
      <c r="J55" s="202">
        <f>IF(Volume!D55=0,0,Volume!F55/Volume!D55)</f>
        <v>0.15</v>
      </c>
      <c r="K55" s="206">
        <f>IF('Open Int.'!E55=0,0,'Open Int.'!H55/'Open Int.'!E55)</f>
        <v>0.2906666666666667</v>
      </c>
    </row>
    <row r="56" spans="1:11" ht="15">
      <c r="A56" s="223" t="s">
        <v>191</v>
      </c>
      <c r="B56" s="347">
        <f>Margins!B56</f>
        <v>31500</v>
      </c>
      <c r="C56" s="347">
        <f>Volume!J56</f>
        <v>12.55</v>
      </c>
      <c r="D56" s="199">
        <f>Volume!M56</f>
        <v>-2.3346303501945442</v>
      </c>
      <c r="E56" s="191">
        <f>Volume!C56*100</f>
        <v>-42</v>
      </c>
      <c r="F56" s="429">
        <f>'Open Int.'!D56*100</f>
        <v>-3</v>
      </c>
      <c r="G56" s="192">
        <f>'Open Int.'!R56</f>
        <v>144.926145</v>
      </c>
      <c r="H56" s="192">
        <f>'Open Int.'!Z56</f>
        <v>-7.188299999999998</v>
      </c>
      <c r="I56" s="181">
        <f>'Open Int.'!O56</f>
        <v>0.9653573376977632</v>
      </c>
      <c r="J56" s="202">
        <f>IF(Volume!D56=0,0,Volume!F56/Volume!D56)</f>
        <v>0.15</v>
      </c>
      <c r="K56" s="206">
        <f>IF('Open Int.'!E56=0,0,'Open Int.'!H56/'Open Int.'!E56)</f>
        <v>0.29049531459170014</v>
      </c>
    </row>
    <row r="57" spans="1:11" ht="15">
      <c r="A57" s="223" t="s">
        <v>157</v>
      </c>
      <c r="B57" s="347">
        <f>Margins!B57</f>
        <v>1750</v>
      </c>
      <c r="C57" s="347">
        <f>Volume!J57</f>
        <v>154.9</v>
      </c>
      <c r="D57" s="199">
        <f>Volume!M57</f>
        <v>1.0107597000326125</v>
      </c>
      <c r="E57" s="191">
        <f>Volume!C57*100</f>
        <v>-5</v>
      </c>
      <c r="F57" s="429">
        <f>'Open Int.'!D57*100</f>
        <v>-7.000000000000001</v>
      </c>
      <c r="G57" s="192">
        <f>'Open Int.'!R57</f>
        <v>174.734945</v>
      </c>
      <c r="H57" s="192">
        <f>'Open Int.'!Z57</f>
        <v>-10.649869999999993</v>
      </c>
      <c r="I57" s="181">
        <f>'Open Int.'!O57</f>
        <v>0.9857275829972075</v>
      </c>
      <c r="J57" s="202">
        <f>IF(Volume!D57=0,0,Volume!F57/Volume!D57)</f>
        <v>0.08597285067873303</v>
      </c>
      <c r="K57" s="206">
        <f>IF('Open Int.'!E57=0,0,'Open Int.'!H57/'Open Int.'!E57)</f>
        <v>0.10833333333333334</v>
      </c>
    </row>
    <row r="58" spans="1:11" ht="15">
      <c r="A58" s="223" t="s">
        <v>192</v>
      </c>
      <c r="B58" s="347">
        <f>Margins!B58</f>
        <v>1450</v>
      </c>
      <c r="C58" s="347">
        <f>Volume!J58</f>
        <v>216.8</v>
      </c>
      <c r="D58" s="199">
        <f>Volume!M58</f>
        <v>-0.13818516812528003</v>
      </c>
      <c r="E58" s="191">
        <f>Volume!C58*100</f>
        <v>-5</v>
      </c>
      <c r="F58" s="429">
        <f>'Open Int.'!D58*100</f>
        <v>2</v>
      </c>
      <c r="G58" s="192">
        <f>'Open Int.'!R58</f>
        <v>533.185996</v>
      </c>
      <c r="H58" s="192">
        <f>'Open Int.'!Z58</f>
        <v>8.831964500000026</v>
      </c>
      <c r="I58" s="181">
        <f>'Open Int.'!O58</f>
        <v>0.9862036436530865</v>
      </c>
      <c r="J58" s="202">
        <f>IF(Volume!D58=0,0,Volume!F58/Volume!D58)</f>
        <v>0.1307901907356948</v>
      </c>
      <c r="K58" s="206">
        <f>IF('Open Int.'!E58=0,0,'Open Int.'!H58/'Open Int.'!E58)</f>
        <v>0.26285714285714284</v>
      </c>
    </row>
    <row r="59" spans="1:11" ht="15">
      <c r="A59" s="223" t="s">
        <v>182</v>
      </c>
      <c r="B59" s="347">
        <f>Margins!B59</f>
        <v>7700</v>
      </c>
      <c r="C59" s="347">
        <f>Volume!J59</f>
        <v>47.5</v>
      </c>
      <c r="D59" s="199">
        <f>Volume!M59</f>
        <v>0.5291005291005291</v>
      </c>
      <c r="E59" s="191">
        <f>Volume!C59*100</f>
        <v>9</v>
      </c>
      <c r="F59" s="429">
        <f>'Open Int.'!D59*100</f>
        <v>1</v>
      </c>
      <c r="G59" s="192">
        <f>'Open Int.'!R59</f>
        <v>81.671975</v>
      </c>
      <c r="H59" s="192">
        <f>'Open Int.'!Z59</f>
        <v>1.9579175000000077</v>
      </c>
      <c r="I59" s="181">
        <f>'Open Int.'!O59</f>
        <v>0.9834303627407076</v>
      </c>
      <c r="J59" s="202">
        <f>IF(Volume!D59=0,0,Volume!F59/Volume!D59)</f>
        <v>0.05555555555555555</v>
      </c>
      <c r="K59" s="206">
        <f>IF('Open Int.'!E59=0,0,'Open Int.'!H59/'Open Int.'!E59)</f>
        <v>0.15384615384615385</v>
      </c>
    </row>
    <row r="60" spans="1:11" ht="15">
      <c r="A60" s="223" t="s">
        <v>217</v>
      </c>
      <c r="B60" s="347">
        <f>Margins!B60</f>
        <v>200</v>
      </c>
      <c r="C60" s="347">
        <f>Volume!J60</f>
        <v>2222.65</v>
      </c>
      <c r="D60" s="199">
        <f>Volume!M60</f>
        <v>0.5473750876478662</v>
      </c>
      <c r="E60" s="191">
        <f>Volume!C60*100</f>
        <v>-48</v>
      </c>
      <c r="F60" s="429">
        <f>'Open Int.'!D60*100</f>
        <v>-2</v>
      </c>
      <c r="G60" s="192">
        <f>'Open Int.'!R60</f>
        <v>681.153319</v>
      </c>
      <c r="H60" s="192">
        <f>'Open Int.'!Z60</f>
        <v>-20.91736100000014</v>
      </c>
      <c r="I60" s="181">
        <f>'Open Int.'!O60</f>
        <v>0.8976049076551589</v>
      </c>
      <c r="J60" s="202">
        <f>IF(Volume!D60=0,0,Volume!F60/Volume!D60)</f>
        <v>0.2015810276679842</v>
      </c>
      <c r="K60" s="206">
        <f>IF('Open Int.'!E60=0,0,'Open Int.'!H60/'Open Int.'!E60)</f>
        <v>0.5609318996415771</v>
      </c>
    </row>
    <row r="61" spans="1:11" ht="15">
      <c r="A61" s="223" t="s">
        <v>158</v>
      </c>
      <c r="B61" s="347">
        <f>Margins!B61</f>
        <v>2950</v>
      </c>
      <c r="C61" s="347">
        <f>Volume!J61</f>
        <v>115.8</v>
      </c>
      <c r="D61" s="199">
        <f>Volume!M61</f>
        <v>4.512635379061372</v>
      </c>
      <c r="E61" s="191">
        <f>Volume!C61*100</f>
        <v>470</v>
      </c>
      <c r="F61" s="429">
        <f>'Open Int.'!D61*100</f>
        <v>-1</v>
      </c>
      <c r="G61" s="192">
        <f>'Open Int.'!R61</f>
        <v>29.754231</v>
      </c>
      <c r="H61" s="192">
        <f>'Open Int.'!Z61</f>
        <v>1.3827829999999999</v>
      </c>
      <c r="I61" s="181">
        <f>'Open Int.'!O61</f>
        <v>0.9954075774971297</v>
      </c>
      <c r="J61" s="202">
        <f>IF(Volume!D61=0,0,Volume!F61/Volume!D61)</f>
        <v>0</v>
      </c>
      <c r="K61" s="206">
        <f>IF('Open Int.'!E61=0,0,'Open Int.'!H61/'Open Int.'!E61)</f>
        <v>14</v>
      </c>
    </row>
    <row r="62" spans="1:11" ht="15">
      <c r="A62" s="223" t="s">
        <v>104</v>
      </c>
      <c r="B62" s="347">
        <f>Margins!B62</f>
        <v>600</v>
      </c>
      <c r="C62" s="347">
        <f>Volume!J62</f>
        <v>493.95</v>
      </c>
      <c r="D62" s="199">
        <f>Volume!M62</f>
        <v>0.4371695811305362</v>
      </c>
      <c r="E62" s="191">
        <f>Volume!C62*100</f>
        <v>-24</v>
      </c>
      <c r="F62" s="429">
        <f>'Open Int.'!D62*100</f>
        <v>-3</v>
      </c>
      <c r="G62" s="192">
        <f>'Open Int.'!R62</f>
        <v>91.933974</v>
      </c>
      <c r="H62" s="192">
        <f>'Open Int.'!Z62</f>
        <v>-2.816213999999988</v>
      </c>
      <c r="I62" s="181">
        <f>'Open Int.'!O62</f>
        <v>0.9909735654416505</v>
      </c>
      <c r="J62" s="202">
        <f>IF(Volume!D62=0,0,Volume!F62/Volume!D62)</f>
        <v>0</v>
      </c>
      <c r="K62" s="206">
        <f>IF('Open Int.'!E62=0,0,'Open Int.'!H62/'Open Int.'!E62)</f>
        <v>0</v>
      </c>
    </row>
    <row r="63" spans="1:11" ht="15">
      <c r="A63" s="223" t="s">
        <v>48</v>
      </c>
      <c r="B63" s="347">
        <f>Margins!B63</f>
        <v>1100</v>
      </c>
      <c r="C63" s="347">
        <f>Volume!J63</f>
        <v>292.4</v>
      </c>
      <c r="D63" s="199">
        <f>Volume!M63</f>
        <v>-2.125523012552309</v>
      </c>
      <c r="E63" s="191">
        <f>Volume!C63*100</f>
        <v>-49</v>
      </c>
      <c r="F63" s="429">
        <f>'Open Int.'!D63*100</f>
        <v>-1</v>
      </c>
      <c r="G63" s="192">
        <f>'Open Int.'!R63</f>
        <v>620.2827399999999</v>
      </c>
      <c r="H63" s="192">
        <f>'Open Int.'!Z63</f>
        <v>-17.381210000000124</v>
      </c>
      <c r="I63" s="181">
        <f>'Open Int.'!O63</f>
        <v>0.9926886180969665</v>
      </c>
      <c r="J63" s="202">
        <f>IF(Volume!D63=0,0,Volume!F63/Volume!D63)</f>
        <v>0.10248447204968944</v>
      </c>
      <c r="K63" s="206">
        <f>IF('Open Int.'!E63=0,0,'Open Int.'!H63/'Open Int.'!E63)</f>
        <v>0.11804384485666104</v>
      </c>
    </row>
    <row r="64" spans="1:11" ht="15">
      <c r="A64" s="223" t="s">
        <v>6</v>
      </c>
      <c r="B64" s="347">
        <f>Margins!B64</f>
        <v>1125</v>
      </c>
      <c r="C64" s="347">
        <f>Volume!J64</f>
        <v>185.75</v>
      </c>
      <c r="D64" s="199">
        <f>Volume!M64</f>
        <v>0.8962520369364507</v>
      </c>
      <c r="E64" s="191">
        <f>Volume!C64*100</f>
        <v>-6</v>
      </c>
      <c r="F64" s="429">
        <f>'Open Int.'!D64*100</f>
        <v>-2</v>
      </c>
      <c r="G64" s="192">
        <f>'Open Int.'!R64</f>
        <v>301.186659375</v>
      </c>
      <c r="H64" s="192">
        <f>'Open Int.'!Z64</f>
        <v>-0.7419431250000343</v>
      </c>
      <c r="I64" s="181">
        <f>'Open Int.'!O64</f>
        <v>0.9784222576840352</v>
      </c>
      <c r="J64" s="202">
        <f>IF(Volume!D64=0,0,Volume!F64/Volume!D64)</f>
        <v>0.07818930041152264</v>
      </c>
      <c r="K64" s="206">
        <f>IF('Open Int.'!E64=0,0,'Open Int.'!H64/'Open Int.'!E64)</f>
        <v>0.13592233009708737</v>
      </c>
    </row>
    <row r="65" spans="1:11" ht="15">
      <c r="A65" s="223" t="s">
        <v>193</v>
      </c>
      <c r="B65" s="347">
        <f>Margins!B65</f>
        <v>1000</v>
      </c>
      <c r="C65" s="347">
        <f>Volume!J65</f>
        <v>347.25</v>
      </c>
      <c r="D65" s="199">
        <f>Volume!M65</f>
        <v>-1.335416962636735</v>
      </c>
      <c r="E65" s="191">
        <f>Volume!C65*100</f>
        <v>-26</v>
      </c>
      <c r="F65" s="429">
        <f>'Open Int.'!D65*100</f>
        <v>4</v>
      </c>
      <c r="G65" s="192">
        <f>'Open Int.'!R65</f>
        <v>244.012575</v>
      </c>
      <c r="H65" s="192">
        <f>'Open Int.'!Z65</f>
        <v>5.601644999999991</v>
      </c>
      <c r="I65" s="181">
        <f>'Open Int.'!O65</f>
        <v>0.9473459513305821</v>
      </c>
      <c r="J65" s="202">
        <f>IF(Volume!D65=0,0,Volume!F65/Volume!D65)</f>
        <v>0.125</v>
      </c>
      <c r="K65" s="206">
        <f>IF('Open Int.'!E65=0,0,'Open Int.'!H65/'Open Int.'!E65)</f>
        <v>0.31227436823104693</v>
      </c>
    </row>
    <row r="66" spans="1:11" ht="15">
      <c r="A66" s="223" t="s">
        <v>183</v>
      </c>
      <c r="B66" s="347">
        <f>Margins!B66</f>
        <v>600</v>
      </c>
      <c r="C66" s="347">
        <f>Volume!J66</f>
        <v>522.7</v>
      </c>
      <c r="D66" s="199">
        <f>Volume!M66</f>
        <v>3.669178897263002</v>
      </c>
      <c r="E66" s="191">
        <f>Volume!C66*100</f>
        <v>46</v>
      </c>
      <c r="F66" s="429">
        <f>'Open Int.'!D66*100</f>
        <v>6</v>
      </c>
      <c r="G66" s="192">
        <f>'Open Int.'!R66</f>
        <v>25.810926000000002</v>
      </c>
      <c r="H66" s="192">
        <f>'Open Int.'!Z66</f>
        <v>2.305122000000001</v>
      </c>
      <c r="I66" s="181">
        <f>'Open Int.'!O66</f>
        <v>0.9939246658566221</v>
      </c>
      <c r="J66" s="202">
        <f>IF(Volume!D66=0,0,Volume!F66/Volume!D66)</f>
        <v>0</v>
      </c>
      <c r="K66" s="206">
        <f>IF('Open Int.'!E66=0,0,'Open Int.'!H66/'Open Int.'!E66)</f>
        <v>0</v>
      </c>
    </row>
    <row r="67" spans="1:11" ht="15">
      <c r="A67" s="223" t="s">
        <v>147</v>
      </c>
      <c r="B67" s="347">
        <f>Margins!B67</f>
        <v>400</v>
      </c>
      <c r="C67" s="347">
        <f>Volume!J67</f>
        <v>653.75</v>
      </c>
      <c r="D67" s="199">
        <f>Volume!M67</f>
        <v>3.1883829216320803</v>
      </c>
      <c r="E67" s="191">
        <f>Volume!C67*100</f>
        <v>70</v>
      </c>
      <c r="F67" s="429">
        <f>'Open Int.'!D67*100</f>
        <v>-14.000000000000002</v>
      </c>
      <c r="G67" s="192">
        <f>'Open Int.'!R67</f>
        <v>113.491</v>
      </c>
      <c r="H67" s="192">
        <f>'Open Int.'!Z67</f>
        <v>-13.624471999999997</v>
      </c>
      <c r="I67" s="181">
        <f>'Open Int.'!O67</f>
        <v>0.9709677419354839</v>
      </c>
      <c r="J67" s="202">
        <f>IF(Volume!D67=0,0,Volume!F67/Volume!D67)</f>
        <v>0.047619047619047616</v>
      </c>
      <c r="K67" s="206">
        <f>IF('Open Int.'!E67=0,0,'Open Int.'!H67/'Open Int.'!E67)</f>
        <v>0.05357142857142857</v>
      </c>
    </row>
    <row r="68" spans="1:11" ht="15">
      <c r="A68" s="223" t="s">
        <v>159</v>
      </c>
      <c r="B68" s="347">
        <f>Margins!B68</f>
        <v>250</v>
      </c>
      <c r="C68" s="347">
        <f>Volume!J68</f>
        <v>2077.7</v>
      </c>
      <c r="D68" s="199">
        <f>Volume!M68</f>
        <v>-0.23767795837035857</v>
      </c>
      <c r="E68" s="191">
        <f>Volume!C68*100</f>
        <v>-63</v>
      </c>
      <c r="F68" s="429">
        <f>'Open Int.'!D68*100</f>
        <v>-2</v>
      </c>
      <c r="G68" s="192">
        <f>'Open Int.'!R68</f>
        <v>49.39731749999999</v>
      </c>
      <c r="H68" s="192">
        <f>'Open Int.'!Z68</f>
        <v>-0.9507462500000088</v>
      </c>
      <c r="I68" s="181">
        <f>'Open Int.'!O68</f>
        <v>0.9915878023133544</v>
      </c>
      <c r="J68" s="202">
        <f>IF(Volume!D68=0,0,Volume!F68/Volume!D68)</f>
        <v>0</v>
      </c>
      <c r="K68" s="206">
        <f>IF('Open Int.'!E68=0,0,'Open Int.'!H68/'Open Int.'!E68)</f>
        <v>0</v>
      </c>
    </row>
    <row r="69" spans="1:11" ht="15">
      <c r="A69" s="223" t="s">
        <v>148</v>
      </c>
      <c r="B69" s="347">
        <f>Margins!B69</f>
        <v>12500</v>
      </c>
      <c r="C69" s="347">
        <f>Volume!J69</f>
        <v>30.75</v>
      </c>
      <c r="D69" s="199">
        <f>Volume!M69</f>
        <v>-0.9661835748792292</v>
      </c>
      <c r="E69" s="191">
        <f>Volume!C69*100</f>
        <v>27</v>
      </c>
      <c r="F69" s="429">
        <f>'Open Int.'!D69*100</f>
        <v>0</v>
      </c>
      <c r="G69" s="192">
        <f>'Open Int.'!R69</f>
        <v>95.0175</v>
      </c>
      <c r="H69" s="192">
        <f>'Open Int.'!Z69</f>
        <v>-0.5000624999999985</v>
      </c>
      <c r="I69" s="181">
        <f>'Open Int.'!O69</f>
        <v>0.9644012944983819</v>
      </c>
      <c r="J69" s="202">
        <f>IF(Volume!D69=0,0,Volume!F69/Volume!D69)</f>
        <v>0.11428571428571428</v>
      </c>
      <c r="K69" s="206">
        <f>IF('Open Int.'!E69=0,0,'Open Int.'!H69/'Open Int.'!E69)</f>
        <v>0.14855875831485588</v>
      </c>
    </row>
    <row r="70" spans="1:11" ht="15">
      <c r="A70" s="223" t="s">
        <v>184</v>
      </c>
      <c r="B70" s="347">
        <f>Margins!B70</f>
        <v>4000</v>
      </c>
      <c r="C70" s="347">
        <f>Volume!J70</f>
        <v>119.8</v>
      </c>
      <c r="D70" s="199">
        <f>Volume!M70</f>
        <v>-0.7456503728251911</v>
      </c>
      <c r="E70" s="191">
        <f>Volume!C70*100</f>
        <v>-20</v>
      </c>
      <c r="F70" s="429">
        <f>'Open Int.'!D70*100</f>
        <v>0</v>
      </c>
      <c r="G70" s="192">
        <f>'Open Int.'!R70</f>
        <v>104.27392</v>
      </c>
      <c r="H70" s="192">
        <f>'Open Int.'!Z70</f>
        <v>-1.1213199999999972</v>
      </c>
      <c r="I70" s="181">
        <f>'Open Int.'!O70</f>
        <v>0.9921875</v>
      </c>
      <c r="J70" s="202">
        <f>IF(Volume!D70=0,0,Volume!F70/Volume!D70)</f>
        <v>1</v>
      </c>
      <c r="K70" s="206">
        <f>IF('Open Int.'!E70=0,0,'Open Int.'!H70/'Open Int.'!E70)</f>
        <v>0.05555555555555555</v>
      </c>
    </row>
    <row r="71" spans="1:11" ht="15">
      <c r="A71" s="223" t="s">
        <v>194</v>
      </c>
      <c r="B71" s="347">
        <f>Margins!B71</f>
        <v>2500</v>
      </c>
      <c r="C71" s="347">
        <f>Volume!J71</f>
        <v>116.35</v>
      </c>
      <c r="D71" s="199">
        <f>Volume!M71</f>
        <v>2.737306843267103</v>
      </c>
      <c r="E71" s="191">
        <f>Volume!C71*100</f>
        <v>426.99999999999994</v>
      </c>
      <c r="F71" s="429">
        <f>'Open Int.'!D71*100</f>
        <v>5</v>
      </c>
      <c r="G71" s="192">
        <f>'Open Int.'!R71</f>
        <v>36.6793375</v>
      </c>
      <c r="H71" s="192">
        <f>'Open Int.'!Z71</f>
        <v>2.562775000000002</v>
      </c>
      <c r="I71" s="181">
        <f>'Open Int.'!O71</f>
        <v>0.9881046788263284</v>
      </c>
      <c r="J71" s="202">
        <f>IF(Volume!D71=0,0,Volume!F71/Volume!D71)</f>
        <v>0</v>
      </c>
      <c r="K71" s="206">
        <f>IF('Open Int.'!E71=0,0,'Open Int.'!H71/'Open Int.'!E71)</f>
        <v>0.08108108108108109</v>
      </c>
    </row>
    <row r="72" spans="1:11" ht="15">
      <c r="A72" s="223" t="s">
        <v>160</v>
      </c>
      <c r="B72" s="347">
        <f>Margins!B72</f>
        <v>1700</v>
      </c>
      <c r="C72" s="347">
        <f>Volume!J72</f>
        <v>180.05</v>
      </c>
      <c r="D72" s="199">
        <f>Volume!M72</f>
        <v>0.5304299274148615</v>
      </c>
      <c r="E72" s="191">
        <f>Volume!C72*100</f>
        <v>62</v>
      </c>
      <c r="F72" s="429">
        <f>'Open Int.'!D72*100</f>
        <v>1</v>
      </c>
      <c r="G72" s="192">
        <f>'Open Int.'!R72</f>
        <v>59.135622</v>
      </c>
      <c r="H72" s="192">
        <f>'Open Int.'!Z72</f>
        <v>1.2254280000000008</v>
      </c>
      <c r="I72" s="181">
        <f>'Open Int.'!O72</f>
        <v>0.9813664596273292</v>
      </c>
      <c r="J72" s="202">
        <f>IF(Volume!D72=0,0,Volume!F72/Volume!D72)</f>
        <v>2</v>
      </c>
      <c r="K72" s="206">
        <f>IF('Open Int.'!E72=0,0,'Open Int.'!H72/'Open Int.'!E72)</f>
        <v>0.21428571428571427</v>
      </c>
    </row>
    <row r="73" spans="1:11" ht="15">
      <c r="A73" s="223" t="s">
        <v>226</v>
      </c>
      <c r="B73" s="347">
        <f>Margins!B73</f>
        <v>200</v>
      </c>
      <c r="C73" s="347">
        <f>Volume!J73</f>
        <v>1349.25</v>
      </c>
      <c r="D73" s="199">
        <f>Volume!M73</f>
        <v>0.23400936037442174</v>
      </c>
      <c r="E73" s="191">
        <f>Volume!C73*100</f>
        <v>2</v>
      </c>
      <c r="F73" s="429">
        <f>'Open Int.'!D73*100</f>
        <v>3</v>
      </c>
      <c r="G73" s="192">
        <f>'Open Int.'!R73</f>
        <v>438.93801</v>
      </c>
      <c r="H73" s="192">
        <f>'Open Int.'!Z73</f>
        <v>11.389728000000048</v>
      </c>
      <c r="I73" s="181">
        <f>'Open Int.'!O73</f>
        <v>0.9912701340218861</v>
      </c>
      <c r="J73" s="202">
        <f>IF(Volume!D73=0,0,Volume!F73/Volume!D73)</f>
        <v>0.0851063829787234</v>
      </c>
      <c r="K73" s="206">
        <f>IF('Open Int.'!E73=0,0,'Open Int.'!H73/'Open Int.'!E73)</f>
        <v>0.020434227330779056</v>
      </c>
    </row>
    <row r="74" spans="1:11" ht="15">
      <c r="A74" s="223" t="s">
        <v>7</v>
      </c>
      <c r="B74" s="347">
        <f>Margins!B74</f>
        <v>625</v>
      </c>
      <c r="C74" s="347">
        <f>Volume!J74</f>
        <v>830.5</v>
      </c>
      <c r="D74" s="199">
        <f>Volume!M74</f>
        <v>0.8194233687405159</v>
      </c>
      <c r="E74" s="191">
        <f>Volume!C74*100</f>
        <v>17</v>
      </c>
      <c r="F74" s="429">
        <f>'Open Int.'!D74*100</f>
        <v>5</v>
      </c>
      <c r="G74" s="192">
        <f>'Open Int.'!R74</f>
        <v>201.354725</v>
      </c>
      <c r="H74" s="192">
        <f>'Open Int.'!Z74</f>
        <v>11.167325000000005</v>
      </c>
      <c r="I74" s="181">
        <f>'Open Int.'!O74</f>
        <v>0.9887399463806971</v>
      </c>
      <c r="J74" s="202">
        <f>IF(Volume!D74=0,0,Volume!F74/Volume!D74)</f>
        <v>0.24324324324324326</v>
      </c>
      <c r="K74" s="206">
        <f>IF('Open Int.'!E74=0,0,'Open Int.'!H74/'Open Int.'!E74)</f>
        <v>0.4533333333333333</v>
      </c>
    </row>
    <row r="75" spans="1:11" ht="15">
      <c r="A75" s="223" t="s">
        <v>185</v>
      </c>
      <c r="B75" s="347">
        <f>Margins!B75</f>
        <v>1200</v>
      </c>
      <c r="C75" s="347">
        <f>Volume!J75</f>
        <v>466.55</v>
      </c>
      <c r="D75" s="199">
        <f>Volume!M75</f>
        <v>-0.6283280085196994</v>
      </c>
      <c r="E75" s="191">
        <f>Volume!C75*100</f>
        <v>-49</v>
      </c>
      <c r="F75" s="429">
        <f>'Open Int.'!D75*100</f>
        <v>-1</v>
      </c>
      <c r="G75" s="192">
        <f>'Open Int.'!R75</f>
        <v>194.495364</v>
      </c>
      <c r="H75" s="192">
        <f>'Open Int.'!Z75</f>
        <v>-3.31437600000001</v>
      </c>
      <c r="I75" s="181">
        <f>'Open Int.'!O75</f>
        <v>0.9792746113989638</v>
      </c>
      <c r="J75" s="202">
        <f>IF(Volume!D75=0,0,Volume!F75/Volume!D75)</f>
        <v>0</v>
      </c>
      <c r="K75" s="206">
        <f>IF('Open Int.'!E75=0,0,'Open Int.'!H75/'Open Int.'!E75)</f>
        <v>0</v>
      </c>
    </row>
    <row r="76" spans="1:11" ht="15">
      <c r="A76" s="223" t="s">
        <v>240</v>
      </c>
      <c r="B76" s="347">
        <f>Margins!B76</f>
        <v>400</v>
      </c>
      <c r="C76" s="347">
        <f>Volume!J76</f>
        <v>905.3</v>
      </c>
      <c r="D76" s="199">
        <f>Volume!M76</f>
        <v>-0.25341560158660953</v>
      </c>
      <c r="E76" s="191">
        <f>Volume!C76*100</f>
        <v>43</v>
      </c>
      <c r="F76" s="429">
        <f>'Open Int.'!D76*100</f>
        <v>3</v>
      </c>
      <c r="G76" s="192">
        <f>'Open Int.'!R76</f>
        <v>329.34814</v>
      </c>
      <c r="H76" s="192">
        <f>'Open Int.'!Z76</f>
        <v>8.239260000000002</v>
      </c>
      <c r="I76" s="181">
        <f>'Open Int.'!O76</f>
        <v>0.9870258383727323</v>
      </c>
      <c r="J76" s="202">
        <f>IF(Volume!D76=0,0,Volume!F76/Volume!D76)</f>
        <v>0.10309278350515463</v>
      </c>
      <c r="K76" s="206">
        <f>IF('Open Int.'!E76=0,0,'Open Int.'!H76/'Open Int.'!E76)</f>
        <v>0.12680577849117175</v>
      </c>
    </row>
    <row r="77" spans="1:11" ht="15">
      <c r="A77" s="223" t="s">
        <v>223</v>
      </c>
      <c r="B77" s="347">
        <f>Margins!B77</f>
        <v>1250</v>
      </c>
      <c r="C77" s="347">
        <f>Volume!J77</f>
        <v>268.5</v>
      </c>
      <c r="D77" s="199">
        <f>Volume!M77</f>
        <v>0.24267313795033685</v>
      </c>
      <c r="E77" s="191">
        <f>Volume!C77*100</f>
        <v>-10</v>
      </c>
      <c r="F77" s="429">
        <f>'Open Int.'!D77*100</f>
        <v>7.000000000000001</v>
      </c>
      <c r="G77" s="192">
        <f>'Open Int.'!R77</f>
        <v>228.3928125</v>
      </c>
      <c r="H77" s="192">
        <f>'Open Int.'!Z77</f>
        <v>14.81591874999998</v>
      </c>
      <c r="I77" s="181">
        <f>'Open Int.'!O77</f>
        <v>0.6648052902277737</v>
      </c>
      <c r="J77" s="202">
        <f>IF(Volume!D77=0,0,Volume!F77/Volume!D77)</f>
        <v>0.07058823529411765</v>
      </c>
      <c r="K77" s="206">
        <f>IF('Open Int.'!E77=0,0,'Open Int.'!H77/'Open Int.'!E77)</f>
        <v>0.21566265060240963</v>
      </c>
    </row>
    <row r="78" spans="1:11" ht="15">
      <c r="A78" s="223" t="s">
        <v>186</v>
      </c>
      <c r="B78" s="347">
        <f>Margins!B78</f>
        <v>1600</v>
      </c>
      <c r="C78" s="347">
        <f>Volume!J78</f>
        <v>244.4</v>
      </c>
      <c r="D78" s="199">
        <f>Volume!M78</f>
        <v>-1.649899396378267</v>
      </c>
      <c r="E78" s="191">
        <f>Volume!C78*100</f>
        <v>-65</v>
      </c>
      <c r="F78" s="429">
        <f>'Open Int.'!D78*100</f>
        <v>2</v>
      </c>
      <c r="G78" s="192">
        <f>'Open Int.'!R78</f>
        <v>131.272128</v>
      </c>
      <c r="H78" s="192">
        <f>'Open Int.'!Z78</f>
        <v>0.18340800000001423</v>
      </c>
      <c r="I78" s="181">
        <f>'Open Int.'!O78</f>
        <v>0.9868930592791183</v>
      </c>
      <c r="J78" s="202">
        <f>IF(Volume!D78=0,0,Volume!F78/Volume!D78)</f>
        <v>0.25</v>
      </c>
      <c r="K78" s="206">
        <f>IF('Open Int.'!E78=0,0,'Open Int.'!H78/'Open Int.'!E78)</f>
        <v>0.047619047619047616</v>
      </c>
    </row>
    <row r="79" spans="1:11" ht="15">
      <c r="A79" s="223" t="s">
        <v>161</v>
      </c>
      <c r="B79" s="347">
        <f>Margins!B79</f>
        <v>8900</v>
      </c>
      <c r="C79" s="347">
        <f>Volume!J79</f>
        <v>39.95</v>
      </c>
      <c r="D79" s="199">
        <f>Volume!M79</f>
        <v>0.37688442211056705</v>
      </c>
      <c r="E79" s="191">
        <f>Volume!C79*100</f>
        <v>85</v>
      </c>
      <c r="F79" s="429">
        <f>'Open Int.'!D79*100</f>
        <v>0</v>
      </c>
      <c r="G79" s="192">
        <f>'Open Int.'!R79</f>
        <v>41.955490000000005</v>
      </c>
      <c r="H79" s="192">
        <f>'Open Int.'!Z79</f>
        <v>0.3346400000000074</v>
      </c>
      <c r="I79" s="181">
        <f>'Open Int.'!O79</f>
        <v>0.9677966101694915</v>
      </c>
      <c r="J79" s="202">
        <f>IF(Volume!D79=0,0,Volume!F79/Volume!D79)</f>
        <v>0</v>
      </c>
      <c r="K79" s="206">
        <f>IF('Open Int.'!E79=0,0,'Open Int.'!H79/'Open Int.'!E79)</f>
        <v>0.12121212121212122</v>
      </c>
    </row>
    <row r="80" spans="1:11" ht="15">
      <c r="A80" s="223" t="s">
        <v>8</v>
      </c>
      <c r="B80" s="347">
        <f>Margins!B80</f>
        <v>1600</v>
      </c>
      <c r="C80" s="347">
        <f>Volume!J80</f>
        <v>142.5</v>
      </c>
      <c r="D80" s="199">
        <f>Volume!M80</f>
        <v>6.66167664670659</v>
      </c>
      <c r="E80" s="191">
        <f>Volume!C80*100</f>
        <v>535</v>
      </c>
      <c r="F80" s="429">
        <f>'Open Int.'!D80*100</f>
        <v>-2</v>
      </c>
      <c r="G80" s="192">
        <f>'Open Int.'!R80</f>
        <v>365.4156</v>
      </c>
      <c r="H80" s="192">
        <f>'Open Int.'!Z80</f>
        <v>28.957359999999994</v>
      </c>
      <c r="I80" s="181">
        <f>'Open Int.'!O80</f>
        <v>0.9771635365321021</v>
      </c>
      <c r="J80" s="202">
        <f>IF(Volume!D80=0,0,Volume!F80/Volume!D80)</f>
        <v>0.09761747187293184</v>
      </c>
      <c r="K80" s="206">
        <f>IF('Open Int.'!E80=0,0,'Open Int.'!H80/'Open Int.'!E80)</f>
        <v>0.13328934345100626</v>
      </c>
    </row>
    <row r="81" spans="1:11" ht="15">
      <c r="A81" s="223" t="s">
        <v>195</v>
      </c>
      <c r="B81" s="347">
        <f>Margins!B81</f>
        <v>28000</v>
      </c>
      <c r="C81" s="347">
        <f>Volume!J81</f>
        <v>12.75</v>
      </c>
      <c r="D81" s="199">
        <f>Volume!M81</f>
        <v>-0.39062500000000555</v>
      </c>
      <c r="E81" s="191">
        <f>Volume!C81*100</f>
        <v>-47</v>
      </c>
      <c r="F81" s="429">
        <f>'Open Int.'!D81*100</f>
        <v>0</v>
      </c>
      <c r="G81" s="192">
        <f>'Open Int.'!R81</f>
        <v>57.0486</v>
      </c>
      <c r="H81" s="192">
        <f>'Open Int.'!Z81</f>
        <v>0.13468000000000302</v>
      </c>
      <c r="I81" s="181">
        <f>'Open Int.'!O81</f>
        <v>0.9630788485607009</v>
      </c>
      <c r="J81" s="202">
        <f>IF(Volume!D81=0,0,Volume!F81/Volume!D81)</f>
        <v>0</v>
      </c>
      <c r="K81" s="206">
        <f>IF('Open Int.'!E81=0,0,'Open Int.'!H81/'Open Int.'!E81)</f>
        <v>0.13753581661891118</v>
      </c>
    </row>
    <row r="82" spans="1:11" ht="15">
      <c r="A82" s="223" t="s">
        <v>218</v>
      </c>
      <c r="B82" s="347">
        <f>Margins!B82</f>
        <v>1150</v>
      </c>
      <c r="C82" s="347">
        <f>Volume!J82</f>
        <v>218.25</v>
      </c>
      <c r="D82" s="199">
        <f>Volume!M82</f>
        <v>0.9949097639981517</v>
      </c>
      <c r="E82" s="191">
        <f>Volume!C82*100</f>
        <v>-14.000000000000002</v>
      </c>
      <c r="F82" s="429">
        <f>'Open Int.'!D82*100</f>
        <v>-2</v>
      </c>
      <c r="G82" s="192">
        <f>'Open Int.'!R82</f>
        <v>86.8918725</v>
      </c>
      <c r="H82" s="192">
        <f>'Open Int.'!Z82</f>
        <v>-0.2126349999999917</v>
      </c>
      <c r="I82" s="181">
        <f>'Open Int.'!O82</f>
        <v>0.9373194685153091</v>
      </c>
      <c r="J82" s="202">
        <f>IF(Volume!D82=0,0,Volume!F82/Volume!D82)</f>
        <v>0</v>
      </c>
      <c r="K82" s="206">
        <f>IF('Open Int.'!E82=0,0,'Open Int.'!H82/'Open Int.'!E82)</f>
        <v>0.07291666666666667</v>
      </c>
    </row>
    <row r="83" spans="1:11" ht="15">
      <c r="A83" s="223" t="s">
        <v>187</v>
      </c>
      <c r="B83" s="347">
        <f>Margins!B83</f>
        <v>2200</v>
      </c>
      <c r="C83" s="347">
        <f>Volume!J83</f>
        <v>240</v>
      </c>
      <c r="D83" s="199">
        <f>Volume!M83</f>
        <v>-1.619184259069477</v>
      </c>
      <c r="E83" s="191">
        <f>Volume!C83*100</f>
        <v>-42</v>
      </c>
      <c r="F83" s="429">
        <f>'Open Int.'!D83*100</f>
        <v>-2</v>
      </c>
      <c r="G83" s="192">
        <f>'Open Int.'!R83</f>
        <v>118.272</v>
      </c>
      <c r="H83" s="192">
        <f>'Open Int.'!Z83</f>
        <v>-4.844685999999996</v>
      </c>
      <c r="I83" s="181">
        <f>'Open Int.'!O83</f>
        <v>0.9848214285714286</v>
      </c>
      <c r="J83" s="202">
        <f>IF(Volume!D83=0,0,Volume!F83/Volume!D83)</f>
        <v>0</v>
      </c>
      <c r="K83" s="206">
        <f>IF('Open Int.'!E83=0,0,'Open Int.'!H83/'Open Int.'!E83)</f>
        <v>0</v>
      </c>
    </row>
    <row r="84" spans="1:11" ht="15">
      <c r="A84" s="223" t="s">
        <v>162</v>
      </c>
      <c r="B84" s="347">
        <f>Margins!B84</f>
        <v>5900</v>
      </c>
      <c r="C84" s="347">
        <f>Volume!J84</f>
        <v>65.55</v>
      </c>
      <c r="D84" s="199">
        <f>Volume!M84</f>
        <v>-2.017937219730954</v>
      </c>
      <c r="E84" s="191">
        <f>Volume!C84*100</f>
        <v>-66</v>
      </c>
      <c r="F84" s="429">
        <f>'Open Int.'!D84*100</f>
        <v>3</v>
      </c>
      <c r="G84" s="192">
        <f>'Open Int.'!R84</f>
        <v>46.5254235</v>
      </c>
      <c r="H84" s="192">
        <f>'Open Int.'!Z84</f>
        <v>0.46276649999999364</v>
      </c>
      <c r="I84" s="181">
        <f>'Open Int.'!O84</f>
        <v>0.9825436408977556</v>
      </c>
      <c r="J84" s="202">
        <f>IF(Volume!D84=0,0,Volume!F84/Volume!D84)</f>
        <v>0</v>
      </c>
      <c r="K84" s="206">
        <f>IF('Open Int.'!E84=0,0,'Open Int.'!H84/'Open Int.'!E84)</f>
        <v>0.16666666666666666</v>
      </c>
    </row>
    <row r="85" spans="1:11" ht="15">
      <c r="A85" s="223" t="s">
        <v>163</v>
      </c>
      <c r="B85" s="347">
        <f>Margins!B85</f>
        <v>2090</v>
      </c>
      <c r="C85" s="347">
        <f>Volume!J85</f>
        <v>237.65</v>
      </c>
      <c r="D85" s="199">
        <f>Volume!M85</f>
        <v>0.5713076597545469</v>
      </c>
      <c r="E85" s="191">
        <f>Volume!C85*100</f>
        <v>-47</v>
      </c>
      <c r="F85" s="429">
        <f>'Open Int.'!D85*100</f>
        <v>-4</v>
      </c>
      <c r="G85" s="192">
        <f>'Open Int.'!R85</f>
        <v>26.97018555</v>
      </c>
      <c r="H85" s="192">
        <f>'Open Int.'!Z85</f>
        <v>-0.8345265499999996</v>
      </c>
      <c r="I85" s="181">
        <f>'Open Int.'!O85</f>
        <v>0.998158379373849</v>
      </c>
      <c r="J85" s="202">
        <f>IF(Volume!D85=0,0,Volume!F85/Volume!D85)</f>
        <v>0</v>
      </c>
      <c r="K85" s="206">
        <f>IF('Open Int.'!E85=0,0,'Open Int.'!H85/'Open Int.'!E85)</f>
        <v>0</v>
      </c>
    </row>
    <row r="86" spans="1:11" ht="15">
      <c r="A86" s="223" t="s">
        <v>137</v>
      </c>
      <c r="B86" s="347">
        <f>Margins!B86</f>
        <v>3250</v>
      </c>
      <c r="C86" s="347">
        <f>Volume!J86</f>
        <v>134.2</v>
      </c>
      <c r="D86" s="199">
        <f>Volume!M86</f>
        <v>-0.7029226785053769</v>
      </c>
      <c r="E86" s="191">
        <f>Volume!C86*100</f>
        <v>-46</v>
      </c>
      <c r="F86" s="429">
        <f>'Open Int.'!D86*100</f>
        <v>11</v>
      </c>
      <c r="G86" s="192">
        <f>'Open Int.'!R86</f>
        <v>164.34131999999997</v>
      </c>
      <c r="H86" s="192">
        <f>'Open Int.'!Z86</f>
        <v>15.659426249999967</v>
      </c>
      <c r="I86" s="181">
        <f>'Open Int.'!O86</f>
        <v>0.9904458598726115</v>
      </c>
      <c r="J86" s="202">
        <f>IF(Volume!D86=0,0,Volume!F86/Volume!D86)</f>
        <v>0.2268370607028754</v>
      </c>
      <c r="K86" s="206">
        <f>IF('Open Int.'!E86=0,0,'Open Int.'!H86/'Open Int.'!E86)</f>
        <v>0.17698343504795117</v>
      </c>
    </row>
    <row r="87" spans="1:11" ht="15">
      <c r="A87" s="223" t="s">
        <v>50</v>
      </c>
      <c r="B87" s="347">
        <f>Margins!B87</f>
        <v>450</v>
      </c>
      <c r="C87" s="347">
        <f>Volume!J87</f>
        <v>881.75</v>
      </c>
      <c r="D87" s="199">
        <f>Volume!M87</f>
        <v>0.1305927776515986</v>
      </c>
      <c r="E87" s="191">
        <f>Volume!C87*100</f>
        <v>-17</v>
      </c>
      <c r="F87" s="429">
        <f>'Open Int.'!D87*100</f>
        <v>0</v>
      </c>
      <c r="G87" s="192">
        <f>'Open Int.'!R87</f>
        <v>630.37630125</v>
      </c>
      <c r="H87" s="192">
        <f>'Open Int.'!Z87</f>
        <v>3.0412642499999265</v>
      </c>
      <c r="I87" s="181">
        <f>'Open Int.'!O87</f>
        <v>0.9787247435009756</v>
      </c>
      <c r="J87" s="202">
        <f>IF(Volume!D87=0,0,Volume!F87/Volume!D87)</f>
        <v>0.1511627906976744</v>
      </c>
      <c r="K87" s="206">
        <f>IF('Open Int.'!E87=0,0,'Open Int.'!H87/'Open Int.'!E87)</f>
        <v>0.1585014409221902</v>
      </c>
    </row>
    <row r="88" spans="1:11" ht="15">
      <c r="A88" s="223" t="s">
        <v>188</v>
      </c>
      <c r="B88" s="347">
        <f>Margins!B88</f>
        <v>1050</v>
      </c>
      <c r="C88" s="347">
        <f>Volume!J88</f>
        <v>223.3</v>
      </c>
      <c r="D88" s="199">
        <f>Volume!M88</f>
        <v>-1.260225514039352</v>
      </c>
      <c r="E88" s="191">
        <f>Volume!C88*100</f>
        <v>-55.00000000000001</v>
      </c>
      <c r="F88" s="429">
        <f>'Open Int.'!D88*100</f>
        <v>1</v>
      </c>
      <c r="G88" s="192">
        <f>'Open Int.'!R88</f>
        <v>121.312191</v>
      </c>
      <c r="H88" s="192">
        <f>'Open Int.'!Z88</f>
        <v>-0.33728625000000534</v>
      </c>
      <c r="I88" s="181">
        <f>'Open Int.'!O88</f>
        <v>0.9795129493621956</v>
      </c>
      <c r="J88" s="202">
        <f>IF(Volume!D88=0,0,Volume!F88/Volume!D88)</f>
        <v>0.04</v>
      </c>
      <c r="K88" s="206">
        <f>IF('Open Int.'!E88=0,0,'Open Int.'!H88/'Open Int.'!E88)</f>
        <v>0.021660649819494584</v>
      </c>
    </row>
    <row r="89" spans="1:11" ht="15">
      <c r="A89" s="223" t="s">
        <v>94</v>
      </c>
      <c r="B89" s="347">
        <f>Margins!B89</f>
        <v>1200</v>
      </c>
      <c r="C89" s="347">
        <f>Volume!J89</f>
        <v>250.45</v>
      </c>
      <c r="D89" s="199">
        <f>Volume!M89</f>
        <v>3.964300539642998</v>
      </c>
      <c r="E89" s="191">
        <f>Volume!C89*100</f>
        <v>426.99999999999994</v>
      </c>
      <c r="F89" s="429">
        <f>'Open Int.'!D89*100</f>
        <v>3</v>
      </c>
      <c r="G89" s="192">
        <f>'Open Int.'!R89</f>
        <v>70.6269</v>
      </c>
      <c r="H89" s="192">
        <f>'Open Int.'!Z89</f>
        <v>4.745568000000006</v>
      </c>
      <c r="I89" s="181">
        <f>'Open Int.'!O89</f>
        <v>0.965531914893617</v>
      </c>
      <c r="J89" s="202">
        <f>IF(Volume!D89=0,0,Volume!F89/Volume!D89)</f>
        <v>0</v>
      </c>
      <c r="K89" s="206">
        <f>IF('Open Int.'!E89=0,0,'Open Int.'!H89/'Open Int.'!E89)</f>
        <v>0</v>
      </c>
    </row>
    <row r="90" spans="1:11" ht="15">
      <c r="A90" s="223" t="s">
        <v>241</v>
      </c>
      <c r="B90" s="347">
        <f>Margins!B90</f>
        <v>650</v>
      </c>
      <c r="C90" s="347">
        <f>Volume!J90</f>
        <v>417.1</v>
      </c>
      <c r="D90" s="199">
        <f>Volume!M90</f>
        <v>-0.02396931927132452</v>
      </c>
      <c r="E90" s="191">
        <f>Volume!C90*100</f>
        <v>-50</v>
      </c>
      <c r="F90" s="429">
        <f>'Open Int.'!D90*100</f>
        <v>-7.000000000000001</v>
      </c>
      <c r="G90" s="192">
        <f>'Open Int.'!R90</f>
        <v>43.107285</v>
      </c>
      <c r="H90" s="192">
        <f>'Open Int.'!Z90</f>
        <v>-3.1017870000000016</v>
      </c>
      <c r="I90" s="181">
        <f>'Open Int.'!O90</f>
        <v>0.9924528301886792</v>
      </c>
      <c r="J90" s="202">
        <f>IF(Volume!D90=0,0,Volume!F90/Volume!D90)</f>
        <v>0</v>
      </c>
      <c r="K90" s="206">
        <f>IF('Open Int.'!E90=0,0,'Open Int.'!H90/'Open Int.'!E90)</f>
        <v>0</v>
      </c>
    </row>
    <row r="91" spans="1:11" ht="15">
      <c r="A91" s="223" t="s">
        <v>95</v>
      </c>
      <c r="B91" s="347">
        <f>Margins!B91</f>
        <v>1200</v>
      </c>
      <c r="C91" s="347">
        <f>Volume!J91</f>
        <v>546.65</v>
      </c>
      <c r="D91" s="199">
        <f>Volume!M91</f>
        <v>5.816879597367393</v>
      </c>
      <c r="E91" s="191">
        <f>Volume!C91*100</f>
        <v>413</v>
      </c>
      <c r="F91" s="429">
        <f>'Open Int.'!D91*100</f>
        <v>20</v>
      </c>
      <c r="G91" s="192">
        <f>'Open Int.'!R91</f>
        <v>249.337998</v>
      </c>
      <c r="H91" s="192">
        <f>'Open Int.'!Z91</f>
        <v>53.195310000000006</v>
      </c>
      <c r="I91" s="181">
        <f>'Open Int.'!O91</f>
        <v>0.9855301236516706</v>
      </c>
      <c r="J91" s="202">
        <f>IF(Volume!D91=0,0,Volume!F91/Volume!D91)</f>
        <v>0</v>
      </c>
      <c r="K91" s="206">
        <f>IF('Open Int.'!E91=0,0,'Open Int.'!H91/'Open Int.'!E91)</f>
        <v>0</v>
      </c>
    </row>
    <row r="92" spans="1:11" ht="15">
      <c r="A92" s="223" t="s">
        <v>242</v>
      </c>
      <c r="B92" s="347">
        <f>Margins!B92</f>
        <v>2800</v>
      </c>
      <c r="C92" s="347">
        <f>Volume!J92</f>
        <v>127.75</v>
      </c>
      <c r="D92" s="199">
        <f>Volume!M92</f>
        <v>-2.331804281345574</v>
      </c>
      <c r="E92" s="191">
        <f>Volume!C92*100</f>
        <v>-69</v>
      </c>
      <c r="F92" s="429">
        <f>'Open Int.'!D92*100</f>
        <v>-1</v>
      </c>
      <c r="G92" s="192">
        <f>'Open Int.'!R92</f>
        <v>118.68486</v>
      </c>
      <c r="H92" s="192">
        <f>'Open Int.'!Z92</f>
        <v>-3.3096840000000043</v>
      </c>
      <c r="I92" s="181">
        <f>'Open Int.'!O92</f>
        <v>0.9885473176612417</v>
      </c>
      <c r="J92" s="202">
        <f>IF(Volume!D92=0,0,Volume!F92/Volume!D92)</f>
        <v>0.25</v>
      </c>
      <c r="K92" s="206">
        <f>IF('Open Int.'!E92=0,0,'Open Int.'!H92/'Open Int.'!E92)</f>
        <v>0.13953488372093023</v>
      </c>
    </row>
    <row r="93" spans="1:11" ht="15">
      <c r="A93" s="223" t="s">
        <v>243</v>
      </c>
      <c r="B93" s="347">
        <f>Margins!B93</f>
        <v>300</v>
      </c>
      <c r="C93" s="347">
        <f>Volume!J93</f>
        <v>905.5</v>
      </c>
      <c r="D93" s="199">
        <f>Volume!M93</f>
        <v>-0.68004826148953</v>
      </c>
      <c r="E93" s="191">
        <f>Volume!C93*100</f>
        <v>61</v>
      </c>
      <c r="F93" s="429">
        <f>'Open Int.'!D93*100</f>
        <v>13</v>
      </c>
      <c r="G93" s="192">
        <f>'Open Int.'!R93</f>
        <v>219.357375</v>
      </c>
      <c r="H93" s="192">
        <f>'Open Int.'!Z93</f>
        <v>24.235340999999977</v>
      </c>
      <c r="I93" s="181">
        <f>'Open Int.'!O93</f>
        <v>0.9882352941176471</v>
      </c>
      <c r="J93" s="202">
        <f>IF(Volume!D93=0,0,Volume!F93/Volume!D93)</f>
        <v>0.5</v>
      </c>
      <c r="K93" s="206">
        <f>IF('Open Int.'!E93=0,0,'Open Int.'!H93/'Open Int.'!E93)</f>
        <v>0.13636363636363635</v>
      </c>
    </row>
    <row r="94" spans="1:11" ht="15">
      <c r="A94" s="223" t="s">
        <v>244</v>
      </c>
      <c r="B94" s="347">
        <f>Margins!B94</f>
        <v>800</v>
      </c>
      <c r="C94" s="347">
        <f>Volume!J94</f>
        <v>403.85</v>
      </c>
      <c r="D94" s="199">
        <f>Volume!M94</f>
        <v>0.5227131300560106</v>
      </c>
      <c r="E94" s="191">
        <f>Volume!C94*100</f>
        <v>2</v>
      </c>
      <c r="F94" s="429">
        <f>'Open Int.'!D94*100</f>
        <v>1</v>
      </c>
      <c r="G94" s="192">
        <f>'Open Int.'!R94</f>
        <v>404.205388</v>
      </c>
      <c r="H94" s="192">
        <f>'Open Int.'!Z94</f>
        <v>6.954988000000014</v>
      </c>
      <c r="I94" s="181">
        <f>'Open Int.'!O94</f>
        <v>0.9852929422108544</v>
      </c>
      <c r="J94" s="202">
        <f>IF(Volume!D94=0,0,Volume!F94/Volume!D94)</f>
        <v>0.016891891891891893</v>
      </c>
      <c r="K94" s="206">
        <f>IF('Open Int.'!E94=0,0,'Open Int.'!H94/'Open Int.'!E94)</f>
        <v>0.08178438661710037</v>
      </c>
    </row>
    <row r="95" spans="1:11" ht="15">
      <c r="A95" s="223" t="s">
        <v>252</v>
      </c>
      <c r="B95" s="347">
        <f>Margins!B95</f>
        <v>700</v>
      </c>
      <c r="C95" s="347">
        <f>Volume!J95</f>
        <v>401.5</v>
      </c>
      <c r="D95" s="199">
        <f>Volume!M95</f>
        <v>0.375</v>
      </c>
      <c r="E95" s="191">
        <f>Volume!C95*100</f>
        <v>-22</v>
      </c>
      <c r="F95" s="429">
        <f>'Open Int.'!D95*100</f>
        <v>1</v>
      </c>
      <c r="G95" s="192">
        <f>'Open Int.'!R95</f>
        <v>702.877945</v>
      </c>
      <c r="H95" s="192">
        <f>'Open Int.'!Z95</f>
        <v>10.46594499999992</v>
      </c>
      <c r="I95" s="181">
        <f>'Open Int.'!O95</f>
        <v>0.992842576672398</v>
      </c>
      <c r="J95" s="202">
        <f>IF(Volume!D95=0,0,Volume!F95/Volume!D95)</f>
        <v>0.11547344110854503</v>
      </c>
      <c r="K95" s="206">
        <f>IF('Open Int.'!E95=0,0,'Open Int.'!H95/'Open Int.'!E95)</f>
        <v>0.12262062859672422</v>
      </c>
    </row>
    <row r="96" spans="1:11" ht="15">
      <c r="A96" s="223" t="s">
        <v>113</v>
      </c>
      <c r="B96" s="347">
        <f>Margins!B96</f>
        <v>550</v>
      </c>
      <c r="C96" s="347">
        <f>Volume!J96</f>
        <v>525.75</v>
      </c>
      <c r="D96" s="199">
        <f>Volume!M96</f>
        <v>-1.8115603697824345</v>
      </c>
      <c r="E96" s="191">
        <f>Volume!C96*100</f>
        <v>-53</v>
      </c>
      <c r="F96" s="429">
        <f>'Open Int.'!D96*100</f>
        <v>3</v>
      </c>
      <c r="G96" s="192">
        <f>'Open Int.'!R96</f>
        <v>296.1602325</v>
      </c>
      <c r="H96" s="192">
        <f>'Open Int.'!Z96</f>
        <v>2.5167752499999665</v>
      </c>
      <c r="I96" s="181">
        <f>'Open Int.'!O96</f>
        <v>0.9849638742433119</v>
      </c>
      <c r="J96" s="202">
        <f>IF(Volume!D96=0,0,Volume!F96/Volume!D96)</f>
        <v>0.15384615384615385</v>
      </c>
      <c r="K96" s="206">
        <f>IF('Open Int.'!E96=0,0,'Open Int.'!H96/'Open Int.'!E96)</f>
        <v>0.1023391812865497</v>
      </c>
    </row>
    <row r="97" spans="1:11" ht="15">
      <c r="A97" s="223" t="s">
        <v>164</v>
      </c>
      <c r="B97" s="347">
        <f>Margins!B97</f>
        <v>550</v>
      </c>
      <c r="C97" s="347">
        <f>Volume!J97</f>
        <v>578.95</v>
      </c>
      <c r="D97" s="199">
        <f>Volume!M97</f>
        <v>3.2456531431119116</v>
      </c>
      <c r="E97" s="191">
        <f>Volume!C97*100</f>
        <v>77</v>
      </c>
      <c r="F97" s="429">
        <f>'Open Int.'!D97*100</f>
        <v>2</v>
      </c>
      <c r="G97" s="192">
        <f>'Open Int.'!R97</f>
        <v>474.54505175</v>
      </c>
      <c r="H97" s="192">
        <f>'Open Int.'!Z97</f>
        <v>23.275881750000053</v>
      </c>
      <c r="I97" s="181">
        <f>'Open Int.'!O97</f>
        <v>0.9859088774072334</v>
      </c>
      <c r="J97" s="202">
        <f>IF(Volume!D97=0,0,Volume!F97/Volume!D97)</f>
        <v>0.08813559322033898</v>
      </c>
      <c r="K97" s="206">
        <f>IF('Open Int.'!E97=0,0,'Open Int.'!H97/'Open Int.'!E97)</f>
        <v>0.11627906976744186</v>
      </c>
    </row>
    <row r="98" spans="1:11" ht="15">
      <c r="A98" s="223" t="s">
        <v>219</v>
      </c>
      <c r="B98" s="347">
        <f>Margins!B98</f>
        <v>300</v>
      </c>
      <c r="C98" s="347">
        <f>Volume!J98</f>
        <v>1262.65</v>
      </c>
      <c r="D98" s="199">
        <f>Volume!M98</f>
        <v>-1.309207440987963</v>
      </c>
      <c r="E98" s="191">
        <f>Volume!C98*100</f>
        <v>2</v>
      </c>
      <c r="F98" s="429">
        <f>'Open Int.'!D98*100</f>
        <v>-1</v>
      </c>
      <c r="G98" s="192">
        <f>'Open Int.'!R98</f>
        <v>1910.111667</v>
      </c>
      <c r="H98" s="192">
        <f>'Open Int.'!Z98</f>
        <v>-20.234259000000065</v>
      </c>
      <c r="I98" s="181">
        <f>'Open Int.'!O98</f>
        <v>0.9758259627969699</v>
      </c>
      <c r="J98" s="202">
        <f>IF(Volume!D98=0,0,Volume!F98/Volume!D98)</f>
        <v>0.33476394849785407</v>
      </c>
      <c r="K98" s="206">
        <f>IF('Open Int.'!E98=0,0,'Open Int.'!H98/'Open Int.'!E98)</f>
        <v>0.30558077809596984</v>
      </c>
    </row>
    <row r="99" spans="1:11" ht="15">
      <c r="A99" s="223" t="s">
        <v>233</v>
      </c>
      <c r="B99" s="347">
        <f>Margins!B99</f>
        <v>3350</v>
      </c>
      <c r="C99" s="347">
        <f>Volume!J99</f>
        <v>67.5</v>
      </c>
      <c r="D99" s="199">
        <f>Volume!M99</f>
        <v>0.22271714922049843</v>
      </c>
      <c r="E99" s="191">
        <f>Volume!C99*100</f>
        <v>-54</v>
      </c>
      <c r="F99" s="429">
        <f>'Open Int.'!D99*100</f>
        <v>0</v>
      </c>
      <c r="G99" s="192">
        <f>'Open Int.'!R99</f>
        <v>262.4632875</v>
      </c>
      <c r="H99" s="192">
        <f>'Open Int.'!Z99</f>
        <v>0.49300274999995963</v>
      </c>
      <c r="I99" s="181">
        <f>'Open Int.'!O99</f>
        <v>0.9210821056259154</v>
      </c>
      <c r="J99" s="202">
        <f>IF(Volume!D99=0,0,Volume!F99/Volume!D99)</f>
        <v>0.08064516129032258</v>
      </c>
      <c r="K99" s="206">
        <f>IF('Open Int.'!E99=0,0,'Open Int.'!H99/'Open Int.'!E99)</f>
        <v>0.1518624641833811</v>
      </c>
    </row>
    <row r="100" spans="1:11" ht="15">
      <c r="A100" s="223" t="s">
        <v>253</v>
      </c>
      <c r="B100" s="347">
        <f>Margins!B100</f>
        <v>2700</v>
      </c>
      <c r="C100" s="347">
        <f>Volume!J100</f>
        <v>84.3</v>
      </c>
      <c r="D100" s="199">
        <f>Volume!M100</f>
        <v>0.4169148302560981</v>
      </c>
      <c r="E100" s="191">
        <f>Volume!C100*100</f>
        <v>17</v>
      </c>
      <c r="F100" s="429">
        <f>'Open Int.'!D100*100</f>
        <v>2</v>
      </c>
      <c r="G100" s="192">
        <f>'Open Int.'!R100</f>
        <v>265.552587</v>
      </c>
      <c r="H100" s="192">
        <f>'Open Int.'!Z100</f>
        <v>7.041154500000005</v>
      </c>
      <c r="I100" s="181">
        <f>'Open Int.'!O100</f>
        <v>0.9849147167223794</v>
      </c>
      <c r="J100" s="202">
        <f>IF(Volume!D100=0,0,Volume!F100/Volume!D100)</f>
        <v>0.1443661971830986</v>
      </c>
      <c r="K100" s="206">
        <f>IF('Open Int.'!E100=0,0,'Open Int.'!H100/'Open Int.'!E100)</f>
        <v>0.16427432216905902</v>
      </c>
    </row>
    <row r="101" spans="1:11" ht="15">
      <c r="A101" s="223" t="s">
        <v>220</v>
      </c>
      <c r="B101" s="347">
        <f>Margins!B101</f>
        <v>600</v>
      </c>
      <c r="C101" s="347">
        <f>Volume!J101</f>
        <v>427.15</v>
      </c>
      <c r="D101" s="199">
        <f>Volume!M101</f>
        <v>-1.15700566932778</v>
      </c>
      <c r="E101" s="191">
        <f>Volume!C101*100</f>
        <v>-46</v>
      </c>
      <c r="F101" s="429">
        <f>'Open Int.'!D101*100</f>
        <v>-2</v>
      </c>
      <c r="G101" s="192">
        <f>'Open Int.'!R101</f>
        <v>311.571753</v>
      </c>
      <c r="H101" s="192">
        <f>'Open Int.'!Z101</f>
        <v>-7.536450000000002</v>
      </c>
      <c r="I101" s="181">
        <f>'Open Int.'!O101</f>
        <v>0.9887307723945052</v>
      </c>
      <c r="J101" s="202">
        <f>IF(Volume!D101=0,0,Volume!F101/Volume!D101)</f>
        <v>0.21164021164021163</v>
      </c>
      <c r="K101" s="206">
        <f>IF('Open Int.'!E101=0,0,'Open Int.'!H101/'Open Int.'!E101)</f>
        <v>0.166501976284585</v>
      </c>
    </row>
    <row r="102" spans="1:11" ht="15">
      <c r="A102" s="223" t="s">
        <v>221</v>
      </c>
      <c r="B102" s="347">
        <f>Margins!B102</f>
        <v>500</v>
      </c>
      <c r="C102" s="347">
        <f>Volume!J102</f>
        <v>1178.45</v>
      </c>
      <c r="D102" s="199">
        <f>Volume!M102</f>
        <v>4.542027056997121</v>
      </c>
      <c r="E102" s="191">
        <f>Volume!C102*100</f>
        <v>155</v>
      </c>
      <c r="F102" s="429">
        <f>'Open Int.'!D102*100</f>
        <v>3</v>
      </c>
      <c r="G102" s="192">
        <f>'Open Int.'!R102</f>
        <v>906.22805</v>
      </c>
      <c r="H102" s="192">
        <f>'Open Int.'!Z102</f>
        <v>81.47558750000007</v>
      </c>
      <c r="I102" s="181">
        <f>'Open Int.'!O102</f>
        <v>0.985630689206762</v>
      </c>
      <c r="J102" s="202">
        <f>IF(Volume!D102=0,0,Volume!F102/Volume!D102)</f>
        <v>0.38579545454545455</v>
      </c>
      <c r="K102" s="206">
        <f>IF('Open Int.'!E102=0,0,'Open Int.'!H102/'Open Int.'!E102)</f>
        <v>0.8082191780821918</v>
      </c>
    </row>
    <row r="103" spans="1:11" ht="15">
      <c r="A103" s="223" t="s">
        <v>51</v>
      </c>
      <c r="B103" s="347">
        <f>Margins!B103</f>
        <v>1600</v>
      </c>
      <c r="C103" s="347">
        <f>Volume!J103</f>
        <v>165.75</v>
      </c>
      <c r="D103" s="199">
        <f>Volume!M103</f>
        <v>-0.18066847335140704</v>
      </c>
      <c r="E103" s="191">
        <f>Volume!C103*100</f>
        <v>-60</v>
      </c>
      <c r="F103" s="429">
        <f>'Open Int.'!D103*100</f>
        <v>-3</v>
      </c>
      <c r="G103" s="192">
        <f>'Open Int.'!R103</f>
        <v>40.49604</v>
      </c>
      <c r="H103" s="192">
        <f>'Open Int.'!Z103</f>
        <v>-1.1625840000000025</v>
      </c>
      <c r="I103" s="181">
        <f>'Open Int.'!O103</f>
        <v>0.9855926653569089</v>
      </c>
      <c r="J103" s="202">
        <f>IF(Volume!D103=0,0,Volume!F103/Volume!D103)</f>
        <v>0</v>
      </c>
      <c r="K103" s="206">
        <f>IF('Open Int.'!E103=0,0,'Open Int.'!H103/'Open Int.'!E103)</f>
        <v>0.10828025477707007</v>
      </c>
    </row>
    <row r="104" spans="1:11" ht="15">
      <c r="A104" s="223" t="s">
        <v>245</v>
      </c>
      <c r="B104" s="347">
        <f>Margins!B104</f>
        <v>375</v>
      </c>
      <c r="C104" s="347">
        <f>Volume!J104</f>
        <v>1210.7</v>
      </c>
      <c r="D104" s="199">
        <f>Volume!M104</f>
        <v>-0.9328205547827398</v>
      </c>
      <c r="E104" s="191">
        <f>Volume!C104*100</f>
        <v>-34</v>
      </c>
      <c r="F104" s="429">
        <f>'Open Int.'!D104*100</f>
        <v>4</v>
      </c>
      <c r="G104" s="192">
        <f>'Open Int.'!R104</f>
        <v>264.3260775</v>
      </c>
      <c r="H104" s="192">
        <f>'Open Int.'!Z104</f>
        <v>7.5934199999999805</v>
      </c>
      <c r="I104" s="181">
        <f>'Open Int.'!O104</f>
        <v>0.9821367227756784</v>
      </c>
      <c r="J104" s="202">
        <f>IF(Volume!D104=0,0,Volume!F104/Volume!D104)</f>
        <v>0</v>
      </c>
      <c r="K104" s="206">
        <f>IF('Open Int.'!E104=0,0,'Open Int.'!H104/'Open Int.'!E104)</f>
        <v>0</v>
      </c>
    </row>
    <row r="105" spans="1:11" ht="15">
      <c r="A105" s="223" t="s">
        <v>196</v>
      </c>
      <c r="B105" s="347">
        <f>Margins!B105</f>
        <v>1500</v>
      </c>
      <c r="C105" s="347">
        <f>Volume!J105</f>
        <v>231.3</v>
      </c>
      <c r="D105" s="199">
        <f>Volume!M105</f>
        <v>-0.3017241379310296</v>
      </c>
      <c r="E105" s="191">
        <f>Volume!C105*100</f>
        <v>206</v>
      </c>
      <c r="F105" s="429">
        <f>'Open Int.'!D105*100</f>
        <v>-1</v>
      </c>
      <c r="G105" s="192">
        <f>'Open Int.'!R105</f>
        <v>145.684305</v>
      </c>
      <c r="H105" s="192">
        <f>'Open Int.'!Z105</f>
        <v>-1.937295000000006</v>
      </c>
      <c r="I105" s="181">
        <f>'Open Int.'!O105</f>
        <v>0.9945225053584187</v>
      </c>
      <c r="J105" s="202">
        <f>IF(Volume!D105=0,0,Volume!F105/Volume!D105)</f>
        <v>0</v>
      </c>
      <c r="K105" s="206">
        <f>IF('Open Int.'!E105=0,0,'Open Int.'!H105/'Open Int.'!E105)</f>
        <v>0.1826086956521739</v>
      </c>
    </row>
    <row r="106" spans="1:11" ht="15">
      <c r="A106" s="223" t="s">
        <v>197</v>
      </c>
      <c r="B106" s="347">
        <f>Margins!B106</f>
        <v>850</v>
      </c>
      <c r="C106" s="347">
        <f>Volume!J106</f>
        <v>308.35</v>
      </c>
      <c r="D106" s="199">
        <f>Volume!M106</f>
        <v>0.19496344435419097</v>
      </c>
      <c r="E106" s="191">
        <f>Volume!C106*100</f>
        <v>-3</v>
      </c>
      <c r="F106" s="429">
        <f>'Open Int.'!D106*100</f>
        <v>1</v>
      </c>
      <c r="G106" s="192">
        <f>'Open Int.'!R106</f>
        <v>14.7298795</v>
      </c>
      <c r="H106" s="192">
        <f>'Open Int.'!Z106</f>
        <v>0.1332969999999989</v>
      </c>
      <c r="I106" s="181">
        <f>'Open Int.'!O106</f>
        <v>0.9857651245551602</v>
      </c>
      <c r="J106" s="202">
        <f>IF(Volume!D106=0,0,Volume!F106/Volume!D106)</f>
        <v>0</v>
      </c>
      <c r="K106" s="206">
        <f>IF('Open Int.'!E106=0,0,'Open Int.'!H106/'Open Int.'!E106)</f>
        <v>0</v>
      </c>
    </row>
    <row r="107" spans="1:11" ht="15">
      <c r="A107" s="223" t="s">
        <v>165</v>
      </c>
      <c r="B107" s="347">
        <f>Margins!B107</f>
        <v>875</v>
      </c>
      <c r="C107" s="347">
        <f>Volume!J107</f>
        <v>537.5</v>
      </c>
      <c r="D107" s="199">
        <f>Volume!M107</f>
        <v>0.5424616535727604</v>
      </c>
      <c r="E107" s="191">
        <f>Volume!C107*100</f>
        <v>-17</v>
      </c>
      <c r="F107" s="429">
        <f>'Open Int.'!D107*100</f>
        <v>6</v>
      </c>
      <c r="G107" s="192">
        <f>'Open Int.'!R107</f>
        <v>543.7753125</v>
      </c>
      <c r="H107" s="192">
        <f>'Open Int.'!Z107</f>
        <v>31.327800000000025</v>
      </c>
      <c r="I107" s="181">
        <f>'Open Int.'!O107</f>
        <v>0.9939456841376925</v>
      </c>
      <c r="J107" s="202">
        <f>IF(Volume!D107=0,0,Volume!F107/Volume!D107)</f>
        <v>0</v>
      </c>
      <c r="K107" s="206">
        <f>IF('Open Int.'!E107=0,0,'Open Int.'!H107/'Open Int.'!E107)</f>
        <v>0.2139917695473251</v>
      </c>
    </row>
    <row r="108" spans="1:11" ht="15">
      <c r="A108" s="223" t="s">
        <v>166</v>
      </c>
      <c r="B108" s="347">
        <f>Margins!B108</f>
        <v>450</v>
      </c>
      <c r="C108" s="347">
        <f>Volume!J108</f>
        <v>970</v>
      </c>
      <c r="D108" s="199">
        <f>Volume!M108</f>
        <v>0.2066115702479339</v>
      </c>
      <c r="E108" s="191">
        <f>Volume!C108*100</f>
        <v>-26</v>
      </c>
      <c r="F108" s="429">
        <f>'Open Int.'!D108*100</f>
        <v>4</v>
      </c>
      <c r="G108" s="192">
        <f>'Open Int.'!R108</f>
        <v>191.7108</v>
      </c>
      <c r="H108" s="192">
        <f>'Open Int.'!Z108</f>
        <v>7.974720000000019</v>
      </c>
      <c r="I108" s="181">
        <f>'Open Int.'!O108</f>
        <v>0.9483151183970856</v>
      </c>
      <c r="J108" s="202">
        <f>IF(Volume!D108=0,0,Volume!F108/Volume!D108)</f>
        <v>0</v>
      </c>
      <c r="K108" s="206">
        <f>IF('Open Int.'!E108=0,0,'Open Int.'!H108/'Open Int.'!E108)</f>
        <v>0</v>
      </c>
    </row>
    <row r="109" spans="1:11" ht="15">
      <c r="A109" s="223" t="s">
        <v>231</v>
      </c>
      <c r="B109" s="347">
        <f>Margins!B109</f>
        <v>250</v>
      </c>
      <c r="C109" s="347">
        <f>Volume!J109</f>
        <v>1419.8</v>
      </c>
      <c r="D109" s="199">
        <f>Volume!M109</f>
        <v>0.30732275954642757</v>
      </c>
      <c r="E109" s="191">
        <f>Volume!C109*100</f>
        <v>47</v>
      </c>
      <c r="F109" s="429">
        <f>'Open Int.'!D109*100</f>
        <v>4</v>
      </c>
      <c r="G109" s="192">
        <f>'Open Int.'!R109</f>
        <v>66.51763</v>
      </c>
      <c r="H109" s="192">
        <f>'Open Int.'!Z109</f>
        <v>3.0346975</v>
      </c>
      <c r="I109" s="181">
        <f>'Open Int.'!O109</f>
        <v>0.9930629669156884</v>
      </c>
      <c r="J109" s="202">
        <f>IF(Volume!D109=0,0,Volume!F109/Volume!D109)</f>
        <v>0</v>
      </c>
      <c r="K109" s="206">
        <f>IF('Open Int.'!E109=0,0,'Open Int.'!H109/'Open Int.'!E109)</f>
        <v>0.25</v>
      </c>
    </row>
    <row r="110" spans="1:11" ht="15">
      <c r="A110" s="223" t="s">
        <v>246</v>
      </c>
      <c r="B110" s="347">
        <f>Margins!B110</f>
        <v>200</v>
      </c>
      <c r="C110" s="347">
        <f>Volume!J110</f>
        <v>1396.1</v>
      </c>
      <c r="D110" s="199">
        <f>Volume!M110</f>
        <v>0.017910233907654834</v>
      </c>
      <c r="E110" s="191">
        <f>Volume!C110*100</f>
        <v>-7.000000000000001</v>
      </c>
      <c r="F110" s="429">
        <f>'Open Int.'!D110*100</f>
        <v>0</v>
      </c>
      <c r="G110" s="192">
        <f>'Open Int.'!R110</f>
        <v>199.58645599999997</v>
      </c>
      <c r="H110" s="192">
        <f>'Open Int.'!Z110</f>
        <v>0.6499139999999954</v>
      </c>
      <c r="I110" s="181">
        <f>'Open Int.'!O110</f>
        <v>0.9623670956911025</v>
      </c>
      <c r="J110" s="202">
        <f>IF(Volume!D110=0,0,Volume!F110/Volume!D110)</f>
        <v>0.15789473684210525</v>
      </c>
      <c r="K110" s="206">
        <f>IF('Open Int.'!E110=0,0,'Open Int.'!H110/'Open Int.'!E110)</f>
        <v>0.16556291390728478</v>
      </c>
    </row>
    <row r="111" spans="1:11" ht="15">
      <c r="A111" s="223" t="s">
        <v>105</v>
      </c>
      <c r="B111" s="347">
        <f>Margins!B111</f>
        <v>7600</v>
      </c>
      <c r="C111" s="347">
        <f>Volume!J111</f>
        <v>84.65</v>
      </c>
      <c r="D111" s="199">
        <f>Volume!M111</f>
        <v>2.980535279805356</v>
      </c>
      <c r="E111" s="191">
        <f>Volume!C111*100</f>
        <v>117</v>
      </c>
      <c r="F111" s="429">
        <f>'Open Int.'!D111*100</f>
        <v>0</v>
      </c>
      <c r="G111" s="192">
        <f>'Open Int.'!R111</f>
        <v>171.192774</v>
      </c>
      <c r="H111" s="192">
        <f>'Open Int.'!Z111</f>
        <v>4.829837999999995</v>
      </c>
      <c r="I111" s="181">
        <f>'Open Int.'!O111</f>
        <v>0.9868470499812101</v>
      </c>
      <c r="J111" s="202">
        <f>IF(Volume!D111=0,0,Volume!F111/Volume!D111)</f>
        <v>0.1282051282051282</v>
      </c>
      <c r="K111" s="206">
        <f>IF('Open Int.'!E111=0,0,'Open Int.'!H111/'Open Int.'!E111)</f>
        <v>0.1272264631043257</v>
      </c>
    </row>
    <row r="112" spans="1:11" ht="15">
      <c r="A112" s="223" t="s">
        <v>167</v>
      </c>
      <c r="B112" s="347">
        <f>Margins!B112</f>
        <v>1350</v>
      </c>
      <c r="C112" s="347">
        <f>Volume!J112</f>
        <v>227.65</v>
      </c>
      <c r="D112" s="199">
        <f>Volume!M112</f>
        <v>-0.6762652705061007</v>
      </c>
      <c r="E112" s="191">
        <f>Volume!C112*100</f>
        <v>-50</v>
      </c>
      <c r="F112" s="429">
        <f>'Open Int.'!D112*100</f>
        <v>1</v>
      </c>
      <c r="G112" s="192">
        <f>'Open Int.'!R112</f>
        <v>47.05184025</v>
      </c>
      <c r="H112" s="192">
        <f>'Open Int.'!Z112</f>
        <v>0.36036225000000144</v>
      </c>
      <c r="I112" s="181">
        <f>'Open Int.'!O112</f>
        <v>0.9634225996080993</v>
      </c>
      <c r="J112" s="202">
        <f>IF(Volume!D112=0,0,Volume!F112/Volume!D112)</f>
        <v>0</v>
      </c>
      <c r="K112" s="206">
        <f>IF('Open Int.'!E112=0,0,'Open Int.'!H112/'Open Int.'!E112)</f>
        <v>0.14814814814814814</v>
      </c>
    </row>
    <row r="113" spans="1:11" ht="15">
      <c r="A113" s="223" t="s">
        <v>224</v>
      </c>
      <c r="B113" s="347">
        <f>Margins!B113</f>
        <v>412</v>
      </c>
      <c r="C113" s="347">
        <f>Volume!J113</f>
        <v>823.8</v>
      </c>
      <c r="D113" s="199">
        <f>Volume!M113</f>
        <v>-0.6811742721080343</v>
      </c>
      <c r="E113" s="191">
        <f>Volume!C113*100</f>
        <v>-36</v>
      </c>
      <c r="F113" s="429">
        <f>'Open Int.'!D113*100</f>
        <v>-5</v>
      </c>
      <c r="G113" s="192">
        <f>'Open Int.'!R113</f>
        <v>636.2497377599999</v>
      </c>
      <c r="H113" s="192">
        <f>'Open Int.'!Z113</f>
        <v>-36.8283668800002</v>
      </c>
      <c r="I113" s="181">
        <f>'Open Int.'!O113</f>
        <v>0.9906646751306946</v>
      </c>
      <c r="J113" s="202">
        <f>IF(Volume!D113=0,0,Volume!F113/Volume!D113)</f>
        <v>0.17543859649122806</v>
      </c>
      <c r="K113" s="206">
        <f>IF('Open Int.'!E113=0,0,'Open Int.'!H113/'Open Int.'!E113)</f>
        <v>0.15384615384615385</v>
      </c>
    </row>
    <row r="114" spans="1:11" ht="15">
      <c r="A114" s="223" t="s">
        <v>247</v>
      </c>
      <c r="B114" s="347">
        <f>Margins!B114</f>
        <v>800</v>
      </c>
      <c r="C114" s="347">
        <f>Volume!J114</f>
        <v>557.95</v>
      </c>
      <c r="D114" s="199">
        <f>Volume!M114</f>
        <v>0.19753973242345743</v>
      </c>
      <c r="E114" s="191">
        <f>Volume!C114*100</f>
        <v>-24</v>
      </c>
      <c r="F114" s="429">
        <f>'Open Int.'!D114*100</f>
        <v>-1</v>
      </c>
      <c r="G114" s="192">
        <f>'Open Int.'!R114</f>
        <v>75.43484000000001</v>
      </c>
      <c r="H114" s="192">
        <f>'Open Int.'!Z114</f>
        <v>-0.875883999999985</v>
      </c>
      <c r="I114" s="181">
        <f>'Open Int.'!O114</f>
        <v>0.9715976331360947</v>
      </c>
      <c r="J114" s="202">
        <f>IF(Volume!D114=0,0,Volume!F114/Volume!D114)</f>
        <v>0</v>
      </c>
      <c r="K114" s="206">
        <f>IF('Open Int.'!E114=0,0,'Open Int.'!H114/'Open Int.'!E114)</f>
        <v>0.13513513513513514</v>
      </c>
    </row>
    <row r="115" spans="1:11" ht="15">
      <c r="A115" s="223" t="s">
        <v>201</v>
      </c>
      <c r="B115" s="347">
        <f>Margins!B115</f>
        <v>675</v>
      </c>
      <c r="C115" s="347">
        <f>Volume!J115</f>
        <v>486.2</v>
      </c>
      <c r="D115" s="199">
        <f>Volume!M115</f>
        <v>-1.1085121529543351</v>
      </c>
      <c r="E115" s="191">
        <f>Volume!C115*100</f>
        <v>-15</v>
      </c>
      <c r="F115" s="429">
        <f>'Open Int.'!D115*100</f>
        <v>1</v>
      </c>
      <c r="G115" s="192">
        <f>'Open Int.'!R115</f>
        <v>1768.785876</v>
      </c>
      <c r="H115" s="192">
        <f>'Open Int.'!Z115</f>
        <v>8.779664249999996</v>
      </c>
      <c r="I115" s="181">
        <f>'Open Int.'!O115</f>
        <v>0.9801469496808669</v>
      </c>
      <c r="J115" s="202">
        <f>IF(Volume!D115=0,0,Volume!F115/Volume!D115)</f>
        <v>0.17978395061728394</v>
      </c>
      <c r="K115" s="206">
        <f>IF('Open Int.'!E115=0,0,'Open Int.'!H115/'Open Int.'!E115)</f>
        <v>0.2045349375289218</v>
      </c>
    </row>
    <row r="116" spans="1:11" ht="15">
      <c r="A116" s="223" t="s">
        <v>222</v>
      </c>
      <c r="B116" s="347">
        <f>Margins!B116</f>
        <v>275</v>
      </c>
      <c r="C116" s="347">
        <f>Volume!J116</f>
        <v>736.85</v>
      </c>
      <c r="D116" s="199">
        <f>Volume!M116</f>
        <v>-0.9410499428648248</v>
      </c>
      <c r="E116" s="191">
        <f>Volume!C116*100</f>
        <v>-21</v>
      </c>
      <c r="F116" s="429">
        <f>'Open Int.'!D116*100</f>
        <v>2</v>
      </c>
      <c r="G116" s="192">
        <f>'Open Int.'!R116</f>
        <v>191.103889625</v>
      </c>
      <c r="H116" s="192">
        <f>'Open Int.'!Z116</f>
        <v>2.5416338750000023</v>
      </c>
      <c r="I116" s="181">
        <f>'Open Int.'!O116</f>
        <v>0.985897571837557</v>
      </c>
      <c r="J116" s="202">
        <f>IF(Volume!D116=0,0,Volume!F116/Volume!D116)</f>
        <v>0.05555555555555555</v>
      </c>
      <c r="K116" s="206">
        <f>IF('Open Int.'!E116=0,0,'Open Int.'!H116/'Open Int.'!E116)</f>
        <v>0.03184713375796178</v>
      </c>
    </row>
    <row r="117" spans="1:11" ht="15">
      <c r="A117" s="223" t="s">
        <v>133</v>
      </c>
      <c r="B117" s="347">
        <f>Margins!B117</f>
        <v>250</v>
      </c>
      <c r="C117" s="347">
        <f>Volume!J117</f>
        <v>1096.8</v>
      </c>
      <c r="D117" s="199">
        <f>Volume!M117</f>
        <v>-0.8542372881355974</v>
      </c>
      <c r="E117" s="191">
        <f>Volume!C117*100</f>
        <v>-56.99999999999999</v>
      </c>
      <c r="F117" s="429">
        <f>'Open Int.'!D117*100</f>
        <v>-2</v>
      </c>
      <c r="G117" s="192">
        <f>'Open Int.'!R117</f>
        <v>415.16622</v>
      </c>
      <c r="H117" s="192">
        <f>'Open Int.'!Z117</f>
        <v>-8.942373750000002</v>
      </c>
      <c r="I117" s="181">
        <f>'Open Int.'!O117</f>
        <v>0.9791295158840235</v>
      </c>
      <c r="J117" s="202">
        <f>IF(Volume!D117=0,0,Volume!F117/Volume!D117)</f>
        <v>0.023554603854389723</v>
      </c>
      <c r="K117" s="206">
        <f>IF('Open Int.'!E117=0,0,'Open Int.'!H117/'Open Int.'!E117)</f>
        <v>0.02047244094488189</v>
      </c>
    </row>
    <row r="118" spans="1:11" ht="15">
      <c r="A118" s="223" t="s">
        <v>248</v>
      </c>
      <c r="B118" s="347">
        <f>Margins!B118</f>
        <v>411</v>
      </c>
      <c r="C118" s="347">
        <f>Volume!J118</f>
        <v>766.8</v>
      </c>
      <c r="D118" s="199">
        <f>Volume!M118</f>
        <v>-1.8872752862900646</v>
      </c>
      <c r="E118" s="191">
        <f>Volume!C118*100</f>
        <v>-57.99999999999999</v>
      </c>
      <c r="F118" s="429">
        <f>'Open Int.'!D118*100</f>
        <v>2</v>
      </c>
      <c r="G118" s="192">
        <f>'Open Int.'!R118</f>
        <v>168.607818</v>
      </c>
      <c r="H118" s="192">
        <f>'Open Int.'!Z118</f>
        <v>-0.06325495499999079</v>
      </c>
      <c r="I118" s="181">
        <f>'Open Int.'!O118</f>
        <v>0.9958878504672897</v>
      </c>
      <c r="J118" s="202">
        <f>IF(Volume!D118=0,0,Volume!F118/Volume!D118)</f>
        <v>0.14285714285714285</v>
      </c>
      <c r="K118" s="206">
        <f>IF('Open Int.'!E118=0,0,'Open Int.'!H118/'Open Int.'!E118)</f>
        <v>0.125</v>
      </c>
    </row>
    <row r="119" spans="1:11" ht="15">
      <c r="A119" s="223" t="s">
        <v>189</v>
      </c>
      <c r="B119" s="347">
        <f>Margins!B119</f>
        <v>2950</v>
      </c>
      <c r="C119" s="347">
        <f>Volume!J119</f>
        <v>101.35</v>
      </c>
      <c r="D119" s="199">
        <f>Volume!M119</f>
        <v>4.108885464817669</v>
      </c>
      <c r="E119" s="191">
        <f>Volume!C119*100</f>
        <v>449</v>
      </c>
      <c r="F119" s="429">
        <f>'Open Int.'!D119*100</f>
        <v>11</v>
      </c>
      <c r="G119" s="192">
        <f>'Open Int.'!R119</f>
        <v>76.56941825</v>
      </c>
      <c r="H119" s="192">
        <f>'Open Int.'!Z119</f>
        <v>10.0866695</v>
      </c>
      <c r="I119" s="181">
        <f>'Open Int.'!O119</f>
        <v>0.9656384224912143</v>
      </c>
      <c r="J119" s="202">
        <f>IF(Volume!D119=0,0,Volume!F119/Volume!D119)</f>
        <v>0.0784313725490196</v>
      </c>
      <c r="K119" s="206">
        <f>IF('Open Int.'!E119=0,0,'Open Int.'!H119/'Open Int.'!E119)</f>
        <v>0.14736842105263157</v>
      </c>
    </row>
    <row r="120" spans="1:11" ht="15">
      <c r="A120" s="223" t="s">
        <v>96</v>
      </c>
      <c r="B120" s="347">
        <f>Margins!B120</f>
        <v>4200</v>
      </c>
      <c r="C120" s="347">
        <f>Volume!J120</f>
        <v>134</v>
      </c>
      <c r="D120" s="199">
        <f>Volume!M120</f>
        <v>3.474903474903475</v>
      </c>
      <c r="E120" s="191">
        <f>Volume!C120*100</f>
        <v>504</v>
      </c>
      <c r="F120" s="429">
        <f>'Open Int.'!D120*100</f>
        <v>10</v>
      </c>
      <c r="G120" s="192">
        <f>'Open Int.'!R120</f>
        <v>66.9732</v>
      </c>
      <c r="H120" s="192">
        <f>'Open Int.'!Z120</f>
        <v>8.232000000000006</v>
      </c>
      <c r="I120" s="181">
        <f>'Open Int.'!O120</f>
        <v>0.9941176470588236</v>
      </c>
      <c r="J120" s="202">
        <f>IF(Volume!D120=0,0,Volume!F120/Volume!D120)</f>
        <v>0</v>
      </c>
      <c r="K120" s="206">
        <f>IF('Open Int.'!E120=0,0,'Open Int.'!H120/'Open Int.'!E120)</f>
        <v>0.12</v>
      </c>
    </row>
    <row r="121" spans="1:11" ht="15">
      <c r="A121" s="223" t="s">
        <v>168</v>
      </c>
      <c r="B121" s="347">
        <f>Margins!B121</f>
        <v>900</v>
      </c>
      <c r="C121" s="347">
        <f>Volume!J121</f>
        <v>467</v>
      </c>
      <c r="D121" s="199">
        <f>Volume!M121</f>
        <v>-1.341502059786632</v>
      </c>
      <c r="E121" s="191">
        <f>Volume!C121*100</f>
        <v>-30</v>
      </c>
      <c r="F121" s="429">
        <f>'Open Int.'!D121*100</f>
        <v>19</v>
      </c>
      <c r="G121" s="192">
        <f>'Open Int.'!R121</f>
        <v>29.33694</v>
      </c>
      <c r="H121" s="192">
        <f>'Open Int.'!Z121</f>
        <v>4.074250499999998</v>
      </c>
      <c r="I121" s="181">
        <f>'Open Int.'!O121</f>
        <v>0.9813753581661891</v>
      </c>
      <c r="J121" s="202">
        <f>IF(Volume!D121=0,0,Volume!F121/Volume!D121)</f>
        <v>0</v>
      </c>
      <c r="K121" s="206">
        <f>IF('Open Int.'!E121=0,0,'Open Int.'!H121/'Open Int.'!E121)</f>
        <v>0.5</v>
      </c>
    </row>
    <row r="122" spans="1:11" ht="15">
      <c r="A122" s="223" t="s">
        <v>169</v>
      </c>
      <c r="B122" s="347">
        <f>Margins!B122</f>
        <v>6900</v>
      </c>
      <c r="C122" s="347">
        <f>Volume!J122</f>
        <v>54</v>
      </c>
      <c r="D122" s="199">
        <f>Volume!M122</f>
        <v>2.661596958174902</v>
      </c>
      <c r="E122" s="191">
        <f>Volume!C122*100</f>
        <v>331</v>
      </c>
      <c r="F122" s="429">
        <f>'Open Int.'!D122*100</f>
        <v>3</v>
      </c>
      <c r="G122" s="192">
        <f>'Open Int.'!R122</f>
        <v>47.3202</v>
      </c>
      <c r="H122" s="192">
        <f>'Open Int.'!Z122</f>
        <v>2.4608160000000012</v>
      </c>
      <c r="I122" s="181">
        <f>'Open Int.'!O122</f>
        <v>0.978740157480315</v>
      </c>
      <c r="J122" s="202">
        <f>IF(Volume!D122=0,0,Volume!F122/Volume!D122)</f>
        <v>0</v>
      </c>
      <c r="K122" s="206">
        <f>IF('Open Int.'!E122=0,0,'Open Int.'!H122/'Open Int.'!E122)</f>
        <v>0.09090909090909091</v>
      </c>
    </row>
    <row r="123" spans="1:14" ht="15">
      <c r="A123" s="223" t="s">
        <v>170</v>
      </c>
      <c r="B123" s="347">
        <f>Margins!B123</f>
        <v>525</v>
      </c>
      <c r="C123" s="347">
        <f>Volume!J123</f>
        <v>446.75</v>
      </c>
      <c r="D123" s="199">
        <f>Volume!M123</f>
        <v>0.9832730560578713</v>
      </c>
      <c r="E123" s="191">
        <f>Volume!C123*100</f>
        <v>63</v>
      </c>
      <c r="F123" s="429">
        <f>'Open Int.'!D123*100</f>
        <v>-2</v>
      </c>
      <c r="G123" s="192">
        <f>'Open Int.'!R123</f>
        <v>185.61792375</v>
      </c>
      <c r="H123" s="192">
        <f>'Open Int.'!Z123</f>
        <v>-2.373320250000006</v>
      </c>
      <c r="I123" s="181">
        <f>'Open Int.'!O123</f>
        <v>0.9939347990902199</v>
      </c>
      <c r="J123" s="202">
        <f>IF(Volume!D123=0,0,Volume!F123/Volume!D123)</f>
        <v>0.09183673469387756</v>
      </c>
      <c r="K123" s="206">
        <f>IF('Open Int.'!E123=0,0,'Open Int.'!H123/'Open Int.'!E123)</f>
        <v>0.16470588235294117</v>
      </c>
      <c r="N123" s="100"/>
    </row>
    <row r="124" spans="1:14" ht="15">
      <c r="A124" s="223" t="s">
        <v>52</v>
      </c>
      <c r="B124" s="347">
        <f>Margins!B124</f>
        <v>600</v>
      </c>
      <c r="C124" s="347">
        <f>Volume!J124</f>
        <v>548.05</v>
      </c>
      <c r="D124" s="199">
        <f>Volume!M124</f>
        <v>0.4858819215254817</v>
      </c>
      <c r="E124" s="191">
        <f>Volume!C124*100</f>
        <v>7.000000000000001</v>
      </c>
      <c r="F124" s="429">
        <f>'Open Int.'!D124*100</f>
        <v>0</v>
      </c>
      <c r="G124" s="192">
        <f>'Open Int.'!R124</f>
        <v>232.285512</v>
      </c>
      <c r="H124" s="192">
        <f>'Open Int.'!Z124</f>
        <v>1.7449320000000057</v>
      </c>
      <c r="I124" s="181">
        <f>'Open Int.'!O124</f>
        <v>0.9769252548131371</v>
      </c>
      <c r="J124" s="202">
        <f>IF(Volume!D124=0,0,Volume!F124/Volume!D124)</f>
        <v>0</v>
      </c>
      <c r="K124" s="206">
        <f>IF('Open Int.'!E124=0,0,'Open Int.'!H124/'Open Int.'!E124)</f>
        <v>0.07514450867052024</v>
      </c>
      <c r="N124" s="100"/>
    </row>
    <row r="125" spans="1:11" ht="15">
      <c r="A125" s="193" t="s">
        <v>171</v>
      </c>
      <c r="B125" s="347">
        <f>Margins!B125</f>
        <v>600</v>
      </c>
      <c r="C125" s="347">
        <f>Volume!J125</f>
        <v>421.25</v>
      </c>
      <c r="D125" s="199">
        <f>Volume!M125</f>
        <v>-1.1034158938842562</v>
      </c>
      <c r="E125" s="191">
        <f>Volume!C125*100</f>
        <v>-50</v>
      </c>
      <c r="F125" s="429">
        <f>'Open Int.'!D125*100</f>
        <v>0</v>
      </c>
      <c r="G125" s="192">
        <f>'Open Int.'!R125</f>
        <v>46.1016</v>
      </c>
      <c r="H125" s="192">
        <f>'Open Int.'!Z125</f>
        <v>-0.6421530000000004</v>
      </c>
      <c r="I125" s="181">
        <f>'Open Int.'!O125</f>
        <v>0.9956140350877193</v>
      </c>
      <c r="J125" s="202">
        <f>IF(Volume!D125=0,0,Volume!F125/Volume!D125)</f>
        <v>0</v>
      </c>
      <c r="K125" s="206">
        <f>IF('Open Int.'!E125=0,0,'Open Int.'!H125/'Open Int.'!E125)</f>
        <v>0</v>
      </c>
    </row>
    <row r="126" spans="1:11" ht="15.75" thickBot="1">
      <c r="A126" s="299" t="s">
        <v>227</v>
      </c>
      <c r="B126" s="348">
        <f>Margins!B126</f>
        <v>700</v>
      </c>
      <c r="C126" s="348">
        <f>Volume!J126</f>
        <v>328.8</v>
      </c>
      <c r="D126" s="338">
        <f>Volume!M126</f>
        <v>-2.259215219976209</v>
      </c>
      <c r="E126" s="339">
        <f>Volume!C126*100</f>
        <v>-57.99999999999999</v>
      </c>
      <c r="F126" s="430">
        <f>'Open Int.'!D126*100</f>
        <v>6</v>
      </c>
      <c r="G126" s="204">
        <f>'Open Int.'!R126</f>
        <v>370.258392</v>
      </c>
      <c r="H126" s="204">
        <f>'Open Int.'!Z126</f>
        <v>13.176520000000039</v>
      </c>
      <c r="I126" s="427">
        <f>'Open Int.'!O126</f>
        <v>0.9733946665009013</v>
      </c>
      <c r="J126" s="203">
        <f>IF(Volume!D126=0,0,Volume!F126/Volume!D126)</f>
        <v>0.19540229885057472</v>
      </c>
      <c r="K126" s="340">
        <f>IF('Open Int.'!E126=0,0,'Open Int.'!H126/'Open Int.'!E126)</f>
        <v>0.2939460247994165</v>
      </c>
    </row>
    <row r="127" spans="2:11" ht="15" hidden="1">
      <c r="B127" s="189"/>
      <c r="C127" s="189"/>
      <c r="D127" s="190"/>
      <c r="E127" s="191"/>
      <c r="F127" s="349"/>
      <c r="G127" s="187">
        <f>'Open Int.'!R127</f>
        <v>52845.278913944996</v>
      </c>
      <c r="H127" s="138">
        <f>'Open Int.'!Z127</f>
        <v>741.4412310749981</v>
      </c>
      <c r="I127" s="188"/>
      <c r="J127" s="138"/>
      <c r="K127" s="166"/>
    </row>
    <row r="128" spans="6:9" ht="15">
      <c r="F128" s="11"/>
      <c r="I128" s="104"/>
    </row>
    <row r="129" spans="1:8" ht="15.75">
      <c r="A129" s="14"/>
      <c r="B129" s="14"/>
      <c r="C129" s="14"/>
      <c r="D129" s="15"/>
      <c r="E129" s="16"/>
      <c r="F129" s="9"/>
      <c r="G129" s="74"/>
      <c r="H129" s="74"/>
    </row>
    <row r="130" spans="2:10" ht="15.75" thickBot="1">
      <c r="B130" s="41" t="s">
        <v>67</v>
      </c>
      <c r="C130" s="42"/>
      <c r="D130" s="17"/>
      <c r="E130" s="12"/>
      <c r="F130" s="12"/>
      <c r="G130" s="13"/>
      <c r="H130" s="18"/>
      <c r="I130" s="18"/>
      <c r="J130" s="8"/>
    </row>
    <row r="131" spans="1:11" ht="15.75" thickBot="1">
      <c r="A131" s="30"/>
      <c r="B131" s="137" t="s">
        <v>198</v>
      </c>
      <c r="C131" s="137" t="s">
        <v>88</v>
      </c>
      <c r="D131" s="290" t="s">
        <v>9</v>
      </c>
      <c r="E131" s="137" t="s">
        <v>98</v>
      </c>
      <c r="F131" s="137" t="s">
        <v>63</v>
      </c>
      <c r="G131" s="19"/>
      <c r="I131" s="12"/>
      <c r="K131" s="13"/>
    </row>
    <row r="132" spans="1:11" ht="15">
      <c r="A132" s="214" t="s">
        <v>74</v>
      </c>
      <c r="B132" s="266">
        <f>'Open Int.'!$V$4</f>
        <v>137.577882</v>
      </c>
      <c r="C132" s="266">
        <f>'Open Int.'!$V$5</f>
        <v>6.93933</v>
      </c>
      <c r="D132" s="291">
        <f>'Open Int.'!$V$6</f>
        <v>11170.798866</v>
      </c>
      <c r="E132" s="285">
        <f>F132-(D132+C132+B132)</f>
        <v>25511.560474000013</v>
      </c>
      <c r="F132" s="285">
        <f>'Open Int.'!$V$127</f>
        <v>36826.87655200001</v>
      </c>
      <c r="G132" s="20"/>
      <c r="H132" s="43" t="s">
        <v>73</v>
      </c>
      <c r="I132" s="44"/>
      <c r="J132" s="66">
        <f>F135</f>
        <v>52845.27891394502</v>
      </c>
      <c r="K132" s="18"/>
    </row>
    <row r="133" spans="1:11" ht="15">
      <c r="A133" s="224" t="s">
        <v>75</v>
      </c>
      <c r="B133" s="267">
        <f>'Open Int.'!$W$4</f>
        <v>0.0602355</v>
      </c>
      <c r="C133" s="267">
        <f>'Open Int.'!$W$5</f>
        <v>0</v>
      </c>
      <c r="D133" s="292">
        <f>'Open Int.'!$W$6</f>
        <v>4969.998045</v>
      </c>
      <c r="E133" s="289">
        <f>F133-(D133+C133+B133)</f>
        <v>2663.725414475006</v>
      </c>
      <c r="F133" s="267">
        <f>'Open Int.'!$W$127</f>
        <v>7633.783694975006</v>
      </c>
      <c r="G133" s="21"/>
      <c r="H133" s="43" t="s">
        <v>80</v>
      </c>
      <c r="I133" s="44"/>
      <c r="J133" s="82">
        <f>'Open Int.'!$Z$127</f>
        <v>741.4412310749981</v>
      </c>
      <c r="K133" s="139">
        <f>J133/(J132-J133)</f>
        <v>0.014230069492918732</v>
      </c>
    </row>
    <row r="134" spans="1:11" ht="15.75" thickBot="1">
      <c r="A134" s="226" t="s">
        <v>76</v>
      </c>
      <c r="B134" s="268">
        <f>'Open Int.'!$X$4</f>
        <v>0</v>
      </c>
      <c r="C134" s="268">
        <f>'Open Int.'!$X$5</f>
        <v>0.0251425</v>
      </c>
      <c r="D134" s="293">
        <f>'Open Int.'!$X$6</f>
        <v>7715.116179</v>
      </c>
      <c r="E134" s="286">
        <f>F134-(D134+C134+B134)</f>
        <v>669.4773454700007</v>
      </c>
      <c r="F134" s="286">
        <f>'Open Int.'!$X$127</f>
        <v>8384.61866697</v>
      </c>
      <c r="G134" s="20"/>
      <c r="H134" s="431"/>
      <c r="I134" s="431"/>
      <c r="J134" s="432"/>
      <c r="K134" s="433"/>
    </row>
    <row r="135" spans="1:10" ht="15.75" thickBot="1">
      <c r="A135" s="223" t="s">
        <v>11</v>
      </c>
      <c r="B135" s="31">
        <f>SUM(B132:B134)</f>
        <v>137.6381175</v>
      </c>
      <c r="C135" s="31">
        <f>SUM(C132:C134)</f>
        <v>6.9644725</v>
      </c>
      <c r="D135" s="294">
        <f>SUM(D132:D134)</f>
        <v>23855.91309</v>
      </c>
      <c r="E135" s="31">
        <f>SUM(E132:E134)</f>
        <v>28844.763233945017</v>
      </c>
      <c r="F135" s="31">
        <f>SUM(F132:F134)</f>
        <v>52845.27891394502</v>
      </c>
      <c r="G135" s="23"/>
      <c r="H135" s="45" t="s">
        <v>81</v>
      </c>
      <c r="I135" s="46"/>
      <c r="J135" s="22">
        <f>Volume!P128</f>
        <v>0.22293255677088575</v>
      </c>
    </row>
    <row r="136" spans="1:11" ht="15">
      <c r="A136" s="214" t="s">
        <v>68</v>
      </c>
      <c r="B136" s="266">
        <f>'Open Int.'!$S$4</f>
        <v>136.13223</v>
      </c>
      <c r="C136" s="266">
        <f>'Open Int.'!$S$5</f>
        <v>6.9644725</v>
      </c>
      <c r="D136" s="295">
        <f>'Open Int.'!$S$6</f>
        <v>21049.743231</v>
      </c>
      <c r="E136" s="287">
        <f>F136-(D136+C136)</f>
        <v>28328.03192231996</v>
      </c>
      <c r="F136" s="287">
        <f>'Open Int.'!$S$127</f>
        <v>49384.73962581996</v>
      </c>
      <c r="G136" s="21"/>
      <c r="H136" s="45" t="s">
        <v>82</v>
      </c>
      <c r="I136" s="46"/>
      <c r="J136" s="24">
        <f>'Open Int.'!E128</f>
        <v>0.3169618440411722</v>
      </c>
      <c r="K136" s="13"/>
    </row>
    <row r="137" spans="1:10" ht="15.75" thickBot="1">
      <c r="A137" s="226" t="s">
        <v>79</v>
      </c>
      <c r="B137" s="288">
        <f>B135-B136</f>
        <v>1.5058875</v>
      </c>
      <c r="C137" s="288">
        <f>C135-C136</f>
        <v>0</v>
      </c>
      <c r="D137" s="296">
        <f>D135-D136</f>
        <v>2806.169858999998</v>
      </c>
      <c r="E137" s="288">
        <f>E135-E136</f>
        <v>516.7313116250589</v>
      </c>
      <c r="F137" s="288">
        <f>F135-F136</f>
        <v>3460.539288125059</v>
      </c>
      <c r="G137" s="21"/>
      <c r="J137" s="67"/>
    </row>
    <row r="138" ht="15">
      <c r="G138" s="93"/>
    </row>
    <row r="139" spans="4:9" ht="15">
      <c r="D139" s="51"/>
      <c r="E139" s="27"/>
      <c r="I139" s="25"/>
    </row>
    <row r="140" spans="3:8" ht="15">
      <c r="C140" s="51"/>
      <c r="D140" s="51"/>
      <c r="E140" s="102"/>
      <c r="F140" s="311"/>
      <c r="H140" s="27"/>
    </row>
    <row r="141" spans="4:7" ht="15">
      <c r="D141" s="51"/>
      <c r="E141" s="27"/>
      <c r="F141" s="27"/>
      <c r="G141" s="27"/>
    </row>
    <row r="142" spans="4:5" ht="15">
      <c r="D142" s="51"/>
      <c r="E142" s="27"/>
    </row>
    <row r="145" ht="15">
      <c r="A145" s="8" t="s">
        <v>135</v>
      </c>
    </row>
    <row r="146" ht="15">
      <c r="A146" s="8" t="s">
        <v>130</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9"/>
  <sheetViews>
    <sheetView workbookViewId="0" topLeftCell="A1">
      <selection activeCell="C57" sqref="C57"/>
    </sheetView>
  </sheetViews>
  <sheetFormatPr defaultColWidth="9.140625" defaultRowHeight="12.75"/>
  <cols>
    <col min="1" max="1" width="20.28125" style="26" customWidth="1"/>
    <col min="2" max="2" width="14.7109375" style="26" customWidth="1"/>
    <col min="3" max="3" width="37.421875" style="26" bestFit="1" customWidth="1"/>
    <col min="4" max="4" width="14.7109375" style="26" hidden="1" customWidth="1"/>
    <col min="5" max="5" width="12.28125" style="26" customWidth="1"/>
    <col min="6" max="6" width="20.8515625" style="26" customWidth="1"/>
    <col min="7" max="16384" width="9.140625" style="26" customWidth="1"/>
  </cols>
  <sheetData>
    <row r="1" spans="1:4" ht="13.5">
      <c r="A1" s="507" t="s">
        <v>142</v>
      </c>
      <c r="B1" s="507"/>
      <c r="C1" s="507"/>
      <c r="D1" s="96">
        <f ca="1">NOW()</f>
        <v>39036.797579398146</v>
      </c>
    </row>
    <row r="2" spans="1:3" ht="13.5">
      <c r="A2" s="98" t="s">
        <v>143</v>
      </c>
      <c r="B2" s="98" t="s">
        <v>144</v>
      </c>
      <c r="C2" s="99" t="s">
        <v>145</v>
      </c>
    </row>
    <row r="3" spans="1:3" ht="13.5">
      <c r="A3" s="26" t="s">
        <v>251</v>
      </c>
      <c r="B3" s="96">
        <v>39051</v>
      </c>
      <c r="C3" s="97">
        <f>B3-D1</f>
        <v>14.2024206018541</v>
      </c>
    </row>
    <row r="4" spans="1:3" ht="13.5">
      <c r="A4" s="26" t="s">
        <v>254</v>
      </c>
      <c r="B4" s="96">
        <v>39079</v>
      </c>
      <c r="C4" s="97">
        <f>B4-D1</f>
        <v>42.2024206018541</v>
      </c>
    </row>
    <row r="5" spans="1:3" ht="13.5">
      <c r="A5" s="26" t="s">
        <v>256</v>
      </c>
      <c r="B5" s="96">
        <v>39107</v>
      </c>
      <c r="C5" s="97">
        <f>B5-D1</f>
        <v>70.2024206018541</v>
      </c>
    </row>
    <row r="6" spans="1:3" ht="13.5">
      <c r="A6" s="52"/>
      <c r="B6" s="101"/>
      <c r="C6" s="97"/>
    </row>
    <row r="7" spans="1:3" ht="13.5">
      <c r="A7" s="506" t="s">
        <v>146</v>
      </c>
      <c r="B7" s="506"/>
      <c r="C7" s="506"/>
    </row>
    <row r="8" spans="1:3" ht="13.5">
      <c r="A8" s="94" t="s">
        <v>129</v>
      </c>
      <c r="B8" s="95" t="s">
        <v>131</v>
      </c>
      <c r="C8" s="94" t="s">
        <v>140</v>
      </c>
    </row>
    <row r="9" spans="1:3" ht="13.5">
      <c r="A9" s="26" t="s">
        <v>33</v>
      </c>
      <c r="B9" s="452">
        <v>39048</v>
      </c>
      <c r="C9" s="26" t="s">
        <v>357</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47"/>
  <sheetViews>
    <sheetView workbookViewId="0" topLeftCell="A1">
      <selection activeCell="B186" sqref="B186"/>
    </sheetView>
  </sheetViews>
  <sheetFormatPr defaultColWidth="9.140625" defaultRowHeight="12.75" outlineLevelRow="2"/>
  <cols>
    <col min="1" max="1" width="20.421875" style="444" bestFit="1" customWidth="1"/>
    <col min="2" max="2" width="15.57421875" style="444" customWidth="1"/>
    <col min="3" max="3" width="13.421875" style="444" customWidth="1"/>
    <col min="4" max="4" width="9.421875" style="451" bestFit="1" customWidth="1"/>
    <col min="5" max="16384" width="9.140625" style="444" customWidth="1"/>
  </cols>
  <sheetData>
    <row r="1" spans="1:4" ht="21.75" thickBot="1">
      <c r="A1" s="463" t="s">
        <v>257</v>
      </c>
      <c r="B1" s="464"/>
      <c r="C1" s="464"/>
      <c r="D1" s="464"/>
    </row>
    <row r="2" spans="1:4" ht="17.25" customHeight="1">
      <c r="A2" s="445" t="s">
        <v>258</v>
      </c>
      <c r="B2" s="445" t="s">
        <v>73</v>
      </c>
      <c r="C2" s="446" t="s">
        <v>84</v>
      </c>
      <c r="D2" s="450" t="s">
        <v>259</v>
      </c>
    </row>
    <row r="3" ht="17.25" customHeight="1">
      <c r="D3" s="444"/>
    </row>
    <row r="4" spans="1:4" ht="15" outlineLevel="1">
      <c r="A4" s="445" t="s">
        <v>260</v>
      </c>
      <c r="B4" s="445">
        <f>SUM(B5:B7)</f>
        <v>10261200</v>
      </c>
      <c r="C4" s="445">
        <f>SUM(C5:C7)</f>
        <v>711950</v>
      </c>
      <c r="D4" s="450">
        <f>C4/(B4-C4)</f>
        <v>0.07455559337120717</v>
      </c>
    </row>
    <row r="5" spans="1:4" ht="14.25" outlineLevel="2">
      <c r="A5" s="447" t="s">
        <v>16</v>
      </c>
      <c r="B5" s="448">
        <f>'Open Int.'!B15</f>
        <v>1645800</v>
      </c>
      <c r="C5" s="448">
        <f>'Open Int.'!C15</f>
        <v>91100</v>
      </c>
      <c r="D5" s="449">
        <f aca="true" t="shared" si="0" ref="D5:D68">C5/(B5-C5)</f>
        <v>0.05859651379687399</v>
      </c>
    </row>
    <row r="6" spans="1:4" ht="14.25" outlineLevel="2">
      <c r="A6" s="447" t="s">
        <v>261</v>
      </c>
      <c r="B6" s="448">
        <f>'Open Int.'!B48</f>
        <v>1382000</v>
      </c>
      <c r="C6" s="448">
        <f>'Open Int.'!C48</f>
        <v>-72400</v>
      </c>
      <c r="D6" s="449">
        <f t="shared" si="0"/>
        <v>-0.04977997799779978</v>
      </c>
    </row>
    <row r="7" spans="1:4" ht="14.25" outlineLevel="2">
      <c r="A7" s="447" t="s">
        <v>262</v>
      </c>
      <c r="B7" s="448">
        <f>'Open Int.'!B119</f>
        <v>7233400</v>
      </c>
      <c r="C7" s="448">
        <f>'Open Int.'!C119</f>
        <v>693250</v>
      </c>
      <c r="D7" s="449">
        <f t="shared" si="0"/>
        <v>0.10599909788001805</v>
      </c>
    </row>
    <row r="8" spans="1:4" ht="15">
      <c r="A8" s="445" t="s">
        <v>263</v>
      </c>
      <c r="B8" s="445">
        <f>SUM(B9:B13)</f>
        <v>88766852</v>
      </c>
      <c r="C8" s="445">
        <f>SUM(C9:C13)</f>
        <v>777728</v>
      </c>
      <c r="D8" s="450">
        <f>C8/(B8-C8)</f>
        <v>0.008838910590813473</v>
      </c>
    </row>
    <row r="9" spans="1:4" ht="14.25" outlineLevel="2">
      <c r="A9" s="447" t="s">
        <v>264</v>
      </c>
      <c r="B9" s="448">
        <f>'Open Int.'!B13</f>
        <v>68177450</v>
      </c>
      <c r="C9" s="448">
        <f>'Open Int.'!C13</f>
        <v>869050</v>
      </c>
      <c r="D9" s="449">
        <f t="shared" si="0"/>
        <v>0.012911464245175936</v>
      </c>
    </row>
    <row r="10" spans="1:4" ht="14.25" outlineLevel="2">
      <c r="A10" s="447" t="s">
        <v>265</v>
      </c>
      <c r="B10" s="448">
        <f>'Open Int.'!B36</f>
        <v>8131200</v>
      </c>
      <c r="C10" s="448">
        <f>'Open Int.'!C36</f>
        <v>110400</v>
      </c>
      <c r="D10" s="449">
        <f t="shared" si="0"/>
        <v>0.01376421304608019</v>
      </c>
    </row>
    <row r="11" spans="1:4" ht="14.25" outlineLevel="2">
      <c r="A11" s="447" t="s">
        <v>7</v>
      </c>
      <c r="B11" s="448">
        <f>'Open Int.'!B74</f>
        <v>2211950</v>
      </c>
      <c r="C11" s="448">
        <f>'Open Int.'!C74</f>
        <v>108550</v>
      </c>
      <c r="D11" s="449">
        <f t="shared" si="0"/>
        <v>0.05160692212608158</v>
      </c>
    </row>
    <row r="12" spans="1:4" ht="14.25" outlineLevel="2">
      <c r="A12" s="447" t="s">
        <v>266</v>
      </c>
      <c r="B12" s="448">
        <f>'Open Int.'!B76</f>
        <v>3357200</v>
      </c>
      <c r="C12" s="448">
        <f>'Open Int.'!C76</f>
        <v>83600</v>
      </c>
      <c r="D12" s="449">
        <f t="shared" si="0"/>
        <v>0.025537634408602152</v>
      </c>
    </row>
    <row r="13" spans="1:4" ht="14.25" outlineLevel="2">
      <c r="A13" s="447" t="s">
        <v>109</v>
      </c>
      <c r="B13" s="448">
        <f>'Open Int.'!B113</f>
        <v>6889052</v>
      </c>
      <c r="C13" s="448">
        <f>'Open Int.'!C113</f>
        <v>-393872</v>
      </c>
      <c r="D13" s="449">
        <f t="shared" si="0"/>
        <v>-0.054081574927872376</v>
      </c>
    </row>
    <row r="14" spans="1:4" ht="15">
      <c r="A14" s="445" t="s">
        <v>267</v>
      </c>
      <c r="B14" s="445">
        <f>B8+B4</f>
        <v>99028052</v>
      </c>
      <c r="C14" s="445">
        <f>C8+C4</f>
        <v>1489678</v>
      </c>
      <c r="D14" s="450">
        <f>C14/(B14-C14)</f>
        <v>0.015272737681684134</v>
      </c>
    </row>
    <row r="16" spans="1:4" ht="15" outlineLevel="1">
      <c r="A16" s="445" t="s">
        <v>268</v>
      </c>
      <c r="B16" s="445">
        <f>SUM(B17:B19)</f>
        <v>12482600</v>
      </c>
      <c r="C16" s="445">
        <f>SUM(C17:C19)</f>
        <v>-424600</v>
      </c>
      <c r="D16" s="450">
        <f>C16/(B16-C16)</f>
        <v>-0.032896367918681044</v>
      </c>
    </row>
    <row r="17" spans="1:4" ht="14.25" outlineLevel="1">
      <c r="A17" s="447" t="s">
        <v>196</v>
      </c>
      <c r="B17" s="448">
        <f>'Open Int.'!B105</f>
        <v>5890500</v>
      </c>
      <c r="C17" s="448">
        <f>'Open Int.'!C105</f>
        <v>-39000</v>
      </c>
      <c r="D17" s="449">
        <f t="shared" si="0"/>
        <v>-0.0065772830761447005</v>
      </c>
    </row>
    <row r="18" spans="1:4" ht="14.25" outlineLevel="1">
      <c r="A18" s="447" t="s">
        <v>269</v>
      </c>
      <c r="B18" s="448">
        <f>'Open Int.'!B19</f>
        <v>3630000</v>
      </c>
      <c r="C18" s="448">
        <f>'Open Int.'!C19</f>
        <v>-416000</v>
      </c>
      <c r="D18" s="449">
        <f t="shared" si="0"/>
        <v>-0.1028175976272862</v>
      </c>
    </row>
    <row r="19" spans="1:4" ht="14.25" outlineLevel="1">
      <c r="A19" s="447" t="s">
        <v>270</v>
      </c>
      <c r="B19" s="448">
        <f>'Open Int.'!B32</f>
        <v>2962100</v>
      </c>
      <c r="C19" s="448">
        <f>'Open Int.'!C32</f>
        <v>30400</v>
      </c>
      <c r="D19" s="449">
        <f t="shared" si="0"/>
        <v>0.010369410239792612</v>
      </c>
    </row>
    <row r="20" spans="1:4" ht="15" outlineLevel="1">
      <c r="A20" s="445" t="s">
        <v>271</v>
      </c>
      <c r="B20" s="445">
        <f>SUM(B21:B33)</f>
        <v>75454800</v>
      </c>
      <c r="C20" s="445">
        <f>SUM(C21:C33)</f>
        <v>4660950</v>
      </c>
      <c r="D20" s="450">
        <f>C20/(B20-C20)</f>
        <v>0.06583834612752379</v>
      </c>
    </row>
    <row r="21" spans="1:4" ht="14.25" outlineLevel="2">
      <c r="A21" s="447" t="s">
        <v>272</v>
      </c>
      <c r="B21" s="448">
        <f>'Open Int.'!B9</f>
        <v>5262600</v>
      </c>
      <c r="C21" s="448">
        <f>'Open Int.'!C9</f>
        <v>289100</v>
      </c>
      <c r="D21" s="449">
        <f t="shared" si="0"/>
        <v>0.05812807881773399</v>
      </c>
    </row>
    <row r="22" spans="1:4" ht="14.25" outlineLevel="2">
      <c r="A22" s="447" t="s">
        <v>273</v>
      </c>
      <c r="B22" s="448">
        <f>'Open Int.'!B11</f>
        <v>7590000</v>
      </c>
      <c r="C22" s="448">
        <f>'Open Int.'!C11</f>
        <v>147200</v>
      </c>
      <c r="D22" s="449">
        <f t="shared" si="0"/>
        <v>0.019777503090234856</v>
      </c>
    </row>
    <row r="23" spans="1:4" ht="14.25" outlineLevel="2">
      <c r="A23" s="447" t="s">
        <v>274</v>
      </c>
      <c r="B23" s="448">
        <f>'Open Int.'!B16</f>
        <v>8398600</v>
      </c>
      <c r="C23" s="448">
        <f>'Open Int.'!C16</f>
        <v>221200</v>
      </c>
      <c r="D23" s="449">
        <f t="shared" si="0"/>
        <v>0.02705016264338298</v>
      </c>
    </row>
    <row r="24" spans="1:4" ht="14.25" outlineLevel="2">
      <c r="A24" s="447" t="s">
        <v>275</v>
      </c>
      <c r="B24" s="448">
        <f>'Open Int.'!B17</f>
        <v>5772200</v>
      </c>
      <c r="C24" s="448">
        <f>'Open Int.'!C17</f>
        <v>1459200</v>
      </c>
      <c r="D24" s="449">
        <f t="shared" si="0"/>
        <v>0.3383259911894273</v>
      </c>
    </row>
    <row r="25" spans="1:4" ht="14.25" outlineLevel="2">
      <c r="A25" s="447" t="s">
        <v>276</v>
      </c>
      <c r="B25" s="448">
        <f>'Open Int.'!B25</f>
        <v>1910400</v>
      </c>
      <c r="C25" s="448">
        <f>'Open Int.'!C25</f>
        <v>710400</v>
      </c>
      <c r="D25" s="449">
        <f t="shared" si="0"/>
        <v>0.592</v>
      </c>
    </row>
    <row r="26" spans="1:4" ht="14.25" outlineLevel="2">
      <c r="A26" s="447" t="s">
        <v>277</v>
      </c>
      <c r="B26" s="448">
        <f>'Open Int.'!B31</f>
        <v>469200</v>
      </c>
      <c r="C26" s="448">
        <f>'Open Int.'!C31</f>
        <v>157200</v>
      </c>
      <c r="D26" s="449">
        <f t="shared" si="0"/>
        <v>0.5038461538461538</v>
      </c>
    </row>
    <row r="27" spans="1:4" ht="14.25" outlineLevel="2">
      <c r="A27" s="447" t="s">
        <v>158</v>
      </c>
      <c r="B27" s="448">
        <f>'Open Int.'!B61</f>
        <v>2525200</v>
      </c>
      <c r="C27" s="448">
        <f>'Open Int.'!C61</f>
        <v>-32450</v>
      </c>
      <c r="D27" s="449">
        <f t="shared" si="0"/>
        <v>-0.012687427912341407</v>
      </c>
    </row>
    <row r="28" spans="1:4" ht="14.25" outlineLevel="2">
      <c r="A28" s="447" t="s">
        <v>278</v>
      </c>
      <c r="B28" s="448">
        <f>'Open Int.'!B89</f>
        <v>2782800</v>
      </c>
      <c r="C28" s="448">
        <f>'Open Int.'!C89</f>
        <v>80400</v>
      </c>
      <c r="D28" s="449">
        <f t="shared" si="0"/>
        <v>0.02975133214920071</v>
      </c>
    </row>
    <row r="29" spans="1:4" ht="14.25" outlineLevel="2">
      <c r="A29" s="447" t="s">
        <v>95</v>
      </c>
      <c r="B29" s="448">
        <f>'Open Int.'!B91</f>
        <v>4519200</v>
      </c>
      <c r="C29" s="448">
        <f>'Open Int.'!C91</f>
        <v>753600</v>
      </c>
      <c r="D29" s="449">
        <f t="shared" si="0"/>
        <v>0.2001274697259401</v>
      </c>
    </row>
    <row r="30" spans="1:4" ht="14.25" outlineLevel="2">
      <c r="A30" s="447" t="s">
        <v>19</v>
      </c>
      <c r="B30" s="448">
        <f>'Open Int.'!B102</f>
        <v>6304000</v>
      </c>
      <c r="C30" s="448">
        <f>'Open Int.'!C102</f>
        <v>164000</v>
      </c>
      <c r="D30" s="449">
        <f t="shared" si="0"/>
        <v>0.026710097719869708</v>
      </c>
    </row>
    <row r="31" spans="1:4" ht="14.25" outlineLevel="2">
      <c r="A31" s="447" t="s">
        <v>279</v>
      </c>
      <c r="B31" s="448">
        <f>'Open Int.'!B111</f>
        <v>16856800</v>
      </c>
      <c r="C31" s="448">
        <f>'Open Int.'!C111</f>
        <v>53200</v>
      </c>
      <c r="D31" s="449">
        <f t="shared" si="0"/>
        <v>0.003165988240615106</v>
      </c>
    </row>
    <row r="32" spans="1:4" ht="14.25" outlineLevel="2">
      <c r="A32" s="447" t="s">
        <v>280</v>
      </c>
      <c r="B32" s="448">
        <f>'Open Int.'!B120</f>
        <v>4880400</v>
      </c>
      <c r="C32" s="448">
        <f>'Open Int.'!C120</f>
        <v>457800</v>
      </c>
      <c r="D32" s="449">
        <f t="shared" si="0"/>
        <v>0.10351377018043685</v>
      </c>
    </row>
    <row r="33" spans="1:4" ht="14.25" outlineLevel="2">
      <c r="A33" s="447" t="s">
        <v>281</v>
      </c>
      <c r="B33" s="448">
        <f>'Open Int.'!B122</f>
        <v>8183400</v>
      </c>
      <c r="C33" s="448">
        <f>'Open Int.'!C122</f>
        <v>200100</v>
      </c>
      <c r="D33" s="449">
        <f t="shared" si="0"/>
        <v>0.025064822817631807</v>
      </c>
    </row>
    <row r="34" spans="1:4" ht="15">
      <c r="A34" s="445" t="s">
        <v>282</v>
      </c>
      <c r="B34" s="445">
        <f>SUM(B35:B42)</f>
        <v>50300000</v>
      </c>
      <c r="C34" s="445">
        <f>SUM(C35:C42)</f>
        <v>1895200</v>
      </c>
      <c r="D34" s="450">
        <f>C34/(B34-C34)</f>
        <v>0.039153141837173173</v>
      </c>
    </row>
    <row r="35" spans="1:4" ht="14.25" outlineLevel="2">
      <c r="A35" s="447" t="s">
        <v>283</v>
      </c>
      <c r="B35" s="448">
        <f>'Open Int.'!B38</f>
        <v>959400</v>
      </c>
      <c r="C35" s="448">
        <f>'Open Int.'!C38</f>
        <v>146900</v>
      </c>
      <c r="D35" s="449">
        <f t="shared" si="0"/>
        <v>0.1808</v>
      </c>
    </row>
    <row r="36" spans="1:4" ht="14.25" outlineLevel="2">
      <c r="A36" s="447" t="s">
        <v>284</v>
      </c>
      <c r="B36" s="448">
        <f>'Open Int.'!B47</f>
        <v>1719200</v>
      </c>
      <c r="C36" s="448">
        <f>'Open Int.'!C47</f>
        <v>98400</v>
      </c>
      <c r="D36" s="449">
        <f t="shared" si="0"/>
        <v>0.06071076011846002</v>
      </c>
    </row>
    <row r="37" spans="1:4" ht="14.25" outlineLevel="2">
      <c r="A37" s="447" t="s">
        <v>47</v>
      </c>
      <c r="B37" s="448">
        <f>'Open Int.'!B53</f>
        <v>8472100</v>
      </c>
      <c r="C37" s="448">
        <f>'Open Int.'!C53</f>
        <v>414400</v>
      </c>
      <c r="D37" s="449">
        <f t="shared" si="0"/>
        <v>0.05142906784814525</v>
      </c>
    </row>
    <row r="38" spans="1:4" ht="14.25" outlineLevel="2">
      <c r="A38" s="447" t="s">
        <v>285</v>
      </c>
      <c r="B38" s="448">
        <f>'Open Int.'!B54</f>
        <v>19632000</v>
      </c>
      <c r="C38" s="448">
        <f>'Open Int.'!C54</f>
        <v>748800</v>
      </c>
      <c r="D38" s="449">
        <f t="shared" si="0"/>
        <v>0.03965429588205389</v>
      </c>
    </row>
    <row r="39" spans="1:4" ht="14.25" outlineLevel="2">
      <c r="A39" s="447" t="s">
        <v>286</v>
      </c>
      <c r="B39" s="448">
        <f>'Open Int.'!B59</f>
        <v>15346100</v>
      </c>
      <c r="C39" s="448">
        <f>'Open Int.'!C59</f>
        <v>223300</v>
      </c>
      <c r="D39" s="449">
        <f t="shared" si="0"/>
        <v>0.014765784114052953</v>
      </c>
    </row>
    <row r="40" spans="1:4" ht="14.25" outlineLevel="2">
      <c r="A40" s="447" t="s">
        <v>287</v>
      </c>
      <c r="B40" s="448">
        <f>'Open Int.'!B66</f>
        <v>493200</v>
      </c>
      <c r="C40" s="448">
        <f>'Open Int.'!C66</f>
        <v>27600</v>
      </c>
      <c r="D40" s="449">
        <f t="shared" si="0"/>
        <v>0.059278350515463915</v>
      </c>
    </row>
    <row r="41" spans="1:4" ht="14.25" outlineLevel="2">
      <c r="A41" s="447" t="s">
        <v>288</v>
      </c>
      <c r="B41" s="448">
        <f>'Open Int.'!B71</f>
        <v>3052500</v>
      </c>
      <c r="C41" s="448">
        <f>'Open Int.'!C71</f>
        <v>135000</v>
      </c>
      <c r="D41" s="449">
        <f t="shared" si="0"/>
        <v>0.04627249357326478</v>
      </c>
    </row>
    <row r="42" spans="1:4" ht="14.25" outlineLevel="2">
      <c r="A42" s="447" t="s">
        <v>289</v>
      </c>
      <c r="B42" s="448">
        <f>'Open Int.'!B121</f>
        <v>625500</v>
      </c>
      <c r="C42" s="448">
        <f>'Open Int.'!C121</f>
        <v>100800</v>
      </c>
      <c r="D42" s="449">
        <f t="shared" si="0"/>
        <v>0.19210977701543738</v>
      </c>
    </row>
    <row r="43" spans="1:4" ht="15">
      <c r="A43" s="445" t="s">
        <v>290</v>
      </c>
      <c r="B43" s="445">
        <f>B34+B20</f>
        <v>125754800</v>
      </c>
      <c r="C43" s="445">
        <f>C34+C20</f>
        <v>6556150</v>
      </c>
      <c r="D43" s="450">
        <f>C43/(B43-C43)</f>
        <v>0.05500188131325313</v>
      </c>
    </row>
    <row r="45" spans="1:4" ht="15" outlineLevel="1">
      <c r="A45" s="445" t="s">
        <v>291</v>
      </c>
      <c r="B45" s="445">
        <f>SUM(B46:B49)</f>
        <v>7942900</v>
      </c>
      <c r="C45" s="445">
        <f>SUM(C46:C49)</f>
        <v>446600</v>
      </c>
      <c r="D45" s="450">
        <f>C45/(B45-C45)</f>
        <v>0.05957605752171071</v>
      </c>
    </row>
    <row r="46" spans="1:4" ht="14.25">
      <c r="A46" s="447" t="s">
        <v>292</v>
      </c>
      <c r="B46" s="448">
        <f>'Open Int.'!B73</f>
        <v>3093400</v>
      </c>
      <c r="C46" s="448">
        <f>'Open Int.'!C73</f>
        <v>76400</v>
      </c>
      <c r="D46" s="449">
        <f t="shared" si="0"/>
        <v>0.025323168710639707</v>
      </c>
    </row>
    <row r="47" spans="1:4" ht="14.25">
      <c r="A47" s="447" t="s">
        <v>293</v>
      </c>
      <c r="B47" s="448">
        <f>'Open Int.'!B93</f>
        <v>2377500</v>
      </c>
      <c r="C47" s="448">
        <f>'Open Int.'!C93</f>
        <v>279900</v>
      </c>
      <c r="D47" s="449">
        <f t="shared" si="0"/>
        <v>0.13343821510297482</v>
      </c>
    </row>
    <row r="48" spans="1:4" ht="14.25" outlineLevel="1">
      <c r="A48" s="447" t="s">
        <v>149</v>
      </c>
      <c r="B48" s="448">
        <f>'Open Int.'!B7</f>
        <v>300000</v>
      </c>
      <c r="C48" s="448">
        <f>'Open Int.'!C7</f>
        <v>7800</v>
      </c>
      <c r="D48" s="449">
        <f t="shared" si="0"/>
        <v>0.026694045174537988</v>
      </c>
    </row>
    <row r="49" spans="1:4" ht="14.25" outlineLevel="1">
      <c r="A49" s="447" t="s">
        <v>294</v>
      </c>
      <c r="B49" s="448">
        <f>'Open Int.'!B104</f>
        <v>2172000</v>
      </c>
      <c r="C49" s="448">
        <f>'Open Int.'!C104</f>
        <v>82500</v>
      </c>
      <c r="D49" s="449">
        <f t="shared" si="0"/>
        <v>0.03948312993539124</v>
      </c>
    </row>
    <row r="50" spans="1:4" ht="15" outlineLevel="1">
      <c r="A50" s="445" t="s">
        <v>295</v>
      </c>
      <c r="B50" s="445">
        <f>SUM(B51:B54)</f>
        <v>34904301</v>
      </c>
      <c r="C50" s="445">
        <f>SUM(C51:C54)</f>
        <v>-257104</v>
      </c>
      <c r="D50" s="450">
        <f>C50/(B50-C50)</f>
        <v>-0.00731210826188544</v>
      </c>
    </row>
    <row r="51" spans="1:4" ht="14.25">
      <c r="A51" s="447" t="s">
        <v>0</v>
      </c>
      <c r="B51" s="448">
        <f>'Open Int.'!B8</f>
        <v>2966625</v>
      </c>
      <c r="C51" s="448">
        <f>'Open Int.'!C8</f>
        <v>-184125</v>
      </c>
      <c r="D51" s="449">
        <f t="shared" si="0"/>
        <v>-0.05843846703165913</v>
      </c>
    </row>
    <row r="52" spans="1:4" ht="14.25" outlineLevel="1">
      <c r="A52" s="447" t="s">
        <v>296</v>
      </c>
      <c r="B52" s="448">
        <f>'Open Int.'!B58</f>
        <v>21709400</v>
      </c>
      <c r="C52" s="448">
        <f>'Open Int.'!C58</f>
        <v>326250</v>
      </c>
      <c r="D52" s="449">
        <f t="shared" si="0"/>
        <v>0.015257340476029023</v>
      </c>
    </row>
    <row r="53" spans="1:4" ht="14.25" outlineLevel="1">
      <c r="A53" s="447" t="s">
        <v>28</v>
      </c>
      <c r="B53" s="448">
        <f>'Open Int.'!B44</f>
        <v>9274876</v>
      </c>
      <c r="C53" s="448">
        <f>'Open Int.'!C44</f>
        <v>-395904</v>
      </c>
      <c r="D53" s="449">
        <f t="shared" si="0"/>
        <v>-0.04093816631130064</v>
      </c>
    </row>
    <row r="54" spans="1:4" ht="14.25" outlineLevel="1">
      <c r="A54" s="447" t="s">
        <v>239</v>
      </c>
      <c r="B54" s="448">
        <f>'Open Int.'!B43</f>
        <v>953400</v>
      </c>
      <c r="C54" s="448">
        <f>'Open Int.'!C43</f>
        <v>-3325</v>
      </c>
      <c r="D54" s="449">
        <f t="shared" si="0"/>
        <v>-0.003475397841595025</v>
      </c>
    </row>
    <row r="55" spans="1:4" ht="15" outlineLevel="1">
      <c r="A55" s="445" t="s">
        <v>297</v>
      </c>
      <c r="B55" s="445">
        <f>SUM(B56:B61)</f>
        <v>39904932</v>
      </c>
      <c r="C55" s="445">
        <f>SUM(C56:C61)</f>
        <v>368495</v>
      </c>
      <c r="D55" s="450">
        <f>C55/(B55-C55)</f>
        <v>0.00932038969520698</v>
      </c>
    </row>
    <row r="56" spans="1:4" ht="14.25">
      <c r="A56" s="447" t="s">
        <v>298</v>
      </c>
      <c r="B56" s="448">
        <f>'Open Int.'!B30</f>
        <v>1580250</v>
      </c>
      <c r="C56" s="448">
        <f>'Open Int.'!C30</f>
        <v>44625</v>
      </c>
      <c r="D56" s="449">
        <f t="shared" si="0"/>
        <v>0.02905982905982906</v>
      </c>
    </row>
    <row r="57" spans="1:4" ht="14.25" outlineLevel="1">
      <c r="A57" s="447" t="s">
        <v>154</v>
      </c>
      <c r="B57" s="448">
        <f>'Open Int.'!B33</f>
        <v>4681800</v>
      </c>
      <c r="C57" s="448">
        <f>'Open Int.'!C33</f>
        <v>361800</v>
      </c>
      <c r="D57" s="449">
        <f t="shared" si="0"/>
        <v>0.08375</v>
      </c>
    </row>
    <row r="58" spans="1:4" ht="14.25" outlineLevel="1">
      <c r="A58" s="447" t="s">
        <v>299</v>
      </c>
      <c r="B58" s="448">
        <f>'Open Int.'!B50</f>
        <v>15515000</v>
      </c>
      <c r="C58" s="448">
        <f>'Open Int.'!C50</f>
        <v>169000</v>
      </c>
      <c r="D58" s="449">
        <f t="shared" si="0"/>
        <v>0.011012641730744168</v>
      </c>
    </row>
    <row r="59" spans="1:4" ht="14.25" outlineLevel="1">
      <c r="A59" s="447" t="s">
        <v>6</v>
      </c>
      <c r="B59" s="448">
        <f>'Open Int.'!B64</f>
        <v>13450500</v>
      </c>
      <c r="C59" s="448">
        <f>'Open Int.'!C64</f>
        <v>-302625</v>
      </c>
      <c r="D59" s="449">
        <f t="shared" si="0"/>
        <v>-0.022004089979550102</v>
      </c>
    </row>
    <row r="60" spans="1:4" ht="14.25" outlineLevel="1">
      <c r="A60" s="447" t="s">
        <v>300</v>
      </c>
      <c r="B60" s="448">
        <f>'Open Int.'!B116</f>
        <v>2504425</v>
      </c>
      <c r="C60" s="448">
        <f>'Open Int.'!C116</f>
        <v>56650</v>
      </c>
      <c r="D60" s="449">
        <f t="shared" si="0"/>
        <v>0.023143467026176832</v>
      </c>
    </row>
    <row r="61" spans="1:4" ht="14.25" outlineLevel="1">
      <c r="A61" s="447" t="s">
        <v>301</v>
      </c>
      <c r="B61" s="448">
        <f>'Open Int.'!B118</f>
        <v>2172957</v>
      </c>
      <c r="C61" s="448">
        <f>'Open Int.'!C118</f>
        <v>39045</v>
      </c>
      <c r="D61" s="449">
        <f t="shared" si="0"/>
        <v>0.01829738058551618</v>
      </c>
    </row>
    <row r="62" spans="1:4" ht="15" outlineLevel="1">
      <c r="A62" s="445" t="s">
        <v>302</v>
      </c>
      <c r="B62" s="445">
        <f>SUM(B63:B70)</f>
        <v>32891150</v>
      </c>
      <c r="C62" s="445">
        <f>SUM(C63:C70)</f>
        <v>-274400</v>
      </c>
      <c r="D62" s="450">
        <f>C62/(B62-C62)</f>
        <v>-0.008273645394091159</v>
      </c>
    </row>
    <row r="63" spans="1:4" ht="14.25">
      <c r="A63" s="447" t="s">
        <v>303</v>
      </c>
      <c r="B63" s="448">
        <f>'Open Int.'!B45</f>
        <v>1946750</v>
      </c>
      <c r="C63" s="448">
        <f>'Open Int.'!C45</f>
        <v>2600</v>
      </c>
      <c r="D63" s="449">
        <f t="shared" si="0"/>
        <v>0.0013373453694416582</v>
      </c>
    </row>
    <row r="64" spans="1:4" ht="14.25" outlineLevel="1">
      <c r="A64" s="447" t="s">
        <v>29</v>
      </c>
      <c r="B64" s="448">
        <f>'Open Int.'!B60</f>
        <v>2542000</v>
      </c>
      <c r="C64" s="448">
        <f>'Open Int.'!C60</f>
        <v>-50400</v>
      </c>
      <c r="D64" s="449">
        <f t="shared" si="0"/>
        <v>-0.019441444221570747</v>
      </c>
    </row>
    <row r="65" spans="1:4" ht="14.25" outlineLevel="1">
      <c r="A65" s="447" t="s">
        <v>304</v>
      </c>
      <c r="B65" s="448">
        <f>'Open Int.'!B90</f>
        <v>1031550</v>
      </c>
      <c r="C65" s="448">
        <f>'Open Int.'!C90</f>
        <v>-74100</v>
      </c>
      <c r="D65" s="449">
        <f t="shared" si="0"/>
        <v>-0.06701940035273368</v>
      </c>
    </row>
    <row r="66" spans="1:4" ht="14.25" outlineLevel="1">
      <c r="A66" s="447" t="s">
        <v>305</v>
      </c>
      <c r="B66" s="448">
        <f>'Open Int.'!B92</f>
        <v>8604400</v>
      </c>
      <c r="C66" s="448">
        <f>'Open Int.'!C92</f>
        <v>-64400</v>
      </c>
      <c r="D66" s="449">
        <f t="shared" si="0"/>
        <v>-0.007428940568475452</v>
      </c>
    </row>
    <row r="67" spans="1:4" ht="14.25" outlineLevel="1">
      <c r="A67" s="447" t="s">
        <v>32</v>
      </c>
      <c r="B67" s="448">
        <f>'Open Int.'!B101</f>
        <v>5877600</v>
      </c>
      <c r="C67" s="448">
        <f>'Open Int.'!C101</f>
        <v>-113400</v>
      </c>
      <c r="D67" s="449">
        <f t="shared" si="0"/>
        <v>-0.018928392588883326</v>
      </c>
    </row>
    <row r="68" spans="1:4" ht="14.25" outlineLevel="1">
      <c r="A68" s="447" t="s">
        <v>133</v>
      </c>
      <c r="B68" s="448">
        <f>'Open Int.'!B117</f>
        <v>3461250</v>
      </c>
      <c r="C68" s="448">
        <f>'Open Int.'!C117</f>
        <v>-73500</v>
      </c>
      <c r="D68" s="449">
        <f t="shared" si="0"/>
        <v>-0.02079354975599406</v>
      </c>
    </row>
    <row r="69" spans="1:4" ht="14.25" outlineLevel="1">
      <c r="A69" s="447" t="s">
        <v>306</v>
      </c>
      <c r="B69" s="448">
        <f>'Open Int.'!B124</f>
        <v>4126800</v>
      </c>
      <c r="C69" s="448">
        <f>'Open Int.'!C124</f>
        <v>6000</v>
      </c>
      <c r="D69" s="449">
        <f>C69/(B69-C69)</f>
        <v>0.00145602795573675</v>
      </c>
    </row>
    <row r="70" spans="1:4" ht="14.25" outlineLevel="1">
      <c r="A70" s="447" t="s">
        <v>307</v>
      </c>
      <c r="B70" s="448">
        <f>'Open Int.'!B78</f>
        <v>5300800</v>
      </c>
      <c r="C70" s="448">
        <f>'Open Int.'!C78</f>
        <v>92800</v>
      </c>
      <c r="D70" s="449">
        <f>C70/(B70-C70)</f>
        <v>0.017818740399385562</v>
      </c>
    </row>
    <row r="71" spans="1:4" ht="15" outlineLevel="1">
      <c r="A71" s="445" t="s">
        <v>308</v>
      </c>
      <c r="B71" s="445">
        <f>SUM(B72:B83)</f>
        <v>35831660</v>
      </c>
      <c r="C71" s="445">
        <f>SUM(C72:C83)</f>
        <v>540550</v>
      </c>
      <c r="D71" s="450">
        <f>C71/(B71-C71)</f>
        <v>0.015316888587522467</v>
      </c>
    </row>
    <row r="72" spans="1:4" ht="14.25">
      <c r="A72" s="447" t="s">
        <v>309</v>
      </c>
      <c r="B72" s="448">
        <f>'Open Int.'!B14</f>
        <v>1501150</v>
      </c>
      <c r="C72" s="448">
        <f>'Open Int.'!C14</f>
        <v>-12950</v>
      </c>
      <c r="D72" s="449">
        <f aca="true" t="shared" si="1" ref="D72:D83">C72/(B72-C72)</f>
        <v>-0.008552935737401757</v>
      </c>
    </row>
    <row r="73" spans="1:4" ht="14.25" outlineLevel="1">
      <c r="A73" s="447" t="s">
        <v>310</v>
      </c>
      <c r="B73" s="448">
        <f>'Open Int.'!B29</f>
        <v>3365000</v>
      </c>
      <c r="C73" s="448">
        <f>'Open Int.'!C29</f>
        <v>-51250</v>
      </c>
      <c r="D73" s="449">
        <f t="shared" si="1"/>
        <v>-0.01500182949140139</v>
      </c>
    </row>
    <row r="74" spans="1:4" ht="14.25" outlineLevel="1">
      <c r="A74" s="447" t="s">
        <v>27</v>
      </c>
      <c r="B74" s="448">
        <f>'Open Int.'!B35</f>
        <v>2949600</v>
      </c>
      <c r="C74" s="448">
        <f>'Open Int.'!C35</f>
        <v>-28000</v>
      </c>
      <c r="D74" s="449">
        <f t="shared" si="1"/>
        <v>-0.009403546480386889</v>
      </c>
    </row>
    <row r="75" spans="1:4" ht="14.25" outlineLevel="1">
      <c r="A75" s="447" t="s">
        <v>311</v>
      </c>
      <c r="B75" s="448">
        <f>'Open Int.'!B34</f>
        <v>937750</v>
      </c>
      <c r="C75" s="448">
        <f>'Open Int.'!C34</f>
        <v>-750</v>
      </c>
      <c r="D75" s="449">
        <f t="shared" si="1"/>
        <v>-0.0007991475759190197</v>
      </c>
    </row>
    <row r="76" spans="1:4" ht="14.25" outlineLevel="1">
      <c r="A76" s="447" t="s">
        <v>155</v>
      </c>
      <c r="B76" s="448">
        <f>'Open Int.'!B40</f>
        <v>732600</v>
      </c>
      <c r="C76" s="448">
        <f>'Open Int.'!C40</f>
        <v>21900</v>
      </c>
      <c r="D76" s="449">
        <f t="shared" si="1"/>
        <v>0.030814689742507388</v>
      </c>
    </row>
    <row r="77" spans="1:4" ht="14.25" outlineLevel="1">
      <c r="A77" s="447" t="s">
        <v>312</v>
      </c>
      <c r="B77" s="448">
        <f>'Open Int.'!B77</f>
        <v>7245000</v>
      </c>
      <c r="C77" s="448">
        <f>'Open Int.'!C77</f>
        <v>473750</v>
      </c>
      <c r="D77" s="449">
        <f t="shared" si="1"/>
        <v>0.06996492523537014</v>
      </c>
    </row>
    <row r="78" spans="1:4" ht="14.25" outlineLevel="1">
      <c r="A78" s="447" t="s">
        <v>313</v>
      </c>
      <c r="B78" s="448">
        <f>'Open Int.'!B88</f>
        <v>5135550</v>
      </c>
      <c r="C78" s="448">
        <f>'Open Int.'!C88</f>
        <v>40950</v>
      </c>
      <c r="D78" s="449">
        <f t="shared" si="1"/>
        <v>0.008037922506183017</v>
      </c>
    </row>
    <row r="79" spans="1:4" ht="14.25" outlineLevel="1">
      <c r="A79" s="447" t="s">
        <v>314</v>
      </c>
      <c r="B79" s="448">
        <f>'Open Int.'!B85</f>
        <v>1126510</v>
      </c>
      <c r="C79" s="448">
        <f>'Open Int.'!C85</f>
        <v>-41800</v>
      </c>
      <c r="D79" s="449">
        <f t="shared" si="1"/>
        <v>-0.03577817531305903</v>
      </c>
    </row>
    <row r="80" spans="1:4" ht="14.25" outlineLevel="1">
      <c r="A80" s="447" t="s">
        <v>30</v>
      </c>
      <c r="B80" s="448">
        <f>'Open Int.'!B94</f>
        <v>9310400</v>
      </c>
      <c r="C80" s="448">
        <f>'Open Int.'!C94</f>
        <v>69600</v>
      </c>
      <c r="D80" s="449">
        <f t="shared" si="1"/>
        <v>0.007531815427235737</v>
      </c>
    </row>
    <row r="81" spans="1:4" ht="14.25" outlineLevel="1">
      <c r="A81" s="447" t="s">
        <v>315</v>
      </c>
      <c r="B81" s="448">
        <f>'Open Int.'!B106</f>
        <v>477700</v>
      </c>
      <c r="C81" s="448">
        <f>'Open Int.'!C106</f>
        <v>3400</v>
      </c>
      <c r="D81" s="449">
        <f t="shared" si="1"/>
        <v>0.007168458781362007</v>
      </c>
    </row>
    <row r="82" spans="1:4" ht="14.25" outlineLevel="1">
      <c r="A82" s="447" t="s">
        <v>316</v>
      </c>
      <c r="B82" s="448">
        <f>'Open Int.'!B108</f>
        <v>1967400</v>
      </c>
      <c r="C82" s="448">
        <f>'Open Int.'!C108</f>
        <v>69300</v>
      </c>
      <c r="D82" s="449">
        <f t="shared" si="1"/>
        <v>0.036510194404931244</v>
      </c>
    </row>
    <row r="83" spans="1:4" ht="14.25" outlineLevel="1">
      <c r="A83" s="447" t="s">
        <v>317</v>
      </c>
      <c r="B83" s="448">
        <f>'Open Int.'!B125</f>
        <v>1083000</v>
      </c>
      <c r="C83" s="448">
        <f>'Open Int.'!C125</f>
        <v>-3600</v>
      </c>
      <c r="D83" s="449">
        <f t="shared" si="1"/>
        <v>-0.0033130866924351186</v>
      </c>
    </row>
    <row r="84" spans="1:4" ht="15" outlineLevel="1">
      <c r="A84" s="445" t="s">
        <v>318</v>
      </c>
      <c r="B84" s="445">
        <f>SUM(B85:B87)</f>
        <v>36007400</v>
      </c>
      <c r="C84" s="445">
        <f>SUM(C85:C87)</f>
        <v>-100100</v>
      </c>
      <c r="D84" s="450">
        <f>C84/(B84-C84)</f>
        <v>-0.002772277227722772</v>
      </c>
    </row>
    <row r="85" spans="1:4" ht="14.25">
      <c r="A85" s="447" t="s">
        <v>319</v>
      </c>
      <c r="B85" s="448">
        <f>'Open Int.'!B10</f>
        <v>7169000</v>
      </c>
      <c r="C85" s="448">
        <f>'Open Int.'!C10</f>
        <v>261300</v>
      </c>
      <c r="D85" s="449">
        <f aca="true" t="shared" si="2" ref="D85:D113">C85/(B85-C85)</f>
        <v>0.037827352085354024</v>
      </c>
    </row>
    <row r="86" spans="1:4" ht="14.25" outlineLevel="1">
      <c r="A86" s="447" t="s">
        <v>320</v>
      </c>
      <c r="B86" s="448">
        <f>'Open Int.'!B12</f>
        <v>21018400</v>
      </c>
      <c r="C86" s="448">
        <f>'Open Int.'!C12</f>
        <v>-670800</v>
      </c>
      <c r="D86" s="449">
        <f t="shared" si="2"/>
        <v>-0.030927835051546393</v>
      </c>
    </row>
    <row r="87" spans="1:4" ht="14.25" outlineLevel="1">
      <c r="A87" s="447" t="s">
        <v>321</v>
      </c>
      <c r="B87" s="448">
        <f>'Open Int.'!B26</f>
        <v>7820000</v>
      </c>
      <c r="C87" s="448">
        <f>'Open Int.'!C26</f>
        <v>309400</v>
      </c>
      <c r="D87" s="449">
        <f t="shared" si="2"/>
        <v>0.04119511090991399</v>
      </c>
    </row>
    <row r="88" spans="1:4" ht="15" outlineLevel="1">
      <c r="A88" s="445" t="s">
        <v>322</v>
      </c>
      <c r="B88" s="445">
        <f>SUM(B89:B99)</f>
        <v>125195850</v>
      </c>
      <c r="C88" s="445">
        <f>SUM(C89:C99)</f>
        <v>13600</v>
      </c>
      <c r="D88" s="450">
        <f>C88/(B88-C88)</f>
        <v>0.00010864160054640334</v>
      </c>
    </row>
    <row r="89" spans="1:4" ht="14.25">
      <c r="A89" s="447" t="s">
        <v>323</v>
      </c>
      <c r="B89" s="448">
        <f>'Open Int.'!B23</f>
        <v>4131000</v>
      </c>
      <c r="C89" s="448">
        <f>'Open Int.'!C23</f>
        <v>180000</v>
      </c>
      <c r="D89" s="449">
        <f t="shared" si="2"/>
        <v>0.04555808656036447</v>
      </c>
    </row>
    <row r="90" spans="1:4" ht="14.25" outlineLevel="1">
      <c r="A90" s="447" t="s">
        <v>2</v>
      </c>
      <c r="B90" s="448">
        <f>'Open Int.'!B24</f>
        <v>4981900</v>
      </c>
      <c r="C90" s="448">
        <f>'Open Int.'!C24</f>
        <v>-16500</v>
      </c>
      <c r="D90" s="449">
        <f t="shared" si="2"/>
        <v>-0.003301056338028169</v>
      </c>
    </row>
    <row r="91" spans="1:4" ht="14.25" outlineLevel="1">
      <c r="A91" s="447" t="s">
        <v>324</v>
      </c>
      <c r="B91" s="448">
        <f>'Open Int.'!B37</f>
        <v>23068950</v>
      </c>
      <c r="C91" s="448">
        <f>'Open Int.'!C37</f>
        <v>271200</v>
      </c>
      <c r="D91" s="449">
        <f t="shared" si="2"/>
        <v>0.011895910780669145</v>
      </c>
    </row>
    <row r="92" spans="1:4" ht="14.25" outlineLevel="1">
      <c r="A92" s="447" t="s">
        <v>103</v>
      </c>
      <c r="B92" s="448">
        <f>'Open Int.'!B39</f>
        <v>4669500</v>
      </c>
      <c r="C92" s="448">
        <f>'Open Int.'!C39</f>
        <v>166500</v>
      </c>
      <c r="D92" s="449">
        <f t="shared" si="2"/>
        <v>0.03697534976682212</v>
      </c>
    </row>
    <row r="93" spans="1:4" ht="14.25" outlineLevel="1">
      <c r="A93" s="447" t="s">
        <v>18</v>
      </c>
      <c r="B93" s="448">
        <f>'Open Int.'!B51</f>
        <v>7443800</v>
      </c>
      <c r="C93" s="448">
        <f>'Open Int.'!C51</f>
        <v>-110500</v>
      </c>
      <c r="D93" s="449">
        <f t="shared" si="2"/>
        <v>-0.014627430734813285</v>
      </c>
    </row>
    <row r="94" spans="1:4" ht="14.25" outlineLevel="1">
      <c r="A94" s="447" t="s">
        <v>50</v>
      </c>
      <c r="B94" s="448">
        <f>'Open Int.'!B87</f>
        <v>6425550</v>
      </c>
      <c r="C94" s="448">
        <f>'Open Int.'!C87</f>
        <v>0</v>
      </c>
      <c r="D94" s="449">
        <f t="shared" si="2"/>
        <v>0</v>
      </c>
    </row>
    <row r="95" spans="1:4" ht="14.25" outlineLevel="1">
      <c r="A95" s="447" t="s">
        <v>104</v>
      </c>
      <c r="B95" s="448">
        <f>'Open Int.'!B62</f>
        <v>1860000</v>
      </c>
      <c r="C95" s="448">
        <f>'Open Int.'!C62</f>
        <v>-65400</v>
      </c>
      <c r="D95" s="449">
        <f t="shared" si="2"/>
        <v>-0.03396696790277345</v>
      </c>
    </row>
    <row r="96" spans="1:4" ht="14.25" outlineLevel="1">
      <c r="A96" s="447" t="s">
        <v>48</v>
      </c>
      <c r="B96" s="448">
        <f>'Open Int.'!B63</f>
        <v>19754900</v>
      </c>
      <c r="C96" s="448">
        <f>'Open Int.'!C63</f>
        <v>-220000</v>
      </c>
      <c r="D96" s="449">
        <f t="shared" si="2"/>
        <v>-0.011013822347045543</v>
      </c>
    </row>
    <row r="97" spans="1:4" ht="14.25" outlineLevel="1">
      <c r="A97" s="447" t="s">
        <v>161</v>
      </c>
      <c r="B97" s="448">
        <f>'Open Int.'!B79</f>
        <v>9843400</v>
      </c>
      <c r="C97" s="448">
        <f>'Open Int.'!C79</f>
        <v>17800</v>
      </c>
      <c r="D97" s="449">
        <f t="shared" si="2"/>
        <v>0.0018115942028985507</v>
      </c>
    </row>
    <row r="98" spans="1:4" ht="14.25" outlineLevel="1">
      <c r="A98" s="447" t="s">
        <v>325</v>
      </c>
      <c r="B98" s="448">
        <f>'Open Int.'!B98</f>
        <v>9520200</v>
      </c>
      <c r="C98" s="448">
        <f>'Open Int.'!C98</f>
        <v>-102300</v>
      </c>
      <c r="D98" s="449">
        <f t="shared" si="2"/>
        <v>-0.010631332813717849</v>
      </c>
    </row>
    <row r="99" spans="1:4" ht="14.25" outlineLevel="1">
      <c r="A99" s="447" t="s">
        <v>326</v>
      </c>
      <c r="B99" s="448">
        <f>'Open Int.'!B99</f>
        <v>33496650</v>
      </c>
      <c r="C99" s="448">
        <f>'Open Int.'!C99</f>
        <v>-107200</v>
      </c>
      <c r="D99" s="449">
        <f t="shared" si="2"/>
        <v>-0.0031901106569634133</v>
      </c>
    </row>
    <row r="100" spans="1:4" ht="15" outlineLevel="1">
      <c r="A100" s="445" t="s">
        <v>327</v>
      </c>
      <c r="B100" s="445">
        <f>SUM(B101:B109)</f>
        <v>140806615</v>
      </c>
      <c r="C100" s="445">
        <f>SUM(C101:C109)</f>
        <v>598205</v>
      </c>
      <c r="D100" s="450">
        <f>C100/(B100-C100)</f>
        <v>0.004266541500613266</v>
      </c>
    </row>
    <row r="101" spans="1:4" ht="14.25">
      <c r="A101" s="447" t="s">
        <v>328</v>
      </c>
      <c r="B101" s="448">
        <f>'Open Int.'!B49</f>
        <v>52829590</v>
      </c>
      <c r="C101" s="448">
        <f>'Open Int.'!C49</f>
        <v>-743270</v>
      </c>
      <c r="D101" s="449">
        <f t="shared" si="2"/>
        <v>-0.013874002619983327</v>
      </c>
    </row>
    <row r="102" spans="1:4" ht="14.25" outlineLevel="1">
      <c r="A102" s="447" t="s">
        <v>329</v>
      </c>
      <c r="B102" s="448">
        <f>'Open Int.'!B70</f>
        <v>8628000</v>
      </c>
      <c r="C102" s="448">
        <f>'Open Int.'!C70</f>
        <v>-28000</v>
      </c>
      <c r="D102" s="449">
        <f t="shared" si="2"/>
        <v>-0.003234750462107209</v>
      </c>
    </row>
    <row r="103" spans="1:4" ht="14.25" outlineLevel="1">
      <c r="A103" s="447" t="s">
        <v>330</v>
      </c>
      <c r="B103" s="448">
        <f>'Open Int.'!B68</f>
        <v>237750</v>
      </c>
      <c r="C103" s="448">
        <f>'Open Int.'!C68</f>
        <v>-4000</v>
      </c>
      <c r="D103" s="449">
        <f t="shared" si="2"/>
        <v>-0.016546018614270942</v>
      </c>
    </row>
    <row r="104" spans="1:4" ht="14.25" outlineLevel="1">
      <c r="A104" s="447" t="s">
        <v>331</v>
      </c>
      <c r="B104" s="448">
        <f>'Open Int.'!B75</f>
        <v>4167600</v>
      </c>
      <c r="C104" s="448">
        <f>'Open Int.'!C75</f>
        <v>-44400</v>
      </c>
      <c r="D104" s="449">
        <f t="shared" si="2"/>
        <v>-0.010541310541310541</v>
      </c>
    </row>
    <row r="105" spans="1:4" ht="14.25" outlineLevel="1">
      <c r="A105" s="447" t="s">
        <v>49</v>
      </c>
      <c r="B105" s="448">
        <f>'Open Int.'!B82</f>
        <v>3625950</v>
      </c>
      <c r="C105" s="448">
        <f>'Open Int.'!C82</f>
        <v>-55200</v>
      </c>
      <c r="D105" s="449">
        <f t="shared" si="2"/>
        <v>-0.01499531396438613</v>
      </c>
    </row>
    <row r="106" spans="1:4" ht="14.25" outlineLevel="1">
      <c r="A106" s="447" t="s">
        <v>332</v>
      </c>
      <c r="B106" s="448">
        <f>'Open Int.'!B84</f>
        <v>6519500</v>
      </c>
      <c r="C106" s="448">
        <f>'Open Int.'!C84</f>
        <v>194700</v>
      </c>
      <c r="D106" s="449">
        <f t="shared" si="2"/>
        <v>0.030783582089552237</v>
      </c>
    </row>
    <row r="107" spans="1:4" ht="14.25" outlineLevel="1">
      <c r="A107" s="447" t="s">
        <v>253</v>
      </c>
      <c r="B107" s="448">
        <f>'Open Int.'!B100</f>
        <v>25587900</v>
      </c>
      <c r="C107" s="448">
        <f>'Open Int.'!C100</f>
        <v>418500</v>
      </c>
      <c r="D107" s="449">
        <f t="shared" si="2"/>
        <v>0.01662733319030251</v>
      </c>
    </row>
    <row r="108" spans="1:4" ht="14.25" outlineLevel="1">
      <c r="A108" s="447" t="s">
        <v>333</v>
      </c>
      <c r="B108" s="448">
        <f>'Open Int.'!B107</f>
        <v>9858625</v>
      </c>
      <c r="C108" s="448">
        <f>'Open Int.'!C107</f>
        <v>522375</v>
      </c>
      <c r="D108" s="449">
        <f t="shared" si="2"/>
        <v>0.05595126522961574</v>
      </c>
    </row>
    <row r="109" spans="1:4" ht="14.25" outlineLevel="1">
      <c r="A109" s="447" t="s">
        <v>334</v>
      </c>
      <c r="B109" s="448">
        <f>'Open Int.'!B115</f>
        <v>29351700</v>
      </c>
      <c r="C109" s="448">
        <f>'Open Int.'!C115</f>
        <v>337500</v>
      </c>
      <c r="D109" s="449">
        <f t="shared" si="2"/>
        <v>0.011632235250325702</v>
      </c>
    </row>
    <row r="110" spans="1:4" ht="15" outlineLevel="1">
      <c r="A110" s="445" t="s">
        <v>335</v>
      </c>
      <c r="B110" s="445">
        <f>SUM(B111:B113)</f>
        <v>15381350</v>
      </c>
      <c r="C110" s="445">
        <f>SUM(C111:C113)</f>
        <v>494100</v>
      </c>
      <c r="D110" s="450">
        <f>C110/(B110-C110)</f>
        <v>0.03318947421451242</v>
      </c>
    </row>
    <row r="111" spans="1:4" ht="14.25">
      <c r="A111" s="447" t="s">
        <v>187</v>
      </c>
      <c r="B111" s="448">
        <f>'Open Int.'!B83</f>
        <v>4895000</v>
      </c>
      <c r="C111" s="448">
        <f>'Open Int.'!C83</f>
        <v>-118800</v>
      </c>
      <c r="D111" s="449">
        <f t="shared" si="2"/>
        <v>-0.02369460289600702</v>
      </c>
    </row>
    <row r="112" spans="1:4" ht="14.25" outlineLevel="1">
      <c r="A112" s="447" t="s">
        <v>336</v>
      </c>
      <c r="B112" s="448">
        <f>'Open Int.'!B109</f>
        <v>467250</v>
      </c>
      <c r="C112" s="448">
        <f>'Open Int.'!C109</f>
        <v>20000</v>
      </c>
      <c r="D112" s="449">
        <f t="shared" si="2"/>
        <v>0.044717719396310786</v>
      </c>
    </row>
    <row r="113" spans="1:4" ht="14.25" outlineLevel="1">
      <c r="A113" s="447" t="s">
        <v>337</v>
      </c>
      <c r="B113" s="448">
        <f>'Open Int.'!B126</f>
        <v>10019100</v>
      </c>
      <c r="C113" s="448">
        <f>'Open Int.'!C126</f>
        <v>592900</v>
      </c>
      <c r="D113" s="449">
        <f t="shared" si="2"/>
        <v>0.0628991534234368</v>
      </c>
    </row>
    <row r="114" spans="1:4" ht="15" outlineLevel="1">
      <c r="A114" s="445" t="s">
        <v>338</v>
      </c>
      <c r="B114" s="445">
        <f>SUM(B115:B121)</f>
        <v>35316800</v>
      </c>
      <c r="C114" s="445">
        <f>SUM(C115:C121)</f>
        <v>-20875</v>
      </c>
      <c r="D114" s="450">
        <f>C114/(B114-C114)</f>
        <v>-0.0005907292995365428</v>
      </c>
    </row>
    <row r="115" spans="1:4" ht="14.25">
      <c r="A115" s="447" t="s">
        <v>44</v>
      </c>
      <c r="B115" s="448">
        <f>'Open Int.'!B18</f>
        <v>994950</v>
      </c>
      <c r="C115" s="448">
        <f>'Open Int.'!C18</f>
        <v>11275</v>
      </c>
      <c r="D115" s="449">
        <f aca="true" t="shared" si="3" ref="D115:D146">C115/(B115-C115)</f>
        <v>0.011462119094213028</v>
      </c>
    </row>
    <row r="116" spans="1:4" ht="14.25" outlineLevel="1">
      <c r="A116" s="447" t="s">
        <v>1</v>
      </c>
      <c r="B116" s="448">
        <f>'Open Int.'!B21</f>
        <v>872250</v>
      </c>
      <c r="C116" s="448">
        <f>'Open Int.'!C21</f>
        <v>2550</v>
      </c>
      <c r="D116" s="449">
        <f t="shared" si="3"/>
        <v>0.002932045532942394</v>
      </c>
    </row>
    <row r="117" spans="1:4" ht="14.25" outlineLevel="1">
      <c r="A117" s="447" t="s">
        <v>175</v>
      </c>
      <c r="B117" s="448">
        <f>'Open Int.'!B27</f>
        <v>1093400</v>
      </c>
      <c r="C117" s="448">
        <f>'Open Int.'!C27</f>
        <v>-63800</v>
      </c>
      <c r="D117" s="449">
        <f t="shared" si="3"/>
        <v>-0.055133079847908745</v>
      </c>
    </row>
    <row r="118" spans="1:4" ht="14.25" outlineLevel="1">
      <c r="A118" s="447" t="s">
        <v>339</v>
      </c>
      <c r="B118" s="448">
        <f>'Open Int.'!B96</f>
        <v>5218400</v>
      </c>
      <c r="C118" s="448">
        <f>'Open Int.'!C96</f>
        <v>141900</v>
      </c>
      <c r="D118" s="449">
        <f t="shared" si="3"/>
        <v>0.027952329360780064</v>
      </c>
    </row>
    <row r="119" spans="1:4" ht="14.25" outlineLevel="1">
      <c r="A119" s="447" t="s">
        <v>340</v>
      </c>
      <c r="B119" s="448">
        <f>'Open Int.'!B69</f>
        <v>24425000</v>
      </c>
      <c r="C119" s="448">
        <f>'Open Int.'!C69</f>
        <v>-100000</v>
      </c>
      <c r="D119" s="449">
        <f t="shared" si="3"/>
        <v>-0.004077471967380225</v>
      </c>
    </row>
    <row r="120" spans="1:4" ht="14.25" outlineLevel="1">
      <c r="A120" s="447" t="s">
        <v>341</v>
      </c>
      <c r="B120" s="448">
        <f>'Open Int.'!B110</f>
        <v>1394400</v>
      </c>
      <c r="C120" s="448">
        <f>'Open Int.'!C110</f>
        <v>4800</v>
      </c>
      <c r="D120" s="449">
        <f t="shared" si="3"/>
        <v>0.0034542314335060447</v>
      </c>
    </row>
    <row r="121" spans="1:4" ht="14.25" outlineLevel="1">
      <c r="A121" s="447" t="s">
        <v>33</v>
      </c>
      <c r="B121" s="448">
        <f>'Open Int.'!B114</f>
        <v>1318400</v>
      </c>
      <c r="C121" s="448">
        <f>'Open Int.'!C114</f>
        <v>-17600</v>
      </c>
      <c r="D121" s="449">
        <f t="shared" si="3"/>
        <v>-0.013173652694610778</v>
      </c>
    </row>
    <row r="122" spans="1:4" ht="15" outlineLevel="1">
      <c r="A122" s="445" t="s">
        <v>342</v>
      </c>
      <c r="B122" s="445">
        <f>SUM(B123:B126)</f>
        <v>49715250</v>
      </c>
      <c r="C122" s="445">
        <f>SUM(C123:C126)</f>
        <v>-119850</v>
      </c>
      <c r="D122" s="450">
        <f>C122/(B122-C122)</f>
        <v>-0.002404931463968167</v>
      </c>
    </row>
    <row r="123" spans="1:4" ht="14.25">
      <c r="A123" s="447" t="s">
        <v>343</v>
      </c>
      <c r="B123" s="448">
        <f>'Open Int.'!B20</f>
        <v>9890000</v>
      </c>
      <c r="C123" s="448">
        <f>'Open Int.'!C20</f>
        <v>240000</v>
      </c>
      <c r="D123" s="449">
        <f t="shared" si="3"/>
        <v>0.024870466321243522</v>
      </c>
    </row>
    <row r="124" spans="1:4" ht="14.25" outlineLevel="1">
      <c r="A124" s="447" t="s">
        <v>8</v>
      </c>
      <c r="B124" s="448">
        <f>'Open Int.'!B80</f>
        <v>20147200</v>
      </c>
      <c r="C124" s="448">
        <f>'Open Int.'!C80</f>
        <v>-440000</v>
      </c>
      <c r="D124" s="449">
        <f t="shared" si="3"/>
        <v>-0.02137250330302324</v>
      </c>
    </row>
    <row r="125" spans="1:4" ht="14.25" outlineLevel="1">
      <c r="A125" s="447" t="s">
        <v>252</v>
      </c>
      <c r="B125" s="448">
        <f>'Open Int.'!B95</f>
        <v>15731100</v>
      </c>
      <c r="C125" s="448">
        <f>'Open Int.'!C95</f>
        <v>171500</v>
      </c>
      <c r="D125" s="449">
        <f t="shared" si="3"/>
        <v>0.011022134245096274</v>
      </c>
    </row>
    <row r="126" spans="1:4" ht="14.25" outlineLevel="1">
      <c r="A126" s="447" t="s">
        <v>170</v>
      </c>
      <c r="B126" s="448">
        <f>'Open Int.'!B123</f>
        <v>3946950</v>
      </c>
      <c r="C126" s="448">
        <f>'Open Int.'!C123</f>
        <v>-91350</v>
      </c>
      <c r="D126" s="449">
        <f t="shared" si="3"/>
        <v>-0.02262090483619345</v>
      </c>
    </row>
    <row r="127" spans="1:4" ht="15" outlineLevel="1">
      <c r="A127" s="445" t="s">
        <v>344</v>
      </c>
      <c r="B127" s="445">
        <f>SUM(B128:B131)</f>
        <v>49128150</v>
      </c>
      <c r="C127" s="445">
        <f>SUM(C128:C131)</f>
        <v>259200</v>
      </c>
      <c r="D127" s="450">
        <f>C127/(B127-C127)</f>
        <v>0.005303981362398824</v>
      </c>
    </row>
    <row r="128" spans="1:4" ht="14.25">
      <c r="A128" s="447" t="s">
        <v>345</v>
      </c>
      <c r="B128" s="448">
        <f>'Open Int.'!B28</f>
        <v>6147900</v>
      </c>
      <c r="C128" s="448">
        <f>'Open Int.'!C28</f>
        <v>55200</v>
      </c>
      <c r="D128" s="449">
        <f t="shared" si="3"/>
        <v>0.009060022650056626</v>
      </c>
    </row>
    <row r="129" spans="1:4" ht="14.25" outlineLevel="1">
      <c r="A129" s="447" t="s">
        <v>181</v>
      </c>
      <c r="B129" s="448">
        <f>'Open Int.'!B42</f>
        <v>7369100</v>
      </c>
      <c r="C129" s="448">
        <f>'Open Int.'!C42</f>
        <v>38350</v>
      </c>
      <c r="D129" s="449">
        <f t="shared" si="3"/>
        <v>0.005231388329979879</v>
      </c>
    </row>
    <row r="130" spans="1:4" ht="14.25" outlineLevel="1">
      <c r="A130" s="447" t="s">
        <v>346</v>
      </c>
      <c r="B130" s="448">
        <f>'Open Int.'!B81</f>
        <v>33628000</v>
      </c>
      <c r="C130" s="448">
        <f>'Open Int.'!C81</f>
        <v>140000</v>
      </c>
      <c r="D130" s="449">
        <f t="shared" si="3"/>
        <v>0.004180602006688963</v>
      </c>
    </row>
    <row r="131" spans="1:4" ht="14.25" outlineLevel="1">
      <c r="A131" s="447" t="s">
        <v>347</v>
      </c>
      <c r="B131" s="448">
        <f>'Open Int.'!B112</f>
        <v>1983150</v>
      </c>
      <c r="C131" s="448">
        <f>'Open Int.'!C112</f>
        <v>25650</v>
      </c>
      <c r="D131" s="449">
        <f t="shared" si="3"/>
        <v>0.01310344827586207</v>
      </c>
    </row>
    <row r="132" spans="1:4" ht="15" outlineLevel="1">
      <c r="A132" s="445" t="s">
        <v>348</v>
      </c>
      <c r="B132" s="445">
        <f>SUM(B133:B137)</f>
        <v>115734550</v>
      </c>
      <c r="C132" s="445">
        <f>SUM(C133:C137)</f>
        <v>-1398300</v>
      </c>
      <c r="D132" s="450">
        <f>C132/(B132-C132)</f>
        <v>-0.011937727119249638</v>
      </c>
    </row>
    <row r="133" spans="1:4" ht="14.25">
      <c r="A133" s="447" t="s">
        <v>4</v>
      </c>
      <c r="B133" s="448">
        <f>'Open Int.'!B46</f>
        <v>824400</v>
      </c>
      <c r="C133" s="448">
        <f>'Open Int.'!C46</f>
        <v>25200</v>
      </c>
      <c r="D133" s="449">
        <f t="shared" si="3"/>
        <v>0.03153153153153153</v>
      </c>
    </row>
    <row r="134" spans="1:4" ht="14.25" outlineLevel="1">
      <c r="A134" s="447" t="s">
        <v>200</v>
      </c>
      <c r="B134" s="448">
        <f>'Open Int.'!B55</f>
        <v>19104200</v>
      </c>
      <c r="C134" s="448">
        <f>'Open Int.'!C55</f>
        <v>926300</v>
      </c>
      <c r="D134" s="449">
        <f t="shared" si="3"/>
        <v>0.050957481337228175</v>
      </c>
    </row>
    <row r="135" spans="1:4" ht="14.25" outlineLevel="1">
      <c r="A135" s="447" t="s">
        <v>191</v>
      </c>
      <c r="B135" s="448">
        <f>'Open Int.'!B56</f>
        <v>85113000</v>
      </c>
      <c r="C135" s="448">
        <f>'Open Int.'!C56</f>
        <v>-2551500</v>
      </c>
      <c r="D135" s="449">
        <f t="shared" si="3"/>
        <v>-0.029105282069708947</v>
      </c>
    </row>
    <row r="136" spans="1:4" ht="14.25" outlineLevel="1">
      <c r="A136" s="447" t="s">
        <v>349</v>
      </c>
      <c r="B136" s="448">
        <f>'Open Int.'!B72</f>
        <v>3024300</v>
      </c>
      <c r="C136" s="448">
        <f>'Open Int.'!C72</f>
        <v>32300</v>
      </c>
      <c r="D136" s="449">
        <f t="shared" si="3"/>
        <v>0.010795454545454546</v>
      </c>
    </row>
    <row r="137" spans="1:4" ht="14.25" outlineLevel="1">
      <c r="A137" s="447" t="s">
        <v>350</v>
      </c>
      <c r="B137" s="448">
        <f>'Open Int.'!B97</f>
        <v>7668650</v>
      </c>
      <c r="C137" s="448">
        <f>'Open Int.'!C97</f>
        <v>169400</v>
      </c>
      <c r="D137" s="449">
        <f t="shared" si="3"/>
        <v>0.022588925559222588</v>
      </c>
    </row>
    <row r="138" spans="1:4" ht="15" outlineLevel="1">
      <c r="A138" s="445" t="s">
        <v>351</v>
      </c>
      <c r="B138" s="445">
        <f>SUM(B139:B139)</f>
        <v>2164800</v>
      </c>
      <c r="C138" s="445">
        <f>SUM(C139:C139)</f>
        <v>-70400</v>
      </c>
      <c r="D138" s="450">
        <f>C138/(B138-C138)</f>
        <v>-0.031496062992125984</v>
      </c>
    </row>
    <row r="139" spans="1:4" ht="14.25">
      <c r="A139" s="447" t="s">
        <v>51</v>
      </c>
      <c r="B139" s="448">
        <f>'Open Int.'!B103</f>
        <v>2164800</v>
      </c>
      <c r="C139" s="448">
        <f>'Open Int.'!C103</f>
        <v>-70400</v>
      </c>
      <c r="D139" s="449">
        <f t="shared" si="3"/>
        <v>-0.031496062992125984</v>
      </c>
    </row>
    <row r="140" spans="1:4" ht="15">
      <c r="A140" s="445" t="s">
        <v>352</v>
      </c>
      <c r="B140" s="445">
        <f>SUM(B141:B143)</f>
        <v>18827400</v>
      </c>
      <c r="C140" s="445">
        <f>SUM(C141:C143)</f>
        <v>-855650</v>
      </c>
      <c r="D140" s="450">
        <f>C140/(B140-C140)</f>
        <v>-0.04347141322102012</v>
      </c>
    </row>
    <row r="141" spans="1:4" ht="14.25">
      <c r="A141" s="447" t="s">
        <v>353</v>
      </c>
      <c r="B141" s="448">
        <f>'Open Int.'!B57</f>
        <v>10815000</v>
      </c>
      <c r="C141" s="448">
        <f>'Open Int.'!C57</f>
        <v>-831250</v>
      </c>
      <c r="D141" s="449">
        <f t="shared" si="3"/>
        <v>-0.07137490608564989</v>
      </c>
    </row>
    <row r="142" spans="1:4" ht="14.25">
      <c r="A142" s="447" t="s">
        <v>354</v>
      </c>
      <c r="B142" s="448">
        <f>'Open Int.'!B67</f>
        <v>1712400</v>
      </c>
      <c r="C142" s="448">
        <f>'Open Int.'!C67</f>
        <v>-268400</v>
      </c>
      <c r="D142" s="449">
        <f t="shared" si="3"/>
        <v>-0.13550080775444265</v>
      </c>
    </row>
    <row r="143" spans="1:4" ht="14.25">
      <c r="A143" s="447" t="s">
        <v>355</v>
      </c>
      <c r="B143" s="448">
        <f>'Open Int.'!B65</f>
        <v>6300000</v>
      </c>
      <c r="C143" s="448">
        <f>'Open Int.'!C65</f>
        <v>244000</v>
      </c>
      <c r="D143" s="449">
        <f t="shared" si="3"/>
        <v>0.040290620871862616</v>
      </c>
    </row>
    <row r="144" spans="1:4" ht="15">
      <c r="A144" s="445" t="s">
        <v>356</v>
      </c>
      <c r="B144" s="445"/>
      <c r="C144" s="445"/>
      <c r="D144" s="450"/>
    </row>
    <row r="145" spans="1:4" ht="14.25">
      <c r="A145" s="447" t="s">
        <v>198</v>
      </c>
      <c r="B145" s="448">
        <f>'Open Int.'!B4</f>
        <v>228400</v>
      </c>
      <c r="C145" s="448">
        <f>'Open Int.'!C4</f>
        <v>34200</v>
      </c>
      <c r="D145" s="449">
        <f t="shared" si="3"/>
        <v>0.17610710607621008</v>
      </c>
    </row>
    <row r="146" spans="1:4" ht="14.25">
      <c r="A146" s="447" t="s">
        <v>88</v>
      </c>
      <c r="B146" s="448">
        <f>'Open Int.'!B5</f>
        <v>13800</v>
      </c>
      <c r="C146" s="448">
        <f>'Open Int.'!C5</f>
        <v>-900</v>
      </c>
      <c r="D146" s="449">
        <f t="shared" si="3"/>
        <v>-0.061224489795918366</v>
      </c>
    </row>
    <row r="147" spans="1:4" ht="14.25">
      <c r="A147" s="447" t="s">
        <v>9</v>
      </c>
      <c r="B147" s="448">
        <f>'Open Int.'!B6</f>
        <v>28818200</v>
      </c>
      <c r="C147" s="448">
        <f>'Open Int.'!C6</f>
        <v>-358200</v>
      </c>
      <c r="D147" s="449">
        <f>C147/(B147-C147)</f>
        <v>-0.012277045831562496</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17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188" sqref="F188"/>
    </sheetView>
  </sheetViews>
  <sheetFormatPr defaultColWidth="9.140625" defaultRowHeight="12.75"/>
  <cols>
    <col min="1" max="1" width="14.8515625" style="4" customWidth="1"/>
    <col min="2" max="2" width="11.57421875" style="7" customWidth="1"/>
    <col min="3" max="3" width="10.421875" style="7" customWidth="1"/>
    <col min="4" max="4" width="10.7109375" style="135" customWidth="1"/>
    <col min="5" max="5" width="10.57421875" style="7" bestFit="1" customWidth="1"/>
    <col min="6" max="6" width="9.8515625" style="7" customWidth="1"/>
    <col min="7" max="7" width="9.28125" style="60" bestFit="1" customWidth="1"/>
    <col min="8" max="8" width="10.57421875" style="7" bestFit="1" customWidth="1"/>
    <col min="9" max="9" width="8.7109375" style="7" customWidth="1"/>
    <col min="10" max="10" width="9.8515625" style="60" customWidth="1"/>
    <col min="11" max="11" width="12.7109375" style="7" customWidth="1"/>
    <col min="12" max="12" width="11.421875" style="7" customWidth="1"/>
    <col min="13" max="13" width="8.421875" style="60" customWidth="1"/>
    <col min="14" max="14" width="10.57421875" style="4" customWidth="1"/>
    <col min="15" max="15" width="11.8515625" style="4" customWidth="1"/>
    <col min="16" max="16" width="11.140625" style="4" hidden="1" customWidth="1"/>
    <col min="17" max="17" width="14.140625" style="4" hidden="1" customWidth="1"/>
    <col min="18" max="18" width="12.00390625" style="4" hidden="1" customWidth="1"/>
    <col min="19" max="19" width="13.140625" style="4" hidden="1" customWidth="1"/>
    <col min="20" max="20" width="15.00390625" style="62" hidden="1" customWidth="1"/>
    <col min="21" max="21" width="12.140625" style="4" hidden="1" customWidth="1"/>
    <col min="22" max="22" width="10.8515625" style="4" hidden="1" customWidth="1"/>
    <col min="23" max="23" width="10.421875" style="4" hidden="1" customWidth="1"/>
    <col min="24" max="24" width="10.7109375" style="4" hidden="1" customWidth="1"/>
    <col min="25" max="25" width="9.7109375" style="4" hidden="1" customWidth="1"/>
    <col min="26" max="26" width="8.7109375" style="3" hidden="1" customWidth="1"/>
    <col min="27" max="27" width="9.140625" style="61" customWidth="1"/>
    <col min="28" max="16384" width="9.140625" style="4" customWidth="1"/>
  </cols>
  <sheetData>
    <row r="1" spans="1:27" s="65" customFormat="1" ht="23.25" customHeight="1" thickBot="1">
      <c r="A1" s="467" t="s">
        <v>67</v>
      </c>
      <c r="B1" s="467"/>
      <c r="C1" s="467"/>
      <c r="D1" s="468"/>
      <c r="E1" s="129"/>
      <c r="F1" s="129"/>
      <c r="G1" s="85"/>
      <c r="H1" s="129"/>
      <c r="I1" s="129"/>
      <c r="J1" s="85"/>
      <c r="K1" s="129"/>
      <c r="L1" s="129"/>
      <c r="M1" s="85"/>
      <c r="N1" s="84"/>
      <c r="O1" s="84"/>
      <c r="P1" s="53"/>
      <c r="Q1" s="53"/>
      <c r="R1" s="53"/>
      <c r="S1" s="53"/>
      <c r="T1" s="54"/>
      <c r="U1" s="53"/>
      <c r="V1" s="53"/>
      <c r="W1" s="53"/>
      <c r="X1" s="53"/>
      <c r="Y1" s="53"/>
      <c r="Z1" s="90"/>
      <c r="AA1" s="76"/>
    </row>
    <row r="2" spans="1:27" s="59" customFormat="1" ht="16.5" customHeight="1" thickBot="1">
      <c r="A2" s="214"/>
      <c r="B2" s="454" t="s">
        <v>10</v>
      </c>
      <c r="C2" s="471"/>
      <c r="D2" s="472"/>
      <c r="E2" s="470" t="s">
        <v>61</v>
      </c>
      <c r="F2" s="473"/>
      <c r="G2" s="474"/>
      <c r="H2" s="470" t="s">
        <v>62</v>
      </c>
      <c r="I2" s="473"/>
      <c r="J2" s="474"/>
      <c r="K2" s="470" t="s">
        <v>63</v>
      </c>
      <c r="L2" s="475"/>
      <c r="M2" s="476"/>
      <c r="N2" s="470" t="s">
        <v>65</v>
      </c>
      <c r="O2" s="453"/>
      <c r="P2" s="86"/>
      <c r="Q2" s="55"/>
      <c r="R2" s="469"/>
      <c r="S2" s="469"/>
      <c r="T2" s="56"/>
      <c r="U2" s="57"/>
      <c r="V2" s="57"/>
      <c r="W2" s="57"/>
      <c r="X2" s="57"/>
      <c r="Y2" s="88"/>
      <c r="Z2" s="465" t="s">
        <v>111</v>
      </c>
      <c r="AA2" s="77"/>
    </row>
    <row r="3" spans="1:27" s="59" customFormat="1" ht="15.75" thickBot="1">
      <c r="A3" s="105" t="s">
        <v>59</v>
      </c>
      <c r="B3" s="303" t="s">
        <v>55</v>
      </c>
      <c r="C3" s="304" t="s">
        <v>84</v>
      </c>
      <c r="D3" s="302" t="s">
        <v>60</v>
      </c>
      <c r="E3" s="303" t="s">
        <v>55</v>
      </c>
      <c r="F3" s="304" t="s">
        <v>84</v>
      </c>
      <c r="G3" s="327" t="s">
        <v>60</v>
      </c>
      <c r="H3" s="303" t="s">
        <v>55</v>
      </c>
      <c r="I3" s="304" t="s">
        <v>84</v>
      </c>
      <c r="J3" s="302" t="s">
        <v>60</v>
      </c>
      <c r="K3" s="303" t="s">
        <v>55</v>
      </c>
      <c r="L3" s="304" t="s">
        <v>84</v>
      </c>
      <c r="M3" s="302" t="s">
        <v>60</v>
      </c>
      <c r="N3" s="34" t="s">
        <v>55</v>
      </c>
      <c r="O3" s="328" t="s">
        <v>64</v>
      </c>
      <c r="P3" s="87" t="s">
        <v>110</v>
      </c>
      <c r="Q3" s="58" t="s">
        <v>234</v>
      </c>
      <c r="R3" s="47" t="s">
        <v>112</v>
      </c>
      <c r="S3" s="58" t="s">
        <v>68</v>
      </c>
      <c r="T3" s="83" t="s">
        <v>69</v>
      </c>
      <c r="U3" s="58" t="s">
        <v>70</v>
      </c>
      <c r="V3" s="58" t="s">
        <v>10</v>
      </c>
      <c r="W3" s="58" t="s">
        <v>77</v>
      </c>
      <c r="X3" s="58" t="s">
        <v>78</v>
      </c>
      <c r="Y3" s="89" t="s">
        <v>97</v>
      </c>
      <c r="Z3" s="466"/>
      <c r="AA3" s="77"/>
    </row>
    <row r="4" spans="1:28" s="59" customFormat="1" ht="15">
      <c r="A4" s="105" t="s">
        <v>198</v>
      </c>
      <c r="B4" s="329">
        <v>228400</v>
      </c>
      <c r="C4" s="330">
        <v>34200</v>
      </c>
      <c r="D4" s="305">
        <v>0.18</v>
      </c>
      <c r="E4" s="329">
        <v>100</v>
      </c>
      <c r="F4" s="331">
        <v>0</v>
      </c>
      <c r="G4" s="305">
        <v>0</v>
      </c>
      <c r="H4" s="329">
        <v>0</v>
      </c>
      <c r="I4" s="331">
        <v>0</v>
      </c>
      <c r="J4" s="305">
        <v>0</v>
      </c>
      <c r="K4" s="329">
        <v>228500</v>
      </c>
      <c r="L4" s="331">
        <v>34200</v>
      </c>
      <c r="M4" s="435">
        <v>0.18</v>
      </c>
      <c r="N4" s="332">
        <v>226000</v>
      </c>
      <c r="O4" s="389">
        <f aca="true" t="shared" si="0" ref="O4:O64">N4/K4</f>
        <v>0.9890590809628009</v>
      </c>
      <c r="P4" s="112">
        <f>Volume!K4</f>
        <v>5838.8</v>
      </c>
      <c r="Q4" s="70">
        <f>Volume!J4</f>
        <v>6023.55</v>
      </c>
      <c r="R4" s="266">
        <f aca="true" t="shared" si="1" ref="R4:R65">Q4*K4/10000000</f>
        <v>137.6381175</v>
      </c>
      <c r="S4" s="107">
        <f aca="true" t="shared" si="2" ref="S4:S65">Q4*N4/10000000</f>
        <v>136.13223</v>
      </c>
      <c r="T4" s="113">
        <f aca="true" t="shared" si="3" ref="T4:T65">K4-L4</f>
        <v>194300</v>
      </c>
      <c r="U4" s="107">
        <f aca="true" t="shared" si="4" ref="U4:U65">L4/T4*100</f>
        <v>17.601646937725167</v>
      </c>
      <c r="V4" s="107">
        <f aca="true" t="shared" si="5" ref="V4:V65">Q4*B4/10000000</f>
        <v>137.577882</v>
      </c>
      <c r="W4" s="107">
        <f aca="true" t="shared" si="6" ref="W4:W65">Q4*E4/10000000</f>
        <v>0.0602355</v>
      </c>
      <c r="X4" s="107">
        <f aca="true" t="shared" si="7" ref="X4:X65">Q4*H4/10000000</f>
        <v>0</v>
      </c>
      <c r="Y4" s="107">
        <f aca="true" t="shared" si="8" ref="Y4:Y65">(T4*P4)/10000000</f>
        <v>113.447884</v>
      </c>
      <c r="Z4" s="266">
        <f aca="true" t="shared" si="9" ref="Z4:Z65">R4-Y4</f>
        <v>24.19023349999999</v>
      </c>
      <c r="AA4" s="80"/>
      <c r="AB4" s="79"/>
    </row>
    <row r="5" spans="1:28" s="59" customFormat="1" ht="15">
      <c r="A5" s="215" t="s">
        <v>88</v>
      </c>
      <c r="B5" s="174">
        <v>13800</v>
      </c>
      <c r="C5" s="172">
        <v>-900</v>
      </c>
      <c r="D5" s="180">
        <v>-0.06</v>
      </c>
      <c r="E5" s="174">
        <v>0</v>
      </c>
      <c r="F5" s="116">
        <v>0</v>
      </c>
      <c r="G5" s="180">
        <v>0</v>
      </c>
      <c r="H5" s="174">
        <v>50</v>
      </c>
      <c r="I5" s="116">
        <v>0</v>
      </c>
      <c r="J5" s="180">
        <v>0</v>
      </c>
      <c r="K5" s="174">
        <v>13850</v>
      </c>
      <c r="L5" s="116">
        <v>-900</v>
      </c>
      <c r="M5" s="133">
        <v>-0.06</v>
      </c>
      <c r="N5" s="184">
        <v>13850</v>
      </c>
      <c r="O5" s="185">
        <f t="shared" si="0"/>
        <v>1</v>
      </c>
      <c r="P5" s="112">
        <f>Volume!K5</f>
        <v>5036.5</v>
      </c>
      <c r="Q5" s="70">
        <f>Volume!J5</f>
        <v>5028.5</v>
      </c>
      <c r="R5" s="267">
        <f t="shared" si="1"/>
        <v>6.9644725</v>
      </c>
      <c r="S5" s="107">
        <f t="shared" si="2"/>
        <v>6.9644725</v>
      </c>
      <c r="T5" s="113">
        <f t="shared" si="3"/>
        <v>14750</v>
      </c>
      <c r="U5" s="107">
        <f t="shared" si="4"/>
        <v>-6.101694915254238</v>
      </c>
      <c r="V5" s="107">
        <f t="shared" si="5"/>
        <v>6.93933</v>
      </c>
      <c r="W5" s="107">
        <f t="shared" si="6"/>
        <v>0</v>
      </c>
      <c r="X5" s="107">
        <f t="shared" si="7"/>
        <v>0.0251425</v>
      </c>
      <c r="Y5" s="107">
        <f t="shared" si="8"/>
        <v>7.4288375</v>
      </c>
      <c r="Z5" s="267">
        <f t="shared" si="9"/>
        <v>-0.4643649999999999</v>
      </c>
      <c r="AA5" s="80"/>
      <c r="AB5" s="79"/>
    </row>
    <row r="6" spans="1:28" s="59" customFormat="1" ht="15">
      <c r="A6" s="215" t="s">
        <v>9</v>
      </c>
      <c r="B6" s="174">
        <v>28818200</v>
      </c>
      <c r="C6" s="172">
        <v>-358200</v>
      </c>
      <c r="D6" s="180">
        <v>-0.01</v>
      </c>
      <c r="E6" s="174">
        <v>12821500</v>
      </c>
      <c r="F6" s="116">
        <v>238000</v>
      </c>
      <c r="G6" s="180">
        <v>0.02</v>
      </c>
      <c r="H6" s="174">
        <v>19903300</v>
      </c>
      <c r="I6" s="116">
        <v>518200</v>
      </c>
      <c r="J6" s="180">
        <v>0.03</v>
      </c>
      <c r="K6" s="174">
        <v>61543000</v>
      </c>
      <c r="L6" s="116">
        <v>398000</v>
      </c>
      <c r="M6" s="133">
        <v>0.01</v>
      </c>
      <c r="N6" s="184">
        <v>54303700</v>
      </c>
      <c r="O6" s="185">
        <f t="shared" si="0"/>
        <v>0.8823700502087971</v>
      </c>
      <c r="P6" s="112">
        <f>Volume!K6</f>
        <v>3865.9</v>
      </c>
      <c r="Q6" s="70">
        <f>Volume!J6</f>
        <v>3876.3</v>
      </c>
      <c r="R6" s="267">
        <f t="shared" si="1"/>
        <v>23855.91309</v>
      </c>
      <c r="S6" s="107">
        <f t="shared" si="2"/>
        <v>21049.743231</v>
      </c>
      <c r="T6" s="113">
        <f t="shared" si="3"/>
        <v>61145000</v>
      </c>
      <c r="U6" s="107">
        <f t="shared" si="4"/>
        <v>0.6509117671109658</v>
      </c>
      <c r="V6" s="107">
        <f t="shared" si="5"/>
        <v>11170.798866</v>
      </c>
      <c r="W6" s="107">
        <f t="shared" si="6"/>
        <v>4969.998045</v>
      </c>
      <c r="X6" s="107">
        <f t="shared" si="7"/>
        <v>7715.116179</v>
      </c>
      <c r="Y6" s="107">
        <f t="shared" si="8"/>
        <v>23638.04555</v>
      </c>
      <c r="Z6" s="267">
        <f t="shared" si="9"/>
        <v>217.86753999999928</v>
      </c>
      <c r="AA6" s="80"/>
      <c r="AB6" s="79"/>
    </row>
    <row r="7" spans="1:26" s="8" customFormat="1" ht="15">
      <c r="A7" s="215" t="s">
        <v>149</v>
      </c>
      <c r="B7" s="174">
        <v>300000</v>
      </c>
      <c r="C7" s="172">
        <v>7800</v>
      </c>
      <c r="D7" s="180">
        <v>0.03</v>
      </c>
      <c r="E7" s="174">
        <v>2800</v>
      </c>
      <c r="F7" s="116">
        <v>400</v>
      </c>
      <c r="G7" s="180">
        <v>0.17</v>
      </c>
      <c r="H7" s="174">
        <v>300</v>
      </c>
      <c r="I7" s="116">
        <v>0</v>
      </c>
      <c r="J7" s="180">
        <v>0</v>
      </c>
      <c r="K7" s="174">
        <v>303100</v>
      </c>
      <c r="L7" s="116">
        <v>8200</v>
      </c>
      <c r="M7" s="133">
        <v>0.03</v>
      </c>
      <c r="N7" s="184">
        <v>298700</v>
      </c>
      <c r="O7" s="185">
        <f t="shared" si="0"/>
        <v>0.9854833388320686</v>
      </c>
      <c r="P7" s="112">
        <f>Volume!K7</f>
        <v>3487.2</v>
      </c>
      <c r="Q7" s="70">
        <f>Volume!J7</f>
        <v>3439.6</v>
      </c>
      <c r="R7" s="267">
        <f t="shared" si="1"/>
        <v>104.254276</v>
      </c>
      <c r="S7" s="107">
        <f t="shared" si="2"/>
        <v>102.740852</v>
      </c>
      <c r="T7" s="113">
        <f t="shared" si="3"/>
        <v>294900</v>
      </c>
      <c r="U7" s="107">
        <f t="shared" si="4"/>
        <v>2.780603594438793</v>
      </c>
      <c r="V7" s="107">
        <f t="shared" si="5"/>
        <v>103.188</v>
      </c>
      <c r="W7" s="107">
        <f t="shared" si="6"/>
        <v>0.963088</v>
      </c>
      <c r="X7" s="107">
        <f t="shared" si="7"/>
        <v>0.103188</v>
      </c>
      <c r="Y7" s="107">
        <f t="shared" si="8"/>
        <v>102.837528</v>
      </c>
      <c r="Z7" s="267">
        <f t="shared" si="9"/>
        <v>1.4167479999999983</v>
      </c>
    </row>
    <row r="8" spans="1:28" s="59" customFormat="1" ht="15">
      <c r="A8" s="215" t="s">
        <v>0</v>
      </c>
      <c r="B8" s="174">
        <v>2966625</v>
      </c>
      <c r="C8" s="172">
        <v>-184125</v>
      </c>
      <c r="D8" s="180">
        <v>-0.06</v>
      </c>
      <c r="E8" s="174">
        <v>185250</v>
      </c>
      <c r="F8" s="116">
        <v>17625</v>
      </c>
      <c r="G8" s="180">
        <v>0.11</v>
      </c>
      <c r="H8" s="174">
        <v>52875</v>
      </c>
      <c r="I8" s="116">
        <v>-3000</v>
      </c>
      <c r="J8" s="180">
        <v>-0.05</v>
      </c>
      <c r="K8" s="174">
        <v>3204750</v>
      </c>
      <c r="L8" s="116">
        <v>-169500</v>
      </c>
      <c r="M8" s="133">
        <v>-0.05</v>
      </c>
      <c r="N8" s="184">
        <v>3186750</v>
      </c>
      <c r="O8" s="185">
        <f t="shared" si="0"/>
        <v>0.9943833372337936</v>
      </c>
      <c r="P8" s="112">
        <f>Volume!K8</f>
        <v>1007.2</v>
      </c>
      <c r="Q8" s="70">
        <f>Volume!J8</f>
        <v>1019.35</v>
      </c>
      <c r="R8" s="267">
        <f t="shared" si="1"/>
        <v>326.67619125</v>
      </c>
      <c r="S8" s="107">
        <f t="shared" si="2"/>
        <v>324.84136125</v>
      </c>
      <c r="T8" s="113">
        <f t="shared" si="3"/>
        <v>3374250</v>
      </c>
      <c r="U8" s="107">
        <f t="shared" si="4"/>
        <v>-5.0233385196710385</v>
      </c>
      <c r="V8" s="107">
        <f t="shared" si="5"/>
        <v>302.402919375</v>
      </c>
      <c r="W8" s="107">
        <f t="shared" si="6"/>
        <v>18.88345875</v>
      </c>
      <c r="X8" s="107">
        <f t="shared" si="7"/>
        <v>5.389813125</v>
      </c>
      <c r="Y8" s="107">
        <f t="shared" si="8"/>
        <v>339.85446</v>
      </c>
      <c r="Z8" s="267">
        <f t="shared" si="9"/>
        <v>-13.17826875000003</v>
      </c>
      <c r="AA8" s="80"/>
      <c r="AB8" s="79"/>
    </row>
    <row r="9" spans="1:26" s="8" customFormat="1" ht="15">
      <c r="A9" s="215" t="s">
        <v>150</v>
      </c>
      <c r="B9" s="174">
        <v>5262600</v>
      </c>
      <c r="C9" s="172">
        <v>289100</v>
      </c>
      <c r="D9" s="180">
        <v>0.06</v>
      </c>
      <c r="E9" s="174">
        <v>695800</v>
      </c>
      <c r="F9" s="116">
        <v>53900</v>
      </c>
      <c r="G9" s="180">
        <v>0.08</v>
      </c>
      <c r="H9" s="174">
        <v>181300</v>
      </c>
      <c r="I9" s="116">
        <v>34300</v>
      </c>
      <c r="J9" s="180">
        <v>0.23</v>
      </c>
      <c r="K9" s="174">
        <v>6139700</v>
      </c>
      <c r="L9" s="116">
        <v>377300</v>
      </c>
      <c r="M9" s="133">
        <v>0.07</v>
      </c>
      <c r="N9" s="184">
        <v>6066200</v>
      </c>
      <c r="O9" s="185">
        <f t="shared" si="0"/>
        <v>0.9880287310454908</v>
      </c>
      <c r="P9" s="112">
        <f>Volume!K9</f>
        <v>95.6</v>
      </c>
      <c r="Q9" s="70">
        <f>Volume!J9</f>
        <v>97.95</v>
      </c>
      <c r="R9" s="267">
        <f t="shared" si="1"/>
        <v>60.1383615</v>
      </c>
      <c r="S9" s="107">
        <f t="shared" si="2"/>
        <v>59.418429</v>
      </c>
      <c r="T9" s="113">
        <f t="shared" si="3"/>
        <v>5762400</v>
      </c>
      <c r="U9" s="107">
        <f t="shared" si="4"/>
        <v>6.547619047619048</v>
      </c>
      <c r="V9" s="107">
        <f t="shared" si="5"/>
        <v>51.547167</v>
      </c>
      <c r="W9" s="107">
        <f t="shared" si="6"/>
        <v>6.815361</v>
      </c>
      <c r="X9" s="107">
        <f t="shared" si="7"/>
        <v>1.7758335</v>
      </c>
      <c r="Y9" s="107">
        <f t="shared" si="8"/>
        <v>55.088544</v>
      </c>
      <c r="Z9" s="267">
        <f t="shared" si="9"/>
        <v>5.049817500000003</v>
      </c>
    </row>
    <row r="10" spans="1:26" s="8" customFormat="1" ht="15">
      <c r="A10" s="215" t="s">
        <v>190</v>
      </c>
      <c r="B10" s="333">
        <v>7169000</v>
      </c>
      <c r="C10" s="173">
        <v>261300</v>
      </c>
      <c r="D10" s="181">
        <v>0.04</v>
      </c>
      <c r="E10" s="183">
        <v>649900</v>
      </c>
      <c r="F10" s="177">
        <v>40200</v>
      </c>
      <c r="G10" s="181">
        <v>0.07</v>
      </c>
      <c r="H10" s="175">
        <v>46900</v>
      </c>
      <c r="I10" s="178">
        <v>0</v>
      </c>
      <c r="J10" s="181">
        <v>0</v>
      </c>
      <c r="K10" s="174">
        <v>7865800</v>
      </c>
      <c r="L10" s="116">
        <v>301500</v>
      </c>
      <c r="M10" s="436">
        <v>0.04</v>
      </c>
      <c r="N10" s="186">
        <v>7678200</v>
      </c>
      <c r="O10" s="185">
        <f t="shared" si="0"/>
        <v>0.9761499148211243</v>
      </c>
      <c r="P10" s="112">
        <f>Volume!K10</f>
        <v>69.1</v>
      </c>
      <c r="Q10" s="70">
        <f>Volume!J10</f>
        <v>68.1</v>
      </c>
      <c r="R10" s="267">
        <f t="shared" si="1"/>
        <v>53.566098</v>
      </c>
      <c r="S10" s="107">
        <f t="shared" si="2"/>
        <v>52.28854199999999</v>
      </c>
      <c r="T10" s="113">
        <f t="shared" si="3"/>
        <v>7564300</v>
      </c>
      <c r="U10" s="107">
        <f t="shared" si="4"/>
        <v>3.985828166519043</v>
      </c>
      <c r="V10" s="107">
        <f t="shared" si="5"/>
        <v>48.82088999999999</v>
      </c>
      <c r="W10" s="107">
        <f t="shared" si="6"/>
        <v>4.425819</v>
      </c>
      <c r="X10" s="107">
        <f t="shared" si="7"/>
        <v>0.319389</v>
      </c>
      <c r="Y10" s="107">
        <f t="shared" si="8"/>
        <v>52.269313</v>
      </c>
      <c r="Z10" s="267">
        <f t="shared" si="9"/>
        <v>1.2967849999999999</v>
      </c>
    </row>
    <row r="11" spans="1:28" s="59" customFormat="1" ht="15">
      <c r="A11" s="215" t="s">
        <v>89</v>
      </c>
      <c r="B11" s="174">
        <v>7590000</v>
      </c>
      <c r="C11" s="172">
        <v>147200</v>
      </c>
      <c r="D11" s="180">
        <v>0.02</v>
      </c>
      <c r="E11" s="174">
        <v>768200</v>
      </c>
      <c r="F11" s="116">
        <v>87400</v>
      </c>
      <c r="G11" s="180">
        <v>0.13</v>
      </c>
      <c r="H11" s="174">
        <v>59800</v>
      </c>
      <c r="I11" s="116">
        <v>0</v>
      </c>
      <c r="J11" s="180">
        <v>0</v>
      </c>
      <c r="K11" s="174">
        <v>8418000</v>
      </c>
      <c r="L11" s="116">
        <v>234600</v>
      </c>
      <c r="M11" s="133">
        <v>0.03</v>
      </c>
      <c r="N11" s="184">
        <v>8307600</v>
      </c>
      <c r="O11" s="185">
        <f t="shared" si="0"/>
        <v>0.9868852459016394</v>
      </c>
      <c r="P11" s="112">
        <f>Volume!K11</f>
        <v>91.75</v>
      </c>
      <c r="Q11" s="70">
        <f>Volume!J11</f>
        <v>94.7</v>
      </c>
      <c r="R11" s="267">
        <f t="shared" si="1"/>
        <v>79.71846</v>
      </c>
      <c r="S11" s="107">
        <f t="shared" si="2"/>
        <v>78.672972</v>
      </c>
      <c r="T11" s="113">
        <f t="shared" si="3"/>
        <v>8183400</v>
      </c>
      <c r="U11" s="107">
        <f t="shared" si="4"/>
        <v>2.866779089376054</v>
      </c>
      <c r="V11" s="107">
        <f t="shared" si="5"/>
        <v>71.8773</v>
      </c>
      <c r="W11" s="107">
        <f t="shared" si="6"/>
        <v>7.274854</v>
      </c>
      <c r="X11" s="107">
        <f t="shared" si="7"/>
        <v>0.566306</v>
      </c>
      <c r="Y11" s="107">
        <f t="shared" si="8"/>
        <v>75.082695</v>
      </c>
      <c r="Z11" s="267">
        <f t="shared" si="9"/>
        <v>4.635764999999992</v>
      </c>
      <c r="AA11" s="80"/>
      <c r="AB11" s="79"/>
    </row>
    <row r="12" spans="1:28" s="59" customFormat="1" ht="15">
      <c r="A12" s="215" t="s">
        <v>102</v>
      </c>
      <c r="B12" s="174">
        <v>21018400</v>
      </c>
      <c r="C12" s="172">
        <v>-670800</v>
      </c>
      <c r="D12" s="180">
        <v>-0.03</v>
      </c>
      <c r="E12" s="174">
        <v>4536500</v>
      </c>
      <c r="F12" s="116">
        <v>-94600</v>
      </c>
      <c r="G12" s="180">
        <v>-0.02</v>
      </c>
      <c r="H12" s="174">
        <v>670800</v>
      </c>
      <c r="I12" s="116">
        <v>0</v>
      </c>
      <c r="J12" s="180">
        <v>0</v>
      </c>
      <c r="K12" s="174">
        <v>26225700</v>
      </c>
      <c r="L12" s="116">
        <v>-765400</v>
      </c>
      <c r="M12" s="133">
        <v>-0.03</v>
      </c>
      <c r="N12" s="184">
        <v>25206600</v>
      </c>
      <c r="O12" s="185">
        <f t="shared" si="0"/>
        <v>0.9611411706837186</v>
      </c>
      <c r="P12" s="112">
        <f>Volume!K12</f>
        <v>54.9</v>
      </c>
      <c r="Q12" s="70">
        <f>Volume!J12</f>
        <v>54.15</v>
      </c>
      <c r="R12" s="267">
        <f t="shared" si="1"/>
        <v>142.0121655</v>
      </c>
      <c r="S12" s="107">
        <f t="shared" si="2"/>
        <v>136.493739</v>
      </c>
      <c r="T12" s="113">
        <f t="shared" si="3"/>
        <v>26991100</v>
      </c>
      <c r="U12" s="107">
        <f t="shared" si="4"/>
        <v>-2.835749561892624</v>
      </c>
      <c r="V12" s="107">
        <f t="shared" si="5"/>
        <v>113.814636</v>
      </c>
      <c r="W12" s="107">
        <f t="shared" si="6"/>
        <v>24.5651475</v>
      </c>
      <c r="X12" s="107">
        <f t="shared" si="7"/>
        <v>3.632382</v>
      </c>
      <c r="Y12" s="107">
        <f t="shared" si="8"/>
        <v>148.181139</v>
      </c>
      <c r="Z12" s="267">
        <f t="shared" si="9"/>
        <v>-6.168973499999993</v>
      </c>
      <c r="AA12" s="80"/>
      <c r="AB12" s="79"/>
    </row>
    <row r="13" spans="1:26" s="8" customFormat="1" ht="15">
      <c r="A13" s="215" t="s">
        <v>151</v>
      </c>
      <c r="B13" s="174">
        <v>68177450</v>
      </c>
      <c r="C13" s="172">
        <v>869050</v>
      </c>
      <c r="D13" s="180">
        <v>0.01</v>
      </c>
      <c r="E13" s="174">
        <v>16597900</v>
      </c>
      <c r="F13" s="116">
        <v>1451600</v>
      </c>
      <c r="G13" s="180">
        <v>0.1</v>
      </c>
      <c r="H13" s="174">
        <v>2960500</v>
      </c>
      <c r="I13" s="116">
        <v>76400</v>
      </c>
      <c r="J13" s="180">
        <v>0.03</v>
      </c>
      <c r="K13" s="174">
        <v>87735850</v>
      </c>
      <c r="L13" s="116">
        <v>2397050</v>
      </c>
      <c r="M13" s="133">
        <v>0.03</v>
      </c>
      <c r="N13" s="184">
        <v>85157350</v>
      </c>
      <c r="O13" s="185">
        <f t="shared" si="0"/>
        <v>0.9706106454773049</v>
      </c>
      <c r="P13" s="112">
        <f>Volume!K13</f>
        <v>45.55</v>
      </c>
      <c r="Q13" s="70">
        <f>Volume!J13</f>
        <v>44.6</v>
      </c>
      <c r="R13" s="267">
        <f t="shared" si="1"/>
        <v>391.301891</v>
      </c>
      <c r="S13" s="107">
        <f t="shared" si="2"/>
        <v>379.801781</v>
      </c>
      <c r="T13" s="113">
        <f t="shared" si="3"/>
        <v>85338800</v>
      </c>
      <c r="U13" s="107">
        <f t="shared" si="4"/>
        <v>2.808863025962399</v>
      </c>
      <c r="V13" s="107">
        <f t="shared" si="5"/>
        <v>304.071427</v>
      </c>
      <c r="W13" s="107">
        <f t="shared" si="6"/>
        <v>74.026634</v>
      </c>
      <c r="X13" s="107">
        <f t="shared" si="7"/>
        <v>13.20383</v>
      </c>
      <c r="Y13" s="107">
        <f t="shared" si="8"/>
        <v>388.71823399999994</v>
      </c>
      <c r="Z13" s="267">
        <f t="shared" si="9"/>
        <v>2.5836570000000734</v>
      </c>
    </row>
    <row r="14" spans="1:26" s="8" customFormat="1" ht="15">
      <c r="A14" s="215" t="s">
        <v>172</v>
      </c>
      <c r="B14" s="333">
        <v>1501150</v>
      </c>
      <c r="C14" s="173">
        <v>-12950</v>
      </c>
      <c r="D14" s="181">
        <v>-0.01</v>
      </c>
      <c r="E14" s="183">
        <v>1750</v>
      </c>
      <c r="F14" s="177">
        <v>0</v>
      </c>
      <c r="G14" s="181">
        <v>0</v>
      </c>
      <c r="H14" s="175">
        <v>0</v>
      </c>
      <c r="I14" s="178">
        <v>0</v>
      </c>
      <c r="J14" s="181">
        <v>0</v>
      </c>
      <c r="K14" s="174">
        <v>1502900</v>
      </c>
      <c r="L14" s="116">
        <v>-12950</v>
      </c>
      <c r="M14" s="436">
        <v>-0.01</v>
      </c>
      <c r="N14" s="186">
        <v>1474550</v>
      </c>
      <c r="O14" s="185">
        <f t="shared" si="0"/>
        <v>0.9811364694923148</v>
      </c>
      <c r="P14" s="112">
        <f>Volume!K14</f>
        <v>616.05</v>
      </c>
      <c r="Q14" s="70">
        <f>Volume!J14</f>
        <v>607.6</v>
      </c>
      <c r="R14" s="267">
        <f t="shared" si="1"/>
        <v>91.316204</v>
      </c>
      <c r="S14" s="107">
        <f t="shared" si="2"/>
        <v>89.593658</v>
      </c>
      <c r="T14" s="113">
        <f t="shared" si="3"/>
        <v>1515850</v>
      </c>
      <c r="U14" s="107">
        <f t="shared" si="4"/>
        <v>-0.8543061648580005</v>
      </c>
      <c r="V14" s="107">
        <f t="shared" si="5"/>
        <v>91.209874</v>
      </c>
      <c r="W14" s="107">
        <f t="shared" si="6"/>
        <v>0.10633</v>
      </c>
      <c r="X14" s="107">
        <f t="shared" si="7"/>
        <v>0</v>
      </c>
      <c r="Y14" s="107">
        <f t="shared" si="8"/>
        <v>93.38393924999998</v>
      </c>
      <c r="Z14" s="267">
        <f t="shared" si="9"/>
        <v>-2.067735249999984</v>
      </c>
    </row>
    <row r="15" spans="1:28" s="59" customFormat="1" ht="15">
      <c r="A15" s="215" t="s">
        <v>209</v>
      </c>
      <c r="B15" s="174">
        <v>1645800</v>
      </c>
      <c r="C15" s="172">
        <v>91100</v>
      </c>
      <c r="D15" s="180">
        <v>0.06</v>
      </c>
      <c r="E15" s="174">
        <v>41100</v>
      </c>
      <c r="F15" s="116">
        <v>1700</v>
      </c>
      <c r="G15" s="180">
        <v>0.04</v>
      </c>
      <c r="H15" s="174">
        <v>1000</v>
      </c>
      <c r="I15" s="116">
        <v>0</v>
      </c>
      <c r="J15" s="180">
        <v>0</v>
      </c>
      <c r="K15" s="174">
        <v>1687900</v>
      </c>
      <c r="L15" s="116">
        <v>92800</v>
      </c>
      <c r="M15" s="133">
        <v>0.06</v>
      </c>
      <c r="N15" s="184">
        <v>1655600</v>
      </c>
      <c r="O15" s="185">
        <f t="shared" si="0"/>
        <v>0.9808637952485337</v>
      </c>
      <c r="P15" s="112">
        <f>Volume!K15</f>
        <v>2598.65</v>
      </c>
      <c r="Q15" s="70">
        <f>Volume!J15</f>
        <v>2607.65</v>
      </c>
      <c r="R15" s="267">
        <f t="shared" si="1"/>
        <v>440.1452435</v>
      </c>
      <c r="S15" s="107">
        <f t="shared" si="2"/>
        <v>431.722534</v>
      </c>
      <c r="T15" s="113">
        <f t="shared" si="3"/>
        <v>1595100</v>
      </c>
      <c r="U15" s="107">
        <f t="shared" si="4"/>
        <v>5.81781706476083</v>
      </c>
      <c r="V15" s="107">
        <f t="shared" si="5"/>
        <v>429.167037</v>
      </c>
      <c r="W15" s="107">
        <f t="shared" si="6"/>
        <v>10.7174415</v>
      </c>
      <c r="X15" s="107">
        <f t="shared" si="7"/>
        <v>0.260765</v>
      </c>
      <c r="Y15" s="107">
        <f t="shared" si="8"/>
        <v>414.5106615</v>
      </c>
      <c r="Z15" s="267">
        <f t="shared" si="9"/>
        <v>25.634581999999966</v>
      </c>
      <c r="AA15" s="80"/>
      <c r="AB15" s="79"/>
    </row>
    <row r="16" spans="1:28" s="59" customFormat="1" ht="15">
      <c r="A16" s="215" t="s">
        <v>90</v>
      </c>
      <c r="B16" s="174">
        <v>8398600</v>
      </c>
      <c r="C16" s="172">
        <v>221200</v>
      </c>
      <c r="D16" s="180">
        <v>0.03</v>
      </c>
      <c r="E16" s="174">
        <v>651000</v>
      </c>
      <c r="F16" s="116">
        <v>4200</v>
      </c>
      <c r="G16" s="180">
        <v>0.01</v>
      </c>
      <c r="H16" s="174">
        <v>495600</v>
      </c>
      <c r="I16" s="116">
        <v>-1400</v>
      </c>
      <c r="J16" s="180">
        <v>0</v>
      </c>
      <c r="K16" s="174">
        <v>9545200</v>
      </c>
      <c r="L16" s="116">
        <v>224000</v>
      </c>
      <c r="M16" s="133">
        <v>0.02</v>
      </c>
      <c r="N16" s="184">
        <v>9510200</v>
      </c>
      <c r="O16" s="185">
        <f t="shared" si="0"/>
        <v>0.9963332355529481</v>
      </c>
      <c r="P16" s="112">
        <f>Volume!K16</f>
        <v>259.6</v>
      </c>
      <c r="Q16" s="70">
        <f>Volume!J16</f>
        <v>271.45</v>
      </c>
      <c r="R16" s="267">
        <f t="shared" si="1"/>
        <v>259.104454</v>
      </c>
      <c r="S16" s="107">
        <f t="shared" si="2"/>
        <v>258.154379</v>
      </c>
      <c r="T16" s="113">
        <f t="shared" si="3"/>
        <v>9321200</v>
      </c>
      <c r="U16" s="107">
        <f t="shared" si="4"/>
        <v>2.4031240612796636</v>
      </c>
      <c r="V16" s="107">
        <f t="shared" si="5"/>
        <v>227.979997</v>
      </c>
      <c r="W16" s="107">
        <f t="shared" si="6"/>
        <v>17.671395</v>
      </c>
      <c r="X16" s="107">
        <f t="shared" si="7"/>
        <v>13.453062</v>
      </c>
      <c r="Y16" s="107">
        <f t="shared" si="8"/>
        <v>241.978352</v>
      </c>
      <c r="Z16" s="267">
        <f t="shared" si="9"/>
        <v>17.126101999999975</v>
      </c>
      <c r="AA16" s="80"/>
      <c r="AB16" s="79"/>
    </row>
    <row r="17" spans="1:28" s="59" customFormat="1" ht="15">
      <c r="A17" s="215" t="s">
        <v>91</v>
      </c>
      <c r="B17" s="174">
        <v>5772200</v>
      </c>
      <c r="C17" s="172">
        <v>1459200</v>
      </c>
      <c r="D17" s="180">
        <v>0.34</v>
      </c>
      <c r="E17" s="174">
        <v>661200</v>
      </c>
      <c r="F17" s="116">
        <v>68400</v>
      </c>
      <c r="G17" s="180">
        <v>0.12</v>
      </c>
      <c r="H17" s="174">
        <v>520600</v>
      </c>
      <c r="I17" s="116">
        <v>87400</v>
      </c>
      <c r="J17" s="180">
        <v>0.2</v>
      </c>
      <c r="K17" s="174">
        <v>6954000</v>
      </c>
      <c r="L17" s="116">
        <v>1615000</v>
      </c>
      <c r="M17" s="133">
        <v>0.3</v>
      </c>
      <c r="N17" s="184">
        <v>6756400</v>
      </c>
      <c r="O17" s="185">
        <f t="shared" si="0"/>
        <v>0.9715846994535519</v>
      </c>
      <c r="P17" s="112">
        <f>Volume!K17</f>
        <v>173</v>
      </c>
      <c r="Q17" s="70">
        <f>Volume!J17</f>
        <v>186.2</v>
      </c>
      <c r="R17" s="267">
        <f t="shared" si="1"/>
        <v>129.48348</v>
      </c>
      <c r="S17" s="107">
        <f t="shared" si="2"/>
        <v>125.804168</v>
      </c>
      <c r="T17" s="113">
        <f t="shared" si="3"/>
        <v>5339000</v>
      </c>
      <c r="U17" s="107">
        <f t="shared" si="4"/>
        <v>30.2491103202847</v>
      </c>
      <c r="V17" s="107">
        <f t="shared" si="5"/>
        <v>107.478364</v>
      </c>
      <c r="W17" s="107">
        <f t="shared" si="6"/>
        <v>12.311543999999998</v>
      </c>
      <c r="X17" s="107">
        <f t="shared" si="7"/>
        <v>9.693572</v>
      </c>
      <c r="Y17" s="107">
        <f t="shared" si="8"/>
        <v>92.3647</v>
      </c>
      <c r="Z17" s="267">
        <f t="shared" si="9"/>
        <v>37.11877999999999</v>
      </c>
      <c r="AA17" s="80"/>
      <c r="AB17" s="79"/>
    </row>
    <row r="18" spans="1:28" s="59" customFormat="1" ht="15">
      <c r="A18" s="215" t="s">
        <v>44</v>
      </c>
      <c r="B18" s="174">
        <v>994950</v>
      </c>
      <c r="C18" s="172">
        <v>11275</v>
      </c>
      <c r="D18" s="180">
        <v>0.01</v>
      </c>
      <c r="E18" s="174">
        <v>6325</v>
      </c>
      <c r="F18" s="116">
        <v>825</v>
      </c>
      <c r="G18" s="180">
        <v>0.15</v>
      </c>
      <c r="H18" s="174">
        <v>0</v>
      </c>
      <c r="I18" s="116">
        <v>0</v>
      </c>
      <c r="J18" s="180">
        <v>0</v>
      </c>
      <c r="K18" s="174">
        <v>1001275</v>
      </c>
      <c r="L18" s="116">
        <v>12100</v>
      </c>
      <c r="M18" s="133">
        <v>0.01</v>
      </c>
      <c r="N18" s="184">
        <v>997150</v>
      </c>
      <c r="O18" s="185">
        <f t="shared" si="0"/>
        <v>0.9958802526778358</v>
      </c>
      <c r="P18" s="112">
        <f>Volume!K18</f>
        <v>1105.55</v>
      </c>
      <c r="Q18" s="70">
        <f>Volume!J18</f>
        <v>1110.65</v>
      </c>
      <c r="R18" s="267">
        <f t="shared" si="1"/>
        <v>111.206607875</v>
      </c>
      <c r="S18" s="107">
        <f t="shared" si="2"/>
        <v>110.74846475</v>
      </c>
      <c r="T18" s="113">
        <f t="shared" si="3"/>
        <v>989175</v>
      </c>
      <c r="U18" s="107">
        <f t="shared" si="4"/>
        <v>1.2232415902140672</v>
      </c>
      <c r="V18" s="107">
        <f t="shared" si="5"/>
        <v>110.50412175</v>
      </c>
      <c r="W18" s="107">
        <f t="shared" si="6"/>
        <v>0.7024861250000001</v>
      </c>
      <c r="X18" s="107">
        <f t="shared" si="7"/>
        <v>0</v>
      </c>
      <c r="Y18" s="107">
        <f t="shared" si="8"/>
        <v>109.358242125</v>
      </c>
      <c r="Z18" s="267">
        <f t="shared" si="9"/>
        <v>1.8483657499999993</v>
      </c>
      <c r="AA18" s="80"/>
      <c r="AB18" s="79"/>
    </row>
    <row r="19" spans="1:26" s="9" customFormat="1" ht="15">
      <c r="A19" s="215" t="s">
        <v>152</v>
      </c>
      <c r="B19" s="174">
        <v>3630000</v>
      </c>
      <c r="C19" s="172">
        <v>-416000</v>
      </c>
      <c r="D19" s="180">
        <v>-0.1</v>
      </c>
      <c r="E19" s="174">
        <v>60000</v>
      </c>
      <c r="F19" s="116">
        <v>5000</v>
      </c>
      <c r="G19" s="180">
        <v>0.09</v>
      </c>
      <c r="H19" s="174">
        <v>6000</v>
      </c>
      <c r="I19" s="116">
        <v>-20000</v>
      </c>
      <c r="J19" s="180">
        <v>-0.77</v>
      </c>
      <c r="K19" s="174">
        <v>3696000</v>
      </c>
      <c r="L19" s="116">
        <v>-431000</v>
      </c>
      <c r="M19" s="133">
        <v>-0.1</v>
      </c>
      <c r="N19" s="184">
        <v>3675000</v>
      </c>
      <c r="O19" s="185">
        <f t="shared" si="0"/>
        <v>0.9943181818181818</v>
      </c>
      <c r="P19" s="112">
        <f>Volume!K19</f>
        <v>383.05</v>
      </c>
      <c r="Q19" s="70">
        <f>Volume!J19</f>
        <v>393.05</v>
      </c>
      <c r="R19" s="267">
        <f t="shared" si="1"/>
        <v>145.27128</v>
      </c>
      <c r="S19" s="107">
        <f t="shared" si="2"/>
        <v>144.445875</v>
      </c>
      <c r="T19" s="113">
        <f t="shared" si="3"/>
        <v>4127000</v>
      </c>
      <c r="U19" s="107">
        <f t="shared" si="4"/>
        <v>-10.443421371456264</v>
      </c>
      <c r="V19" s="107">
        <f t="shared" si="5"/>
        <v>142.67715</v>
      </c>
      <c r="W19" s="107">
        <f t="shared" si="6"/>
        <v>2.3583</v>
      </c>
      <c r="X19" s="107">
        <f t="shared" si="7"/>
        <v>0.23583</v>
      </c>
      <c r="Y19" s="107">
        <f t="shared" si="8"/>
        <v>158.084735</v>
      </c>
      <c r="Z19" s="267">
        <f t="shared" si="9"/>
        <v>-12.813455000000005</v>
      </c>
    </row>
    <row r="20" spans="1:26" s="9" customFormat="1" ht="15">
      <c r="A20" s="215" t="s">
        <v>249</v>
      </c>
      <c r="B20" s="174">
        <v>9890000</v>
      </c>
      <c r="C20" s="172">
        <v>240000</v>
      </c>
      <c r="D20" s="180">
        <v>0.02</v>
      </c>
      <c r="E20" s="174">
        <v>142000</v>
      </c>
      <c r="F20" s="116">
        <v>25000</v>
      </c>
      <c r="G20" s="180">
        <v>0.21</v>
      </c>
      <c r="H20" s="174">
        <v>36000</v>
      </c>
      <c r="I20" s="116">
        <v>6000</v>
      </c>
      <c r="J20" s="180">
        <v>0.2</v>
      </c>
      <c r="K20" s="174">
        <v>10068000</v>
      </c>
      <c r="L20" s="116">
        <v>271000</v>
      </c>
      <c r="M20" s="133">
        <v>0.03</v>
      </c>
      <c r="N20" s="184">
        <v>9963000</v>
      </c>
      <c r="O20" s="185">
        <f t="shared" si="0"/>
        <v>0.9895709177592372</v>
      </c>
      <c r="P20" s="112">
        <f>Volume!K20</f>
        <v>569.75</v>
      </c>
      <c r="Q20" s="70">
        <f>Volume!J20</f>
        <v>578.65</v>
      </c>
      <c r="R20" s="267">
        <f t="shared" si="1"/>
        <v>582.58482</v>
      </c>
      <c r="S20" s="107">
        <f t="shared" si="2"/>
        <v>576.508995</v>
      </c>
      <c r="T20" s="113">
        <f t="shared" si="3"/>
        <v>9797000</v>
      </c>
      <c r="U20" s="107">
        <f t="shared" si="4"/>
        <v>2.766152903950189</v>
      </c>
      <c r="V20" s="107">
        <f t="shared" si="5"/>
        <v>572.28485</v>
      </c>
      <c r="W20" s="107">
        <f t="shared" si="6"/>
        <v>8.21683</v>
      </c>
      <c r="X20" s="107">
        <f t="shared" si="7"/>
        <v>2.08314</v>
      </c>
      <c r="Y20" s="107">
        <f t="shared" si="8"/>
        <v>558.184075</v>
      </c>
      <c r="Z20" s="267">
        <f t="shared" si="9"/>
        <v>24.40074500000003</v>
      </c>
    </row>
    <row r="21" spans="1:28" s="59" customFormat="1" ht="15">
      <c r="A21" s="215" t="s">
        <v>1</v>
      </c>
      <c r="B21" s="174">
        <v>872250</v>
      </c>
      <c r="C21" s="172">
        <v>2550</v>
      </c>
      <c r="D21" s="180">
        <v>0</v>
      </c>
      <c r="E21" s="174">
        <v>10050</v>
      </c>
      <c r="F21" s="116">
        <v>0</v>
      </c>
      <c r="G21" s="180">
        <v>0</v>
      </c>
      <c r="H21" s="174">
        <v>1800</v>
      </c>
      <c r="I21" s="116">
        <v>0</v>
      </c>
      <c r="J21" s="180">
        <v>0</v>
      </c>
      <c r="K21" s="174">
        <v>884100</v>
      </c>
      <c r="L21" s="116">
        <v>2550</v>
      </c>
      <c r="M21" s="133">
        <v>0</v>
      </c>
      <c r="N21" s="184">
        <v>875250</v>
      </c>
      <c r="O21" s="185">
        <f t="shared" si="0"/>
        <v>0.9899898201560909</v>
      </c>
      <c r="P21" s="112">
        <f>Volume!K21</f>
        <v>2458.55</v>
      </c>
      <c r="Q21" s="70">
        <f>Volume!J21</f>
        <v>2455.65</v>
      </c>
      <c r="R21" s="267">
        <f t="shared" si="1"/>
        <v>217.1040165</v>
      </c>
      <c r="S21" s="107">
        <f t="shared" si="2"/>
        <v>214.93076625</v>
      </c>
      <c r="T21" s="113">
        <f t="shared" si="3"/>
        <v>881550</v>
      </c>
      <c r="U21" s="107">
        <f t="shared" si="4"/>
        <v>0.2892632295388804</v>
      </c>
      <c r="V21" s="107">
        <f t="shared" si="5"/>
        <v>214.19407125</v>
      </c>
      <c r="W21" s="107">
        <f t="shared" si="6"/>
        <v>2.46792825</v>
      </c>
      <c r="X21" s="107">
        <f t="shared" si="7"/>
        <v>0.442017</v>
      </c>
      <c r="Y21" s="107">
        <f t="shared" si="8"/>
        <v>216.73347525</v>
      </c>
      <c r="Z21" s="267">
        <f t="shared" si="9"/>
        <v>0.37054125000000226</v>
      </c>
      <c r="AA21" s="80"/>
      <c r="AB21" s="79"/>
    </row>
    <row r="22" spans="1:26" s="8" customFormat="1" ht="15">
      <c r="A22" s="215" t="s">
        <v>173</v>
      </c>
      <c r="B22" s="333">
        <v>3178700</v>
      </c>
      <c r="C22" s="173">
        <v>-7600</v>
      </c>
      <c r="D22" s="181">
        <v>0</v>
      </c>
      <c r="E22" s="183">
        <v>150100</v>
      </c>
      <c r="F22" s="177">
        <v>5700</v>
      </c>
      <c r="G22" s="181">
        <v>0.04</v>
      </c>
      <c r="H22" s="175">
        <v>51300</v>
      </c>
      <c r="I22" s="178">
        <v>45600</v>
      </c>
      <c r="J22" s="181">
        <v>8</v>
      </c>
      <c r="K22" s="174">
        <v>3380100</v>
      </c>
      <c r="L22" s="116">
        <v>43700</v>
      </c>
      <c r="M22" s="436">
        <v>0.01</v>
      </c>
      <c r="N22" s="186">
        <v>3306000</v>
      </c>
      <c r="O22" s="185">
        <f t="shared" si="0"/>
        <v>0.9780775716694773</v>
      </c>
      <c r="P22" s="112">
        <f>Volume!K22</f>
        <v>120.15</v>
      </c>
      <c r="Q22" s="70">
        <f>Volume!J22</f>
        <v>120.35</v>
      </c>
      <c r="R22" s="267">
        <f t="shared" si="1"/>
        <v>40.6795035</v>
      </c>
      <c r="S22" s="107">
        <f t="shared" si="2"/>
        <v>39.78771</v>
      </c>
      <c r="T22" s="113">
        <f t="shared" si="3"/>
        <v>3336400</v>
      </c>
      <c r="U22" s="107">
        <f t="shared" si="4"/>
        <v>1.3097949886104785</v>
      </c>
      <c r="V22" s="107">
        <f t="shared" si="5"/>
        <v>38.2556545</v>
      </c>
      <c r="W22" s="107">
        <f t="shared" si="6"/>
        <v>1.8064535</v>
      </c>
      <c r="X22" s="107">
        <f t="shared" si="7"/>
        <v>0.6173955</v>
      </c>
      <c r="Y22" s="107">
        <f t="shared" si="8"/>
        <v>40.086846</v>
      </c>
      <c r="Z22" s="267">
        <f t="shared" si="9"/>
        <v>0.5926575000000014</v>
      </c>
    </row>
    <row r="23" spans="1:26" s="8" customFormat="1" ht="15">
      <c r="A23" s="215" t="s">
        <v>174</v>
      </c>
      <c r="B23" s="333">
        <v>4131000</v>
      </c>
      <c r="C23" s="173">
        <v>180000</v>
      </c>
      <c r="D23" s="181">
        <v>0.05</v>
      </c>
      <c r="E23" s="183">
        <v>450000</v>
      </c>
      <c r="F23" s="177">
        <v>31500</v>
      </c>
      <c r="G23" s="181">
        <v>0.08</v>
      </c>
      <c r="H23" s="175">
        <v>13500</v>
      </c>
      <c r="I23" s="178">
        <v>0</v>
      </c>
      <c r="J23" s="181">
        <v>0</v>
      </c>
      <c r="K23" s="174">
        <v>4594500</v>
      </c>
      <c r="L23" s="116">
        <v>211500</v>
      </c>
      <c r="M23" s="436">
        <v>0.05</v>
      </c>
      <c r="N23" s="186">
        <v>4527000</v>
      </c>
      <c r="O23" s="185">
        <f t="shared" si="0"/>
        <v>0.9853085210577864</v>
      </c>
      <c r="P23" s="112">
        <f>Volume!K23</f>
        <v>54.95</v>
      </c>
      <c r="Q23" s="70">
        <f>Volume!J23</f>
        <v>56.35</v>
      </c>
      <c r="R23" s="267">
        <f t="shared" si="1"/>
        <v>25.8900075</v>
      </c>
      <c r="S23" s="107">
        <f t="shared" si="2"/>
        <v>25.509645</v>
      </c>
      <c r="T23" s="113">
        <f t="shared" si="3"/>
        <v>4383000</v>
      </c>
      <c r="U23" s="107">
        <f t="shared" si="4"/>
        <v>4.825462012320329</v>
      </c>
      <c r="V23" s="107">
        <f t="shared" si="5"/>
        <v>23.278185</v>
      </c>
      <c r="W23" s="107">
        <f t="shared" si="6"/>
        <v>2.53575</v>
      </c>
      <c r="X23" s="107">
        <f t="shared" si="7"/>
        <v>0.0760725</v>
      </c>
      <c r="Y23" s="107">
        <f t="shared" si="8"/>
        <v>24.084585</v>
      </c>
      <c r="Z23" s="267">
        <f t="shared" si="9"/>
        <v>1.8054224999999988</v>
      </c>
    </row>
    <row r="24" spans="1:28" s="59" customFormat="1" ht="15">
      <c r="A24" s="215" t="s">
        <v>2</v>
      </c>
      <c r="B24" s="174">
        <v>4981900</v>
      </c>
      <c r="C24" s="172">
        <v>-16500</v>
      </c>
      <c r="D24" s="180">
        <v>0</v>
      </c>
      <c r="E24" s="174">
        <v>198000</v>
      </c>
      <c r="F24" s="116">
        <v>16500</v>
      </c>
      <c r="G24" s="180">
        <v>0.09</v>
      </c>
      <c r="H24" s="174">
        <v>3300</v>
      </c>
      <c r="I24" s="116">
        <v>0</v>
      </c>
      <c r="J24" s="180">
        <v>0</v>
      </c>
      <c r="K24" s="174">
        <v>5183200</v>
      </c>
      <c r="L24" s="116">
        <v>0</v>
      </c>
      <c r="M24" s="133">
        <v>0</v>
      </c>
      <c r="N24" s="184">
        <v>5108400</v>
      </c>
      <c r="O24" s="185">
        <f t="shared" si="0"/>
        <v>0.9855687606112055</v>
      </c>
      <c r="P24" s="112">
        <f>Volume!K24</f>
        <v>368.45</v>
      </c>
      <c r="Q24" s="70">
        <f>Volume!J24</f>
        <v>367.85</v>
      </c>
      <c r="R24" s="267">
        <f t="shared" si="1"/>
        <v>190.664012</v>
      </c>
      <c r="S24" s="107">
        <f t="shared" si="2"/>
        <v>187.912494</v>
      </c>
      <c r="T24" s="113">
        <f t="shared" si="3"/>
        <v>5183200</v>
      </c>
      <c r="U24" s="107">
        <f t="shared" si="4"/>
        <v>0</v>
      </c>
      <c r="V24" s="107">
        <f t="shared" si="5"/>
        <v>183.2591915</v>
      </c>
      <c r="W24" s="107">
        <f t="shared" si="6"/>
        <v>7.28343</v>
      </c>
      <c r="X24" s="107">
        <f t="shared" si="7"/>
        <v>0.1213905</v>
      </c>
      <c r="Y24" s="107">
        <f t="shared" si="8"/>
        <v>190.975004</v>
      </c>
      <c r="Z24" s="267">
        <f t="shared" si="9"/>
        <v>-0.3109919999999988</v>
      </c>
      <c r="AA24" s="80"/>
      <c r="AB24" s="79"/>
    </row>
    <row r="25" spans="1:28" s="59" customFormat="1" ht="15">
      <c r="A25" s="215" t="s">
        <v>92</v>
      </c>
      <c r="B25" s="174">
        <v>1910400</v>
      </c>
      <c r="C25" s="172">
        <v>710400</v>
      </c>
      <c r="D25" s="180">
        <v>0.59</v>
      </c>
      <c r="E25" s="174">
        <v>17600</v>
      </c>
      <c r="F25" s="116">
        <v>0</v>
      </c>
      <c r="G25" s="180">
        <v>0</v>
      </c>
      <c r="H25" s="174">
        <v>6400</v>
      </c>
      <c r="I25" s="116">
        <v>3200</v>
      </c>
      <c r="J25" s="180">
        <v>1</v>
      </c>
      <c r="K25" s="174">
        <v>1934400</v>
      </c>
      <c r="L25" s="116">
        <v>713600</v>
      </c>
      <c r="M25" s="133">
        <v>0.58</v>
      </c>
      <c r="N25" s="184">
        <v>1920000</v>
      </c>
      <c r="O25" s="185">
        <f t="shared" si="0"/>
        <v>0.9925558312655087</v>
      </c>
      <c r="P25" s="112">
        <f>Volume!K25</f>
        <v>289.95</v>
      </c>
      <c r="Q25" s="70">
        <f>Volume!J25</f>
        <v>297.7</v>
      </c>
      <c r="R25" s="267">
        <f t="shared" si="1"/>
        <v>57.587088</v>
      </c>
      <c r="S25" s="107">
        <f t="shared" si="2"/>
        <v>57.1584</v>
      </c>
      <c r="T25" s="113">
        <f t="shared" si="3"/>
        <v>1220800</v>
      </c>
      <c r="U25" s="107">
        <f t="shared" si="4"/>
        <v>58.45347313237221</v>
      </c>
      <c r="V25" s="107">
        <f t="shared" si="5"/>
        <v>56.872608</v>
      </c>
      <c r="W25" s="107">
        <f t="shared" si="6"/>
        <v>0.523952</v>
      </c>
      <c r="X25" s="107">
        <f t="shared" si="7"/>
        <v>0.190528</v>
      </c>
      <c r="Y25" s="107">
        <f t="shared" si="8"/>
        <v>35.397096</v>
      </c>
      <c r="Z25" s="267">
        <f t="shared" si="9"/>
        <v>22.189992000000004</v>
      </c>
      <c r="AA25" s="80"/>
      <c r="AB25" s="79"/>
    </row>
    <row r="26" spans="1:26" s="8" customFormat="1" ht="15">
      <c r="A26" s="215" t="s">
        <v>153</v>
      </c>
      <c r="B26" s="174">
        <v>7820000</v>
      </c>
      <c r="C26" s="172">
        <v>309400</v>
      </c>
      <c r="D26" s="180">
        <v>0.04</v>
      </c>
      <c r="E26" s="174">
        <v>333200</v>
      </c>
      <c r="F26" s="116">
        <v>14450</v>
      </c>
      <c r="G26" s="180">
        <v>0.05</v>
      </c>
      <c r="H26" s="174">
        <v>64600</v>
      </c>
      <c r="I26" s="116">
        <v>8500</v>
      </c>
      <c r="J26" s="180">
        <v>0.15</v>
      </c>
      <c r="K26" s="174">
        <v>8217800</v>
      </c>
      <c r="L26" s="116">
        <v>332350</v>
      </c>
      <c r="M26" s="133">
        <v>0.04</v>
      </c>
      <c r="N26" s="184">
        <v>8180400</v>
      </c>
      <c r="O26" s="185">
        <f t="shared" si="0"/>
        <v>0.9954489035995036</v>
      </c>
      <c r="P26" s="112">
        <f>Volume!K26</f>
        <v>587.85</v>
      </c>
      <c r="Q26" s="70">
        <f>Volume!J26</f>
        <v>605.5</v>
      </c>
      <c r="R26" s="267">
        <f t="shared" si="1"/>
        <v>497.58779</v>
      </c>
      <c r="S26" s="107">
        <f t="shared" si="2"/>
        <v>495.32322</v>
      </c>
      <c r="T26" s="113">
        <f t="shared" si="3"/>
        <v>7885450</v>
      </c>
      <c r="U26" s="107">
        <f t="shared" si="4"/>
        <v>4.214724587689986</v>
      </c>
      <c r="V26" s="107">
        <f t="shared" si="5"/>
        <v>473.501</v>
      </c>
      <c r="W26" s="107">
        <f t="shared" si="6"/>
        <v>20.17526</v>
      </c>
      <c r="X26" s="107">
        <f t="shared" si="7"/>
        <v>3.91153</v>
      </c>
      <c r="Y26" s="107">
        <f t="shared" si="8"/>
        <v>463.54617825</v>
      </c>
      <c r="Z26" s="267">
        <f t="shared" si="9"/>
        <v>34.04161174999996</v>
      </c>
    </row>
    <row r="27" spans="1:26" s="8" customFormat="1" ht="15">
      <c r="A27" s="215" t="s">
        <v>175</v>
      </c>
      <c r="B27" s="333">
        <v>1093400</v>
      </c>
      <c r="C27" s="173">
        <v>-63800</v>
      </c>
      <c r="D27" s="181">
        <v>-0.06</v>
      </c>
      <c r="E27" s="183">
        <v>4400</v>
      </c>
      <c r="F27" s="177">
        <v>0</v>
      </c>
      <c r="G27" s="181">
        <v>0</v>
      </c>
      <c r="H27" s="175">
        <v>0</v>
      </c>
      <c r="I27" s="178">
        <v>0</v>
      </c>
      <c r="J27" s="181">
        <v>0</v>
      </c>
      <c r="K27" s="174">
        <v>1097800</v>
      </c>
      <c r="L27" s="116">
        <v>-63800</v>
      </c>
      <c r="M27" s="436">
        <v>-0.05</v>
      </c>
      <c r="N27" s="186">
        <v>1094500</v>
      </c>
      <c r="O27" s="185">
        <f t="shared" si="0"/>
        <v>0.996993987975952</v>
      </c>
      <c r="P27" s="112">
        <f>Volume!K27</f>
        <v>330</v>
      </c>
      <c r="Q27" s="70">
        <f>Volume!J27</f>
        <v>331.35</v>
      </c>
      <c r="R27" s="267">
        <f t="shared" si="1"/>
        <v>36.375603</v>
      </c>
      <c r="S27" s="107">
        <f t="shared" si="2"/>
        <v>36.2662575</v>
      </c>
      <c r="T27" s="113">
        <f t="shared" si="3"/>
        <v>1161600</v>
      </c>
      <c r="U27" s="107">
        <f t="shared" si="4"/>
        <v>-5.492424242424242</v>
      </c>
      <c r="V27" s="107">
        <f t="shared" si="5"/>
        <v>36.229809</v>
      </c>
      <c r="W27" s="107">
        <f t="shared" si="6"/>
        <v>0.145794</v>
      </c>
      <c r="X27" s="107">
        <f t="shared" si="7"/>
        <v>0</v>
      </c>
      <c r="Y27" s="107">
        <f t="shared" si="8"/>
        <v>38.3328</v>
      </c>
      <c r="Z27" s="267">
        <f t="shared" si="9"/>
        <v>-1.9571970000000007</v>
      </c>
    </row>
    <row r="28" spans="1:26" s="8" customFormat="1" ht="15">
      <c r="A28" s="215" t="s">
        <v>176</v>
      </c>
      <c r="B28" s="333">
        <v>6147900</v>
      </c>
      <c r="C28" s="173">
        <v>55200</v>
      </c>
      <c r="D28" s="181">
        <v>0.01</v>
      </c>
      <c r="E28" s="183">
        <v>710700</v>
      </c>
      <c r="F28" s="177">
        <v>6900</v>
      </c>
      <c r="G28" s="181">
        <v>0.01</v>
      </c>
      <c r="H28" s="175">
        <v>62100</v>
      </c>
      <c r="I28" s="178">
        <v>0</v>
      </c>
      <c r="J28" s="181">
        <v>0</v>
      </c>
      <c r="K28" s="174">
        <v>6920700</v>
      </c>
      <c r="L28" s="116">
        <v>62100</v>
      </c>
      <c r="M28" s="436">
        <v>0.01</v>
      </c>
      <c r="N28" s="186">
        <v>6782700</v>
      </c>
      <c r="O28" s="185">
        <f t="shared" si="0"/>
        <v>0.9800598205383848</v>
      </c>
      <c r="P28" s="112">
        <f>Volume!K28</f>
        <v>34.95</v>
      </c>
      <c r="Q28" s="70">
        <f>Volume!J28</f>
        <v>34.85</v>
      </c>
      <c r="R28" s="267">
        <f t="shared" si="1"/>
        <v>24.1186395</v>
      </c>
      <c r="S28" s="107">
        <f t="shared" si="2"/>
        <v>23.6377095</v>
      </c>
      <c r="T28" s="113">
        <f t="shared" si="3"/>
        <v>6858600</v>
      </c>
      <c r="U28" s="107">
        <f t="shared" si="4"/>
        <v>0.9054325955734407</v>
      </c>
      <c r="V28" s="107">
        <f t="shared" si="5"/>
        <v>21.4254315</v>
      </c>
      <c r="W28" s="107">
        <f t="shared" si="6"/>
        <v>2.4767895</v>
      </c>
      <c r="X28" s="107">
        <f t="shared" si="7"/>
        <v>0.2164185</v>
      </c>
      <c r="Y28" s="107">
        <f t="shared" si="8"/>
        <v>23.970807000000004</v>
      </c>
      <c r="Z28" s="267">
        <f t="shared" si="9"/>
        <v>0.14783249999999626</v>
      </c>
    </row>
    <row r="29" spans="1:28" s="59" customFormat="1" ht="15">
      <c r="A29" s="215" t="s">
        <v>3</v>
      </c>
      <c r="B29" s="174">
        <v>3365000</v>
      </c>
      <c r="C29" s="172">
        <v>-51250</v>
      </c>
      <c r="D29" s="180">
        <v>-0.02</v>
      </c>
      <c r="E29" s="174">
        <v>156250</v>
      </c>
      <c r="F29" s="116">
        <v>-1250</v>
      </c>
      <c r="G29" s="180">
        <v>-0.01</v>
      </c>
      <c r="H29" s="174">
        <v>17500</v>
      </c>
      <c r="I29" s="116">
        <v>0</v>
      </c>
      <c r="J29" s="180">
        <v>0</v>
      </c>
      <c r="K29" s="174">
        <v>3538750</v>
      </c>
      <c r="L29" s="116">
        <v>-52500</v>
      </c>
      <c r="M29" s="133">
        <v>-0.01</v>
      </c>
      <c r="N29" s="184">
        <v>3478750</v>
      </c>
      <c r="O29" s="185">
        <f t="shared" si="0"/>
        <v>0.983044860473331</v>
      </c>
      <c r="P29" s="112">
        <f>Volume!K29</f>
        <v>265.85</v>
      </c>
      <c r="Q29" s="70">
        <f>Volume!J29</f>
        <v>264.95</v>
      </c>
      <c r="R29" s="267">
        <f t="shared" si="1"/>
        <v>93.75918125</v>
      </c>
      <c r="S29" s="107">
        <f t="shared" si="2"/>
        <v>92.16948125</v>
      </c>
      <c r="T29" s="113">
        <f t="shared" si="3"/>
        <v>3591250</v>
      </c>
      <c r="U29" s="107">
        <f t="shared" si="4"/>
        <v>-1.461886529759833</v>
      </c>
      <c r="V29" s="107">
        <f t="shared" si="5"/>
        <v>89.155675</v>
      </c>
      <c r="W29" s="107">
        <f t="shared" si="6"/>
        <v>4.13984375</v>
      </c>
      <c r="X29" s="107">
        <f t="shared" si="7"/>
        <v>0.4636625</v>
      </c>
      <c r="Y29" s="107">
        <f t="shared" si="8"/>
        <v>95.47338125000002</v>
      </c>
      <c r="Z29" s="267">
        <f t="shared" si="9"/>
        <v>-1.7142000000000195</v>
      </c>
      <c r="AA29" s="80"/>
      <c r="AB29" s="79"/>
    </row>
    <row r="30" spans="1:26" s="8" customFormat="1" ht="15">
      <c r="A30" s="215" t="s">
        <v>235</v>
      </c>
      <c r="B30" s="174">
        <v>1580250</v>
      </c>
      <c r="C30" s="172">
        <v>44625</v>
      </c>
      <c r="D30" s="180">
        <v>0.03</v>
      </c>
      <c r="E30" s="174">
        <v>28875</v>
      </c>
      <c r="F30" s="116">
        <v>525</v>
      </c>
      <c r="G30" s="180">
        <v>0.02</v>
      </c>
      <c r="H30" s="174">
        <v>7350</v>
      </c>
      <c r="I30" s="116">
        <v>0</v>
      </c>
      <c r="J30" s="180">
        <v>0</v>
      </c>
      <c r="K30" s="174">
        <v>1616475</v>
      </c>
      <c r="L30" s="116">
        <v>45150</v>
      </c>
      <c r="M30" s="133">
        <v>0.03</v>
      </c>
      <c r="N30" s="184">
        <v>1605450</v>
      </c>
      <c r="O30" s="185">
        <f t="shared" si="0"/>
        <v>0.993179603767457</v>
      </c>
      <c r="P30" s="112">
        <f>Volume!K30</f>
        <v>405.1</v>
      </c>
      <c r="Q30" s="70">
        <f>Volume!J30</f>
        <v>403.65</v>
      </c>
      <c r="R30" s="267">
        <f t="shared" si="1"/>
        <v>65.249013375</v>
      </c>
      <c r="S30" s="107">
        <f t="shared" si="2"/>
        <v>64.80398925</v>
      </c>
      <c r="T30" s="113">
        <f t="shared" si="3"/>
        <v>1571325</v>
      </c>
      <c r="U30" s="107">
        <f t="shared" si="4"/>
        <v>2.8733711994654194</v>
      </c>
      <c r="V30" s="107">
        <f t="shared" si="5"/>
        <v>63.78679125</v>
      </c>
      <c r="W30" s="107">
        <f t="shared" si="6"/>
        <v>1.165539375</v>
      </c>
      <c r="X30" s="107">
        <f t="shared" si="7"/>
        <v>0.29668275</v>
      </c>
      <c r="Y30" s="107">
        <f t="shared" si="8"/>
        <v>63.65437575</v>
      </c>
      <c r="Z30" s="267">
        <f t="shared" si="9"/>
        <v>1.5946376250000043</v>
      </c>
    </row>
    <row r="31" spans="1:26" s="8" customFormat="1" ht="15">
      <c r="A31" s="215" t="s">
        <v>177</v>
      </c>
      <c r="B31" s="333">
        <v>469200</v>
      </c>
      <c r="C31" s="173">
        <v>157200</v>
      </c>
      <c r="D31" s="181">
        <v>0.5</v>
      </c>
      <c r="E31" s="183">
        <v>0</v>
      </c>
      <c r="F31" s="177">
        <v>0</v>
      </c>
      <c r="G31" s="181">
        <v>0</v>
      </c>
      <c r="H31" s="175">
        <v>0</v>
      </c>
      <c r="I31" s="178">
        <v>0</v>
      </c>
      <c r="J31" s="181">
        <v>0</v>
      </c>
      <c r="K31" s="174">
        <v>469200</v>
      </c>
      <c r="L31" s="116">
        <v>157200</v>
      </c>
      <c r="M31" s="436">
        <v>0.5</v>
      </c>
      <c r="N31" s="186">
        <v>453600</v>
      </c>
      <c r="O31" s="185">
        <f t="shared" si="0"/>
        <v>0.9667519181585678</v>
      </c>
      <c r="P31" s="112">
        <f>Volume!K31</f>
        <v>417.1</v>
      </c>
      <c r="Q31" s="70">
        <f>Volume!J31</f>
        <v>421.45</v>
      </c>
      <c r="R31" s="267">
        <f t="shared" si="1"/>
        <v>19.774434</v>
      </c>
      <c r="S31" s="107">
        <f t="shared" si="2"/>
        <v>19.116972</v>
      </c>
      <c r="T31" s="113">
        <f t="shared" si="3"/>
        <v>312000</v>
      </c>
      <c r="U31" s="107">
        <f t="shared" si="4"/>
        <v>50.38461538461539</v>
      </c>
      <c r="V31" s="107">
        <f t="shared" si="5"/>
        <v>19.774434</v>
      </c>
      <c r="W31" s="107">
        <f t="shared" si="6"/>
        <v>0</v>
      </c>
      <c r="X31" s="107">
        <f t="shared" si="7"/>
        <v>0</v>
      </c>
      <c r="Y31" s="107">
        <f t="shared" si="8"/>
        <v>13.01352</v>
      </c>
      <c r="Z31" s="267">
        <f t="shared" si="9"/>
        <v>6.760914</v>
      </c>
    </row>
    <row r="32" spans="1:26" s="8" customFormat="1" ht="15">
      <c r="A32" s="215" t="s">
        <v>199</v>
      </c>
      <c r="B32" s="174">
        <v>2962100</v>
      </c>
      <c r="C32" s="172">
        <v>30400</v>
      </c>
      <c r="D32" s="180">
        <v>0.01</v>
      </c>
      <c r="E32" s="174">
        <v>62700</v>
      </c>
      <c r="F32" s="116">
        <v>3800</v>
      </c>
      <c r="G32" s="180">
        <v>0.06</v>
      </c>
      <c r="H32" s="174">
        <v>9500</v>
      </c>
      <c r="I32" s="116">
        <v>0</v>
      </c>
      <c r="J32" s="180">
        <v>0</v>
      </c>
      <c r="K32" s="174">
        <v>3034300</v>
      </c>
      <c r="L32" s="116">
        <v>34200</v>
      </c>
      <c r="M32" s="133">
        <v>0.01</v>
      </c>
      <c r="N32" s="184">
        <v>2988700</v>
      </c>
      <c r="O32" s="185">
        <f t="shared" si="0"/>
        <v>0.9849718221665623</v>
      </c>
      <c r="P32" s="112">
        <f>Volume!K32</f>
        <v>282.25</v>
      </c>
      <c r="Q32" s="70">
        <f>Volume!J32</f>
        <v>280</v>
      </c>
      <c r="R32" s="267">
        <f t="shared" si="1"/>
        <v>84.9604</v>
      </c>
      <c r="S32" s="107">
        <f t="shared" si="2"/>
        <v>83.6836</v>
      </c>
      <c r="T32" s="113">
        <f t="shared" si="3"/>
        <v>3000100</v>
      </c>
      <c r="U32" s="107">
        <f t="shared" si="4"/>
        <v>1.1399620012666245</v>
      </c>
      <c r="V32" s="107">
        <f t="shared" si="5"/>
        <v>82.9388</v>
      </c>
      <c r="W32" s="107">
        <f t="shared" si="6"/>
        <v>1.7556</v>
      </c>
      <c r="X32" s="107">
        <f t="shared" si="7"/>
        <v>0.266</v>
      </c>
      <c r="Y32" s="107">
        <f t="shared" si="8"/>
        <v>84.6778225</v>
      </c>
      <c r="Z32" s="267">
        <f t="shared" si="9"/>
        <v>0.28257750000000215</v>
      </c>
    </row>
    <row r="33" spans="1:26" s="8" customFormat="1" ht="15">
      <c r="A33" s="215" t="s">
        <v>236</v>
      </c>
      <c r="B33" s="174">
        <v>4681800</v>
      </c>
      <c r="C33" s="172">
        <v>361800</v>
      </c>
      <c r="D33" s="180">
        <v>0.08</v>
      </c>
      <c r="E33" s="174">
        <v>253800</v>
      </c>
      <c r="F33" s="116">
        <v>21600</v>
      </c>
      <c r="G33" s="180">
        <v>0.09</v>
      </c>
      <c r="H33" s="174">
        <v>30600</v>
      </c>
      <c r="I33" s="116">
        <v>0</v>
      </c>
      <c r="J33" s="180">
        <v>0</v>
      </c>
      <c r="K33" s="174">
        <v>4966200</v>
      </c>
      <c r="L33" s="116">
        <v>383400</v>
      </c>
      <c r="M33" s="133">
        <v>0.08</v>
      </c>
      <c r="N33" s="184">
        <v>4789800</v>
      </c>
      <c r="O33" s="185">
        <f t="shared" si="0"/>
        <v>0.9644798840159478</v>
      </c>
      <c r="P33" s="112">
        <f>Volume!K33</f>
        <v>147.3</v>
      </c>
      <c r="Q33" s="70">
        <f>Volume!J33</f>
        <v>144.6</v>
      </c>
      <c r="R33" s="267">
        <f t="shared" si="1"/>
        <v>71.811252</v>
      </c>
      <c r="S33" s="107">
        <f t="shared" si="2"/>
        <v>69.260508</v>
      </c>
      <c r="T33" s="113">
        <f t="shared" si="3"/>
        <v>4582800</v>
      </c>
      <c r="U33" s="107">
        <f t="shared" si="4"/>
        <v>8.366064414768264</v>
      </c>
      <c r="V33" s="107">
        <f t="shared" si="5"/>
        <v>67.698828</v>
      </c>
      <c r="W33" s="107">
        <f t="shared" si="6"/>
        <v>3.669948</v>
      </c>
      <c r="X33" s="107">
        <f t="shared" si="7"/>
        <v>0.442476</v>
      </c>
      <c r="Y33" s="107">
        <f t="shared" si="8"/>
        <v>67.504644</v>
      </c>
      <c r="Z33" s="267">
        <f t="shared" si="9"/>
        <v>4.306607999999997</v>
      </c>
    </row>
    <row r="34" spans="1:26" s="8" customFormat="1" ht="15">
      <c r="A34" s="215" t="s">
        <v>178</v>
      </c>
      <c r="B34" s="333">
        <v>937750</v>
      </c>
      <c r="C34" s="173">
        <v>-750</v>
      </c>
      <c r="D34" s="181">
        <v>0</v>
      </c>
      <c r="E34" s="183">
        <v>10000</v>
      </c>
      <c r="F34" s="177">
        <v>0</v>
      </c>
      <c r="G34" s="181">
        <v>0</v>
      </c>
      <c r="H34" s="175">
        <v>500</v>
      </c>
      <c r="I34" s="178">
        <v>0</v>
      </c>
      <c r="J34" s="181">
        <v>0</v>
      </c>
      <c r="K34" s="174">
        <v>948250</v>
      </c>
      <c r="L34" s="116">
        <v>-750</v>
      </c>
      <c r="M34" s="436">
        <v>0</v>
      </c>
      <c r="N34" s="186">
        <v>898250</v>
      </c>
      <c r="O34" s="185">
        <f t="shared" si="0"/>
        <v>0.9472712892169787</v>
      </c>
      <c r="P34" s="112">
        <f>Volume!K34</f>
        <v>2992.75</v>
      </c>
      <c r="Q34" s="70">
        <f>Volume!J34</f>
        <v>3013.7</v>
      </c>
      <c r="R34" s="267">
        <f t="shared" si="1"/>
        <v>285.7741025</v>
      </c>
      <c r="S34" s="107">
        <f t="shared" si="2"/>
        <v>270.7056025</v>
      </c>
      <c r="T34" s="113">
        <f t="shared" si="3"/>
        <v>949000</v>
      </c>
      <c r="U34" s="107">
        <f t="shared" si="4"/>
        <v>-0.07903055848261328</v>
      </c>
      <c r="V34" s="107">
        <f t="shared" si="5"/>
        <v>282.6097175</v>
      </c>
      <c r="W34" s="107">
        <f t="shared" si="6"/>
        <v>3.0137</v>
      </c>
      <c r="X34" s="107">
        <f t="shared" si="7"/>
        <v>0.150685</v>
      </c>
      <c r="Y34" s="107">
        <f t="shared" si="8"/>
        <v>284.011975</v>
      </c>
      <c r="Z34" s="267">
        <f t="shared" si="9"/>
        <v>1.7621275000000196</v>
      </c>
    </row>
    <row r="35" spans="1:28" s="59" customFormat="1" ht="15">
      <c r="A35" s="215" t="s">
        <v>210</v>
      </c>
      <c r="B35" s="174">
        <v>2949600</v>
      </c>
      <c r="C35" s="172">
        <v>-28000</v>
      </c>
      <c r="D35" s="180">
        <v>-0.01</v>
      </c>
      <c r="E35" s="174">
        <v>74400</v>
      </c>
      <c r="F35" s="116">
        <v>8800</v>
      </c>
      <c r="G35" s="180">
        <v>0.13</v>
      </c>
      <c r="H35" s="174">
        <v>800</v>
      </c>
      <c r="I35" s="116">
        <v>0</v>
      </c>
      <c r="J35" s="180">
        <v>0</v>
      </c>
      <c r="K35" s="174">
        <v>3024800</v>
      </c>
      <c r="L35" s="116">
        <v>-19200</v>
      </c>
      <c r="M35" s="133">
        <v>-0.01</v>
      </c>
      <c r="N35" s="184">
        <v>2978800</v>
      </c>
      <c r="O35" s="185">
        <f t="shared" si="0"/>
        <v>0.984792382967469</v>
      </c>
      <c r="P35" s="112">
        <f>Volume!K35</f>
        <v>790.8</v>
      </c>
      <c r="Q35" s="70">
        <f>Volume!J35</f>
        <v>779.9</v>
      </c>
      <c r="R35" s="267">
        <f t="shared" si="1"/>
        <v>235.904152</v>
      </c>
      <c r="S35" s="107">
        <f t="shared" si="2"/>
        <v>232.316612</v>
      </c>
      <c r="T35" s="113">
        <f t="shared" si="3"/>
        <v>3044000</v>
      </c>
      <c r="U35" s="107">
        <f t="shared" si="4"/>
        <v>-0.6307490144546649</v>
      </c>
      <c r="V35" s="107">
        <f t="shared" si="5"/>
        <v>230.039304</v>
      </c>
      <c r="W35" s="107">
        <f t="shared" si="6"/>
        <v>5.802456</v>
      </c>
      <c r="X35" s="107">
        <f t="shared" si="7"/>
        <v>0.062392</v>
      </c>
      <c r="Y35" s="107">
        <f t="shared" si="8"/>
        <v>240.71952</v>
      </c>
      <c r="Z35" s="267">
        <f t="shared" si="9"/>
        <v>-4.815367999999978</v>
      </c>
      <c r="AA35" s="80"/>
      <c r="AB35" s="79"/>
    </row>
    <row r="36" spans="1:26" s="8" customFormat="1" ht="15">
      <c r="A36" s="215" t="s">
        <v>237</v>
      </c>
      <c r="B36" s="333">
        <v>8131200</v>
      </c>
      <c r="C36" s="173">
        <v>110400</v>
      </c>
      <c r="D36" s="181">
        <v>0.01</v>
      </c>
      <c r="E36" s="183">
        <v>609600</v>
      </c>
      <c r="F36" s="177">
        <v>24000</v>
      </c>
      <c r="G36" s="181">
        <v>0.04</v>
      </c>
      <c r="H36" s="175">
        <v>124800</v>
      </c>
      <c r="I36" s="178">
        <v>4800</v>
      </c>
      <c r="J36" s="181">
        <v>0.04</v>
      </c>
      <c r="K36" s="174">
        <v>8865600</v>
      </c>
      <c r="L36" s="116">
        <v>139200</v>
      </c>
      <c r="M36" s="436">
        <v>0.02</v>
      </c>
      <c r="N36" s="186">
        <v>8827200</v>
      </c>
      <c r="O36" s="185">
        <f t="shared" si="0"/>
        <v>0.9956686518678939</v>
      </c>
      <c r="P36" s="112">
        <f>Volume!K36</f>
        <v>127.45</v>
      </c>
      <c r="Q36" s="70">
        <f>Volume!J36</f>
        <v>127.35</v>
      </c>
      <c r="R36" s="267">
        <f t="shared" si="1"/>
        <v>112.90341599999999</v>
      </c>
      <c r="S36" s="107">
        <f t="shared" si="2"/>
        <v>112.414392</v>
      </c>
      <c r="T36" s="113">
        <f t="shared" si="3"/>
        <v>8726400</v>
      </c>
      <c r="U36" s="107">
        <f t="shared" si="4"/>
        <v>1.5951595159515952</v>
      </c>
      <c r="V36" s="107">
        <f t="shared" si="5"/>
        <v>103.550832</v>
      </c>
      <c r="W36" s="107">
        <f t="shared" si="6"/>
        <v>7.763256</v>
      </c>
      <c r="X36" s="107">
        <f t="shared" si="7"/>
        <v>1.589328</v>
      </c>
      <c r="Y36" s="107">
        <f t="shared" si="8"/>
        <v>111.217968</v>
      </c>
      <c r="Z36" s="267">
        <f t="shared" si="9"/>
        <v>1.6854479999999938</v>
      </c>
    </row>
    <row r="37" spans="1:26" s="8" customFormat="1" ht="15">
      <c r="A37" s="215" t="s">
        <v>179</v>
      </c>
      <c r="B37" s="333">
        <v>23068950</v>
      </c>
      <c r="C37" s="173">
        <v>271200</v>
      </c>
      <c r="D37" s="181">
        <v>0.01</v>
      </c>
      <c r="E37" s="183">
        <v>2147000</v>
      </c>
      <c r="F37" s="177">
        <v>113000</v>
      </c>
      <c r="G37" s="181">
        <v>0.06</v>
      </c>
      <c r="H37" s="175">
        <v>271200</v>
      </c>
      <c r="I37" s="178">
        <v>22600</v>
      </c>
      <c r="J37" s="181">
        <v>0.09</v>
      </c>
      <c r="K37" s="174">
        <v>25487150</v>
      </c>
      <c r="L37" s="116">
        <v>406800</v>
      </c>
      <c r="M37" s="436">
        <v>0.02</v>
      </c>
      <c r="N37" s="186">
        <v>25052100</v>
      </c>
      <c r="O37" s="185">
        <f t="shared" si="0"/>
        <v>0.9829306140545334</v>
      </c>
      <c r="P37" s="112">
        <f>Volume!K37</f>
        <v>55.3</v>
      </c>
      <c r="Q37" s="70">
        <f>Volume!J37</f>
        <v>54.65</v>
      </c>
      <c r="R37" s="267">
        <f t="shared" si="1"/>
        <v>139.28727475</v>
      </c>
      <c r="S37" s="107">
        <f t="shared" si="2"/>
        <v>136.9097265</v>
      </c>
      <c r="T37" s="113">
        <f t="shared" si="3"/>
        <v>25080350</v>
      </c>
      <c r="U37" s="107">
        <f t="shared" si="4"/>
        <v>1.6219869339941426</v>
      </c>
      <c r="V37" s="107">
        <f t="shared" si="5"/>
        <v>126.07181175</v>
      </c>
      <c r="W37" s="107">
        <f t="shared" si="6"/>
        <v>11.733355</v>
      </c>
      <c r="X37" s="107">
        <f t="shared" si="7"/>
        <v>1.482108</v>
      </c>
      <c r="Y37" s="107">
        <f t="shared" si="8"/>
        <v>138.6943355</v>
      </c>
      <c r="Z37" s="267">
        <f t="shared" si="9"/>
        <v>0.5929392500000006</v>
      </c>
    </row>
    <row r="38" spans="1:26" s="8" customFormat="1" ht="15">
      <c r="A38" s="215" t="s">
        <v>180</v>
      </c>
      <c r="B38" s="333">
        <v>959400</v>
      </c>
      <c r="C38" s="173">
        <v>146900</v>
      </c>
      <c r="D38" s="181">
        <v>0.18</v>
      </c>
      <c r="E38" s="183">
        <v>16900</v>
      </c>
      <c r="F38" s="177">
        <v>1300</v>
      </c>
      <c r="G38" s="181">
        <v>0.08</v>
      </c>
      <c r="H38" s="175">
        <v>7800</v>
      </c>
      <c r="I38" s="178">
        <v>0</v>
      </c>
      <c r="J38" s="181">
        <v>0</v>
      </c>
      <c r="K38" s="174">
        <v>984100</v>
      </c>
      <c r="L38" s="116">
        <v>148200</v>
      </c>
      <c r="M38" s="436">
        <v>0.18</v>
      </c>
      <c r="N38" s="186">
        <v>980200</v>
      </c>
      <c r="O38" s="185">
        <f t="shared" si="0"/>
        <v>0.9960369881109643</v>
      </c>
      <c r="P38" s="112">
        <f>Volume!K38</f>
        <v>212.9</v>
      </c>
      <c r="Q38" s="70">
        <f>Volume!J38</f>
        <v>214.95</v>
      </c>
      <c r="R38" s="267">
        <f t="shared" si="1"/>
        <v>21.1532295</v>
      </c>
      <c r="S38" s="107">
        <f t="shared" si="2"/>
        <v>21.069399</v>
      </c>
      <c r="T38" s="113">
        <f t="shared" si="3"/>
        <v>835900</v>
      </c>
      <c r="U38" s="107">
        <f t="shared" si="4"/>
        <v>17.729393468118197</v>
      </c>
      <c r="V38" s="107">
        <f t="shared" si="5"/>
        <v>20.622303</v>
      </c>
      <c r="W38" s="107">
        <f t="shared" si="6"/>
        <v>0.3632655</v>
      </c>
      <c r="X38" s="107">
        <f t="shared" si="7"/>
        <v>0.167661</v>
      </c>
      <c r="Y38" s="107">
        <f t="shared" si="8"/>
        <v>17.796311</v>
      </c>
      <c r="Z38" s="267">
        <f t="shared" si="9"/>
        <v>3.356918499999999</v>
      </c>
    </row>
    <row r="39" spans="1:28" s="59" customFormat="1" ht="15">
      <c r="A39" s="215" t="s">
        <v>103</v>
      </c>
      <c r="B39" s="174">
        <v>4669500</v>
      </c>
      <c r="C39" s="172">
        <v>166500</v>
      </c>
      <c r="D39" s="180">
        <v>0.04</v>
      </c>
      <c r="E39" s="174">
        <v>292500</v>
      </c>
      <c r="F39" s="116">
        <v>4500</v>
      </c>
      <c r="G39" s="180">
        <v>0.02</v>
      </c>
      <c r="H39" s="174">
        <v>22500</v>
      </c>
      <c r="I39" s="116">
        <v>1500</v>
      </c>
      <c r="J39" s="180">
        <v>0.07</v>
      </c>
      <c r="K39" s="174">
        <v>4984500</v>
      </c>
      <c r="L39" s="116">
        <v>172500</v>
      </c>
      <c r="M39" s="133">
        <v>0.04</v>
      </c>
      <c r="N39" s="184">
        <v>4848000</v>
      </c>
      <c r="O39" s="185">
        <f t="shared" si="0"/>
        <v>0.9726151068311767</v>
      </c>
      <c r="P39" s="112">
        <f>Volume!K39</f>
        <v>265.9</v>
      </c>
      <c r="Q39" s="70">
        <f>Volume!J39</f>
        <v>265.25</v>
      </c>
      <c r="R39" s="267">
        <f t="shared" si="1"/>
        <v>132.2138625</v>
      </c>
      <c r="S39" s="107">
        <f t="shared" si="2"/>
        <v>128.5932</v>
      </c>
      <c r="T39" s="113">
        <f t="shared" si="3"/>
        <v>4812000</v>
      </c>
      <c r="U39" s="107">
        <f t="shared" si="4"/>
        <v>3.5847880299251873</v>
      </c>
      <c r="V39" s="107">
        <f t="shared" si="5"/>
        <v>123.8584875</v>
      </c>
      <c r="W39" s="107">
        <f t="shared" si="6"/>
        <v>7.7585625</v>
      </c>
      <c r="X39" s="107">
        <f t="shared" si="7"/>
        <v>0.5968125</v>
      </c>
      <c r="Y39" s="107">
        <f t="shared" si="8"/>
        <v>127.95108</v>
      </c>
      <c r="Z39" s="267">
        <f t="shared" si="9"/>
        <v>4.2627825</v>
      </c>
      <c r="AA39" s="80"/>
      <c r="AB39" s="79"/>
    </row>
    <row r="40" spans="1:26" s="8" customFormat="1" ht="15">
      <c r="A40" s="215" t="s">
        <v>238</v>
      </c>
      <c r="B40" s="174">
        <v>732600</v>
      </c>
      <c r="C40" s="172">
        <v>21900</v>
      </c>
      <c r="D40" s="180">
        <v>0.03</v>
      </c>
      <c r="E40" s="174">
        <v>1200</v>
      </c>
      <c r="F40" s="116">
        <v>0</v>
      </c>
      <c r="G40" s="180">
        <v>0</v>
      </c>
      <c r="H40" s="174">
        <v>6000</v>
      </c>
      <c r="I40" s="116">
        <v>6000</v>
      </c>
      <c r="J40" s="180">
        <v>0</v>
      </c>
      <c r="K40" s="174">
        <v>739800</v>
      </c>
      <c r="L40" s="116">
        <v>27900</v>
      </c>
      <c r="M40" s="133">
        <v>0.04</v>
      </c>
      <c r="N40" s="184">
        <v>729000</v>
      </c>
      <c r="O40" s="185">
        <f t="shared" si="0"/>
        <v>0.9854014598540146</v>
      </c>
      <c r="P40" s="112">
        <f>Volume!K40</f>
        <v>1172.25</v>
      </c>
      <c r="Q40" s="70">
        <f>Volume!J40</f>
        <v>1158.85</v>
      </c>
      <c r="R40" s="267">
        <f t="shared" si="1"/>
        <v>85.73172299999999</v>
      </c>
      <c r="S40" s="107">
        <f t="shared" si="2"/>
        <v>84.48016499999999</v>
      </c>
      <c r="T40" s="113">
        <f t="shared" si="3"/>
        <v>711900</v>
      </c>
      <c r="U40" s="107">
        <f t="shared" si="4"/>
        <v>3.919089759797725</v>
      </c>
      <c r="V40" s="107">
        <f t="shared" si="5"/>
        <v>84.89735099999999</v>
      </c>
      <c r="W40" s="107">
        <f t="shared" si="6"/>
        <v>0.139062</v>
      </c>
      <c r="X40" s="107">
        <f t="shared" si="7"/>
        <v>0.6953099999999999</v>
      </c>
      <c r="Y40" s="107">
        <f t="shared" si="8"/>
        <v>83.4524775</v>
      </c>
      <c r="Z40" s="267">
        <f t="shared" si="9"/>
        <v>2.2792454999999876</v>
      </c>
    </row>
    <row r="41" spans="1:26" s="8" customFormat="1" ht="15">
      <c r="A41" s="215" t="s">
        <v>250</v>
      </c>
      <c r="B41" s="174">
        <v>9807000</v>
      </c>
      <c r="C41" s="172">
        <v>-74000</v>
      </c>
      <c r="D41" s="180">
        <v>-0.01</v>
      </c>
      <c r="E41" s="174">
        <v>921000</v>
      </c>
      <c r="F41" s="116">
        <v>5000</v>
      </c>
      <c r="G41" s="180">
        <v>0.01</v>
      </c>
      <c r="H41" s="174">
        <v>295000</v>
      </c>
      <c r="I41" s="116">
        <v>24000</v>
      </c>
      <c r="J41" s="180">
        <v>0.09</v>
      </c>
      <c r="K41" s="174">
        <v>11023000</v>
      </c>
      <c r="L41" s="116">
        <v>-45000</v>
      </c>
      <c r="M41" s="133">
        <v>0</v>
      </c>
      <c r="N41" s="184">
        <v>10848000</v>
      </c>
      <c r="O41" s="185">
        <f t="shared" si="0"/>
        <v>0.9841241041458768</v>
      </c>
      <c r="P41" s="112">
        <f>Volume!K41</f>
        <v>358.85</v>
      </c>
      <c r="Q41" s="70">
        <f>Volume!J41</f>
        <v>364</v>
      </c>
      <c r="R41" s="267">
        <f t="shared" si="1"/>
        <v>401.2372</v>
      </c>
      <c r="S41" s="107">
        <f t="shared" si="2"/>
        <v>394.8672</v>
      </c>
      <c r="T41" s="113">
        <f t="shared" si="3"/>
        <v>11068000</v>
      </c>
      <c r="U41" s="107">
        <f t="shared" si="4"/>
        <v>-0.40657752078062886</v>
      </c>
      <c r="V41" s="107">
        <f t="shared" si="5"/>
        <v>356.9748</v>
      </c>
      <c r="W41" s="107">
        <f t="shared" si="6"/>
        <v>33.5244</v>
      </c>
      <c r="X41" s="107">
        <f t="shared" si="7"/>
        <v>10.738</v>
      </c>
      <c r="Y41" s="107">
        <f t="shared" si="8"/>
        <v>397.17518000000007</v>
      </c>
      <c r="Z41" s="267">
        <f t="shared" si="9"/>
        <v>4.0620199999999045</v>
      </c>
    </row>
    <row r="42" spans="1:26" s="8" customFormat="1" ht="15">
      <c r="A42" s="215" t="s">
        <v>181</v>
      </c>
      <c r="B42" s="333">
        <v>7369100</v>
      </c>
      <c r="C42" s="173">
        <v>38350</v>
      </c>
      <c r="D42" s="181">
        <v>0.01</v>
      </c>
      <c r="E42" s="183">
        <v>395300</v>
      </c>
      <c r="F42" s="177">
        <v>26550</v>
      </c>
      <c r="G42" s="181">
        <v>0.07</v>
      </c>
      <c r="H42" s="175">
        <v>14750</v>
      </c>
      <c r="I42" s="178">
        <v>2950</v>
      </c>
      <c r="J42" s="181">
        <v>0.25</v>
      </c>
      <c r="K42" s="174">
        <v>7779150</v>
      </c>
      <c r="L42" s="116">
        <v>67850</v>
      </c>
      <c r="M42" s="436">
        <v>0.01</v>
      </c>
      <c r="N42" s="186">
        <v>7667050</v>
      </c>
      <c r="O42" s="185">
        <f t="shared" si="0"/>
        <v>0.9855896852483883</v>
      </c>
      <c r="P42" s="112">
        <f>Volume!K42</f>
        <v>102.45</v>
      </c>
      <c r="Q42" s="70">
        <f>Volume!J42</f>
        <v>103.05</v>
      </c>
      <c r="R42" s="267">
        <f t="shared" si="1"/>
        <v>80.16414075</v>
      </c>
      <c r="S42" s="107">
        <f t="shared" si="2"/>
        <v>79.00895025</v>
      </c>
      <c r="T42" s="113">
        <f t="shared" si="3"/>
        <v>7711300</v>
      </c>
      <c r="U42" s="107">
        <f t="shared" si="4"/>
        <v>0.8798775822494262</v>
      </c>
      <c r="V42" s="107">
        <f t="shared" si="5"/>
        <v>75.9385755</v>
      </c>
      <c r="W42" s="107">
        <f t="shared" si="6"/>
        <v>4.0735665</v>
      </c>
      <c r="X42" s="107">
        <f t="shared" si="7"/>
        <v>0.15199875</v>
      </c>
      <c r="Y42" s="107">
        <f t="shared" si="8"/>
        <v>79.0022685</v>
      </c>
      <c r="Z42" s="267">
        <f t="shared" si="9"/>
        <v>1.1618722500000018</v>
      </c>
    </row>
    <row r="43" spans="1:28" s="59" customFormat="1" ht="15">
      <c r="A43" s="215" t="s">
        <v>239</v>
      </c>
      <c r="B43" s="174">
        <v>953400</v>
      </c>
      <c r="C43" s="172">
        <v>-3325</v>
      </c>
      <c r="D43" s="180">
        <v>0</v>
      </c>
      <c r="E43" s="174">
        <v>525</v>
      </c>
      <c r="F43" s="116">
        <v>0</v>
      </c>
      <c r="G43" s="180">
        <v>0</v>
      </c>
      <c r="H43" s="174">
        <v>350</v>
      </c>
      <c r="I43" s="116">
        <v>0</v>
      </c>
      <c r="J43" s="180">
        <v>0</v>
      </c>
      <c r="K43" s="174">
        <v>954275</v>
      </c>
      <c r="L43" s="116">
        <v>-3325</v>
      </c>
      <c r="M43" s="133">
        <v>0</v>
      </c>
      <c r="N43" s="184">
        <v>947450</v>
      </c>
      <c r="O43" s="185">
        <f t="shared" si="0"/>
        <v>0.9928479735925179</v>
      </c>
      <c r="P43" s="112">
        <f>Volume!K43</f>
        <v>2670.3</v>
      </c>
      <c r="Q43" s="70">
        <f>Volume!J43</f>
        <v>2708.75</v>
      </c>
      <c r="R43" s="267">
        <f t="shared" si="1"/>
        <v>258.489240625</v>
      </c>
      <c r="S43" s="107">
        <f t="shared" si="2"/>
        <v>256.64051875</v>
      </c>
      <c r="T43" s="113">
        <f t="shared" si="3"/>
        <v>957600</v>
      </c>
      <c r="U43" s="107">
        <f t="shared" si="4"/>
        <v>-0.3472222222222222</v>
      </c>
      <c r="V43" s="107">
        <f t="shared" si="5"/>
        <v>258.252225</v>
      </c>
      <c r="W43" s="107">
        <f t="shared" si="6"/>
        <v>0.142209375</v>
      </c>
      <c r="X43" s="107">
        <f t="shared" si="7"/>
        <v>0.09480625</v>
      </c>
      <c r="Y43" s="107">
        <f t="shared" si="8"/>
        <v>255.707928</v>
      </c>
      <c r="Z43" s="267">
        <f t="shared" si="9"/>
        <v>2.78131262499997</v>
      </c>
      <c r="AA43" s="80"/>
      <c r="AB43" s="79"/>
    </row>
    <row r="44" spans="1:28" s="59" customFormat="1" ht="15">
      <c r="A44" s="215" t="s">
        <v>211</v>
      </c>
      <c r="B44" s="174">
        <v>9274876</v>
      </c>
      <c r="C44" s="172">
        <v>-395904</v>
      </c>
      <c r="D44" s="180">
        <v>-0.04</v>
      </c>
      <c r="E44" s="174">
        <v>1963024</v>
      </c>
      <c r="F44" s="116">
        <v>-90728</v>
      </c>
      <c r="G44" s="180">
        <v>-0.04</v>
      </c>
      <c r="H44" s="174">
        <v>1342362</v>
      </c>
      <c r="I44" s="116">
        <v>35054</v>
      </c>
      <c r="J44" s="180">
        <v>0.03</v>
      </c>
      <c r="K44" s="174">
        <v>12580262</v>
      </c>
      <c r="L44" s="116">
        <v>-451578</v>
      </c>
      <c r="M44" s="133">
        <v>-0.03</v>
      </c>
      <c r="N44" s="184">
        <v>12221474</v>
      </c>
      <c r="O44" s="185">
        <f t="shared" si="0"/>
        <v>0.9714800852319292</v>
      </c>
      <c r="P44" s="112">
        <f>Volume!K44</f>
        <v>135.6</v>
      </c>
      <c r="Q44" s="70">
        <f>Volume!J44</f>
        <v>137.55</v>
      </c>
      <c r="R44" s="267">
        <f t="shared" si="1"/>
        <v>173.04150381000002</v>
      </c>
      <c r="S44" s="107">
        <f t="shared" si="2"/>
        <v>168.10637487</v>
      </c>
      <c r="T44" s="113">
        <f t="shared" si="3"/>
        <v>13031840</v>
      </c>
      <c r="U44" s="107">
        <f t="shared" si="4"/>
        <v>-3.4651898734177213</v>
      </c>
      <c r="V44" s="107">
        <f t="shared" si="5"/>
        <v>127.57591938000002</v>
      </c>
      <c r="W44" s="107">
        <f t="shared" si="6"/>
        <v>27.001395120000005</v>
      </c>
      <c r="X44" s="107">
        <f t="shared" si="7"/>
        <v>18.464189310000002</v>
      </c>
      <c r="Y44" s="107">
        <f t="shared" si="8"/>
        <v>176.7117504</v>
      </c>
      <c r="Z44" s="267">
        <f t="shared" si="9"/>
        <v>-3.6702465899999765</v>
      </c>
      <c r="AA44" s="80"/>
      <c r="AB44" s="79"/>
    </row>
    <row r="45" spans="1:28" s="59" customFormat="1" ht="15">
      <c r="A45" s="215" t="s">
        <v>213</v>
      </c>
      <c r="B45" s="174">
        <v>1946750</v>
      </c>
      <c r="C45" s="172">
        <v>2600</v>
      </c>
      <c r="D45" s="180">
        <v>0</v>
      </c>
      <c r="E45" s="174">
        <v>0</v>
      </c>
      <c r="F45" s="116">
        <v>0</v>
      </c>
      <c r="G45" s="180">
        <v>0</v>
      </c>
      <c r="H45" s="174">
        <v>0</v>
      </c>
      <c r="I45" s="116">
        <v>0</v>
      </c>
      <c r="J45" s="180">
        <v>0</v>
      </c>
      <c r="K45" s="174">
        <v>1946750</v>
      </c>
      <c r="L45" s="116">
        <v>2600</v>
      </c>
      <c r="M45" s="133">
        <v>0</v>
      </c>
      <c r="N45" s="184">
        <v>1896050</v>
      </c>
      <c r="O45" s="185">
        <f t="shared" si="0"/>
        <v>0.9739565943238732</v>
      </c>
      <c r="P45" s="112">
        <f>Volume!K45</f>
        <v>629.9</v>
      </c>
      <c r="Q45" s="70">
        <f>Volume!J45</f>
        <v>629.7</v>
      </c>
      <c r="R45" s="267">
        <f t="shared" si="1"/>
        <v>122.5868475</v>
      </c>
      <c r="S45" s="107">
        <f t="shared" si="2"/>
        <v>119.3942685</v>
      </c>
      <c r="T45" s="113">
        <f t="shared" si="3"/>
        <v>1944150</v>
      </c>
      <c r="U45" s="107">
        <f t="shared" si="4"/>
        <v>0.13373453694416582</v>
      </c>
      <c r="V45" s="107">
        <f t="shared" si="5"/>
        <v>122.5868475</v>
      </c>
      <c r="W45" s="107">
        <f t="shared" si="6"/>
        <v>0</v>
      </c>
      <c r="X45" s="107">
        <f t="shared" si="7"/>
        <v>0</v>
      </c>
      <c r="Y45" s="107">
        <f t="shared" si="8"/>
        <v>122.4620085</v>
      </c>
      <c r="Z45" s="267">
        <f t="shared" si="9"/>
        <v>0.12483900000000858</v>
      </c>
      <c r="AA45" s="80"/>
      <c r="AB45" s="79"/>
    </row>
    <row r="46" spans="1:28" s="59" customFormat="1" ht="15">
      <c r="A46" s="215" t="s">
        <v>4</v>
      </c>
      <c r="B46" s="174">
        <v>824400</v>
      </c>
      <c r="C46" s="172">
        <v>25200</v>
      </c>
      <c r="D46" s="180">
        <v>0.03</v>
      </c>
      <c r="E46" s="174">
        <v>600</v>
      </c>
      <c r="F46" s="116">
        <v>0</v>
      </c>
      <c r="G46" s="180">
        <v>0</v>
      </c>
      <c r="H46" s="174">
        <v>0</v>
      </c>
      <c r="I46" s="116">
        <v>0</v>
      </c>
      <c r="J46" s="180">
        <v>0</v>
      </c>
      <c r="K46" s="174">
        <v>825000</v>
      </c>
      <c r="L46" s="116">
        <v>25200</v>
      </c>
      <c r="M46" s="133">
        <v>0.03</v>
      </c>
      <c r="N46" s="184">
        <v>812700</v>
      </c>
      <c r="O46" s="185">
        <f t="shared" si="0"/>
        <v>0.9850909090909091</v>
      </c>
      <c r="P46" s="112">
        <f>Volume!K46</f>
        <v>1545.7</v>
      </c>
      <c r="Q46" s="70">
        <f>Volume!J46</f>
        <v>1525.8</v>
      </c>
      <c r="R46" s="267">
        <f t="shared" si="1"/>
        <v>125.8785</v>
      </c>
      <c r="S46" s="107">
        <f t="shared" si="2"/>
        <v>124.001766</v>
      </c>
      <c r="T46" s="113">
        <f t="shared" si="3"/>
        <v>799800</v>
      </c>
      <c r="U46" s="107">
        <f t="shared" si="4"/>
        <v>3.150787696924231</v>
      </c>
      <c r="V46" s="107">
        <f t="shared" si="5"/>
        <v>125.786952</v>
      </c>
      <c r="W46" s="107">
        <f t="shared" si="6"/>
        <v>0.091548</v>
      </c>
      <c r="X46" s="107">
        <f t="shared" si="7"/>
        <v>0</v>
      </c>
      <c r="Y46" s="107">
        <f t="shared" si="8"/>
        <v>123.625086</v>
      </c>
      <c r="Z46" s="267">
        <f t="shared" si="9"/>
        <v>2.2534140000000065</v>
      </c>
      <c r="AA46" s="80"/>
      <c r="AB46" s="79"/>
    </row>
    <row r="47" spans="1:28" s="59" customFormat="1" ht="15">
      <c r="A47" s="215" t="s">
        <v>93</v>
      </c>
      <c r="B47" s="174">
        <v>1719200</v>
      </c>
      <c r="C47" s="172">
        <v>98400</v>
      </c>
      <c r="D47" s="180">
        <v>0.06</v>
      </c>
      <c r="E47" s="174">
        <v>800</v>
      </c>
      <c r="F47" s="116">
        <v>0</v>
      </c>
      <c r="G47" s="180">
        <v>0</v>
      </c>
      <c r="H47" s="174">
        <v>0</v>
      </c>
      <c r="I47" s="116">
        <v>0</v>
      </c>
      <c r="J47" s="180">
        <v>0</v>
      </c>
      <c r="K47" s="174">
        <v>1720000</v>
      </c>
      <c r="L47" s="116">
        <v>98400</v>
      </c>
      <c r="M47" s="133">
        <v>0.06</v>
      </c>
      <c r="N47" s="184">
        <v>1700800</v>
      </c>
      <c r="O47" s="185">
        <f t="shared" si="0"/>
        <v>0.9888372093023255</v>
      </c>
      <c r="P47" s="112">
        <f>Volume!K47</f>
        <v>1065.65</v>
      </c>
      <c r="Q47" s="70">
        <f>Volume!J47</f>
        <v>1076.45</v>
      </c>
      <c r="R47" s="267">
        <f t="shared" si="1"/>
        <v>185.1494</v>
      </c>
      <c r="S47" s="107">
        <f t="shared" si="2"/>
        <v>183.082616</v>
      </c>
      <c r="T47" s="113">
        <f t="shared" si="3"/>
        <v>1621600</v>
      </c>
      <c r="U47" s="107">
        <f t="shared" si="4"/>
        <v>6.068080907745436</v>
      </c>
      <c r="V47" s="107">
        <f t="shared" si="5"/>
        <v>185.063284</v>
      </c>
      <c r="W47" s="107">
        <f t="shared" si="6"/>
        <v>0.086116</v>
      </c>
      <c r="X47" s="107">
        <f t="shared" si="7"/>
        <v>0</v>
      </c>
      <c r="Y47" s="107">
        <f t="shared" si="8"/>
        <v>172.80580400000002</v>
      </c>
      <c r="Z47" s="267">
        <f t="shared" si="9"/>
        <v>12.343595999999991</v>
      </c>
      <c r="AA47" s="80"/>
      <c r="AB47" s="79"/>
    </row>
    <row r="48" spans="1:28" s="59" customFormat="1" ht="15">
      <c r="A48" s="215" t="s">
        <v>212</v>
      </c>
      <c r="B48" s="174">
        <v>1382000</v>
      </c>
      <c r="C48" s="172">
        <v>-72400</v>
      </c>
      <c r="D48" s="180">
        <v>-0.05</v>
      </c>
      <c r="E48" s="174">
        <v>24000</v>
      </c>
      <c r="F48" s="116">
        <v>800</v>
      </c>
      <c r="G48" s="180">
        <v>0.03</v>
      </c>
      <c r="H48" s="174">
        <v>1200</v>
      </c>
      <c r="I48" s="116">
        <v>0</v>
      </c>
      <c r="J48" s="180">
        <v>0</v>
      </c>
      <c r="K48" s="174">
        <v>1407200</v>
      </c>
      <c r="L48" s="116">
        <v>-71600</v>
      </c>
      <c r="M48" s="133">
        <v>-0.05</v>
      </c>
      <c r="N48" s="184">
        <v>1333600</v>
      </c>
      <c r="O48" s="185">
        <f t="shared" si="0"/>
        <v>0.9476975554292212</v>
      </c>
      <c r="P48" s="112">
        <f>Volume!K48</f>
        <v>706.35</v>
      </c>
      <c r="Q48" s="70">
        <f>Volume!J48</f>
        <v>713.7</v>
      </c>
      <c r="R48" s="267">
        <f t="shared" si="1"/>
        <v>100.43186400000002</v>
      </c>
      <c r="S48" s="107">
        <f t="shared" si="2"/>
        <v>95.179032</v>
      </c>
      <c r="T48" s="113">
        <f t="shared" si="3"/>
        <v>1478800</v>
      </c>
      <c r="U48" s="107">
        <f t="shared" si="4"/>
        <v>-4.841763592101704</v>
      </c>
      <c r="V48" s="107">
        <f t="shared" si="5"/>
        <v>98.63334000000002</v>
      </c>
      <c r="W48" s="107">
        <f t="shared" si="6"/>
        <v>1.71288</v>
      </c>
      <c r="X48" s="107">
        <f t="shared" si="7"/>
        <v>0.085644</v>
      </c>
      <c r="Y48" s="107">
        <f t="shared" si="8"/>
        <v>104.455038</v>
      </c>
      <c r="Z48" s="267">
        <f t="shared" si="9"/>
        <v>-4.023173999999983</v>
      </c>
      <c r="AA48" s="80"/>
      <c r="AB48" s="79"/>
    </row>
    <row r="49" spans="1:28" s="59" customFormat="1" ht="15">
      <c r="A49" s="215" t="s">
        <v>5</v>
      </c>
      <c r="B49" s="174">
        <v>52829590</v>
      </c>
      <c r="C49" s="172">
        <v>-743270</v>
      </c>
      <c r="D49" s="180">
        <v>-0.01</v>
      </c>
      <c r="E49" s="174">
        <v>6378405</v>
      </c>
      <c r="F49" s="116">
        <v>333355</v>
      </c>
      <c r="G49" s="180">
        <v>0.06</v>
      </c>
      <c r="H49" s="174">
        <v>942645</v>
      </c>
      <c r="I49" s="116">
        <v>20735</v>
      </c>
      <c r="J49" s="180">
        <v>0.02</v>
      </c>
      <c r="K49" s="174">
        <v>60150640</v>
      </c>
      <c r="L49" s="116">
        <v>-389180</v>
      </c>
      <c r="M49" s="133">
        <v>-0.01</v>
      </c>
      <c r="N49" s="184">
        <v>58613060</v>
      </c>
      <c r="O49" s="185">
        <f t="shared" si="0"/>
        <v>0.9744378447178617</v>
      </c>
      <c r="P49" s="112">
        <f>Volume!K49</f>
        <v>178.45</v>
      </c>
      <c r="Q49" s="70">
        <f>Volume!J49</f>
        <v>177.55</v>
      </c>
      <c r="R49" s="267">
        <f t="shared" si="1"/>
        <v>1067.9746132</v>
      </c>
      <c r="S49" s="107">
        <f t="shared" si="2"/>
        <v>1040.6748803</v>
      </c>
      <c r="T49" s="113">
        <f t="shared" si="3"/>
        <v>60539820</v>
      </c>
      <c r="U49" s="107">
        <f t="shared" si="4"/>
        <v>-0.6428496153440827</v>
      </c>
      <c r="V49" s="107">
        <f t="shared" si="5"/>
        <v>937.98937045</v>
      </c>
      <c r="W49" s="107">
        <f t="shared" si="6"/>
        <v>113.248580775</v>
      </c>
      <c r="X49" s="107">
        <f t="shared" si="7"/>
        <v>16.736661975</v>
      </c>
      <c r="Y49" s="107">
        <f t="shared" si="8"/>
        <v>1080.3330879</v>
      </c>
      <c r="Z49" s="267">
        <f t="shared" si="9"/>
        <v>-12.358474699999988</v>
      </c>
      <c r="AA49" s="80"/>
      <c r="AB49" s="79"/>
    </row>
    <row r="50" spans="1:28" s="59" customFormat="1" ht="15">
      <c r="A50" s="215" t="s">
        <v>214</v>
      </c>
      <c r="B50" s="174">
        <v>15515000</v>
      </c>
      <c r="C50" s="172">
        <v>169000</v>
      </c>
      <c r="D50" s="180">
        <v>0.01</v>
      </c>
      <c r="E50" s="174">
        <v>3840000</v>
      </c>
      <c r="F50" s="116">
        <v>192000</v>
      </c>
      <c r="G50" s="180">
        <v>0.05</v>
      </c>
      <c r="H50" s="174">
        <v>952000</v>
      </c>
      <c r="I50" s="116">
        <v>32000</v>
      </c>
      <c r="J50" s="180">
        <v>0.03</v>
      </c>
      <c r="K50" s="174">
        <v>20307000</v>
      </c>
      <c r="L50" s="116">
        <v>393000</v>
      </c>
      <c r="M50" s="133">
        <v>0.02</v>
      </c>
      <c r="N50" s="184">
        <v>20136000</v>
      </c>
      <c r="O50" s="185">
        <f t="shared" si="0"/>
        <v>0.9915792583838086</v>
      </c>
      <c r="P50" s="112">
        <f>Volume!K50</f>
        <v>248.85</v>
      </c>
      <c r="Q50" s="70">
        <f>Volume!J50</f>
        <v>244</v>
      </c>
      <c r="R50" s="267">
        <f t="shared" si="1"/>
        <v>495.4908</v>
      </c>
      <c r="S50" s="107">
        <f t="shared" si="2"/>
        <v>491.3184</v>
      </c>
      <c r="T50" s="113">
        <f t="shared" si="3"/>
        <v>19914000</v>
      </c>
      <c r="U50" s="107">
        <f t="shared" si="4"/>
        <v>1.9734859897559507</v>
      </c>
      <c r="V50" s="107">
        <f t="shared" si="5"/>
        <v>378.566</v>
      </c>
      <c r="W50" s="107">
        <f t="shared" si="6"/>
        <v>93.696</v>
      </c>
      <c r="X50" s="107">
        <f t="shared" si="7"/>
        <v>23.2288</v>
      </c>
      <c r="Y50" s="107">
        <f t="shared" si="8"/>
        <v>495.55989</v>
      </c>
      <c r="Z50" s="267">
        <f t="shared" si="9"/>
        <v>-0.06909000000001697</v>
      </c>
      <c r="AA50" s="80"/>
      <c r="AB50" s="79"/>
    </row>
    <row r="51" spans="1:28" s="59" customFormat="1" ht="15">
      <c r="A51" s="215" t="s">
        <v>215</v>
      </c>
      <c r="B51" s="174">
        <v>7443800</v>
      </c>
      <c r="C51" s="172">
        <v>-110500</v>
      </c>
      <c r="D51" s="180">
        <v>-0.01</v>
      </c>
      <c r="E51" s="174">
        <v>475800</v>
      </c>
      <c r="F51" s="116">
        <v>11700</v>
      </c>
      <c r="G51" s="180">
        <v>0.03</v>
      </c>
      <c r="H51" s="174">
        <v>75400</v>
      </c>
      <c r="I51" s="116">
        <v>1300</v>
      </c>
      <c r="J51" s="180">
        <v>0.02</v>
      </c>
      <c r="K51" s="174">
        <v>7995000</v>
      </c>
      <c r="L51" s="116">
        <v>-97500</v>
      </c>
      <c r="M51" s="133">
        <v>-0.01</v>
      </c>
      <c r="N51" s="184">
        <v>7738900</v>
      </c>
      <c r="O51" s="185">
        <f t="shared" si="0"/>
        <v>0.9679674796747968</v>
      </c>
      <c r="P51" s="112">
        <f>Volume!K51</f>
        <v>307.2</v>
      </c>
      <c r="Q51" s="70">
        <f>Volume!J51</f>
        <v>305.75</v>
      </c>
      <c r="R51" s="267">
        <f t="shared" si="1"/>
        <v>244.447125</v>
      </c>
      <c r="S51" s="107">
        <f t="shared" si="2"/>
        <v>236.6168675</v>
      </c>
      <c r="T51" s="113">
        <f t="shared" si="3"/>
        <v>8092500</v>
      </c>
      <c r="U51" s="107">
        <f t="shared" si="4"/>
        <v>-1.2048192771084338</v>
      </c>
      <c r="V51" s="107">
        <f t="shared" si="5"/>
        <v>227.594185</v>
      </c>
      <c r="W51" s="107">
        <f t="shared" si="6"/>
        <v>14.547585</v>
      </c>
      <c r="X51" s="107">
        <f t="shared" si="7"/>
        <v>2.305355</v>
      </c>
      <c r="Y51" s="107">
        <f t="shared" si="8"/>
        <v>248.6016</v>
      </c>
      <c r="Z51" s="267">
        <f t="shared" si="9"/>
        <v>-4.154474999999991</v>
      </c>
      <c r="AA51" s="80"/>
      <c r="AB51" s="79"/>
    </row>
    <row r="52" spans="1:28" s="59" customFormat="1" ht="15">
      <c r="A52" s="215" t="s">
        <v>57</v>
      </c>
      <c r="B52" s="174">
        <v>1544700</v>
      </c>
      <c r="C52" s="172">
        <v>-11100</v>
      </c>
      <c r="D52" s="180">
        <v>-0.01</v>
      </c>
      <c r="E52" s="174">
        <v>1800</v>
      </c>
      <c r="F52" s="116">
        <v>0</v>
      </c>
      <c r="G52" s="180">
        <v>0</v>
      </c>
      <c r="H52" s="174">
        <v>300</v>
      </c>
      <c r="I52" s="116">
        <v>0</v>
      </c>
      <c r="J52" s="180">
        <v>0</v>
      </c>
      <c r="K52" s="174">
        <v>1546800</v>
      </c>
      <c r="L52" s="116">
        <v>-11100</v>
      </c>
      <c r="M52" s="133">
        <v>-0.01</v>
      </c>
      <c r="N52" s="184">
        <v>1540500</v>
      </c>
      <c r="O52" s="185">
        <f t="shared" si="0"/>
        <v>0.9959270752521334</v>
      </c>
      <c r="P52" s="112">
        <f>Volume!K52</f>
        <v>1534.75</v>
      </c>
      <c r="Q52" s="70">
        <f>Volume!J52</f>
        <v>1524.9</v>
      </c>
      <c r="R52" s="267">
        <f t="shared" si="1"/>
        <v>235.871532</v>
      </c>
      <c r="S52" s="107">
        <f t="shared" si="2"/>
        <v>234.910845</v>
      </c>
      <c r="T52" s="113">
        <f t="shared" si="3"/>
        <v>1557900</v>
      </c>
      <c r="U52" s="107">
        <f t="shared" si="4"/>
        <v>-0.7124975929135375</v>
      </c>
      <c r="V52" s="107">
        <f t="shared" si="5"/>
        <v>235.551303</v>
      </c>
      <c r="W52" s="107">
        <f t="shared" si="6"/>
        <v>0.274482</v>
      </c>
      <c r="X52" s="107">
        <f t="shared" si="7"/>
        <v>0.045747</v>
      </c>
      <c r="Y52" s="107">
        <f t="shared" si="8"/>
        <v>239.0987025</v>
      </c>
      <c r="Z52" s="267">
        <f t="shared" si="9"/>
        <v>-3.2271704999999997</v>
      </c>
      <c r="AA52" s="80"/>
      <c r="AB52" s="79"/>
    </row>
    <row r="53" spans="1:28" s="59" customFormat="1" ht="15">
      <c r="A53" s="215" t="s">
        <v>216</v>
      </c>
      <c r="B53" s="174">
        <v>8472100</v>
      </c>
      <c r="C53" s="172">
        <v>414400</v>
      </c>
      <c r="D53" s="180">
        <v>0.05</v>
      </c>
      <c r="E53" s="174">
        <v>396200</v>
      </c>
      <c r="F53" s="116">
        <v>-64400</v>
      </c>
      <c r="G53" s="180">
        <v>-0.14</v>
      </c>
      <c r="H53" s="174">
        <v>233800</v>
      </c>
      <c r="I53" s="116">
        <v>48300</v>
      </c>
      <c r="J53" s="180">
        <v>0.26</v>
      </c>
      <c r="K53" s="174">
        <v>9102100</v>
      </c>
      <c r="L53" s="116">
        <v>398300</v>
      </c>
      <c r="M53" s="133">
        <v>0.05</v>
      </c>
      <c r="N53" s="184">
        <v>8967000</v>
      </c>
      <c r="O53" s="185">
        <f t="shared" si="0"/>
        <v>0.985157271398908</v>
      </c>
      <c r="P53" s="112">
        <f>Volume!K53</f>
        <v>856.9</v>
      </c>
      <c r="Q53" s="70">
        <f>Volume!J53</f>
        <v>880.5</v>
      </c>
      <c r="R53" s="267">
        <f t="shared" si="1"/>
        <v>801.439905</v>
      </c>
      <c r="S53" s="107">
        <f t="shared" si="2"/>
        <v>789.54435</v>
      </c>
      <c r="T53" s="113">
        <f t="shared" si="3"/>
        <v>8703800</v>
      </c>
      <c r="U53" s="107">
        <f t="shared" si="4"/>
        <v>4.576162136078494</v>
      </c>
      <c r="V53" s="107">
        <f t="shared" si="5"/>
        <v>745.968405</v>
      </c>
      <c r="W53" s="107">
        <f t="shared" si="6"/>
        <v>34.88541</v>
      </c>
      <c r="X53" s="107">
        <f t="shared" si="7"/>
        <v>20.58609</v>
      </c>
      <c r="Y53" s="107">
        <f t="shared" si="8"/>
        <v>745.828622</v>
      </c>
      <c r="Z53" s="267">
        <f t="shared" si="9"/>
        <v>55.61128299999996</v>
      </c>
      <c r="AA53" s="80"/>
      <c r="AB53" s="79"/>
    </row>
    <row r="54" spans="1:26" s="8" customFormat="1" ht="15">
      <c r="A54" s="215" t="s">
        <v>156</v>
      </c>
      <c r="B54" s="174">
        <v>19632000</v>
      </c>
      <c r="C54" s="172">
        <v>748800</v>
      </c>
      <c r="D54" s="180">
        <v>0.04</v>
      </c>
      <c r="E54" s="174">
        <v>4665600</v>
      </c>
      <c r="F54" s="116">
        <v>0</v>
      </c>
      <c r="G54" s="180">
        <v>0</v>
      </c>
      <c r="H54" s="174">
        <v>974400</v>
      </c>
      <c r="I54" s="116">
        <v>48000</v>
      </c>
      <c r="J54" s="180">
        <v>0.05</v>
      </c>
      <c r="K54" s="174">
        <v>25272000</v>
      </c>
      <c r="L54" s="116">
        <v>796800</v>
      </c>
      <c r="M54" s="133">
        <v>0.03</v>
      </c>
      <c r="N54" s="184">
        <v>24758400</v>
      </c>
      <c r="O54" s="185">
        <f t="shared" si="0"/>
        <v>0.9796771130104464</v>
      </c>
      <c r="P54" s="112">
        <f>Volume!K54</f>
        <v>78.15</v>
      </c>
      <c r="Q54" s="70">
        <f>Volume!J54</f>
        <v>80.25</v>
      </c>
      <c r="R54" s="267">
        <f t="shared" si="1"/>
        <v>202.8078</v>
      </c>
      <c r="S54" s="107">
        <f t="shared" si="2"/>
        <v>198.68616</v>
      </c>
      <c r="T54" s="113">
        <f t="shared" si="3"/>
        <v>24475200</v>
      </c>
      <c r="U54" s="107">
        <f t="shared" si="4"/>
        <v>3.255540302020004</v>
      </c>
      <c r="V54" s="107">
        <f t="shared" si="5"/>
        <v>157.5468</v>
      </c>
      <c r="W54" s="107">
        <f t="shared" si="6"/>
        <v>37.44144</v>
      </c>
      <c r="X54" s="107">
        <f t="shared" si="7"/>
        <v>7.81956</v>
      </c>
      <c r="Y54" s="107">
        <f t="shared" si="8"/>
        <v>191.27368800000002</v>
      </c>
      <c r="Z54" s="267">
        <f t="shared" si="9"/>
        <v>11.534111999999965</v>
      </c>
    </row>
    <row r="55" spans="1:26" s="8" customFormat="1" ht="15">
      <c r="A55" s="215" t="s">
        <v>200</v>
      </c>
      <c r="B55" s="174">
        <v>19104200</v>
      </c>
      <c r="C55" s="172">
        <v>926300</v>
      </c>
      <c r="D55" s="180">
        <v>0.05</v>
      </c>
      <c r="E55" s="174">
        <v>4425000</v>
      </c>
      <c r="F55" s="116">
        <v>82600</v>
      </c>
      <c r="G55" s="180">
        <v>0.02</v>
      </c>
      <c r="H55" s="174">
        <v>1286200</v>
      </c>
      <c r="I55" s="116">
        <v>0</v>
      </c>
      <c r="J55" s="180">
        <v>0</v>
      </c>
      <c r="K55" s="174">
        <v>24815400</v>
      </c>
      <c r="L55" s="116">
        <v>1008900</v>
      </c>
      <c r="M55" s="133">
        <v>0.04</v>
      </c>
      <c r="N55" s="184">
        <v>24343400</v>
      </c>
      <c r="O55" s="185">
        <f t="shared" si="0"/>
        <v>0.9809795530194959</v>
      </c>
      <c r="P55" s="112">
        <f>Volume!K55</f>
        <v>79.4</v>
      </c>
      <c r="Q55" s="70">
        <f>Volume!J55</f>
        <v>78.65</v>
      </c>
      <c r="R55" s="267">
        <f t="shared" si="1"/>
        <v>195.17312100000004</v>
      </c>
      <c r="S55" s="107">
        <f t="shared" si="2"/>
        <v>191.46084100000002</v>
      </c>
      <c r="T55" s="113">
        <f t="shared" si="3"/>
        <v>23806500</v>
      </c>
      <c r="U55" s="107">
        <f t="shared" si="4"/>
        <v>4.237918215613383</v>
      </c>
      <c r="V55" s="107">
        <f t="shared" si="5"/>
        <v>150.254533</v>
      </c>
      <c r="W55" s="107">
        <f t="shared" si="6"/>
        <v>34.802625</v>
      </c>
      <c r="X55" s="107">
        <f t="shared" si="7"/>
        <v>10.115963</v>
      </c>
      <c r="Y55" s="107">
        <f t="shared" si="8"/>
        <v>189.02361000000002</v>
      </c>
      <c r="Z55" s="267">
        <f t="shared" si="9"/>
        <v>6.149511000000018</v>
      </c>
    </row>
    <row r="56" spans="1:26" s="8" customFormat="1" ht="15">
      <c r="A56" s="215" t="s">
        <v>191</v>
      </c>
      <c r="B56" s="333">
        <v>85113000</v>
      </c>
      <c r="C56" s="173">
        <v>-2551500</v>
      </c>
      <c r="D56" s="181">
        <v>-0.03</v>
      </c>
      <c r="E56" s="183">
        <v>23530500</v>
      </c>
      <c r="F56" s="177">
        <v>-252000</v>
      </c>
      <c r="G56" s="181">
        <v>-0.01</v>
      </c>
      <c r="H56" s="175">
        <v>6835500</v>
      </c>
      <c r="I56" s="178">
        <v>-94500</v>
      </c>
      <c r="J56" s="181">
        <v>-0.01</v>
      </c>
      <c r="K56" s="174">
        <v>115479000</v>
      </c>
      <c r="L56" s="116">
        <v>-2898000</v>
      </c>
      <c r="M56" s="436">
        <v>-0.02</v>
      </c>
      <c r="N56" s="186">
        <v>111478500</v>
      </c>
      <c r="O56" s="185">
        <f t="shared" si="0"/>
        <v>0.9653573376977632</v>
      </c>
      <c r="P56" s="112">
        <f>Volume!K56</f>
        <v>12.85</v>
      </c>
      <c r="Q56" s="70">
        <f>Volume!J56</f>
        <v>12.55</v>
      </c>
      <c r="R56" s="267">
        <f t="shared" si="1"/>
        <v>144.926145</v>
      </c>
      <c r="S56" s="107">
        <f t="shared" si="2"/>
        <v>139.9055175</v>
      </c>
      <c r="T56" s="113">
        <f t="shared" si="3"/>
        <v>118377000</v>
      </c>
      <c r="U56" s="107">
        <f t="shared" si="4"/>
        <v>-2.4481106971793505</v>
      </c>
      <c r="V56" s="107">
        <f t="shared" si="5"/>
        <v>106.816815</v>
      </c>
      <c r="W56" s="107">
        <f t="shared" si="6"/>
        <v>29.5307775</v>
      </c>
      <c r="X56" s="107">
        <f t="shared" si="7"/>
        <v>8.5785525</v>
      </c>
      <c r="Y56" s="107">
        <f t="shared" si="8"/>
        <v>152.114445</v>
      </c>
      <c r="Z56" s="267">
        <f t="shared" si="9"/>
        <v>-7.188299999999998</v>
      </c>
    </row>
    <row r="57" spans="1:26" s="8" customFormat="1" ht="15">
      <c r="A57" s="215" t="s">
        <v>157</v>
      </c>
      <c r="B57" s="174">
        <v>10815000</v>
      </c>
      <c r="C57" s="172">
        <v>-831250</v>
      </c>
      <c r="D57" s="180">
        <v>-0.07</v>
      </c>
      <c r="E57" s="174">
        <v>420000</v>
      </c>
      <c r="F57" s="116">
        <v>17500</v>
      </c>
      <c r="G57" s="180">
        <v>0.04</v>
      </c>
      <c r="H57" s="174">
        <v>45500</v>
      </c>
      <c r="I57" s="116">
        <v>5250</v>
      </c>
      <c r="J57" s="180">
        <v>0.13</v>
      </c>
      <c r="K57" s="174">
        <v>11280500</v>
      </c>
      <c r="L57" s="116">
        <v>-808500</v>
      </c>
      <c r="M57" s="133">
        <v>-0.07</v>
      </c>
      <c r="N57" s="184">
        <v>11119500</v>
      </c>
      <c r="O57" s="185">
        <f t="shared" si="0"/>
        <v>0.9857275829972075</v>
      </c>
      <c r="P57" s="112">
        <f>Volume!K57</f>
        <v>153.35</v>
      </c>
      <c r="Q57" s="70">
        <f>Volume!J57</f>
        <v>154.9</v>
      </c>
      <c r="R57" s="267">
        <f t="shared" si="1"/>
        <v>174.734945</v>
      </c>
      <c r="S57" s="107">
        <f t="shared" si="2"/>
        <v>172.241055</v>
      </c>
      <c r="T57" s="113">
        <f t="shared" si="3"/>
        <v>12089000</v>
      </c>
      <c r="U57" s="107">
        <f t="shared" si="4"/>
        <v>-6.687898089171974</v>
      </c>
      <c r="V57" s="107">
        <f t="shared" si="5"/>
        <v>167.52435</v>
      </c>
      <c r="W57" s="107">
        <f t="shared" si="6"/>
        <v>6.5058</v>
      </c>
      <c r="X57" s="107">
        <f t="shared" si="7"/>
        <v>0.704795</v>
      </c>
      <c r="Y57" s="107">
        <f t="shared" si="8"/>
        <v>185.384815</v>
      </c>
      <c r="Z57" s="267">
        <f t="shared" si="9"/>
        <v>-10.649869999999993</v>
      </c>
    </row>
    <row r="58" spans="1:26" s="8" customFormat="1" ht="15">
      <c r="A58" s="215" t="s">
        <v>192</v>
      </c>
      <c r="B58" s="333">
        <v>21709400</v>
      </c>
      <c r="C58" s="173">
        <v>326250</v>
      </c>
      <c r="D58" s="181">
        <v>0.02</v>
      </c>
      <c r="E58" s="183">
        <v>2283750</v>
      </c>
      <c r="F58" s="177">
        <v>84100</v>
      </c>
      <c r="G58" s="181">
        <v>0.04</v>
      </c>
      <c r="H58" s="175">
        <v>600300</v>
      </c>
      <c r="I58" s="178">
        <v>30450</v>
      </c>
      <c r="J58" s="181">
        <v>0.05</v>
      </c>
      <c r="K58" s="174">
        <v>24593450</v>
      </c>
      <c r="L58" s="116">
        <v>440800</v>
      </c>
      <c r="M58" s="436">
        <v>0.02</v>
      </c>
      <c r="N58" s="186">
        <v>24254150</v>
      </c>
      <c r="O58" s="185">
        <f t="shared" si="0"/>
        <v>0.9862036436530865</v>
      </c>
      <c r="P58" s="112">
        <f>Volume!K58</f>
        <v>217.1</v>
      </c>
      <c r="Q58" s="70">
        <f>Volume!J58</f>
        <v>216.8</v>
      </c>
      <c r="R58" s="267">
        <f t="shared" si="1"/>
        <v>533.185996</v>
      </c>
      <c r="S58" s="107">
        <f t="shared" si="2"/>
        <v>525.829972</v>
      </c>
      <c r="T58" s="113">
        <f t="shared" si="3"/>
        <v>24152650</v>
      </c>
      <c r="U58" s="107">
        <f t="shared" si="4"/>
        <v>1.825058533949691</v>
      </c>
      <c r="V58" s="107">
        <f t="shared" si="5"/>
        <v>470.659792</v>
      </c>
      <c r="W58" s="107">
        <f t="shared" si="6"/>
        <v>49.5117</v>
      </c>
      <c r="X58" s="107">
        <f t="shared" si="7"/>
        <v>13.014504</v>
      </c>
      <c r="Y58" s="107">
        <f t="shared" si="8"/>
        <v>524.3540315</v>
      </c>
      <c r="Z58" s="267">
        <f t="shared" si="9"/>
        <v>8.831964500000026</v>
      </c>
    </row>
    <row r="59" spans="1:26" s="8" customFormat="1" ht="15">
      <c r="A59" s="215" t="s">
        <v>182</v>
      </c>
      <c r="B59" s="333">
        <v>15346100</v>
      </c>
      <c r="C59" s="173">
        <v>223300</v>
      </c>
      <c r="D59" s="181">
        <v>0.01</v>
      </c>
      <c r="E59" s="183">
        <v>1601600</v>
      </c>
      <c r="F59" s="177">
        <v>100100</v>
      </c>
      <c r="G59" s="181">
        <v>0.07</v>
      </c>
      <c r="H59" s="175">
        <v>246400</v>
      </c>
      <c r="I59" s="178">
        <v>0</v>
      </c>
      <c r="J59" s="181">
        <v>0</v>
      </c>
      <c r="K59" s="174">
        <v>17194100</v>
      </c>
      <c r="L59" s="116">
        <v>323400</v>
      </c>
      <c r="M59" s="436">
        <v>0.02</v>
      </c>
      <c r="N59" s="186">
        <v>16909200</v>
      </c>
      <c r="O59" s="185">
        <f t="shared" si="0"/>
        <v>0.9834303627407076</v>
      </c>
      <c r="P59" s="112">
        <f>Volume!K59</f>
        <v>47.25</v>
      </c>
      <c r="Q59" s="70">
        <f>Volume!J59</f>
        <v>47.5</v>
      </c>
      <c r="R59" s="267">
        <f t="shared" si="1"/>
        <v>81.671975</v>
      </c>
      <c r="S59" s="107">
        <f t="shared" si="2"/>
        <v>80.3187</v>
      </c>
      <c r="T59" s="113">
        <f t="shared" si="3"/>
        <v>16870700</v>
      </c>
      <c r="U59" s="107">
        <f t="shared" si="4"/>
        <v>1.9169329073482428</v>
      </c>
      <c r="V59" s="107">
        <f t="shared" si="5"/>
        <v>72.893975</v>
      </c>
      <c r="W59" s="107">
        <f t="shared" si="6"/>
        <v>7.6076</v>
      </c>
      <c r="X59" s="107">
        <f t="shared" si="7"/>
        <v>1.1704</v>
      </c>
      <c r="Y59" s="107">
        <f t="shared" si="8"/>
        <v>79.7140575</v>
      </c>
      <c r="Z59" s="267">
        <f t="shared" si="9"/>
        <v>1.9579175000000077</v>
      </c>
    </row>
    <row r="60" spans="1:28" s="59" customFormat="1" ht="15">
      <c r="A60" s="215" t="s">
        <v>217</v>
      </c>
      <c r="B60" s="174">
        <v>2542000</v>
      </c>
      <c r="C60" s="172">
        <v>-50400</v>
      </c>
      <c r="D60" s="180">
        <v>-0.02</v>
      </c>
      <c r="E60" s="174">
        <v>334800</v>
      </c>
      <c r="F60" s="116">
        <v>-71000</v>
      </c>
      <c r="G60" s="180">
        <v>-0.17</v>
      </c>
      <c r="H60" s="174">
        <v>187800</v>
      </c>
      <c r="I60" s="116">
        <v>10000</v>
      </c>
      <c r="J60" s="180">
        <v>0.06</v>
      </c>
      <c r="K60" s="174">
        <v>3064600</v>
      </c>
      <c r="L60" s="116">
        <v>-111400</v>
      </c>
      <c r="M60" s="133">
        <v>-0.04</v>
      </c>
      <c r="N60" s="184">
        <v>2750800</v>
      </c>
      <c r="O60" s="185">
        <f t="shared" si="0"/>
        <v>0.8976049076551589</v>
      </c>
      <c r="P60" s="112">
        <f>Volume!K60</f>
        <v>2210.55</v>
      </c>
      <c r="Q60" s="70">
        <f>Volume!J60</f>
        <v>2222.65</v>
      </c>
      <c r="R60" s="267">
        <f t="shared" si="1"/>
        <v>681.153319</v>
      </c>
      <c r="S60" s="107">
        <f t="shared" si="2"/>
        <v>611.406562</v>
      </c>
      <c r="T60" s="113">
        <f t="shared" si="3"/>
        <v>3176000</v>
      </c>
      <c r="U60" s="107">
        <f t="shared" si="4"/>
        <v>-3.507556675062972</v>
      </c>
      <c r="V60" s="107">
        <f t="shared" si="5"/>
        <v>564.99763</v>
      </c>
      <c r="W60" s="107">
        <f t="shared" si="6"/>
        <v>74.414322</v>
      </c>
      <c r="X60" s="107">
        <f t="shared" si="7"/>
        <v>41.741367</v>
      </c>
      <c r="Y60" s="107">
        <f t="shared" si="8"/>
        <v>702.0706800000002</v>
      </c>
      <c r="Z60" s="267">
        <f t="shared" si="9"/>
        <v>-20.91736100000014</v>
      </c>
      <c r="AA60" s="80"/>
      <c r="AB60" s="79"/>
    </row>
    <row r="61" spans="1:26" s="8" customFormat="1" ht="15">
      <c r="A61" s="215" t="s">
        <v>158</v>
      </c>
      <c r="B61" s="174">
        <v>2525200</v>
      </c>
      <c r="C61" s="172">
        <v>-32450</v>
      </c>
      <c r="D61" s="180">
        <v>-0.01</v>
      </c>
      <c r="E61" s="174">
        <v>2950</v>
      </c>
      <c r="F61" s="116">
        <v>0</v>
      </c>
      <c r="G61" s="180">
        <v>0</v>
      </c>
      <c r="H61" s="174">
        <v>41300</v>
      </c>
      <c r="I61" s="116">
        <v>41300</v>
      </c>
      <c r="J61" s="180">
        <v>0</v>
      </c>
      <c r="K61" s="174">
        <v>2569450</v>
      </c>
      <c r="L61" s="116">
        <v>8850</v>
      </c>
      <c r="M61" s="133">
        <v>0</v>
      </c>
      <c r="N61" s="184">
        <v>2557650</v>
      </c>
      <c r="O61" s="185">
        <f t="shared" si="0"/>
        <v>0.9954075774971297</v>
      </c>
      <c r="P61" s="112">
        <f>Volume!K61</f>
        <v>110.8</v>
      </c>
      <c r="Q61" s="70">
        <f>Volume!J61</f>
        <v>115.8</v>
      </c>
      <c r="R61" s="267">
        <f t="shared" si="1"/>
        <v>29.754231</v>
      </c>
      <c r="S61" s="107">
        <f t="shared" si="2"/>
        <v>29.617587</v>
      </c>
      <c r="T61" s="113">
        <f t="shared" si="3"/>
        <v>2560600</v>
      </c>
      <c r="U61" s="107">
        <f t="shared" si="4"/>
        <v>0.3456221198156682</v>
      </c>
      <c r="V61" s="107">
        <f t="shared" si="5"/>
        <v>29.241816</v>
      </c>
      <c r="W61" s="107">
        <f t="shared" si="6"/>
        <v>0.034161</v>
      </c>
      <c r="X61" s="107">
        <f t="shared" si="7"/>
        <v>0.478254</v>
      </c>
      <c r="Y61" s="107">
        <f t="shared" si="8"/>
        <v>28.371448</v>
      </c>
      <c r="Z61" s="267">
        <f t="shared" si="9"/>
        <v>1.3827829999999999</v>
      </c>
    </row>
    <row r="62" spans="1:28" s="59" customFormat="1" ht="15">
      <c r="A62" s="215" t="s">
        <v>104</v>
      </c>
      <c r="B62" s="174">
        <v>1860000</v>
      </c>
      <c r="C62" s="172">
        <v>-65400</v>
      </c>
      <c r="D62" s="180">
        <v>-0.03</v>
      </c>
      <c r="E62" s="174">
        <v>1200</v>
      </c>
      <c r="F62" s="116">
        <v>0</v>
      </c>
      <c r="G62" s="180">
        <v>0</v>
      </c>
      <c r="H62" s="174">
        <v>0</v>
      </c>
      <c r="I62" s="116">
        <v>0</v>
      </c>
      <c r="J62" s="180">
        <v>0</v>
      </c>
      <c r="K62" s="174">
        <v>1861200</v>
      </c>
      <c r="L62" s="116">
        <v>-65400</v>
      </c>
      <c r="M62" s="133">
        <v>-0.03</v>
      </c>
      <c r="N62" s="184">
        <v>1844400</v>
      </c>
      <c r="O62" s="185">
        <f t="shared" si="0"/>
        <v>0.9909735654416505</v>
      </c>
      <c r="P62" s="112">
        <f>Volume!K62</f>
        <v>491.8</v>
      </c>
      <c r="Q62" s="70">
        <f>Volume!J62</f>
        <v>493.95</v>
      </c>
      <c r="R62" s="267">
        <f t="shared" si="1"/>
        <v>91.933974</v>
      </c>
      <c r="S62" s="107">
        <f t="shared" si="2"/>
        <v>91.104138</v>
      </c>
      <c r="T62" s="113">
        <f t="shared" si="3"/>
        <v>1926600</v>
      </c>
      <c r="U62" s="107">
        <f t="shared" si="4"/>
        <v>-3.3945811273746496</v>
      </c>
      <c r="V62" s="107">
        <f t="shared" si="5"/>
        <v>91.8747</v>
      </c>
      <c r="W62" s="107">
        <f t="shared" si="6"/>
        <v>0.059274</v>
      </c>
      <c r="X62" s="107">
        <f t="shared" si="7"/>
        <v>0</v>
      </c>
      <c r="Y62" s="107">
        <f t="shared" si="8"/>
        <v>94.750188</v>
      </c>
      <c r="Z62" s="267">
        <f t="shared" si="9"/>
        <v>-2.816213999999988</v>
      </c>
      <c r="AA62" s="80"/>
      <c r="AB62" s="79"/>
    </row>
    <row r="63" spans="1:28" s="59" customFormat="1" ht="15">
      <c r="A63" s="215" t="s">
        <v>48</v>
      </c>
      <c r="B63" s="174">
        <v>19754900</v>
      </c>
      <c r="C63" s="172">
        <v>-220000</v>
      </c>
      <c r="D63" s="180">
        <v>-0.01</v>
      </c>
      <c r="E63" s="174">
        <v>1304600</v>
      </c>
      <c r="F63" s="116">
        <v>64900</v>
      </c>
      <c r="G63" s="180">
        <v>0.05</v>
      </c>
      <c r="H63" s="174">
        <v>154000</v>
      </c>
      <c r="I63" s="116">
        <v>24200</v>
      </c>
      <c r="J63" s="180">
        <v>0.19</v>
      </c>
      <c r="K63" s="174">
        <v>21213500</v>
      </c>
      <c r="L63" s="116">
        <v>-130900</v>
      </c>
      <c r="M63" s="133">
        <v>-0.01</v>
      </c>
      <c r="N63" s="184">
        <v>21058400</v>
      </c>
      <c r="O63" s="185">
        <f t="shared" si="0"/>
        <v>0.9926886180969665</v>
      </c>
      <c r="P63" s="112">
        <f>Volume!K63</f>
        <v>298.75</v>
      </c>
      <c r="Q63" s="70">
        <f>Volume!J63</f>
        <v>292.4</v>
      </c>
      <c r="R63" s="267">
        <f t="shared" si="1"/>
        <v>620.2827399999999</v>
      </c>
      <c r="S63" s="107">
        <f t="shared" si="2"/>
        <v>615.7476159999999</v>
      </c>
      <c r="T63" s="113">
        <f t="shared" si="3"/>
        <v>21344400</v>
      </c>
      <c r="U63" s="107">
        <f t="shared" si="4"/>
        <v>-0.6132756132756133</v>
      </c>
      <c r="V63" s="107">
        <f t="shared" si="5"/>
        <v>577.633276</v>
      </c>
      <c r="W63" s="107">
        <f t="shared" si="6"/>
        <v>38.146504</v>
      </c>
      <c r="X63" s="107">
        <f t="shared" si="7"/>
        <v>4.50296</v>
      </c>
      <c r="Y63" s="107">
        <f t="shared" si="8"/>
        <v>637.66395</v>
      </c>
      <c r="Z63" s="267">
        <f t="shared" si="9"/>
        <v>-17.381210000000124</v>
      </c>
      <c r="AA63" s="80"/>
      <c r="AB63" s="79"/>
    </row>
    <row r="64" spans="1:28" s="59" customFormat="1" ht="15">
      <c r="A64" s="215" t="s">
        <v>6</v>
      </c>
      <c r="B64" s="174">
        <v>13450500</v>
      </c>
      <c r="C64" s="172">
        <v>-302625</v>
      </c>
      <c r="D64" s="180">
        <v>-0.02</v>
      </c>
      <c r="E64" s="174">
        <v>2433375</v>
      </c>
      <c r="F64" s="116">
        <v>115875</v>
      </c>
      <c r="G64" s="180">
        <v>0.05</v>
      </c>
      <c r="H64" s="174">
        <v>330750</v>
      </c>
      <c r="I64" s="116">
        <v>1125</v>
      </c>
      <c r="J64" s="180">
        <v>0</v>
      </c>
      <c r="K64" s="174">
        <v>16214625</v>
      </c>
      <c r="L64" s="116">
        <v>-185625</v>
      </c>
      <c r="M64" s="133">
        <v>-0.01</v>
      </c>
      <c r="N64" s="184">
        <v>15864750</v>
      </c>
      <c r="O64" s="185">
        <f t="shared" si="0"/>
        <v>0.9784222576840352</v>
      </c>
      <c r="P64" s="112">
        <f>Volume!K64</f>
        <v>184.1</v>
      </c>
      <c r="Q64" s="70">
        <f>Volume!J64</f>
        <v>185.75</v>
      </c>
      <c r="R64" s="267">
        <f t="shared" si="1"/>
        <v>301.186659375</v>
      </c>
      <c r="S64" s="107">
        <f t="shared" si="2"/>
        <v>294.68773125</v>
      </c>
      <c r="T64" s="113">
        <f t="shared" si="3"/>
        <v>16400250</v>
      </c>
      <c r="U64" s="107">
        <f t="shared" si="4"/>
        <v>-1.131842502400878</v>
      </c>
      <c r="V64" s="107">
        <f t="shared" si="5"/>
        <v>249.8430375</v>
      </c>
      <c r="W64" s="107">
        <f t="shared" si="6"/>
        <v>45.199940625</v>
      </c>
      <c r="X64" s="107">
        <f t="shared" si="7"/>
        <v>6.14368125</v>
      </c>
      <c r="Y64" s="107">
        <f t="shared" si="8"/>
        <v>301.9286025</v>
      </c>
      <c r="Z64" s="267">
        <f t="shared" si="9"/>
        <v>-0.7419431250000343</v>
      </c>
      <c r="AA64" s="80"/>
      <c r="AB64" s="79"/>
    </row>
    <row r="65" spans="1:26" s="8" customFormat="1" ht="15">
      <c r="A65" s="215" t="s">
        <v>193</v>
      </c>
      <c r="B65" s="333">
        <v>6300000</v>
      </c>
      <c r="C65" s="173">
        <v>244000</v>
      </c>
      <c r="D65" s="181">
        <v>0.04</v>
      </c>
      <c r="E65" s="183">
        <v>554000</v>
      </c>
      <c r="F65" s="177">
        <v>7000</v>
      </c>
      <c r="G65" s="181">
        <v>0.01</v>
      </c>
      <c r="H65" s="175">
        <v>173000</v>
      </c>
      <c r="I65" s="178">
        <v>2000</v>
      </c>
      <c r="J65" s="181">
        <v>0.01</v>
      </c>
      <c r="K65" s="174">
        <v>7027000</v>
      </c>
      <c r="L65" s="116">
        <v>253000</v>
      </c>
      <c r="M65" s="436">
        <v>0.04</v>
      </c>
      <c r="N65" s="186">
        <v>6657000</v>
      </c>
      <c r="O65" s="185">
        <f aca="true" t="shared" si="10" ref="O65:O126">N65/K65</f>
        <v>0.9473459513305821</v>
      </c>
      <c r="P65" s="112">
        <f>Volume!K65</f>
        <v>351.95</v>
      </c>
      <c r="Q65" s="70">
        <f>Volume!J65</f>
        <v>347.25</v>
      </c>
      <c r="R65" s="267">
        <f t="shared" si="1"/>
        <v>244.012575</v>
      </c>
      <c r="S65" s="107">
        <f t="shared" si="2"/>
        <v>231.164325</v>
      </c>
      <c r="T65" s="113">
        <f t="shared" si="3"/>
        <v>6774000</v>
      </c>
      <c r="U65" s="107">
        <f t="shared" si="4"/>
        <v>3.7348686152937702</v>
      </c>
      <c r="V65" s="107">
        <f t="shared" si="5"/>
        <v>218.7675</v>
      </c>
      <c r="W65" s="107">
        <f t="shared" si="6"/>
        <v>19.23765</v>
      </c>
      <c r="X65" s="107">
        <f t="shared" si="7"/>
        <v>6.007425</v>
      </c>
      <c r="Y65" s="107">
        <f t="shared" si="8"/>
        <v>238.41093</v>
      </c>
      <c r="Z65" s="267">
        <f t="shared" si="9"/>
        <v>5.601644999999991</v>
      </c>
    </row>
    <row r="66" spans="1:26" s="8" customFormat="1" ht="15">
      <c r="A66" s="215" t="s">
        <v>183</v>
      </c>
      <c r="B66" s="333">
        <v>493200</v>
      </c>
      <c r="C66" s="173">
        <v>27600</v>
      </c>
      <c r="D66" s="181">
        <v>0.06</v>
      </c>
      <c r="E66" s="183">
        <v>600</v>
      </c>
      <c r="F66" s="177">
        <v>0</v>
      </c>
      <c r="G66" s="181">
        <v>0</v>
      </c>
      <c r="H66" s="175">
        <v>0</v>
      </c>
      <c r="I66" s="178">
        <v>0</v>
      </c>
      <c r="J66" s="181">
        <v>0</v>
      </c>
      <c r="K66" s="174">
        <v>493800</v>
      </c>
      <c r="L66" s="116">
        <v>27600</v>
      </c>
      <c r="M66" s="436">
        <v>0.06</v>
      </c>
      <c r="N66" s="186">
        <v>490800</v>
      </c>
      <c r="O66" s="185">
        <f t="shared" si="10"/>
        <v>0.9939246658566221</v>
      </c>
      <c r="P66" s="112">
        <f>Volume!K66</f>
        <v>504.2</v>
      </c>
      <c r="Q66" s="70">
        <f>Volume!J66</f>
        <v>522.7</v>
      </c>
      <c r="R66" s="267">
        <f aca="true" t="shared" si="11" ref="R66:R126">Q66*K66/10000000</f>
        <v>25.810926000000002</v>
      </c>
      <c r="S66" s="107">
        <f aca="true" t="shared" si="12" ref="S66:S126">Q66*N66/10000000</f>
        <v>25.654116000000002</v>
      </c>
      <c r="T66" s="113">
        <f aca="true" t="shared" si="13" ref="T66:T126">K66-L66</f>
        <v>466200</v>
      </c>
      <c r="U66" s="107">
        <f aca="true" t="shared" si="14" ref="U66:U126">L66/T66*100</f>
        <v>5.9202059202059205</v>
      </c>
      <c r="V66" s="107">
        <f aca="true" t="shared" si="15" ref="V66:V126">Q66*B66/10000000</f>
        <v>25.779564000000004</v>
      </c>
      <c r="W66" s="107">
        <f aca="true" t="shared" si="16" ref="W66:W126">Q66*E66/10000000</f>
        <v>0.031362</v>
      </c>
      <c r="X66" s="107">
        <f aca="true" t="shared" si="17" ref="X66:X126">Q66*H66/10000000</f>
        <v>0</v>
      </c>
      <c r="Y66" s="107">
        <f aca="true" t="shared" si="18" ref="Y66:Y126">(T66*P66)/10000000</f>
        <v>23.505804</v>
      </c>
      <c r="Z66" s="267">
        <f aca="true" t="shared" si="19" ref="Z66:Z126">R66-Y66</f>
        <v>2.305122000000001</v>
      </c>
    </row>
    <row r="67" spans="1:28" s="59" customFormat="1" ht="15">
      <c r="A67" s="215" t="s">
        <v>147</v>
      </c>
      <c r="B67" s="174">
        <v>1712400</v>
      </c>
      <c r="C67" s="172">
        <v>-268400</v>
      </c>
      <c r="D67" s="180">
        <v>-0.14</v>
      </c>
      <c r="E67" s="174">
        <v>22400</v>
      </c>
      <c r="F67" s="116">
        <v>-2000</v>
      </c>
      <c r="G67" s="180">
        <v>-0.08</v>
      </c>
      <c r="H67" s="174">
        <v>1200</v>
      </c>
      <c r="I67" s="116">
        <v>0</v>
      </c>
      <c r="J67" s="180">
        <v>0</v>
      </c>
      <c r="K67" s="174">
        <v>1736000</v>
      </c>
      <c r="L67" s="116">
        <v>-270400</v>
      </c>
      <c r="M67" s="133">
        <v>-0.13</v>
      </c>
      <c r="N67" s="184">
        <v>1685600</v>
      </c>
      <c r="O67" s="185">
        <f t="shared" si="10"/>
        <v>0.9709677419354839</v>
      </c>
      <c r="P67" s="112">
        <f>Volume!K67</f>
        <v>633.55</v>
      </c>
      <c r="Q67" s="70">
        <f>Volume!J67</f>
        <v>653.75</v>
      </c>
      <c r="R67" s="267">
        <f t="shared" si="11"/>
        <v>113.491</v>
      </c>
      <c r="S67" s="107">
        <f t="shared" si="12"/>
        <v>110.1961</v>
      </c>
      <c r="T67" s="113">
        <f t="shared" si="13"/>
        <v>2006400</v>
      </c>
      <c r="U67" s="107">
        <f t="shared" si="14"/>
        <v>-13.476874003189792</v>
      </c>
      <c r="V67" s="107">
        <f t="shared" si="15"/>
        <v>111.94815</v>
      </c>
      <c r="W67" s="107">
        <f t="shared" si="16"/>
        <v>1.4644</v>
      </c>
      <c r="X67" s="107">
        <f t="shared" si="17"/>
        <v>0.07845</v>
      </c>
      <c r="Y67" s="107">
        <f t="shared" si="18"/>
        <v>127.115472</v>
      </c>
      <c r="Z67" s="267">
        <f t="shared" si="19"/>
        <v>-13.624471999999997</v>
      </c>
      <c r="AA67" s="80"/>
      <c r="AB67" s="79"/>
    </row>
    <row r="68" spans="1:26" s="8" customFormat="1" ht="15">
      <c r="A68" s="215" t="s">
        <v>159</v>
      </c>
      <c r="B68" s="174">
        <v>237750</v>
      </c>
      <c r="C68" s="172">
        <v>-4000</v>
      </c>
      <c r="D68" s="180">
        <v>-0.02</v>
      </c>
      <c r="E68" s="174">
        <v>0</v>
      </c>
      <c r="F68" s="116">
        <v>0</v>
      </c>
      <c r="G68" s="180">
        <v>0</v>
      </c>
      <c r="H68" s="174">
        <v>0</v>
      </c>
      <c r="I68" s="116">
        <v>0</v>
      </c>
      <c r="J68" s="180">
        <v>0</v>
      </c>
      <c r="K68" s="174">
        <v>237750</v>
      </c>
      <c r="L68" s="116">
        <v>-4000</v>
      </c>
      <c r="M68" s="133">
        <v>-0.02</v>
      </c>
      <c r="N68" s="184">
        <v>235750</v>
      </c>
      <c r="O68" s="185">
        <f t="shared" si="10"/>
        <v>0.9915878023133544</v>
      </c>
      <c r="P68" s="112">
        <f>Volume!K68</f>
        <v>2082.65</v>
      </c>
      <c r="Q68" s="70">
        <f>Volume!J68</f>
        <v>2077.7</v>
      </c>
      <c r="R68" s="267">
        <f t="shared" si="11"/>
        <v>49.39731749999999</v>
      </c>
      <c r="S68" s="107">
        <f t="shared" si="12"/>
        <v>48.98177749999999</v>
      </c>
      <c r="T68" s="113">
        <f t="shared" si="13"/>
        <v>241750</v>
      </c>
      <c r="U68" s="107">
        <f t="shared" si="14"/>
        <v>-1.6546018614270943</v>
      </c>
      <c r="V68" s="107">
        <f t="shared" si="15"/>
        <v>49.39731749999999</v>
      </c>
      <c r="W68" s="107">
        <f t="shared" si="16"/>
        <v>0</v>
      </c>
      <c r="X68" s="107">
        <f t="shared" si="17"/>
        <v>0</v>
      </c>
      <c r="Y68" s="107">
        <f t="shared" si="18"/>
        <v>50.34806375</v>
      </c>
      <c r="Z68" s="267">
        <f t="shared" si="19"/>
        <v>-0.9507462500000088</v>
      </c>
    </row>
    <row r="69" spans="1:28" s="59" customFormat="1" ht="15">
      <c r="A69" s="215" t="s">
        <v>148</v>
      </c>
      <c r="B69" s="174">
        <v>24425000</v>
      </c>
      <c r="C69" s="172">
        <v>-100000</v>
      </c>
      <c r="D69" s="180">
        <v>0</v>
      </c>
      <c r="E69" s="174">
        <v>5637500</v>
      </c>
      <c r="F69" s="116">
        <v>212500</v>
      </c>
      <c r="G69" s="180">
        <v>0.04</v>
      </c>
      <c r="H69" s="174">
        <v>837500</v>
      </c>
      <c r="I69" s="116">
        <v>25000</v>
      </c>
      <c r="J69" s="180">
        <v>0.03</v>
      </c>
      <c r="K69" s="174">
        <v>30900000</v>
      </c>
      <c r="L69" s="116">
        <v>137500</v>
      </c>
      <c r="M69" s="133">
        <v>0</v>
      </c>
      <c r="N69" s="184">
        <v>29800000</v>
      </c>
      <c r="O69" s="185">
        <f t="shared" si="10"/>
        <v>0.9644012944983819</v>
      </c>
      <c r="P69" s="112">
        <f>Volume!K69</f>
        <v>31.05</v>
      </c>
      <c r="Q69" s="70">
        <f>Volume!J69</f>
        <v>30.75</v>
      </c>
      <c r="R69" s="267">
        <f t="shared" si="11"/>
        <v>95.0175</v>
      </c>
      <c r="S69" s="107">
        <f t="shared" si="12"/>
        <v>91.635</v>
      </c>
      <c r="T69" s="113">
        <f t="shared" si="13"/>
        <v>30762500</v>
      </c>
      <c r="U69" s="107">
        <f t="shared" si="14"/>
        <v>0.4469727752945957</v>
      </c>
      <c r="V69" s="107">
        <f t="shared" si="15"/>
        <v>75.106875</v>
      </c>
      <c r="W69" s="107">
        <f t="shared" si="16"/>
        <v>17.3353125</v>
      </c>
      <c r="X69" s="107">
        <f t="shared" si="17"/>
        <v>2.5753125</v>
      </c>
      <c r="Y69" s="107">
        <f t="shared" si="18"/>
        <v>95.5175625</v>
      </c>
      <c r="Z69" s="267">
        <f t="shared" si="19"/>
        <v>-0.5000624999999985</v>
      </c>
      <c r="AA69" s="80"/>
      <c r="AB69" s="79"/>
    </row>
    <row r="70" spans="1:26" s="8" customFormat="1" ht="15">
      <c r="A70" s="215" t="s">
        <v>184</v>
      </c>
      <c r="B70" s="333">
        <v>8628000</v>
      </c>
      <c r="C70" s="173">
        <v>-28000</v>
      </c>
      <c r="D70" s="181">
        <v>0</v>
      </c>
      <c r="E70" s="183">
        <v>72000</v>
      </c>
      <c r="F70" s="177">
        <v>4000</v>
      </c>
      <c r="G70" s="181">
        <v>0.06</v>
      </c>
      <c r="H70" s="175">
        <v>4000</v>
      </c>
      <c r="I70" s="178">
        <v>-4000</v>
      </c>
      <c r="J70" s="181">
        <v>-0.5</v>
      </c>
      <c r="K70" s="174">
        <v>8704000</v>
      </c>
      <c r="L70" s="116">
        <v>-28000</v>
      </c>
      <c r="M70" s="436">
        <v>0</v>
      </c>
      <c r="N70" s="186">
        <v>8636000</v>
      </c>
      <c r="O70" s="185">
        <f t="shared" si="10"/>
        <v>0.9921875</v>
      </c>
      <c r="P70" s="112">
        <f>Volume!K70</f>
        <v>120.7</v>
      </c>
      <c r="Q70" s="70">
        <f>Volume!J70</f>
        <v>119.8</v>
      </c>
      <c r="R70" s="267">
        <f t="shared" si="11"/>
        <v>104.27392</v>
      </c>
      <c r="S70" s="107">
        <f t="shared" si="12"/>
        <v>103.45928</v>
      </c>
      <c r="T70" s="113">
        <f t="shared" si="13"/>
        <v>8732000</v>
      </c>
      <c r="U70" s="107">
        <f t="shared" si="14"/>
        <v>-0.320659642693541</v>
      </c>
      <c r="V70" s="107">
        <f t="shared" si="15"/>
        <v>103.36344</v>
      </c>
      <c r="W70" s="107">
        <f t="shared" si="16"/>
        <v>0.86256</v>
      </c>
      <c r="X70" s="107">
        <f t="shared" si="17"/>
        <v>0.04792</v>
      </c>
      <c r="Y70" s="107">
        <f t="shared" si="18"/>
        <v>105.39524</v>
      </c>
      <c r="Z70" s="267">
        <f t="shared" si="19"/>
        <v>-1.1213199999999972</v>
      </c>
    </row>
    <row r="71" spans="1:26" s="8" customFormat="1" ht="15">
      <c r="A71" s="215" t="s">
        <v>194</v>
      </c>
      <c r="B71" s="333">
        <v>3052500</v>
      </c>
      <c r="C71" s="173">
        <v>135000</v>
      </c>
      <c r="D71" s="181">
        <v>0.05</v>
      </c>
      <c r="E71" s="183">
        <v>92500</v>
      </c>
      <c r="F71" s="177">
        <v>5000</v>
      </c>
      <c r="G71" s="181">
        <v>0.06</v>
      </c>
      <c r="H71" s="175">
        <v>7500</v>
      </c>
      <c r="I71" s="178">
        <v>0</v>
      </c>
      <c r="J71" s="181">
        <v>0</v>
      </c>
      <c r="K71" s="174">
        <v>3152500</v>
      </c>
      <c r="L71" s="116">
        <v>140000</v>
      </c>
      <c r="M71" s="436">
        <v>0.05</v>
      </c>
      <c r="N71" s="186">
        <v>3115000</v>
      </c>
      <c r="O71" s="185">
        <f t="shared" si="10"/>
        <v>0.9881046788263284</v>
      </c>
      <c r="P71" s="112">
        <f>Volume!K71</f>
        <v>113.25</v>
      </c>
      <c r="Q71" s="70">
        <f>Volume!J71</f>
        <v>116.35</v>
      </c>
      <c r="R71" s="267">
        <f t="shared" si="11"/>
        <v>36.6793375</v>
      </c>
      <c r="S71" s="107">
        <f t="shared" si="12"/>
        <v>36.243025</v>
      </c>
      <c r="T71" s="113">
        <f t="shared" si="13"/>
        <v>3012500</v>
      </c>
      <c r="U71" s="107">
        <f t="shared" si="14"/>
        <v>4.647302904564316</v>
      </c>
      <c r="V71" s="107">
        <f t="shared" si="15"/>
        <v>35.5158375</v>
      </c>
      <c r="W71" s="107">
        <f t="shared" si="16"/>
        <v>1.0762375</v>
      </c>
      <c r="X71" s="107">
        <f t="shared" si="17"/>
        <v>0.0872625</v>
      </c>
      <c r="Y71" s="107">
        <f t="shared" si="18"/>
        <v>34.1165625</v>
      </c>
      <c r="Z71" s="267">
        <f t="shared" si="19"/>
        <v>2.562775000000002</v>
      </c>
    </row>
    <row r="72" spans="1:26" s="8" customFormat="1" ht="15">
      <c r="A72" s="215" t="s">
        <v>160</v>
      </c>
      <c r="B72" s="174">
        <v>3024300</v>
      </c>
      <c r="C72" s="172">
        <v>32300</v>
      </c>
      <c r="D72" s="180">
        <v>0.01</v>
      </c>
      <c r="E72" s="174">
        <v>214200</v>
      </c>
      <c r="F72" s="116">
        <v>1700</v>
      </c>
      <c r="G72" s="180">
        <v>0.01</v>
      </c>
      <c r="H72" s="174">
        <v>45900</v>
      </c>
      <c r="I72" s="116">
        <v>17000</v>
      </c>
      <c r="J72" s="180">
        <v>0.59</v>
      </c>
      <c r="K72" s="174">
        <v>3284400</v>
      </c>
      <c r="L72" s="116">
        <v>51000</v>
      </c>
      <c r="M72" s="133">
        <v>0.02</v>
      </c>
      <c r="N72" s="184">
        <v>3223200</v>
      </c>
      <c r="O72" s="185">
        <f t="shared" si="10"/>
        <v>0.9813664596273292</v>
      </c>
      <c r="P72" s="112">
        <f>Volume!K72</f>
        <v>179.1</v>
      </c>
      <c r="Q72" s="70">
        <f>Volume!J72</f>
        <v>180.05</v>
      </c>
      <c r="R72" s="267">
        <f t="shared" si="11"/>
        <v>59.135622</v>
      </c>
      <c r="S72" s="107">
        <f t="shared" si="12"/>
        <v>58.033716</v>
      </c>
      <c r="T72" s="113">
        <f t="shared" si="13"/>
        <v>3233400</v>
      </c>
      <c r="U72" s="107">
        <f t="shared" si="14"/>
        <v>1.5772870662460567</v>
      </c>
      <c r="V72" s="107">
        <f t="shared" si="15"/>
        <v>54.4525215</v>
      </c>
      <c r="W72" s="107">
        <f t="shared" si="16"/>
        <v>3.856671</v>
      </c>
      <c r="X72" s="107">
        <f t="shared" si="17"/>
        <v>0.8264295</v>
      </c>
      <c r="Y72" s="107">
        <f t="shared" si="18"/>
        <v>57.910194</v>
      </c>
      <c r="Z72" s="267">
        <f t="shared" si="19"/>
        <v>1.2254280000000008</v>
      </c>
    </row>
    <row r="73" spans="1:26" s="8" customFormat="1" ht="15">
      <c r="A73" s="215" t="s">
        <v>226</v>
      </c>
      <c r="B73" s="174">
        <v>3093400</v>
      </c>
      <c r="C73" s="172">
        <v>76400</v>
      </c>
      <c r="D73" s="180">
        <v>0.03</v>
      </c>
      <c r="E73" s="174">
        <v>156600</v>
      </c>
      <c r="F73" s="116">
        <v>2200</v>
      </c>
      <c r="G73" s="180">
        <v>0.01</v>
      </c>
      <c r="H73" s="174">
        <v>3200</v>
      </c>
      <c r="I73" s="116">
        <v>-1600</v>
      </c>
      <c r="J73" s="180">
        <v>-0.33</v>
      </c>
      <c r="K73" s="174">
        <v>3253200</v>
      </c>
      <c r="L73" s="116">
        <v>77000</v>
      </c>
      <c r="M73" s="133">
        <v>0.02</v>
      </c>
      <c r="N73" s="184">
        <v>3224800</v>
      </c>
      <c r="O73" s="185">
        <f t="shared" si="10"/>
        <v>0.9912701340218861</v>
      </c>
      <c r="P73" s="112">
        <f>Volume!K73</f>
        <v>1346.1</v>
      </c>
      <c r="Q73" s="70">
        <f>Volume!J73</f>
        <v>1349.25</v>
      </c>
      <c r="R73" s="267">
        <f t="shared" si="11"/>
        <v>438.93801</v>
      </c>
      <c r="S73" s="107">
        <f t="shared" si="12"/>
        <v>435.10614</v>
      </c>
      <c r="T73" s="113">
        <f t="shared" si="13"/>
        <v>3176200</v>
      </c>
      <c r="U73" s="107">
        <f t="shared" si="14"/>
        <v>2.424280586864807</v>
      </c>
      <c r="V73" s="107">
        <f t="shared" si="15"/>
        <v>417.376995</v>
      </c>
      <c r="W73" s="107">
        <f t="shared" si="16"/>
        <v>21.129255</v>
      </c>
      <c r="X73" s="107">
        <f t="shared" si="17"/>
        <v>0.43176</v>
      </c>
      <c r="Y73" s="107">
        <f t="shared" si="18"/>
        <v>427.548282</v>
      </c>
      <c r="Z73" s="267">
        <f t="shared" si="19"/>
        <v>11.389728000000048</v>
      </c>
    </row>
    <row r="74" spans="1:28" s="59" customFormat="1" ht="15">
      <c r="A74" s="215" t="s">
        <v>7</v>
      </c>
      <c r="B74" s="174">
        <v>2211950</v>
      </c>
      <c r="C74" s="172">
        <v>108550</v>
      </c>
      <c r="D74" s="180">
        <v>0.05</v>
      </c>
      <c r="E74" s="174">
        <v>146250</v>
      </c>
      <c r="F74" s="116">
        <v>4550</v>
      </c>
      <c r="G74" s="180">
        <v>0.03</v>
      </c>
      <c r="H74" s="174">
        <v>66300</v>
      </c>
      <c r="I74" s="116">
        <v>2600</v>
      </c>
      <c r="J74" s="180">
        <v>0.04</v>
      </c>
      <c r="K74" s="174">
        <v>2424500</v>
      </c>
      <c r="L74" s="116">
        <v>115700</v>
      </c>
      <c r="M74" s="133">
        <v>0.05</v>
      </c>
      <c r="N74" s="184">
        <v>2397200</v>
      </c>
      <c r="O74" s="185">
        <f t="shared" si="10"/>
        <v>0.9887399463806971</v>
      </c>
      <c r="P74" s="112">
        <f>Volume!K74</f>
        <v>823.75</v>
      </c>
      <c r="Q74" s="70">
        <f>Volume!J74</f>
        <v>830.5</v>
      </c>
      <c r="R74" s="267">
        <f t="shared" si="11"/>
        <v>201.354725</v>
      </c>
      <c r="S74" s="107">
        <f t="shared" si="12"/>
        <v>199.08746</v>
      </c>
      <c r="T74" s="113">
        <f t="shared" si="13"/>
        <v>2308800</v>
      </c>
      <c r="U74" s="107">
        <f t="shared" si="14"/>
        <v>5.011261261261262</v>
      </c>
      <c r="V74" s="107">
        <f t="shared" si="15"/>
        <v>183.7024475</v>
      </c>
      <c r="W74" s="107">
        <f t="shared" si="16"/>
        <v>12.1460625</v>
      </c>
      <c r="X74" s="107">
        <f t="shared" si="17"/>
        <v>5.506215</v>
      </c>
      <c r="Y74" s="107">
        <f t="shared" si="18"/>
        <v>190.1874</v>
      </c>
      <c r="Z74" s="267">
        <f t="shared" si="19"/>
        <v>11.167325000000005</v>
      </c>
      <c r="AA74" s="80"/>
      <c r="AB74" s="79"/>
    </row>
    <row r="75" spans="1:26" s="8" customFormat="1" ht="15">
      <c r="A75" s="215" t="s">
        <v>185</v>
      </c>
      <c r="B75" s="333">
        <v>4167600</v>
      </c>
      <c r="C75" s="173">
        <v>-44400</v>
      </c>
      <c r="D75" s="181">
        <v>-0.01</v>
      </c>
      <c r="E75" s="183">
        <v>1200</v>
      </c>
      <c r="F75" s="177">
        <v>0</v>
      </c>
      <c r="G75" s="181">
        <v>0</v>
      </c>
      <c r="H75" s="175">
        <v>0</v>
      </c>
      <c r="I75" s="178">
        <v>0</v>
      </c>
      <c r="J75" s="181">
        <v>0</v>
      </c>
      <c r="K75" s="174">
        <v>4168800</v>
      </c>
      <c r="L75" s="116">
        <v>-44400</v>
      </c>
      <c r="M75" s="436">
        <v>-0.01</v>
      </c>
      <c r="N75" s="186">
        <v>4082400</v>
      </c>
      <c r="O75" s="185">
        <f t="shared" si="10"/>
        <v>0.9792746113989638</v>
      </c>
      <c r="P75" s="112">
        <f>Volume!K75</f>
        <v>469.5</v>
      </c>
      <c r="Q75" s="70">
        <f>Volume!J75</f>
        <v>466.55</v>
      </c>
      <c r="R75" s="267">
        <f t="shared" si="11"/>
        <v>194.495364</v>
      </c>
      <c r="S75" s="107">
        <f t="shared" si="12"/>
        <v>190.464372</v>
      </c>
      <c r="T75" s="113">
        <f t="shared" si="13"/>
        <v>4213200</v>
      </c>
      <c r="U75" s="107">
        <f t="shared" si="14"/>
        <v>-1.0538308174309314</v>
      </c>
      <c r="V75" s="107">
        <f t="shared" si="15"/>
        <v>194.439378</v>
      </c>
      <c r="W75" s="107">
        <f t="shared" si="16"/>
        <v>0.055986</v>
      </c>
      <c r="X75" s="107">
        <f t="shared" si="17"/>
        <v>0</v>
      </c>
      <c r="Y75" s="107">
        <f t="shared" si="18"/>
        <v>197.80974</v>
      </c>
      <c r="Z75" s="267">
        <f t="shared" si="19"/>
        <v>-3.31437600000001</v>
      </c>
    </row>
    <row r="76" spans="1:26" s="8" customFormat="1" ht="15">
      <c r="A76" s="215" t="s">
        <v>240</v>
      </c>
      <c r="B76" s="174">
        <v>3357200</v>
      </c>
      <c r="C76" s="172">
        <v>83600</v>
      </c>
      <c r="D76" s="180">
        <v>0.03</v>
      </c>
      <c r="E76" s="174">
        <v>249200</v>
      </c>
      <c r="F76" s="116">
        <v>12400</v>
      </c>
      <c r="G76" s="180">
        <v>0.05</v>
      </c>
      <c r="H76" s="174">
        <v>31600</v>
      </c>
      <c r="I76" s="116">
        <v>4000</v>
      </c>
      <c r="J76" s="180">
        <v>0.14</v>
      </c>
      <c r="K76" s="174">
        <v>3638000</v>
      </c>
      <c r="L76" s="116">
        <v>100000</v>
      </c>
      <c r="M76" s="133">
        <v>0.03</v>
      </c>
      <c r="N76" s="184">
        <v>3590800</v>
      </c>
      <c r="O76" s="185">
        <f t="shared" si="10"/>
        <v>0.9870258383727323</v>
      </c>
      <c r="P76" s="112">
        <f>Volume!K76</f>
        <v>907.6</v>
      </c>
      <c r="Q76" s="70">
        <f>Volume!J76</f>
        <v>905.3</v>
      </c>
      <c r="R76" s="267">
        <f t="shared" si="11"/>
        <v>329.34814</v>
      </c>
      <c r="S76" s="107">
        <f t="shared" si="12"/>
        <v>325.075124</v>
      </c>
      <c r="T76" s="113">
        <f t="shared" si="13"/>
        <v>3538000</v>
      </c>
      <c r="U76" s="107">
        <f t="shared" si="14"/>
        <v>2.826455624646693</v>
      </c>
      <c r="V76" s="107">
        <f t="shared" si="15"/>
        <v>303.927316</v>
      </c>
      <c r="W76" s="107">
        <f t="shared" si="16"/>
        <v>22.560076</v>
      </c>
      <c r="X76" s="107">
        <f t="shared" si="17"/>
        <v>2.860748</v>
      </c>
      <c r="Y76" s="107">
        <f t="shared" si="18"/>
        <v>321.10888</v>
      </c>
      <c r="Z76" s="267">
        <f t="shared" si="19"/>
        <v>8.239260000000002</v>
      </c>
    </row>
    <row r="77" spans="1:28" s="59" customFormat="1" ht="15">
      <c r="A77" s="215" t="s">
        <v>223</v>
      </c>
      <c r="B77" s="174">
        <v>7245000</v>
      </c>
      <c r="C77" s="172">
        <v>473750</v>
      </c>
      <c r="D77" s="180">
        <v>0.07</v>
      </c>
      <c r="E77" s="174">
        <v>1037500</v>
      </c>
      <c r="F77" s="116">
        <v>52500</v>
      </c>
      <c r="G77" s="180">
        <v>0.05</v>
      </c>
      <c r="H77" s="174">
        <v>223750</v>
      </c>
      <c r="I77" s="116">
        <v>6250</v>
      </c>
      <c r="J77" s="180">
        <v>0.03</v>
      </c>
      <c r="K77" s="174">
        <v>8506250</v>
      </c>
      <c r="L77" s="116">
        <v>532500</v>
      </c>
      <c r="M77" s="133">
        <v>0.07</v>
      </c>
      <c r="N77" s="184">
        <v>5655000</v>
      </c>
      <c r="O77" s="185">
        <f t="shared" si="10"/>
        <v>0.6648052902277737</v>
      </c>
      <c r="P77" s="112">
        <f>Volume!K77</f>
        <v>267.85</v>
      </c>
      <c r="Q77" s="70">
        <f>Volume!J77</f>
        <v>268.5</v>
      </c>
      <c r="R77" s="267">
        <f t="shared" si="11"/>
        <v>228.3928125</v>
      </c>
      <c r="S77" s="107">
        <f t="shared" si="12"/>
        <v>151.83675</v>
      </c>
      <c r="T77" s="113">
        <f t="shared" si="13"/>
        <v>7973750</v>
      </c>
      <c r="U77" s="107">
        <f t="shared" si="14"/>
        <v>6.678162721429691</v>
      </c>
      <c r="V77" s="107">
        <f t="shared" si="15"/>
        <v>194.52825</v>
      </c>
      <c r="W77" s="107">
        <f t="shared" si="16"/>
        <v>27.856875</v>
      </c>
      <c r="X77" s="107">
        <f t="shared" si="17"/>
        <v>6.0076875</v>
      </c>
      <c r="Y77" s="107">
        <f t="shared" si="18"/>
        <v>213.57689375</v>
      </c>
      <c r="Z77" s="267">
        <f t="shared" si="19"/>
        <v>14.81591874999998</v>
      </c>
      <c r="AA77" s="80"/>
      <c r="AB77" s="79"/>
    </row>
    <row r="78" spans="1:26" s="8" customFormat="1" ht="15">
      <c r="A78" s="215" t="s">
        <v>186</v>
      </c>
      <c r="B78" s="333">
        <v>5300800</v>
      </c>
      <c r="C78" s="173">
        <v>92800</v>
      </c>
      <c r="D78" s="181">
        <v>0.02</v>
      </c>
      <c r="E78" s="183">
        <v>67200</v>
      </c>
      <c r="F78" s="177">
        <v>1600</v>
      </c>
      <c r="G78" s="181">
        <v>0.02</v>
      </c>
      <c r="H78" s="175">
        <v>3200</v>
      </c>
      <c r="I78" s="178">
        <v>1600</v>
      </c>
      <c r="J78" s="181">
        <v>1</v>
      </c>
      <c r="K78" s="174">
        <v>5371200</v>
      </c>
      <c r="L78" s="116">
        <v>96000</v>
      </c>
      <c r="M78" s="436">
        <v>0.02</v>
      </c>
      <c r="N78" s="186">
        <v>5300800</v>
      </c>
      <c r="O78" s="185">
        <f t="shared" si="10"/>
        <v>0.9868930592791183</v>
      </c>
      <c r="P78" s="112">
        <f>Volume!K78</f>
        <v>248.5</v>
      </c>
      <c r="Q78" s="70">
        <f>Volume!J78</f>
        <v>244.4</v>
      </c>
      <c r="R78" s="267">
        <f t="shared" si="11"/>
        <v>131.272128</v>
      </c>
      <c r="S78" s="107">
        <f t="shared" si="12"/>
        <v>129.551552</v>
      </c>
      <c r="T78" s="113">
        <f t="shared" si="13"/>
        <v>5275200</v>
      </c>
      <c r="U78" s="107">
        <f t="shared" si="14"/>
        <v>1.8198362147406733</v>
      </c>
      <c r="V78" s="107">
        <f t="shared" si="15"/>
        <v>129.551552</v>
      </c>
      <c r="W78" s="107">
        <f t="shared" si="16"/>
        <v>1.642368</v>
      </c>
      <c r="X78" s="107">
        <f t="shared" si="17"/>
        <v>0.078208</v>
      </c>
      <c r="Y78" s="107">
        <f t="shared" si="18"/>
        <v>131.08872</v>
      </c>
      <c r="Z78" s="267">
        <f t="shared" si="19"/>
        <v>0.18340800000001423</v>
      </c>
    </row>
    <row r="79" spans="1:26" s="8" customFormat="1" ht="15">
      <c r="A79" s="215" t="s">
        <v>161</v>
      </c>
      <c r="B79" s="174">
        <v>9843400</v>
      </c>
      <c r="C79" s="172">
        <v>17800</v>
      </c>
      <c r="D79" s="180">
        <v>0</v>
      </c>
      <c r="E79" s="174">
        <v>587400</v>
      </c>
      <c r="F79" s="116">
        <v>26700</v>
      </c>
      <c r="G79" s="180">
        <v>0.05</v>
      </c>
      <c r="H79" s="174">
        <v>71200</v>
      </c>
      <c r="I79" s="116">
        <v>0</v>
      </c>
      <c r="J79" s="180">
        <v>0</v>
      </c>
      <c r="K79" s="174">
        <v>10502000</v>
      </c>
      <c r="L79" s="116">
        <v>44500</v>
      </c>
      <c r="M79" s="133">
        <v>0</v>
      </c>
      <c r="N79" s="184">
        <v>10163800</v>
      </c>
      <c r="O79" s="185">
        <f t="shared" si="10"/>
        <v>0.9677966101694915</v>
      </c>
      <c r="P79" s="112">
        <f>Volume!K79</f>
        <v>39.8</v>
      </c>
      <c r="Q79" s="70">
        <f>Volume!J79</f>
        <v>39.95</v>
      </c>
      <c r="R79" s="267">
        <f t="shared" si="11"/>
        <v>41.955490000000005</v>
      </c>
      <c r="S79" s="107">
        <f t="shared" si="12"/>
        <v>40.604381</v>
      </c>
      <c r="T79" s="113">
        <f t="shared" si="13"/>
        <v>10457500</v>
      </c>
      <c r="U79" s="107">
        <f t="shared" si="14"/>
        <v>0.425531914893617</v>
      </c>
      <c r="V79" s="107">
        <f t="shared" si="15"/>
        <v>39.324383</v>
      </c>
      <c r="W79" s="107">
        <f t="shared" si="16"/>
        <v>2.346663</v>
      </c>
      <c r="X79" s="107">
        <f t="shared" si="17"/>
        <v>0.284444</v>
      </c>
      <c r="Y79" s="107">
        <f t="shared" si="18"/>
        <v>41.62085</v>
      </c>
      <c r="Z79" s="267">
        <f t="shared" si="19"/>
        <v>0.3346400000000074</v>
      </c>
    </row>
    <row r="80" spans="1:28" s="59" customFormat="1" ht="15">
      <c r="A80" s="215" t="s">
        <v>8</v>
      </c>
      <c r="B80" s="174">
        <v>20147200</v>
      </c>
      <c r="C80" s="172">
        <v>-440000</v>
      </c>
      <c r="D80" s="180">
        <v>-0.02</v>
      </c>
      <c r="E80" s="174">
        <v>4849600</v>
      </c>
      <c r="F80" s="116">
        <v>755200</v>
      </c>
      <c r="G80" s="180">
        <v>0.18</v>
      </c>
      <c r="H80" s="174">
        <v>646400</v>
      </c>
      <c r="I80" s="116">
        <v>144000</v>
      </c>
      <c r="J80" s="180">
        <v>0.29</v>
      </c>
      <c r="K80" s="174">
        <v>25643200</v>
      </c>
      <c r="L80" s="116">
        <v>459200</v>
      </c>
      <c r="M80" s="133">
        <v>0.02</v>
      </c>
      <c r="N80" s="184">
        <v>25057600</v>
      </c>
      <c r="O80" s="185">
        <f t="shared" si="10"/>
        <v>0.9771635365321021</v>
      </c>
      <c r="P80" s="112">
        <f>Volume!K80</f>
        <v>133.6</v>
      </c>
      <c r="Q80" s="70">
        <f>Volume!J80</f>
        <v>142.5</v>
      </c>
      <c r="R80" s="267">
        <f t="shared" si="11"/>
        <v>365.4156</v>
      </c>
      <c r="S80" s="107">
        <f t="shared" si="12"/>
        <v>357.0708</v>
      </c>
      <c r="T80" s="113">
        <f t="shared" si="13"/>
        <v>25184000</v>
      </c>
      <c r="U80" s="107">
        <f t="shared" si="14"/>
        <v>1.8233799237611183</v>
      </c>
      <c r="V80" s="107">
        <f t="shared" si="15"/>
        <v>287.0976</v>
      </c>
      <c r="W80" s="107">
        <f t="shared" si="16"/>
        <v>69.1068</v>
      </c>
      <c r="X80" s="107">
        <f t="shared" si="17"/>
        <v>9.2112</v>
      </c>
      <c r="Y80" s="107">
        <f t="shared" si="18"/>
        <v>336.45824</v>
      </c>
      <c r="Z80" s="267">
        <f t="shared" si="19"/>
        <v>28.957359999999994</v>
      </c>
      <c r="AA80" s="80"/>
      <c r="AB80" s="79"/>
    </row>
    <row r="81" spans="1:26" s="8" customFormat="1" ht="15">
      <c r="A81" s="215" t="s">
        <v>195</v>
      </c>
      <c r="B81" s="333">
        <v>33628000</v>
      </c>
      <c r="C81" s="173">
        <v>140000</v>
      </c>
      <c r="D81" s="181">
        <v>0</v>
      </c>
      <c r="E81" s="183">
        <v>9772000</v>
      </c>
      <c r="F81" s="177">
        <v>140000</v>
      </c>
      <c r="G81" s="181">
        <v>0.01</v>
      </c>
      <c r="H81" s="175">
        <v>1344000</v>
      </c>
      <c r="I81" s="178">
        <v>0</v>
      </c>
      <c r="J81" s="181">
        <v>0</v>
      </c>
      <c r="K81" s="174">
        <v>44744000</v>
      </c>
      <c r="L81" s="116">
        <v>280000</v>
      </c>
      <c r="M81" s="436">
        <v>0.01</v>
      </c>
      <c r="N81" s="186">
        <v>43092000</v>
      </c>
      <c r="O81" s="185">
        <f t="shared" si="10"/>
        <v>0.9630788485607009</v>
      </c>
      <c r="P81" s="112">
        <f>Volume!K81</f>
        <v>12.8</v>
      </c>
      <c r="Q81" s="70">
        <f>Volume!J81</f>
        <v>12.75</v>
      </c>
      <c r="R81" s="267">
        <f t="shared" si="11"/>
        <v>57.0486</v>
      </c>
      <c r="S81" s="107">
        <f t="shared" si="12"/>
        <v>54.9423</v>
      </c>
      <c r="T81" s="113">
        <f t="shared" si="13"/>
        <v>44464000</v>
      </c>
      <c r="U81" s="107">
        <f t="shared" si="14"/>
        <v>0.6297229219143577</v>
      </c>
      <c r="V81" s="107">
        <f t="shared" si="15"/>
        <v>42.8757</v>
      </c>
      <c r="W81" s="107">
        <f t="shared" si="16"/>
        <v>12.4593</v>
      </c>
      <c r="X81" s="107">
        <f t="shared" si="17"/>
        <v>1.7136</v>
      </c>
      <c r="Y81" s="107">
        <f t="shared" si="18"/>
        <v>56.91392</v>
      </c>
      <c r="Z81" s="267">
        <f t="shared" si="19"/>
        <v>0.13468000000000302</v>
      </c>
    </row>
    <row r="82" spans="1:28" s="59" customFormat="1" ht="15">
      <c r="A82" s="215" t="s">
        <v>218</v>
      </c>
      <c r="B82" s="174">
        <v>3625950</v>
      </c>
      <c r="C82" s="172">
        <v>-55200</v>
      </c>
      <c r="D82" s="180">
        <v>-0.02</v>
      </c>
      <c r="E82" s="174">
        <v>331200</v>
      </c>
      <c r="F82" s="116">
        <v>5750</v>
      </c>
      <c r="G82" s="180">
        <v>0.02</v>
      </c>
      <c r="H82" s="174">
        <v>24150</v>
      </c>
      <c r="I82" s="116">
        <v>0</v>
      </c>
      <c r="J82" s="180">
        <v>0</v>
      </c>
      <c r="K82" s="174">
        <v>3981300</v>
      </c>
      <c r="L82" s="116">
        <v>-49450</v>
      </c>
      <c r="M82" s="133">
        <v>-0.01</v>
      </c>
      <c r="N82" s="184">
        <v>3731750</v>
      </c>
      <c r="O82" s="185">
        <f t="shared" si="10"/>
        <v>0.9373194685153091</v>
      </c>
      <c r="P82" s="112">
        <f>Volume!K82</f>
        <v>216.1</v>
      </c>
      <c r="Q82" s="70">
        <f>Volume!J82</f>
        <v>218.25</v>
      </c>
      <c r="R82" s="267">
        <f t="shared" si="11"/>
        <v>86.8918725</v>
      </c>
      <c r="S82" s="107">
        <f t="shared" si="12"/>
        <v>81.44544375</v>
      </c>
      <c r="T82" s="113">
        <f t="shared" si="13"/>
        <v>4030750</v>
      </c>
      <c r="U82" s="107">
        <f t="shared" si="14"/>
        <v>-1.2268188302425107</v>
      </c>
      <c r="V82" s="107">
        <f t="shared" si="15"/>
        <v>79.13635875</v>
      </c>
      <c r="W82" s="107">
        <f t="shared" si="16"/>
        <v>7.22844</v>
      </c>
      <c r="X82" s="107">
        <f t="shared" si="17"/>
        <v>0.52707375</v>
      </c>
      <c r="Y82" s="107">
        <f t="shared" si="18"/>
        <v>87.1045075</v>
      </c>
      <c r="Z82" s="267">
        <f t="shared" si="19"/>
        <v>-0.2126349999999917</v>
      </c>
      <c r="AA82" s="80"/>
      <c r="AB82" s="79"/>
    </row>
    <row r="83" spans="1:26" s="8" customFormat="1" ht="15">
      <c r="A83" s="215" t="s">
        <v>187</v>
      </c>
      <c r="B83" s="333">
        <v>4895000</v>
      </c>
      <c r="C83" s="173">
        <v>-118800</v>
      </c>
      <c r="D83" s="181">
        <v>-0.02</v>
      </c>
      <c r="E83" s="183">
        <v>33000</v>
      </c>
      <c r="F83" s="177">
        <v>0</v>
      </c>
      <c r="G83" s="181">
        <v>0</v>
      </c>
      <c r="H83" s="175">
        <v>0</v>
      </c>
      <c r="I83" s="178">
        <v>0</v>
      </c>
      <c r="J83" s="181">
        <v>0</v>
      </c>
      <c r="K83" s="174">
        <v>4928000</v>
      </c>
      <c r="L83" s="116">
        <v>-118800</v>
      </c>
      <c r="M83" s="436">
        <v>-0.02</v>
      </c>
      <c r="N83" s="186">
        <v>4853200</v>
      </c>
      <c r="O83" s="185">
        <f t="shared" si="10"/>
        <v>0.9848214285714286</v>
      </c>
      <c r="P83" s="112">
        <f>Volume!K83</f>
        <v>243.95</v>
      </c>
      <c r="Q83" s="70">
        <f>Volume!J83</f>
        <v>240</v>
      </c>
      <c r="R83" s="267">
        <f t="shared" si="11"/>
        <v>118.272</v>
      </c>
      <c r="S83" s="107">
        <f t="shared" si="12"/>
        <v>116.4768</v>
      </c>
      <c r="T83" s="113">
        <f t="shared" si="13"/>
        <v>5046800</v>
      </c>
      <c r="U83" s="107">
        <f t="shared" si="14"/>
        <v>-2.353966870095902</v>
      </c>
      <c r="V83" s="107">
        <f t="shared" si="15"/>
        <v>117.48</v>
      </c>
      <c r="W83" s="107">
        <f t="shared" si="16"/>
        <v>0.792</v>
      </c>
      <c r="X83" s="107">
        <f t="shared" si="17"/>
        <v>0</v>
      </c>
      <c r="Y83" s="107">
        <f t="shared" si="18"/>
        <v>123.116686</v>
      </c>
      <c r="Z83" s="267">
        <f t="shared" si="19"/>
        <v>-4.844685999999996</v>
      </c>
    </row>
    <row r="84" spans="1:26" s="8" customFormat="1" ht="15">
      <c r="A84" s="215" t="s">
        <v>162</v>
      </c>
      <c r="B84" s="174">
        <v>6519500</v>
      </c>
      <c r="C84" s="172">
        <v>194700</v>
      </c>
      <c r="D84" s="180">
        <v>0.03</v>
      </c>
      <c r="E84" s="174">
        <v>495600</v>
      </c>
      <c r="F84" s="116">
        <v>17700</v>
      </c>
      <c r="G84" s="180">
        <v>0.04</v>
      </c>
      <c r="H84" s="174">
        <v>82600</v>
      </c>
      <c r="I84" s="116">
        <v>0</v>
      </c>
      <c r="J84" s="180">
        <v>0</v>
      </c>
      <c r="K84" s="174">
        <v>7097700</v>
      </c>
      <c r="L84" s="116">
        <v>212400</v>
      </c>
      <c r="M84" s="133">
        <v>0.03</v>
      </c>
      <c r="N84" s="184">
        <v>6973800</v>
      </c>
      <c r="O84" s="185">
        <f t="shared" si="10"/>
        <v>0.9825436408977556</v>
      </c>
      <c r="P84" s="112">
        <f>Volume!K84</f>
        <v>66.9</v>
      </c>
      <c r="Q84" s="70">
        <f>Volume!J84</f>
        <v>65.55</v>
      </c>
      <c r="R84" s="267">
        <f t="shared" si="11"/>
        <v>46.5254235</v>
      </c>
      <c r="S84" s="107">
        <f t="shared" si="12"/>
        <v>45.713259</v>
      </c>
      <c r="T84" s="113">
        <f t="shared" si="13"/>
        <v>6885300</v>
      </c>
      <c r="U84" s="107">
        <f t="shared" si="14"/>
        <v>3.0848329048843186</v>
      </c>
      <c r="V84" s="107">
        <f t="shared" si="15"/>
        <v>42.7353225</v>
      </c>
      <c r="W84" s="107">
        <f t="shared" si="16"/>
        <v>3.248658</v>
      </c>
      <c r="X84" s="107">
        <f t="shared" si="17"/>
        <v>0.541443</v>
      </c>
      <c r="Y84" s="107">
        <f t="shared" si="18"/>
        <v>46.06265700000001</v>
      </c>
      <c r="Z84" s="267">
        <f t="shared" si="19"/>
        <v>0.46276649999999364</v>
      </c>
    </row>
    <row r="85" spans="1:26" s="8" customFormat="1" ht="15">
      <c r="A85" s="215" t="s">
        <v>163</v>
      </c>
      <c r="B85" s="174">
        <v>1126510</v>
      </c>
      <c r="C85" s="172">
        <v>-41800</v>
      </c>
      <c r="D85" s="180">
        <v>-0.04</v>
      </c>
      <c r="E85" s="174">
        <v>8360</v>
      </c>
      <c r="F85" s="116">
        <v>0</v>
      </c>
      <c r="G85" s="180">
        <v>0</v>
      </c>
      <c r="H85" s="174">
        <v>0</v>
      </c>
      <c r="I85" s="116">
        <v>0</v>
      </c>
      <c r="J85" s="180">
        <v>0</v>
      </c>
      <c r="K85" s="174">
        <v>1134870</v>
      </c>
      <c r="L85" s="116">
        <v>-41800</v>
      </c>
      <c r="M85" s="133">
        <v>-0.04</v>
      </c>
      <c r="N85" s="184">
        <v>1132780</v>
      </c>
      <c r="O85" s="185">
        <f t="shared" si="10"/>
        <v>0.998158379373849</v>
      </c>
      <c r="P85" s="112">
        <f>Volume!K85</f>
        <v>236.3</v>
      </c>
      <c r="Q85" s="70">
        <f>Volume!J85</f>
        <v>237.65</v>
      </c>
      <c r="R85" s="267">
        <f t="shared" si="11"/>
        <v>26.97018555</v>
      </c>
      <c r="S85" s="107">
        <f t="shared" si="12"/>
        <v>26.9205167</v>
      </c>
      <c r="T85" s="113">
        <f t="shared" si="13"/>
        <v>1176670</v>
      </c>
      <c r="U85" s="107">
        <f t="shared" si="14"/>
        <v>-3.5523978685612785</v>
      </c>
      <c r="V85" s="107">
        <f t="shared" si="15"/>
        <v>26.77151015</v>
      </c>
      <c r="W85" s="107">
        <f t="shared" si="16"/>
        <v>0.1986754</v>
      </c>
      <c r="X85" s="107">
        <f t="shared" si="17"/>
        <v>0</v>
      </c>
      <c r="Y85" s="107">
        <f t="shared" si="18"/>
        <v>27.8047121</v>
      </c>
      <c r="Z85" s="267">
        <f t="shared" si="19"/>
        <v>-0.8345265499999996</v>
      </c>
    </row>
    <row r="86" spans="1:28" s="59" customFormat="1" ht="15">
      <c r="A86" s="215" t="s">
        <v>137</v>
      </c>
      <c r="B86" s="174">
        <v>7858500</v>
      </c>
      <c r="C86" s="172">
        <v>773500</v>
      </c>
      <c r="D86" s="180">
        <v>0.11</v>
      </c>
      <c r="E86" s="174">
        <v>3727750</v>
      </c>
      <c r="F86" s="116">
        <v>390000</v>
      </c>
      <c r="G86" s="180">
        <v>0.12</v>
      </c>
      <c r="H86" s="174">
        <v>659750</v>
      </c>
      <c r="I86" s="116">
        <v>81250</v>
      </c>
      <c r="J86" s="180">
        <v>0.14</v>
      </c>
      <c r="K86" s="174">
        <v>12246000</v>
      </c>
      <c r="L86" s="116">
        <v>1244750</v>
      </c>
      <c r="M86" s="133">
        <v>0.11</v>
      </c>
      <c r="N86" s="184">
        <v>12129000</v>
      </c>
      <c r="O86" s="185">
        <f t="shared" si="10"/>
        <v>0.9904458598726115</v>
      </c>
      <c r="P86" s="112">
        <f>Volume!K86</f>
        <v>135.15</v>
      </c>
      <c r="Q86" s="70">
        <f>Volume!J86</f>
        <v>134.2</v>
      </c>
      <c r="R86" s="267">
        <f t="shared" si="11"/>
        <v>164.34131999999997</v>
      </c>
      <c r="S86" s="107">
        <f t="shared" si="12"/>
        <v>162.77118</v>
      </c>
      <c r="T86" s="113">
        <f t="shared" si="13"/>
        <v>11001250</v>
      </c>
      <c r="U86" s="107">
        <f t="shared" si="14"/>
        <v>11.314623338257016</v>
      </c>
      <c r="V86" s="107">
        <f t="shared" si="15"/>
        <v>105.46106999999999</v>
      </c>
      <c r="W86" s="107">
        <f t="shared" si="16"/>
        <v>50.026405</v>
      </c>
      <c r="X86" s="107">
        <f t="shared" si="17"/>
        <v>8.853844999999998</v>
      </c>
      <c r="Y86" s="107">
        <f t="shared" si="18"/>
        <v>148.68189375</v>
      </c>
      <c r="Z86" s="267">
        <f t="shared" si="19"/>
        <v>15.659426249999967</v>
      </c>
      <c r="AA86" s="80"/>
      <c r="AB86" s="79"/>
    </row>
    <row r="87" spans="1:28" s="59" customFormat="1" ht="15">
      <c r="A87" s="215" t="s">
        <v>50</v>
      </c>
      <c r="B87" s="174">
        <v>6425550</v>
      </c>
      <c r="C87" s="172">
        <v>0</v>
      </c>
      <c r="D87" s="180">
        <v>0</v>
      </c>
      <c r="E87" s="174">
        <v>624600</v>
      </c>
      <c r="F87" s="116">
        <v>23850</v>
      </c>
      <c r="G87" s="180">
        <v>0.04</v>
      </c>
      <c r="H87" s="174">
        <v>99000</v>
      </c>
      <c r="I87" s="116">
        <v>1350</v>
      </c>
      <c r="J87" s="180">
        <v>0.01</v>
      </c>
      <c r="K87" s="174">
        <v>7149150</v>
      </c>
      <c r="L87" s="116">
        <v>25200</v>
      </c>
      <c r="M87" s="133">
        <v>0</v>
      </c>
      <c r="N87" s="184">
        <v>6997050</v>
      </c>
      <c r="O87" s="185">
        <f t="shared" si="10"/>
        <v>0.9787247435009756</v>
      </c>
      <c r="P87" s="112">
        <f>Volume!K87</f>
        <v>880.6</v>
      </c>
      <c r="Q87" s="70">
        <f>Volume!J87</f>
        <v>881.75</v>
      </c>
      <c r="R87" s="267">
        <f t="shared" si="11"/>
        <v>630.37630125</v>
      </c>
      <c r="S87" s="107">
        <f t="shared" si="12"/>
        <v>616.96488375</v>
      </c>
      <c r="T87" s="113">
        <f t="shared" si="13"/>
        <v>7123950</v>
      </c>
      <c r="U87" s="107">
        <f t="shared" si="14"/>
        <v>0.3537363400922241</v>
      </c>
      <c r="V87" s="107">
        <f t="shared" si="15"/>
        <v>566.57287125</v>
      </c>
      <c r="W87" s="107">
        <f t="shared" si="16"/>
        <v>55.074105</v>
      </c>
      <c r="X87" s="107">
        <f t="shared" si="17"/>
        <v>8.729325</v>
      </c>
      <c r="Y87" s="107">
        <f t="shared" si="18"/>
        <v>627.335037</v>
      </c>
      <c r="Z87" s="267">
        <f t="shared" si="19"/>
        <v>3.0412642499999265</v>
      </c>
      <c r="AA87" s="80"/>
      <c r="AB87" s="79"/>
    </row>
    <row r="88" spans="1:26" s="8" customFormat="1" ht="15">
      <c r="A88" s="215" t="s">
        <v>188</v>
      </c>
      <c r="B88" s="333">
        <v>5135550</v>
      </c>
      <c r="C88" s="173">
        <v>40950</v>
      </c>
      <c r="D88" s="181">
        <v>0.01</v>
      </c>
      <c r="E88" s="183">
        <v>290850</v>
      </c>
      <c r="F88" s="177">
        <v>10500</v>
      </c>
      <c r="G88" s="181">
        <v>0.04</v>
      </c>
      <c r="H88" s="175">
        <v>6300</v>
      </c>
      <c r="I88" s="178">
        <v>2100</v>
      </c>
      <c r="J88" s="181">
        <v>0.5</v>
      </c>
      <c r="K88" s="174">
        <v>5432700</v>
      </c>
      <c r="L88" s="116">
        <v>53550</v>
      </c>
      <c r="M88" s="436">
        <v>0.01</v>
      </c>
      <c r="N88" s="186">
        <v>5321400</v>
      </c>
      <c r="O88" s="185">
        <f t="shared" si="10"/>
        <v>0.9795129493621956</v>
      </c>
      <c r="P88" s="112">
        <f>Volume!K88</f>
        <v>226.15</v>
      </c>
      <c r="Q88" s="70">
        <f>Volume!J88</f>
        <v>223.3</v>
      </c>
      <c r="R88" s="267">
        <f t="shared" si="11"/>
        <v>121.312191</v>
      </c>
      <c r="S88" s="107">
        <f t="shared" si="12"/>
        <v>118.826862</v>
      </c>
      <c r="T88" s="113">
        <f t="shared" si="13"/>
        <v>5379150</v>
      </c>
      <c r="U88" s="107">
        <f t="shared" si="14"/>
        <v>0.9955104430997462</v>
      </c>
      <c r="V88" s="107">
        <f t="shared" si="15"/>
        <v>114.6768315</v>
      </c>
      <c r="W88" s="107">
        <f t="shared" si="16"/>
        <v>6.4946805</v>
      </c>
      <c r="X88" s="107">
        <f t="shared" si="17"/>
        <v>0.140679</v>
      </c>
      <c r="Y88" s="107">
        <f t="shared" si="18"/>
        <v>121.64947725</v>
      </c>
      <c r="Z88" s="267">
        <f t="shared" si="19"/>
        <v>-0.33728625000000534</v>
      </c>
    </row>
    <row r="89" spans="1:28" s="59" customFormat="1" ht="15">
      <c r="A89" s="215" t="s">
        <v>94</v>
      </c>
      <c r="B89" s="174">
        <v>2782800</v>
      </c>
      <c r="C89" s="172">
        <v>80400</v>
      </c>
      <c r="D89" s="180">
        <v>0.03</v>
      </c>
      <c r="E89" s="174">
        <v>37200</v>
      </c>
      <c r="F89" s="116">
        <v>4800</v>
      </c>
      <c r="G89" s="180">
        <v>0.15</v>
      </c>
      <c r="H89" s="174">
        <v>0</v>
      </c>
      <c r="I89" s="116">
        <v>0</v>
      </c>
      <c r="J89" s="180">
        <v>0</v>
      </c>
      <c r="K89" s="174">
        <v>2820000</v>
      </c>
      <c r="L89" s="116">
        <v>85200</v>
      </c>
      <c r="M89" s="133">
        <v>0.03</v>
      </c>
      <c r="N89" s="184">
        <v>2722800</v>
      </c>
      <c r="O89" s="185">
        <f t="shared" si="10"/>
        <v>0.965531914893617</v>
      </c>
      <c r="P89" s="112">
        <f>Volume!K89</f>
        <v>240.9</v>
      </c>
      <c r="Q89" s="70">
        <f>Volume!J89</f>
        <v>250.45</v>
      </c>
      <c r="R89" s="267">
        <f t="shared" si="11"/>
        <v>70.6269</v>
      </c>
      <c r="S89" s="107">
        <f t="shared" si="12"/>
        <v>68.192526</v>
      </c>
      <c r="T89" s="113">
        <f t="shared" si="13"/>
        <v>2734800</v>
      </c>
      <c r="U89" s="107">
        <f t="shared" si="14"/>
        <v>3.1154014918824044</v>
      </c>
      <c r="V89" s="107">
        <f t="shared" si="15"/>
        <v>69.695226</v>
      </c>
      <c r="W89" s="107">
        <f t="shared" si="16"/>
        <v>0.931674</v>
      </c>
      <c r="X89" s="107">
        <f t="shared" si="17"/>
        <v>0</v>
      </c>
      <c r="Y89" s="107">
        <f t="shared" si="18"/>
        <v>65.881332</v>
      </c>
      <c r="Z89" s="267">
        <f t="shared" si="19"/>
        <v>4.745568000000006</v>
      </c>
      <c r="AA89" s="80"/>
      <c r="AB89" s="79"/>
    </row>
    <row r="90" spans="1:26" s="8" customFormat="1" ht="15">
      <c r="A90" s="215" t="s">
        <v>241</v>
      </c>
      <c r="B90" s="174">
        <v>1031550</v>
      </c>
      <c r="C90" s="172">
        <v>-74100</v>
      </c>
      <c r="D90" s="180">
        <v>-0.07</v>
      </c>
      <c r="E90" s="174">
        <v>1950</v>
      </c>
      <c r="F90" s="116">
        <v>0</v>
      </c>
      <c r="G90" s="180">
        <v>0</v>
      </c>
      <c r="H90" s="174">
        <v>0</v>
      </c>
      <c r="I90" s="116">
        <v>0</v>
      </c>
      <c r="J90" s="180">
        <v>0</v>
      </c>
      <c r="K90" s="174">
        <v>1033500</v>
      </c>
      <c r="L90" s="116">
        <v>-74100</v>
      </c>
      <c r="M90" s="133">
        <v>-0.07</v>
      </c>
      <c r="N90" s="184">
        <v>1025700</v>
      </c>
      <c r="O90" s="185">
        <f t="shared" si="10"/>
        <v>0.9924528301886792</v>
      </c>
      <c r="P90" s="112">
        <f>Volume!K90</f>
        <v>417.2</v>
      </c>
      <c r="Q90" s="70">
        <f>Volume!J90</f>
        <v>417.1</v>
      </c>
      <c r="R90" s="267">
        <f t="shared" si="11"/>
        <v>43.107285</v>
      </c>
      <c r="S90" s="107">
        <f t="shared" si="12"/>
        <v>42.781947</v>
      </c>
      <c r="T90" s="113">
        <f t="shared" si="13"/>
        <v>1107600</v>
      </c>
      <c r="U90" s="107">
        <f t="shared" si="14"/>
        <v>-6.690140845070422</v>
      </c>
      <c r="V90" s="107">
        <f t="shared" si="15"/>
        <v>43.0259505</v>
      </c>
      <c r="W90" s="107">
        <f t="shared" si="16"/>
        <v>0.0813345</v>
      </c>
      <c r="X90" s="107">
        <f t="shared" si="17"/>
        <v>0</v>
      </c>
      <c r="Y90" s="107">
        <f t="shared" si="18"/>
        <v>46.209072</v>
      </c>
      <c r="Z90" s="267">
        <f t="shared" si="19"/>
        <v>-3.1017870000000016</v>
      </c>
    </row>
    <row r="91" spans="1:28" s="59" customFormat="1" ht="15">
      <c r="A91" s="215" t="s">
        <v>95</v>
      </c>
      <c r="B91" s="174">
        <v>4519200</v>
      </c>
      <c r="C91" s="172">
        <v>753600</v>
      </c>
      <c r="D91" s="180">
        <v>0.2</v>
      </c>
      <c r="E91" s="174">
        <v>42000</v>
      </c>
      <c r="F91" s="116">
        <v>10800</v>
      </c>
      <c r="G91" s="180">
        <v>0.35</v>
      </c>
      <c r="H91" s="174">
        <v>0</v>
      </c>
      <c r="I91" s="116">
        <v>0</v>
      </c>
      <c r="J91" s="180">
        <v>0</v>
      </c>
      <c r="K91" s="174">
        <v>4561200</v>
      </c>
      <c r="L91" s="116">
        <v>764400</v>
      </c>
      <c r="M91" s="133">
        <v>0.2</v>
      </c>
      <c r="N91" s="184">
        <v>4495200</v>
      </c>
      <c r="O91" s="185">
        <f t="shared" si="10"/>
        <v>0.9855301236516706</v>
      </c>
      <c r="P91" s="112">
        <f>Volume!K91</f>
        <v>516.6</v>
      </c>
      <c r="Q91" s="70">
        <f>Volume!J91</f>
        <v>546.65</v>
      </c>
      <c r="R91" s="267">
        <f t="shared" si="11"/>
        <v>249.337998</v>
      </c>
      <c r="S91" s="107">
        <f t="shared" si="12"/>
        <v>245.730108</v>
      </c>
      <c r="T91" s="113">
        <f t="shared" si="13"/>
        <v>3796800</v>
      </c>
      <c r="U91" s="107">
        <f t="shared" si="14"/>
        <v>20.13274336283186</v>
      </c>
      <c r="V91" s="107">
        <f t="shared" si="15"/>
        <v>247.042068</v>
      </c>
      <c r="W91" s="107">
        <f t="shared" si="16"/>
        <v>2.29593</v>
      </c>
      <c r="X91" s="107">
        <f t="shared" si="17"/>
        <v>0</v>
      </c>
      <c r="Y91" s="107">
        <f t="shared" si="18"/>
        <v>196.142688</v>
      </c>
      <c r="Z91" s="267">
        <f t="shared" si="19"/>
        <v>53.195310000000006</v>
      </c>
      <c r="AA91" s="80"/>
      <c r="AB91" s="79"/>
    </row>
    <row r="92" spans="1:28" s="59" customFormat="1" ht="15">
      <c r="A92" s="215" t="s">
        <v>242</v>
      </c>
      <c r="B92" s="174">
        <v>8604400</v>
      </c>
      <c r="C92" s="172">
        <v>-64400</v>
      </c>
      <c r="D92" s="180">
        <v>-0.01</v>
      </c>
      <c r="E92" s="174">
        <v>602000</v>
      </c>
      <c r="F92" s="116">
        <v>22400</v>
      </c>
      <c r="G92" s="180">
        <v>0.04</v>
      </c>
      <c r="H92" s="174">
        <v>84000</v>
      </c>
      <c r="I92" s="116">
        <v>5600</v>
      </c>
      <c r="J92" s="180">
        <v>0.07</v>
      </c>
      <c r="K92" s="174">
        <v>9290400</v>
      </c>
      <c r="L92" s="116">
        <v>-36400</v>
      </c>
      <c r="M92" s="133">
        <v>0</v>
      </c>
      <c r="N92" s="184">
        <v>9184000</v>
      </c>
      <c r="O92" s="185">
        <f t="shared" si="10"/>
        <v>0.9885473176612417</v>
      </c>
      <c r="P92" s="112">
        <f>Volume!K92</f>
        <v>130.8</v>
      </c>
      <c r="Q92" s="70">
        <f>Volume!J92</f>
        <v>127.75</v>
      </c>
      <c r="R92" s="267">
        <f t="shared" si="11"/>
        <v>118.68486</v>
      </c>
      <c r="S92" s="107">
        <f t="shared" si="12"/>
        <v>117.3256</v>
      </c>
      <c r="T92" s="113">
        <f t="shared" si="13"/>
        <v>9326800</v>
      </c>
      <c r="U92" s="107">
        <f t="shared" si="14"/>
        <v>-0.39027319123386367</v>
      </c>
      <c r="V92" s="107">
        <f t="shared" si="15"/>
        <v>109.92121</v>
      </c>
      <c r="W92" s="107">
        <f t="shared" si="16"/>
        <v>7.69055</v>
      </c>
      <c r="X92" s="107">
        <f t="shared" si="17"/>
        <v>1.0731</v>
      </c>
      <c r="Y92" s="107">
        <f t="shared" si="18"/>
        <v>121.994544</v>
      </c>
      <c r="Z92" s="267">
        <f t="shared" si="19"/>
        <v>-3.3096840000000043</v>
      </c>
      <c r="AA92" s="80"/>
      <c r="AB92" s="79"/>
    </row>
    <row r="93" spans="1:28" s="59" customFormat="1" ht="15">
      <c r="A93" s="215" t="s">
        <v>243</v>
      </c>
      <c r="B93" s="174">
        <v>2377500</v>
      </c>
      <c r="C93" s="172">
        <v>279900</v>
      </c>
      <c r="D93" s="180">
        <v>0.13</v>
      </c>
      <c r="E93" s="174">
        <v>39600</v>
      </c>
      <c r="F93" s="116">
        <v>900</v>
      </c>
      <c r="G93" s="180">
        <v>0.02</v>
      </c>
      <c r="H93" s="174">
        <v>5400</v>
      </c>
      <c r="I93" s="116">
        <v>1500</v>
      </c>
      <c r="J93" s="180">
        <v>0.38</v>
      </c>
      <c r="K93" s="174">
        <v>2422500</v>
      </c>
      <c r="L93" s="116">
        <v>282300</v>
      </c>
      <c r="M93" s="133">
        <v>0.13</v>
      </c>
      <c r="N93" s="184">
        <v>2394000</v>
      </c>
      <c r="O93" s="185">
        <f t="shared" si="10"/>
        <v>0.9882352941176471</v>
      </c>
      <c r="P93" s="112">
        <f>Volume!K93</f>
        <v>911.7</v>
      </c>
      <c r="Q93" s="70">
        <f>Volume!J93</f>
        <v>905.5</v>
      </c>
      <c r="R93" s="267">
        <f t="shared" si="11"/>
        <v>219.357375</v>
      </c>
      <c r="S93" s="107">
        <f t="shared" si="12"/>
        <v>216.7767</v>
      </c>
      <c r="T93" s="113">
        <f t="shared" si="13"/>
        <v>2140200</v>
      </c>
      <c r="U93" s="107">
        <f t="shared" si="14"/>
        <v>13.19035604149145</v>
      </c>
      <c r="V93" s="107">
        <f t="shared" si="15"/>
        <v>215.282625</v>
      </c>
      <c r="W93" s="107">
        <f t="shared" si="16"/>
        <v>3.58578</v>
      </c>
      <c r="X93" s="107">
        <f t="shared" si="17"/>
        <v>0.48897</v>
      </c>
      <c r="Y93" s="107">
        <f t="shared" si="18"/>
        <v>195.122034</v>
      </c>
      <c r="Z93" s="267">
        <f t="shared" si="19"/>
        <v>24.235340999999977</v>
      </c>
      <c r="AA93" s="80"/>
      <c r="AB93" s="79"/>
    </row>
    <row r="94" spans="1:28" s="59" customFormat="1" ht="15">
      <c r="A94" s="215" t="s">
        <v>244</v>
      </c>
      <c r="B94" s="174">
        <v>9310400</v>
      </c>
      <c r="C94" s="172">
        <v>69600</v>
      </c>
      <c r="D94" s="180">
        <v>0.01</v>
      </c>
      <c r="E94" s="174">
        <v>645600</v>
      </c>
      <c r="F94" s="116">
        <v>53600</v>
      </c>
      <c r="G94" s="180">
        <v>0.09</v>
      </c>
      <c r="H94" s="174">
        <v>52800</v>
      </c>
      <c r="I94" s="116">
        <v>-2400</v>
      </c>
      <c r="J94" s="180">
        <v>-0.04</v>
      </c>
      <c r="K94" s="174">
        <v>10008800</v>
      </c>
      <c r="L94" s="116">
        <v>120800</v>
      </c>
      <c r="M94" s="133">
        <v>0.01</v>
      </c>
      <c r="N94" s="184">
        <v>9861600</v>
      </c>
      <c r="O94" s="185">
        <f t="shared" si="10"/>
        <v>0.9852929422108544</v>
      </c>
      <c r="P94" s="112">
        <f>Volume!K94</f>
        <v>401.75</v>
      </c>
      <c r="Q94" s="70">
        <f>Volume!J94</f>
        <v>403.85</v>
      </c>
      <c r="R94" s="267">
        <f t="shared" si="11"/>
        <v>404.205388</v>
      </c>
      <c r="S94" s="107">
        <f t="shared" si="12"/>
        <v>398.260716</v>
      </c>
      <c r="T94" s="113">
        <f t="shared" si="13"/>
        <v>9888000</v>
      </c>
      <c r="U94" s="107">
        <f t="shared" si="14"/>
        <v>1.22168284789644</v>
      </c>
      <c r="V94" s="107">
        <f t="shared" si="15"/>
        <v>376.000504</v>
      </c>
      <c r="W94" s="107">
        <f t="shared" si="16"/>
        <v>26.072556</v>
      </c>
      <c r="X94" s="107">
        <f t="shared" si="17"/>
        <v>2.132328</v>
      </c>
      <c r="Y94" s="107">
        <f t="shared" si="18"/>
        <v>397.2504</v>
      </c>
      <c r="Z94" s="267">
        <f t="shared" si="19"/>
        <v>6.954988000000014</v>
      </c>
      <c r="AA94" s="80"/>
      <c r="AB94" s="79"/>
    </row>
    <row r="95" spans="1:28" s="59" customFormat="1" ht="15">
      <c r="A95" s="215" t="s">
        <v>252</v>
      </c>
      <c r="B95" s="174">
        <v>15731100</v>
      </c>
      <c r="C95" s="172">
        <v>171500</v>
      </c>
      <c r="D95" s="180">
        <v>0.01</v>
      </c>
      <c r="E95" s="174">
        <v>1581300</v>
      </c>
      <c r="F95" s="116">
        <v>9100</v>
      </c>
      <c r="G95" s="180">
        <v>0.01</v>
      </c>
      <c r="H95" s="174">
        <v>193900</v>
      </c>
      <c r="I95" s="116">
        <v>15400</v>
      </c>
      <c r="J95" s="180">
        <v>0.09</v>
      </c>
      <c r="K95" s="174">
        <v>17506300</v>
      </c>
      <c r="L95" s="116">
        <v>196000</v>
      </c>
      <c r="M95" s="133">
        <v>0.01</v>
      </c>
      <c r="N95" s="184">
        <v>17381000</v>
      </c>
      <c r="O95" s="185">
        <f t="shared" si="10"/>
        <v>0.992842576672398</v>
      </c>
      <c r="P95" s="112">
        <f>Volume!K95</f>
        <v>400</v>
      </c>
      <c r="Q95" s="70">
        <f>Volume!J95</f>
        <v>401.5</v>
      </c>
      <c r="R95" s="267">
        <f t="shared" si="11"/>
        <v>702.877945</v>
      </c>
      <c r="S95" s="107">
        <f t="shared" si="12"/>
        <v>697.84715</v>
      </c>
      <c r="T95" s="113">
        <f t="shared" si="13"/>
        <v>17310300</v>
      </c>
      <c r="U95" s="107">
        <f t="shared" si="14"/>
        <v>1.1322738485179344</v>
      </c>
      <c r="V95" s="107">
        <f t="shared" si="15"/>
        <v>631.603665</v>
      </c>
      <c r="W95" s="107">
        <f t="shared" si="16"/>
        <v>63.489195</v>
      </c>
      <c r="X95" s="107">
        <f t="shared" si="17"/>
        <v>7.785085</v>
      </c>
      <c r="Y95" s="107">
        <f t="shared" si="18"/>
        <v>692.412</v>
      </c>
      <c r="Z95" s="267">
        <f t="shared" si="19"/>
        <v>10.46594499999992</v>
      </c>
      <c r="AA95" s="80"/>
      <c r="AB95" s="79"/>
    </row>
    <row r="96" spans="1:28" s="59" customFormat="1" ht="15">
      <c r="A96" s="215" t="s">
        <v>113</v>
      </c>
      <c r="B96" s="174">
        <v>5218400</v>
      </c>
      <c r="C96" s="172">
        <v>141900</v>
      </c>
      <c r="D96" s="180">
        <v>0.03</v>
      </c>
      <c r="E96" s="174">
        <v>376200</v>
      </c>
      <c r="F96" s="116">
        <v>4950</v>
      </c>
      <c r="G96" s="180">
        <v>0.01</v>
      </c>
      <c r="H96" s="174">
        <v>38500</v>
      </c>
      <c r="I96" s="116">
        <v>2200</v>
      </c>
      <c r="J96" s="180">
        <v>0.06</v>
      </c>
      <c r="K96" s="174">
        <v>5633100</v>
      </c>
      <c r="L96" s="116">
        <v>149050</v>
      </c>
      <c r="M96" s="133">
        <v>0.03</v>
      </c>
      <c r="N96" s="184">
        <v>5548400</v>
      </c>
      <c r="O96" s="185">
        <f t="shared" si="10"/>
        <v>0.9849638742433119</v>
      </c>
      <c r="P96" s="112">
        <f>Volume!K96</f>
        <v>535.45</v>
      </c>
      <c r="Q96" s="70">
        <f>Volume!J96</f>
        <v>525.75</v>
      </c>
      <c r="R96" s="267">
        <f t="shared" si="11"/>
        <v>296.1602325</v>
      </c>
      <c r="S96" s="107">
        <f t="shared" si="12"/>
        <v>291.70713</v>
      </c>
      <c r="T96" s="113">
        <f t="shared" si="13"/>
        <v>5484050</v>
      </c>
      <c r="U96" s="107">
        <f t="shared" si="14"/>
        <v>2.7178818573864207</v>
      </c>
      <c r="V96" s="107">
        <f t="shared" si="15"/>
        <v>274.35738</v>
      </c>
      <c r="W96" s="107">
        <f t="shared" si="16"/>
        <v>19.778715</v>
      </c>
      <c r="X96" s="107">
        <f t="shared" si="17"/>
        <v>2.0241375</v>
      </c>
      <c r="Y96" s="107">
        <f t="shared" si="18"/>
        <v>293.64345725000004</v>
      </c>
      <c r="Z96" s="267">
        <f t="shared" si="19"/>
        <v>2.5167752499999665</v>
      </c>
      <c r="AA96" s="80"/>
      <c r="AB96" s="79"/>
    </row>
    <row r="97" spans="1:26" s="8" customFormat="1" ht="15">
      <c r="A97" s="215" t="s">
        <v>164</v>
      </c>
      <c r="B97" s="174">
        <v>7668650</v>
      </c>
      <c r="C97" s="172">
        <v>169400</v>
      </c>
      <c r="D97" s="180">
        <v>0.02</v>
      </c>
      <c r="E97" s="174">
        <v>473000</v>
      </c>
      <c r="F97" s="116">
        <v>-24200</v>
      </c>
      <c r="G97" s="180">
        <v>-0.05</v>
      </c>
      <c r="H97" s="174">
        <v>55000</v>
      </c>
      <c r="I97" s="116">
        <v>3850</v>
      </c>
      <c r="J97" s="180">
        <v>0.08</v>
      </c>
      <c r="K97" s="174">
        <v>8196650</v>
      </c>
      <c r="L97" s="116">
        <v>149050</v>
      </c>
      <c r="M97" s="133">
        <v>0.02</v>
      </c>
      <c r="N97" s="184">
        <v>8081150</v>
      </c>
      <c r="O97" s="185">
        <f t="shared" si="10"/>
        <v>0.9859088774072334</v>
      </c>
      <c r="P97" s="112">
        <f>Volume!K97</f>
        <v>560.75</v>
      </c>
      <c r="Q97" s="70">
        <f>Volume!J97</f>
        <v>578.95</v>
      </c>
      <c r="R97" s="267">
        <f t="shared" si="11"/>
        <v>474.54505175</v>
      </c>
      <c r="S97" s="107">
        <f t="shared" si="12"/>
        <v>467.85817925</v>
      </c>
      <c r="T97" s="113">
        <f t="shared" si="13"/>
        <v>8047600</v>
      </c>
      <c r="U97" s="107">
        <f t="shared" si="14"/>
        <v>1.8521049753963914</v>
      </c>
      <c r="V97" s="107">
        <f t="shared" si="15"/>
        <v>443.97649175</v>
      </c>
      <c r="W97" s="107">
        <f t="shared" si="16"/>
        <v>27.384335</v>
      </c>
      <c r="X97" s="107">
        <f t="shared" si="17"/>
        <v>3.1842250000000005</v>
      </c>
      <c r="Y97" s="107">
        <f t="shared" si="18"/>
        <v>451.26917</v>
      </c>
      <c r="Z97" s="267">
        <f t="shared" si="19"/>
        <v>23.275881750000053</v>
      </c>
    </row>
    <row r="98" spans="1:28" s="59" customFormat="1" ht="15">
      <c r="A98" s="215" t="s">
        <v>219</v>
      </c>
      <c r="B98" s="174">
        <v>9520200</v>
      </c>
      <c r="C98" s="172">
        <v>-102300</v>
      </c>
      <c r="D98" s="180">
        <v>-0.01</v>
      </c>
      <c r="E98" s="174">
        <v>4295100</v>
      </c>
      <c r="F98" s="116">
        <v>143700</v>
      </c>
      <c r="G98" s="180">
        <v>0.03</v>
      </c>
      <c r="H98" s="174">
        <v>1312500</v>
      </c>
      <c r="I98" s="116">
        <v>-1500</v>
      </c>
      <c r="J98" s="180">
        <v>0</v>
      </c>
      <c r="K98" s="174">
        <v>15127800</v>
      </c>
      <c r="L98" s="116">
        <v>39900</v>
      </c>
      <c r="M98" s="133">
        <v>0</v>
      </c>
      <c r="N98" s="184">
        <v>14762100</v>
      </c>
      <c r="O98" s="185">
        <f t="shared" si="10"/>
        <v>0.9758259627969699</v>
      </c>
      <c r="P98" s="112">
        <f>Volume!K98</f>
        <v>1279.4</v>
      </c>
      <c r="Q98" s="70">
        <f>Volume!J98</f>
        <v>1262.65</v>
      </c>
      <c r="R98" s="267">
        <f t="shared" si="11"/>
        <v>1910.111667</v>
      </c>
      <c r="S98" s="107">
        <f t="shared" si="12"/>
        <v>1863.9365565</v>
      </c>
      <c r="T98" s="113">
        <f t="shared" si="13"/>
        <v>15087900</v>
      </c>
      <c r="U98" s="107">
        <f t="shared" si="14"/>
        <v>0.26445032111824707</v>
      </c>
      <c r="V98" s="107">
        <f t="shared" si="15"/>
        <v>1202.068053</v>
      </c>
      <c r="W98" s="107">
        <f t="shared" si="16"/>
        <v>542.3208015</v>
      </c>
      <c r="X98" s="107">
        <f t="shared" si="17"/>
        <v>165.72281250000003</v>
      </c>
      <c r="Y98" s="107">
        <f t="shared" si="18"/>
        <v>1930.345926</v>
      </c>
      <c r="Z98" s="267">
        <f t="shared" si="19"/>
        <v>-20.234259000000065</v>
      </c>
      <c r="AA98" s="80"/>
      <c r="AB98" s="79"/>
    </row>
    <row r="99" spans="1:28" s="59" customFormat="1" ht="15">
      <c r="A99" s="215" t="s">
        <v>233</v>
      </c>
      <c r="B99" s="174">
        <v>33496650</v>
      </c>
      <c r="C99" s="172">
        <v>-107200</v>
      </c>
      <c r="D99" s="180">
        <v>0</v>
      </c>
      <c r="E99" s="174">
        <v>4676600</v>
      </c>
      <c r="F99" s="116">
        <v>93800</v>
      </c>
      <c r="G99" s="180">
        <v>0.02</v>
      </c>
      <c r="H99" s="174">
        <v>710200</v>
      </c>
      <c r="I99" s="116">
        <v>0</v>
      </c>
      <c r="J99" s="180">
        <v>0</v>
      </c>
      <c r="K99" s="174">
        <v>38883450</v>
      </c>
      <c r="L99" s="116">
        <v>-13400</v>
      </c>
      <c r="M99" s="133">
        <v>0</v>
      </c>
      <c r="N99" s="184">
        <v>35814850</v>
      </c>
      <c r="O99" s="185">
        <f t="shared" si="10"/>
        <v>0.9210821056259154</v>
      </c>
      <c r="P99" s="112">
        <f>Volume!K99</f>
        <v>67.35</v>
      </c>
      <c r="Q99" s="70">
        <f>Volume!J99</f>
        <v>67.5</v>
      </c>
      <c r="R99" s="267">
        <f t="shared" si="11"/>
        <v>262.4632875</v>
      </c>
      <c r="S99" s="107">
        <f t="shared" si="12"/>
        <v>241.7502375</v>
      </c>
      <c r="T99" s="113">
        <f t="shared" si="13"/>
        <v>38896850</v>
      </c>
      <c r="U99" s="107">
        <f t="shared" si="14"/>
        <v>-0.03445009043148738</v>
      </c>
      <c r="V99" s="107">
        <f t="shared" si="15"/>
        <v>226.1023875</v>
      </c>
      <c r="W99" s="107">
        <f t="shared" si="16"/>
        <v>31.56705</v>
      </c>
      <c r="X99" s="107">
        <f t="shared" si="17"/>
        <v>4.79385</v>
      </c>
      <c r="Y99" s="107">
        <f t="shared" si="18"/>
        <v>261.97028475</v>
      </c>
      <c r="Z99" s="267">
        <f t="shared" si="19"/>
        <v>0.49300274999995963</v>
      </c>
      <c r="AA99" s="80"/>
      <c r="AB99" s="79"/>
    </row>
    <row r="100" spans="1:28" s="59" customFormat="1" ht="15">
      <c r="A100" s="215" t="s">
        <v>253</v>
      </c>
      <c r="B100" s="174">
        <v>25587900</v>
      </c>
      <c r="C100" s="172">
        <v>418500</v>
      </c>
      <c r="D100" s="180">
        <v>0.02</v>
      </c>
      <c r="E100" s="174">
        <v>5078700</v>
      </c>
      <c r="F100" s="116">
        <v>240300</v>
      </c>
      <c r="G100" s="180">
        <v>0.05</v>
      </c>
      <c r="H100" s="174">
        <v>834300</v>
      </c>
      <c r="I100" s="116">
        <v>48600</v>
      </c>
      <c r="J100" s="180">
        <v>0.06</v>
      </c>
      <c r="K100" s="174">
        <v>31500900</v>
      </c>
      <c r="L100" s="116">
        <v>707400</v>
      </c>
      <c r="M100" s="133">
        <v>0.02</v>
      </c>
      <c r="N100" s="184">
        <v>31025700</v>
      </c>
      <c r="O100" s="185">
        <f t="shared" si="10"/>
        <v>0.9849147167223794</v>
      </c>
      <c r="P100" s="112">
        <f>Volume!K100</f>
        <v>83.95</v>
      </c>
      <c r="Q100" s="70">
        <f>Volume!J100</f>
        <v>84.3</v>
      </c>
      <c r="R100" s="267">
        <f t="shared" si="11"/>
        <v>265.552587</v>
      </c>
      <c r="S100" s="107">
        <f t="shared" si="12"/>
        <v>261.546651</v>
      </c>
      <c r="T100" s="113">
        <f t="shared" si="13"/>
        <v>30793500</v>
      </c>
      <c r="U100" s="107">
        <f t="shared" si="14"/>
        <v>2.2972380534853136</v>
      </c>
      <c r="V100" s="107">
        <f t="shared" si="15"/>
        <v>215.705997</v>
      </c>
      <c r="W100" s="107">
        <f t="shared" si="16"/>
        <v>42.813441</v>
      </c>
      <c r="X100" s="107">
        <f t="shared" si="17"/>
        <v>7.033149</v>
      </c>
      <c r="Y100" s="107">
        <f t="shared" si="18"/>
        <v>258.5114325</v>
      </c>
      <c r="Z100" s="267">
        <f t="shared" si="19"/>
        <v>7.041154500000005</v>
      </c>
      <c r="AA100" s="80"/>
      <c r="AB100" s="79"/>
    </row>
    <row r="101" spans="1:28" s="59" customFormat="1" ht="15">
      <c r="A101" s="215" t="s">
        <v>220</v>
      </c>
      <c r="B101" s="174">
        <v>5877600</v>
      </c>
      <c r="C101" s="172">
        <v>-113400</v>
      </c>
      <c r="D101" s="180">
        <v>-0.02</v>
      </c>
      <c r="E101" s="174">
        <v>1214400</v>
      </c>
      <c r="F101" s="116">
        <v>10800</v>
      </c>
      <c r="G101" s="180">
        <v>0.01</v>
      </c>
      <c r="H101" s="174">
        <v>202200</v>
      </c>
      <c r="I101" s="116">
        <v>12600</v>
      </c>
      <c r="J101" s="180">
        <v>0.07</v>
      </c>
      <c r="K101" s="174">
        <v>7294200</v>
      </c>
      <c r="L101" s="116">
        <v>-90000</v>
      </c>
      <c r="M101" s="133">
        <v>-0.01</v>
      </c>
      <c r="N101" s="184">
        <v>7212000</v>
      </c>
      <c r="O101" s="185">
        <f t="shared" si="10"/>
        <v>0.9887307723945052</v>
      </c>
      <c r="P101" s="112">
        <f>Volume!K101</f>
        <v>432.15</v>
      </c>
      <c r="Q101" s="70">
        <f>Volume!J101</f>
        <v>427.15</v>
      </c>
      <c r="R101" s="267">
        <f t="shared" si="11"/>
        <v>311.571753</v>
      </c>
      <c r="S101" s="107">
        <f t="shared" si="12"/>
        <v>308.06058</v>
      </c>
      <c r="T101" s="113">
        <f t="shared" si="13"/>
        <v>7384200</v>
      </c>
      <c r="U101" s="107">
        <f t="shared" si="14"/>
        <v>-1.218818558543918</v>
      </c>
      <c r="V101" s="107">
        <f t="shared" si="15"/>
        <v>251.061684</v>
      </c>
      <c r="W101" s="107">
        <f t="shared" si="16"/>
        <v>51.873096</v>
      </c>
      <c r="X101" s="107">
        <f t="shared" si="17"/>
        <v>8.636973</v>
      </c>
      <c r="Y101" s="107">
        <f t="shared" si="18"/>
        <v>319.108203</v>
      </c>
      <c r="Z101" s="267">
        <f t="shared" si="19"/>
        <v>-7.536450000000002</v>
      </c>
      <c r="AA101" s="80"/>
      <c r="AB101" s="79"/>
    </row>
    <row r="102" spans="1:28" s="59" customFormat="1" ht="15">
      <c r="A102" s="215" t="s">
        <v>221</v>
      </c>
      <c r="B102" s="174">
        <v>6304000</v>
      </c>
      <c r="C102" s="172">
        <v>164000</v>
      </c>
      <c r="D102" s="180">
        <v>0.03</v>
      </c>
      <c r="E102" s="174">
        <v>766500</v>
      </c>
      <c r="F102" s="116">
        <v>78500</v>
      </c>
      <c r="G102" s="180">
        <v>0.11</v>
      </c>
      <c r="H102" s="174">
        <v>619500</v>
      </c>
      <c r="I102" s="116">
        <v>131000</v>
      </c>
      <c r="J102" s="180">
        <v>0.27</v>
      </c>
      <c r="K102" s="174">
        <v>7690000</v>
      </c>
      <c r="L102" s="116">
        <v>373500</v>
      </c>
      <c r="M102" s="133">
        <v>0.05</v>
      </c>
      <c r="N102" s="184">
        <v>7579500</v>
      </c>
      <c r="O102" s="185">
        <f t="shared" si="10"/>
        <v>0.985630689206762</v>
      </c>
      <c r="P102" s="112">
        <f>Volume!K102</f>
        <v>1127.25</v>
      </c>
      <c r="Q102" s="70">
        <f>Volume!J102</f>
        <v>1178.45</v>
      </c>
      <c r="R102" s="267">
        <f t="shared" si="11"/>
        <v>906.22805</v>
      </c>
      <c r="S102" s="107">
        <f t="shared" si="12"/>
        <v>893.2061775</v>
      </c>
      <c r="T102" s="113">
        <f t="shared" si="13"/>
        <v>7316500</v>
      </c>
      <c r="U102" s="107">
        <f t="shared" si="14"/>
        <v>5.104899883824233</v>
      </c>
      <c r="V102" s="107">
        <f t="shared" si="15"/>
        <v>742.89488</v>
      </c>
      <c r="W102" s="107">
        <f t="shared" si="16"/>
        <v>90.3281925</v>
      </c>
      <c r="X102" s="107">
        <f t="shared" si="17"/>
        <v>73.0049775</v>
      </c>
      <c r="Y102" s="107">
        <f t="shared" si="18"/>
        <v>824.7524625</v>
      </c>
      <c r="Z102" s="267">
        <f t="shared" si="19"/>
        <v>81.47558750000007</v>
      </c>
      <c r="AA102" s="80"/>
      <c r="AB102" s="79"/>
    </row>
    <row r="103" spans="1:26" s="8" customFormat="1" ht="15">
      <c r="A103" s="215" t="s">
        <v>51</v>
      </c>
      <c r="B103" s="174">
        <v>2164800</v>
      </c>
      <c r="C103" s="172">
        <v>-70400</v>
      </c>
      <c r="D103" s="180">
        <v>-0.03</v>
      </c>
      <c r="E103" s="174">
        <v>251200</v>
      </c>
      <c r="F103" s="116">
        <v>4800</v>
      </c>
      <c r="G103" s="180">
        <v>0.02</v>
      </c>
      <c r="H103" s="174">
        <v>27200</v>
      </c>
      <c r="I103" s="116">
        <v>0</v>
      </c>
      <c r="J103" s="180">
        <v>0</v>
      </c>
      <c r="K103" s="174">
        <v>2443200</v>
      </c>
      <c r="L103" s="116">
        <v>-65600</v>
      </c>
      <c r="M103" s="133">
        <v>-0.03</v>
      </c>
      <c r="N103" s="184">
        <v>2408000</v>
      </c>
      <c r="O103" s="185">
        <f t="shared" si="10"/>
        <v>0.9855926653569089</v>
      </c>
      <c r="P103" s="112">
        <f>Volume!K103</f>
        <v>166.05</v>
      </c>
      <c r="Q103" s="70">
        <f>Volume!J103</f>
        <v>165.75</v>
      </c>
      <c r="R103" s="267">
        <f t="shared" si="11"/>
        <v>40.49604</v>
      </c>
      <c r="S103" s="107">
        <f t="shared" si="12"/>
        <v>39.9126</v>
      </c>
      <c r="T103" s="113">
        <f t="shared" si="13"/>
        <v>2508800</v>
      </c>
      <c r="U103" s="107">
        <f t="shared" si="14"/>
        <v>-2.614795918367347</v>
      </c>
      <c r="V103" s="107">
        <f t="shared" si="15"/>
        <v>35.88156</v>
      </c>
      <c r="W103" s="107">
        <f t="shared" si="16"/>
        <v>4.16364</v>
      </c>
      <c r="X103" s="107">
        <f t="shared" si="17"/>
        <v>0.45084</v>
      </c>
      <c r="Y103" s="107">
        <f t="shared" si="18"/>
        <v>41.658624</v>
      </c>
      <c r="Z103" s="267">
        <f t="shared" si="19"/>
        <v>-1.1625840000000025</v>
      </c>
    </row>
    <row r="104" spans="1:26" s="8" customFormat="1" ht="15">
      <c r="A104" s="215" t="s">
        <v>245</v>
      </c>
      <c r="B104" s="174">
        <v>2172000</v>
      </c>
      <c r="C104" s="172">
        <v>82500</v>
      </c>
      <c r="D104" s="180">
        <v>0.04</v>
      </c>
      <c r="E104" s="174">
        <v>11250</v>
      </c>
      <c r="F104" s="116">
        <v>0</v>
      </c>
      <c r="G104" s="180">
        <v>0</v>
      </c>
      <c r="H104" s="174">
        <v>0</v>
      </c>
      <c r="I104" s="116">
        <v>0</v>
      </c>
      <c r="J104" s="180">
        <v>0</v>
      </c>
      <c r="K104" s="174">
        <v>2183250</v>
      </c>
      <c r="L104" s="116">
        <v>82500</v>
      </c>
      <c r="M104" s="133">
        <v>0.04</v>
      </c>
      <c r="N104" s="184">
        <v>2144250</v>
      </c>
      <c r="O104" s="185">
        <f t="shared" si="10"/>
        <v>0.9821367227756784</v>
      </c>
      <c r="P104" s="112">
        <f>Volume!K104</f>
        <v>1222.1</v>
      </c>
      <c r="Q104" s="70">
        <f>Volume!J104</f>
        <v>1210.7</v>
      </c>
      <c r="R104" s="267">
        <f t="shared" si="11"/>
        <v>264.3260775</v>
      </c>
      <c r="S104" s="107">
        <f t="shared" si="12"/>
        <v>259.6043475</v>
      </c>
      <c r="T104" s="113">
        <f t="shared" si="13"/>
        <v>2100750</v>
      </c>
      <c r="U104" s="107">
        <f t="shared" si="14"/>
        <v>3.9271688682613353</v>
      </c>
      <c r="V104" s="107">
        <f t="shared" si="15"/>
        <v>262.96404</v>
      </c>
      <c r="W104" s="107">
        <f t="shared" si="16"/>
        <v>1.3620375</v>
      </c>
      <c r="X104" s="107">
        <f t="shared" si="17"/>
        <v>0</v>
      </c>
      <c r="Y104" s="107">
        <f t="shared" si="18"/>
        <v>256.7326575</v>
      </c>
      <c r="Z104" s="267">
        <f t="shared" si="19"/>
        <v>7.5934199999999805</v>
      </c>
    </row>
    <row r="105" spans="1:26" s="8" customFormat="1" ht="15">
      <c r="A105" s="215" t="s">
        <v>196</v>
      </c>
      <c r="B105" s="333">
        <v>5890500</v>
      </c>
      <c r="C105" s="173">
        <v>-39000</v>
      </c>
      <c r="D105" s="181">
        <v>-0.01</v>
      </c>
      <c r="E105" s="183">
        <v>345000</v>
      </c>
      <c r="F105" s="177">
        <v>-21000</v>
      </c>
      <c r="G105" s="181">
        <v>-0.06</v>
      </c>
      <c r="H105" s="175">
        <v>63000</v>
      </c>
      <c r="I105" s="178">
        <v>-4500</v>
      </c>
      <c r="J105" s="181">
        <v>-0.07</v>
      </c>
      <c r="K105" s="174">
        <v>6298500</v>
      </c>
      <c r="L105" s="116">
        <v>-64500</v>
      </c>
      <c r="M105" s="436">
        <v>-0.01</v>
      </c>
      <c r="N105" s="186">
        <v>6264000</v>
      </c>
      <c r="O105" s="185">
        <f t="shared" si="10"/>
        <v>0.9945225053584187</v>
      </c>
      <c r="P105" s="112">
        <f>Volume!K105</f>
        <v>232</v>
      </c>
      <c r="Q105" s="70">
        <f>Volume!J105</f>
        <v>231.3</v>
      </c>
      <c r="R105" s="267">
        <f t="shared" si="11"/>
        <v>145.684305</v>
      </c>
      <c r="S105" s="107">
        <f t="shared" si="12"/>
        <v>144.88632</v>
      </c>
      <c r="T105" s="113">
        <f t="shared" si="13"/>
        <v>6363000</v>
      </c>
      <c r="U105" s="107">
        <f t="shared" si="14"/>
        <v>-1.0136727958510137</v>
      </c>
      <c r="V105" s="107">
        <f t="shared" si="15"/>
        <v>136.247265</v>
      </c>
      <c r="W105" s="107">
        <f t="shared" si="16"/>
        <v>7.97985</v>
      </c>
      <c r="X105" s="107">
        <f t="shared" si="17"/>
        <v>1.45719</v>
      </c>
      <c r="Y105" s="107">
        <f t="shared" si="18"/>
        <v>147.6216</v>
      </c>
      <c r="Z105" s="267">
        <f t="shared" si="19"/>
        <v>-1.937295000000006</v>
      </c>
    </row>
    <row r="106" spans="1:26" s="8" customFormat="1" ht="15">
      <c r="A106" s="215" t="s">
        <v>197</v>
      </c>
      <c r="B106" s="333">
        <v>477700</v>
      </c>
      <c r="C106" s="173">
        <v>3400</v>
      </c>
      <c r="D106" s="181">
        <v>0.01</v>
      </c>
      <c r="E106" s="183">
        <v>0</v>
      </c>
      <c r="F106" s="177">
        <v>0</v>
      </c>
      <c r="G106" s="181">
        <v>0</v>
      </c>
      <c r="H106" s="175">
        <v>0</v>
      </c>
      <c r="I106" s="178">
        <v>0</v>
      </c>
      <c r="J106" s="181">
        <v>0</v>
      </c>
      <c r="K106" s="174">
        <v>477700</v>
      </c>
      <c r="L106" s="116">
        <v>3400</v>
      </c>
      <c r="M106" s="436">
        <v>0.01</v>
      </c>
      <c r="N106" s="186">
        <v>470900</v>
      </c>
      <c r="O106" s="185">
        <f t="shared" si="10"/>
        <v>0.9857651245551602</v>
      </c>
      <c r="P106" s="112">
        <f>Volume!K106</f>
        <v>307.75</v>
      </c>
      <c r="Q106" s="70">
        <f>Volume!J106</f>
        <v>308.35</v>
      </c>
      <c r="R106" s="267">
        <f t="shared" si="11"/>
        <v>14.7298795</v>
      </c>
      <c r="S106" s="107">
        <f t="shared" si="12"/>
        <v>14.5202015</v>
      </c>
      <c r="T106" s="113">
        <f t="shared" si="13"/>
        <v>474300</v>
      </c>
      <c r="U106" s="107">
        <f t="shared" si="14"/>
        <v>0.7168458781362007</v>
      </c>
      <c r="V106" s="107">
        <f t="shared" si="15"/>
        <v>14.7298795</v>
      </c>
      <c r="W106" s="107">
        <f t="shared" si="16"/>
        <v>0</v>
      </c>
      <c r="X106" s="107">
        <f t="shared" si="17"/>
        <v>0</v>
      </c>
      <c r="Y106" s="107">
        <f t="shared" si="18"/>
        <v>14.5965825</v>
      </c>
      <c r="Z106" s="267">
        <f t="shared" si="19"/>
        <v>0.1332969999999989</v>
      </c>
    </row>
    <row r="107" spans="1:26" s="8" customFormat="1" ht="15">
      <c r="A107" s="215" t="s">
        <v>165</v>
      </c>
      <c r="B107" s="174">
        <v>9858625</v>
      </c>
      <c r="C107" s="172">
        <v>522375</v>
      </c>
      <c r="D107" s="180">
        <v>0.06</v>
      </c>
      <c r="E107" s="174">
        <v>212625</v>
      </c>
      <c r="F107" s="116">
        <v>8750</v>
      </c>
      <c r="G107" s="180">
        <v>0.04</v>
      </c>
      <c r="H107" s="174">
        <v>45500</v>
      </c>
      <c r="I107" s="116">
        <v>0</v>
      </c>
      <c r="J107" s="180">
        <v>0</v>
      </c>
      <c r="K107" s="174">
        <v>10116750</v>
      </c>
      <c r="L107" s="116">
        <v>531125</v>
      </c>
      <c r="M107" s="133">
        <v>0.06</v>
      </c>
      <c r="N107" s="184">
        <v>10055500</v>
      </c>
      <c r="O107" s="185">
        <f t="shared" si="10"/>
        <v>0.9939456841376925</v>
      </c>
      <c r="P107" s="112">
        <f>Volume!K107</f>
        <v>534.6</v>
      </c>
      <c r="Q107" s="70">
        <f>Volume!J107</f>
        <v>537.5</v>
      </c>
      <c r="R107" s="267">
        <f t="shared" si="11"/>
        <v>543.7753125</v>
      </c>
      <c r="S107" s="107">
        <f t="shared" si="12"/>
        <v>540.483125</v>
      </c>
      <c r="T107" s="113">
        <f t="shared" si="13"/>
        <v>9585625</v>
      </c>
      <c r="U107" s="107">
        <f t="shared" si="14"/>
        <v>5.540848927430398</v>
      </c>
      <c r="V107" s="107">
        <f t="shared" si="15"/>
        <v>529.90109375</v>
      </c>
      <c r="W107" s="107">
        <f t="shared" si="16"/>
        <v>11.42859375</v>
      </c>
      <c r="X107" s="107">
        <f t="shared" si="17"/>
        <v>2.445625</v>
      </c>
      <c r="Y107" s="107">
        <f t="shared" si="18"/>
        <v>512.4475125</v>
      </c>
      <c r="Z107" s="267">
        <f t="shared" si="19"/>
        <v>31.327800000000025</v>
      </c>
    </row>
    <row r="108" spans="1:26" s="8" customFormat="1" ht="15">
      <c r="A108" s="215" t="s">
        <v>166</v>
      </c>
      <c r="B108" s="174">
        <v>1967400</v>
      </c>
      <c r="C108" s="172">
        <v>69300</v>
      </c>
      <c r="D108" s="180">
        <v>0.04</v>
      </c>
      <c r="E108" s="174">
        <v>0</v>
      </c>
      <c r="F108" s="116">
        <v>0</v>
      </c>
      <c r="G108" s="180">
        <v>0</v>
      </c>
      <c r="H108" s="174">
        <v>9000</v>
      </c>
      <c r="I108" s="116">
        <v>9000</v>
      </c>
      <c r="J108" s="180">
        <v>0</v>
      </c>
      <c r="K108" s="174">
        <v>1976400</v>
      </c>
      <c r="L108" s="116">
        <v>78300</v>
      </c>
      <c r="M108" s="133">
        <v>0.04</v>
      </c>
      <c r="N108" s="184">
        <v>1874250</v>
      </c>
      <c r="O108" s="185">
        <f t="shared" si="10"/>
        <v>0.9483151183970856</v>
      </c>
      <c r="P108" s="179">
        <f>Volume!K108</f>
        <v>968</v>
      </c>
      <c r="Q108" s="15">
        <f>Volume!J108</f>
        <v>970</v>
      </c>
      <c r="R108" s="267">
        <f t="shared" si="11"/>
        <v>191.7108</v>
      </c>
      <c r="S108" s="107">
        <f t="shared" si="12"/>
        <v>181.80225</v>
      </c>
      <c r="T108" s="113">
        <f t="shared" si="13"/>
        <v>1898100</v>
      </c>
      <c r="U108" s="107">
        <f t="shared" si="14"/>
        <v>4.125177809388336</v>
      </c>
      <c r="V108" s="107">
        <f t="shared" si="15"/>
        <v>190.8378</v>
      </c>
      <c r="W108" s="107">
        <f t="shared" si="16"/>
        <v>0</v>
      </c>
      <c r="X108" s="107">
        <f t="shared" si="17"/>
        <v>0.873</v>
      </c>
      <c r="Y108" s="107">
        <f t="shared" si="18"/>
        <v>183.73608</v>
      </c>
      <c r="Z108" s="267">
        <f t="shared" si="19"/>
        <v>7.974720000000019</v>
      </c>
    </row>
    <row r="109" spans="1:26" s="8" customFormat="1" ht="15">
      <c r="A109" s="215" t="s">
        <v>231</v>
      </c>
      <c r="B109" s="174">
        <v>467250</v>
      </c>
      <c r="C109" s="172">
        <v>20000</v>
      </c>
      <c r="D109" s="180">
        <v>0.04</v>
      </c>
      <c r="E109" s="174">
        <v>1000</v>
      </c>
      <c r="F109" s="116">
        <v>0</v>
      </c>
      <c r="G109" s="180">
        <v>0</v>
      </c>
      <c r="H109" s="174">
        <v>250</v>
      </c>
      <c r="I109" s="116">
        <v>0</v>
      </c>
      <c r="J109" s="180">
        <v>0</v>
      </c>
      <c r="K109" s="174">
        <v>468500</v>
      </c>
      <c r="L109" s="116">
        <v>20000</v>
      </c>
      <c r="M109" s="133">
        <v>0.04</v>
      </c>
      <c r="N109" s="184">
        <v>465250</v>
      </c>
      <c r="O109" s="185">
        <f t="shared" si="10"/>
        <v>0.9930629669156884</v>
      </c>
      <c r="P109" s="179">
        <f>Volume!K109</f>
        <v>1415.45</v>
      </c>
      <c r="Q109" s="15">
        <f>Volume!J109</f>
        <v>1419.8</v>
      </c>
      <c r="R109" s="267">
        <f t="shared" si="11"/>
        <v>66.51763</v>
      </c>
      <c r="S109" s="107">
        <f t="shared" si="12"/>
        <v>66.056195</v>
      </c>
      <c r="T109" s="113">
        <f t="shared" si="13"/>
        <v>448500</v>
      </c>
      <c r="U109" s="107">
        <f t="shared" si="14"/>
        <v>4.459308807134894</v>
      </c>
      <c r="V109" s="107">
        <f t="shared" si="15"/>
        <v>66.340155</v>
      </c>
      <c r="W109" s="107">
        <f t="shared" si="16"/>
        <v>0.14198</v>
      </c>
      <c r="X109" s="107">
        <f t="shared" si="17"/>
        <v>0.035495</v>
      </c>
      <c r="Y109" s="107">
        <f t="shared" si="18"/>
        <v>63.4829325</v>
      </c>
      <c r="Z109" s="267">
        <f t="shared" si="19"/>
        <v>3.0346975</v>
      </c>
    </row>
    <row r="110" spans="1:28" s="59" customFormat="1" ht="15">
      <c r="A110" s="215" t="s">
        <v>246</v>
      </c>
      <c r="B110" s="174">
        <v>1394400</v>
      </c>
      <c r="C110" s="172">
        <v>4800</v>
      </c>
      <c r="D110" s="180">
        <v>0</v>
      </c>
      <c r="E110" s="174">
        <v>30200</v>
      </c>
      <c r="F110" s="116">
        <v>-200</v>
      </c>
      <c r="G110" s="180">
        <v>-0.01</v>
      </c>
      <c r="H110" s="174">
        <v>5000</v>
      </c>
      <c r="I110" s="116">
        <v>-200</v>
      </c>
      <c r="J110" s="180">
        <v>-0.04</v>
      </c>
      <c r="K110" s="174">
        <v>1429600</v>
      </c>
      <c r="L110" s="116">
        <v>4400</v>
      </c>
      <c r="M110" s="133">
        <v>0</v>
      </c>
      <c r="N110" s="184">
        <v>1375800</v>
      </c>
      <c r="O110" s="185">
        <f t="shared" si="10"/>
        <v>0.9623670956911025</v>
      </c>
      <c r="P110" s="179">
        <f>Volume!K110</f>
        <v>1395.85</v>
      </c>
      <c r="Q110" s="15">
        <f>Volume!J110</f>
        <v>1396.1</v>
      </c>
      <c r="R110" s="267">
        <f t="shared" si="11"/>
        <v>199.58645599999997</v>
      </c>
      <c r="S110" s="107">
        <f t="shared" si="12"/>
        <v>192.07543799999996</v>
      </c>
      <c r="T110" s="113">
        <f t="shared" si="13"/>
        <v>1425200</v>
      </c>
      <c r="U110" s="107">
        <f t="shared" si="14"/>
        <v>0.30872859949480774</v>
      </c>
      <c r="V110" s="107">
        <f t="shared" si="15"/>
        <v>194.672184</v>
      </c>
      <c r="W110" s="107">
        <f t="shared" si="16"/>
        <v>4.216222</v>
      </c>
      <c r="X110" s="107">
        <f t="shared" si="17"/>
        <v>0.69805</v>
      </c>
      <c r="Y110" s="107">
        <f t="shared" si="18"/>
        <v>198.93654199999997</v>
      </c>
      <c r="Z110" s="267">
        <f t="shared" si="19"/>
        <v>0.6499139999999954</v>
      </c>
      <c r="AA110" s="80"/>
      <c r="AB110" s="79"/>
    </row>
    <row r="111" spans="1:26" s="8" customFormat="1" ht="15">
      <c r="A111" s="215" t="s">
        <v>105</v>
      </c>
      <c r="B111" s="174">
        <v>16856800</v>
      </c>
      <c r="C111" s="172">
        <v>53200</v>
      </c>
      <c r="D111" s="180">
        <v>0</v>
      </c>
      <c r="E111" s="174">
        <v>2986800</v>
      </c>
      <c r="F111" s="116">
        <v>-152000</v>
      </c>
      <c r="G111" s="180">
        <v>-0.05</v>
      </c>
      <c r="H111" s="174">
        <v>380000</v>
      </c>
      <c r="I111" s="116">
        <v>83600</v>
      </c>
      <c r="J111" s="180">
        <v>0.28</v>
      </c>
      <c r="K111" s="174">
        <v>20223600</v>
      </c>
      <c r="L111" s="116">
        <v>-15200</v>
      </c>
      <c r="M111" s="133">
        <v>0</v>
      </c>
      <c r="N111" s="184">
        <v>19957600</v>
      </c>
      <c r="O111" s="185">
        <f t="shared" si="10"/>
        <v>0.9868470499812101</v>
      </c>
      <c r="P111" s="179">
        <f>Volume!K111</f>
        <v>82.2</v>
      </c>
      <c r="Q111" s="15">
        <f>Volume!J111</f>
        <v>84.65</v>
      </c>
      <c r="R111" s="267">
        <f t="shared" si="11"/>
        <v>171.192774</v>
      </c>
      <c r="S111" s="107">
        <f t="shared" si="12"/>
        <v>168.941084</v>
      </c>
      <c r="T111" s="113">
        <f t="shared" si="13"/>
        <v>20238800</v>
      </c>
      <c r="U111" s="107">
        <f t="shared" si="14"/>
        <v>-0.07510326699211416</v>
      </c>
      <c r="V111" s="107">
        <f t="shared" si="15"/>
        <v>142.692812</v>
      </c>
      <c r="W111" s="107">
        <f t="shared" si="16"/>
        <v>25.283262000000004</v>
      </c>
      <c r="X111" s="107">
        <f t="shared" si="17"/>
        <v>3.2167000000000003</v>
      </c>
      <c r="Y111" s="107">
        <f t="shared" si="18"/>
        <v>166.362936</v>
      </c>
      <c r="Z111" s="267">
        <f t="shared" si="19"/>
        <v>4.829837999999995</v>
      </c>
    </row>
    <row r="112" spans="1:28" s="59" customFormat="1" ht="15">
      <c r="A112" s="215" t="s">
        <v>167</v>
      </c>
      <c r="B112" s="174">
        <v>1983150</v>
      </c>
      <c r="C112" s="172">
        <v>25650</v>
      </c>
      <c r="D112" s="180">
        <v>0.01</v>
      </c>
      <c r="E112" s="174">
        <v>72900</v>
      </c>
      <c r="F112" s="116">
        <v>4050</v>
      </c>
      <c r="G112" s="180">
        <v>0.06</v>
      </c>
      <c r="H112" s="174">
        <v>10800</v>
      </c>
      <c r="I112" s="116">
        <v>0</v>
      </c>
      <c r="J112" s="180">
        <v>0</v>
      </c>
      <c r="K112" s="174">
        <v>2066850</v>
      </c>
      <c r="L112" s="116">
        <v>29700</v>
      </c>
      <c r="M112" s="133">
        <v>0.01</v>
      </c>
      <c r="N112" s="184">
        <v>1991250</v>
      </c>
      <c r="O112" s="185">
        <f t="shared" si="10"/>
        <v>0.9634225996080993</v>
      </c>
      <c r="P112" s="179">
        <f>Volume!K112</f>
        <v>229.2</v>
      </c>
      <c r="Q112" s="15">
        <f>Volume!J112</f>
        <v>227.65</v>
      </c>
      <c r="R112" s="267">
        <f t="shared" si="11"/>
        <v>47.05184025</v>
      </c>
      <c r="S112" s="107">
        <f t="shared" si="12"/>
        <v>45.33080625</v>
      </c>
      <c r="T112" s="113">
        <f t="shared" si="13"/>
        <v>2037150</v>
      </c>
      <c r="U112" s="107">
        <f t="shared" si="14"/>
        <v>1.4579191517561298</v>
      </c>
      <c r="V112" s="107">
        <f t="shared" si="15"/>
        <v>45.14640975</v>
      </c>
      <c r="W112" s="107">
        <f t="shared" si="16"/>
        <v>1.6595685</v>
      </c>
      <c r="X112" s="107">
        <f t="shared" si="17"/>
        <v>0.245862</v>
      </c>
      <c r="Y112" s="107">
        <f t="shared" si="18"/>
        <v>46.691478</v>
      </c>
      <c r="Z112" s="267">
        <f t="shared" si="19"/>
        <v>0.36036225000000144</v>
      </c>
      <c r="AA112" s="80"/>
      <c r="AB112" s="79"/>
    </row>
    <row r="113" spans="1:28" s="59" customFormat="1" ht="15">
      <c r="A113" s="215" t="s">
        <v>224</v>
      </c>
      <c r="B113" s="174">
        <v>6889052</v>
      </c>
      <c r="C113" s="172">
        <v>-393872</v>
      </c>
      <c r="D113" s="180">
        <v>-0.05</v>
      </c>
      <c r="E113" s="174">
        <v>723060</v>
      </c>
      <c r="F113" s="116">
        <v>-2060</v>
      </c>
      <c r="G113" s="180">
        <v>0</v>
      </c>
      <c r="H113" s="174">
        <v>111240</v>
      </c>
      <c r="I113" s="116">
        <v>4532</v>
      </c>
      <c r="J113" s="180">
        <v>0.04</v>
      </c>
      <c r="K113" s="174">
        <v>7723352</v>
      </c>
      <c r="L113" s="116">
        <v>-391400</v>
      </c>
      <c r="M113" s="133">
        <v>-0.05</v>
      </c>
      <c r="N113" s="184">
        <v>7651252</v>
      </c>
      <c r="O113" s="185">
        <f t="shared" si="10"/>
        <v>0.9906646751306946</v>
      </c>
      <c r="P113" s="179">
        <f>Volume!K113</f>
        <v>829.45</v>
      </c>
      <c r="Q113" s="15">
        <f>Volume!J113</f>
        <v>823.8</v>
      </c>
      <c r="R113" s="267">
        <f t="shared" si="11"/>
        <v>636.2497377599999</v>
      </c>
      <c r="S113" s="107">
        <f t="shared" si="12"/>
        <v>630.31013976</v>
      </c>
      <c r="T113" s="113">
        <f t="shared" si="13"/>
        <v>8114752</v>
      </c>
      <c r="U113" s="107">
        <f t="shared" si="14"/>
        <v>-4.823314378554021</v>
      </c>
      <c r="V113" s="107">
        <f t="shared" si="15"/>
        <v>567.52010376</v>
      </c>
      <c r="W113" s="107">
        <f t="shared" si="16"/>
        <v>59.5656828</v>
      </c>
      <c r="X113" s="107">
        <f t="shared" si="17"/>
        <v>9.1639512</v>
      </c>
      <c r="Y113" s="107">
        <f t="shared" si="18"/>
        <v>673.0781046400001</v>
      </c>
      <c r="Z113" s="267">
        <f t="shared" si="19"/>
        <v>-36.8283668800002</v>
      </c>
      <c r="AA113" s="80"/>
      <c r="AB113" s="79"/>
    </row>
    <row r="114" spans="1:28" s="59" customFormat="1" ht="15">
      <c r="A114" s="215" t="s">
        <v>247</v>
      </c>
      <c r="B114" s="174">
        <v>1318400</v>
      </c>
      <c r="C114" s="172">
        <v>-17600</v>
      </c>
      <c r="D114" s="180">
        <v>-0.01</v>
      </c>
      <c r="E114" s="174">
        <v>29600</v>
      </c>
      <c r="F114" s="116">
        <v>-800</v>
      </c>
      <c r="G114" s="180">
        <v>-0.03</v>
      </c>
      <c r="H114" s="174">
        <v>4000</v>
      </c>
      <c r="I114" s="116">
        <v>0</v>
      </c>
      <c r="J114" s="180">
        <v>0</v>
      </c>
      <c r="K114" s="174">
        <v>1352000</v>
      </c>
      <c r="L114" s="116">
        <v>-18400</v>
      </c>
      <c r="M114" s="133">
        <v>-0.01</v>
      </c>
      <c r="N114" s="184">
        <v>1313600</v>
      </c>
      <c r="O114" s="185">
        <f t="shared" si="10"/>
        <v>0.9715976331360947</v>
      </c>
      <c r="P114" s="179">
        <f>Volume!K114</f>
        <v>556.85</v>
      </c>
      <c r="Q114" s="15">
        <f>Volume!J114</f>
        <v>557.95</v>
      </c>
      <c r="R114" s="267">
        <f t="shared" si="11"/>
        <v>75.43484000000001</v>
      </c>
      <c r="S114" s="107">
        <f t="shared" si="12"/>
        <v>73.29231200000001</v>
      </c>
      <c r="T114" s="113">
        <f t="shared" si="13"/>
        <v>1370400</v>
      </c>
      <c r="U114" s="107">
        <f t="shared" si="14"/>
        <v>-1.3426736719206072</v>
      </c>
      <c r="V114" s="107">
        <f t="shared" si="15"/>
        <v>73.560128</v>
      </c>
      <c r="W114" s="107">
        <f t="shared" si="16"/>
        <v>1.6515320000000002</v>
      </c>
      <c r="X114" s="107">
        <f t="shared" si="17"/>
        <v>0.22318</v>
      </c>
      <c r="Y114" s="107">
        <f t="shared" si="18"/>
        <v>76.310724</v>
      </c>
      <c r="Z114" s="267">
        <f t="shared" si="19"/>
        <v>-0.875883999999985</v>
      </c>
      <c r="AA114" s="80"/>
      <c r="AB114" s="79"/>
    </row>
    <row r="115" spans="1:28" s="59" customFormat="1" ht="15">
      <c r="A115" s="215" t="s">
        <v>201</v>
      </c>
      <c r="B115" s="174">
        <v>29351700</v>
      </c>
      <c r="C115" s="172">
        <v>337500</v>
      </c>
      <c r="D115" s="180">
        <v>0.01</v>
      </c>
      <c r="E115" s="174">
        <v>5834700</v>
      </c>
      <c r="F115" s="116">
        <v>213300</v>
      </c>
      <c r="G115" s="180">
        <v>0.04</v>
      </c>
      <c r="H115" s="174">
        <v>1193400</v>
      </c>
      <c r="I115" s="116">
        <v>31050</v>
      </c>
      <c r="J115" s="180">
        <v>0.03</v>
      </c>
      <c r="K115" s="174">
        <v>36379800</v>
      </c>
      <c r="L115" s="116">
        <v>581850</v>
      </c>
      <c r="M115" s="133">
        <v>0.02</v>
      </c>
      <c r="N115" s="184">
        <v>35657550</v>
      </c>
      <c r="O115" s="185">
        <f t="shared" si="10"/>
        <v>0.9801469496808669</v>
      </c>
      <c r="P115" s="179">
        <f>Volume!K115</f>
        <v>491.65</v>
      </c>
      <c r="Q115" s="15">
        <f>Volume!J115</f>
        <v>486.2</v>
      </c>
      <c r="R115" s="267">
        <f t="shared" si="11"/>
        <v>1768.785876</v>
      </c>
      <c r="S115" s="107">
        <f t="shared" si="12"/>
        <v>1733.670081</v>
      </c>
      <c r="T115" s="113">
        <f t="shared" si="13"/>
        <v>35797950</v>
      </c>
      <c r="U115" s="107">
        <f t="shared" si="14"/>
        <v>1.6253724026096465</v>
      </c>
      <c r="V115" s="107">
        <f t="shared" si="15"/>
        <v>1427.079654</v>
      </c>
      <c r="W115" s="107">
        <f t="shared" si="16"/>
        <v>283.683114</v>
      </c>
      <c r="X115" s="107">
        <f t="shared" si="17"/>
        <v>58.023108</v>
      </c>
      <c r="Y115" s="107">
        <f t="shared" si="18"/>
        <v>1760.00621175</v>
      </c>
      <c r="Z115" s="267">
        <f t="shared" si="19"/>
        <v>8.779664249999996</v>
      </c>
      <c r="AA115" s="80"/>
      <c r="AB115" s="79"/>
    </row>
    <row r="116" spans="1:28" s="59" customFormat="1" ht="15">
      <c r="A116" s="215" t="s">
        <v>222</v>
      </c>
      <c r="B116" s="174">
        <v>2504425</v>
      </c>
      <c r="C116" s="172">
        <v>56650</v>
      </c>
      <c r="D116" s="180">
        <v>0.02</v>
      </c>
      <c r="E116" s="174">
        <v>86350</v>
      </c>
      <c r="F116" s="116">
        <v>1925</v>
      </c>
      <c r="G116" s="180">
        <v>0.02</v>
      </c>
      <c r="H116" s="174">
        <v>2750</v>
      </c>
      <c r="I116" s="116">
        <v>0</v>
      </c>
      <c r="J116" s="180">
        <v>0</v>
      </c>
      <c r="K116" s="174">
        <v>2593525</v>
      </c>
      <c r="L116" s="116">
        <v>58575</v>
      </c>
      <c r="M116" s="133">
        <v>0.02</v>
      </c>
      <c r="N116" s="184">
        <v>2556950</v>
      </c>
      <c r="O116" s="185">
        <f t="shared" si="10"/>
        <v>0.985897571837557</v>
      </c>
      <c r="P116" s="179">
        <f>Volume!K116</f>
        <v>743.85</v>
      </c>
      <c r="Q116" s="15">
        <f>Volume!J116</f>
        <v>736.85</v>
      </c>
      <c r="R116" s="267">
        <f t="shared" si="11"/>
        <v>191.103889625</v>
      </c>
      <c r="S116" s="107">
        <f t="shared" si="12"/>
        <v>188.40886075</v>
      </c>
      <c r="T116" s="113">
        <f t="shared" si="13"/>
        <v>2534950</v>
      </c>
      <c r="U116" s="107">
        <f t="shared" si="14"/>
        <v>2.3106964634410936</v>
      </c>
      <c r="V116" s="107">
        <f t="shared" si="15"/>
        <v>184.538556125</v>
      </c>
      <c r="W116" s="107">
        <f t="shared" si="16"/>
        <v>6.36269975</v>
      </c>
      <c r="X116" s="107">
        <f t="shared" si="17"/>
        <v>0.20263375</v>
      </c>
      <c r="Y116" s="107">
        <f t="shared" si="18"/>
        <v>188.56225575</v>
      </c>
      <c r="Z116" s="267">
        <f t="shared" si="19"/>
        <v>2.5416338750000023</v>
      </c>
      <c r="AA116" s="80"/>
      <c r="AB116" s="79"/>
    </row>
    <row r="117" spans="1:26" s="8" customFormat="1" ht="15">
      <c r="A117" s="215" t="s">
        <v>133</v>
      </c>
      <c r="B117" s="174">
        <v>3461250</v>
      </c>
      <c r="C117" s="172">
        <v>-73500</v>
      </c>
      <c r="D117" s="180">
        <v>-0.02</v>
      </c>
      <c r="E117" s="174">
        <v>317500</v>
      </c>
      <c r="F117" s="116">
        <v>24000</v>
      </c>
      <c r="G117" s="180">
        <v>0.08</v>
      </c>
      <c r="H117" s="174">
        <v>6500</v>
      </c>
      <c r="I117" s="116">
        <v>1000</v>
      </c>
      <c r="J117" s="180">
        <v>0.18</v>
      </c>
      <c r="K117" s="174">
        <v>3785250</v>
      </c>
      <c r="L117" s="116">
        <v>-48500</v>
      </c>
      <c r="M117" s="133">
        <v>-0.01</v>
      </c>
      <c r="N117" s="184">
        <v>3706250</v>
      </c>
      <c r="O117" s="185">
        <f t="shared" si="10"/>
        <v>0.9791295158840235</v>
      </c>
      <c r="P117" s="179">
        <f>Volume!K117</f>
        <v>1106.25</v>
      </c>
      <c r="Q117" s="15">
        <f>Volume!J117</f>
        <v>1096.8</v>
      </c>
      <c r="R117" s="267">
        <f t="shared" si="11"/>
        <v>415.16622</v>
      </c>
      <c r="S117" s="107">
        <f t="shared" si="12"/>
        <v>406.5015</v>
      </c>
      <c r="T117" s="113">
        <f t="shared" si="13"/>
        <v>3833750</v>
      </c>
      <c r="U117" s="107">
        <f t="shared" si="14"/>
        <v>-1.2650798826214542</v>
      </c>
      <c r="V117" s="107">
        <f t="shared" si="15"/>
        <v>379.6299</v>
      </c>
      <c r="W117" s="107">
        <f t="shared" si="16"/>
        <v>34.8234</v>
      </c>
      <c r="X117" s="107">
        <f t="shared" si="17"/>
        <v>0.71292</v>
      </c>
      <c r="Y117" s="107">
        <f t="shared" si="18"/>
        <v>424.10859375</v>
      </c>
      <c r="Z117" s="267">
        <f t="shared" si="19"/>
        <v>-8.942373750000002</v>
      </c>
    </row>
    <row r="118" spans="1:26" s="8" customFormat="1" ht="15">
      <c r="A118" s="215" t="s">
        <v>248</v>
      </c>
      <c r="B118" s="174">
        <v>2172957</v>
      </c>
      <c r="C118" s="172">
        <v>39045</v>
      </c>
      <c r="D118" s="180">
        <v>0.02</v>
      </c>
      <c r="E118" s="174">
        <v>23016</v>
      </c>
      <c r="F118" s="116">
        <v>1644</v>
      </c>
      <c r="G118" s="180">
        <v>0.08</v>
      </c>
      <c r="H118" s="174">
        <v>2877</v>
      </c>
      <c r="I118" s="116">
        <v>0</v>
      </c>
      <c r="J118" s="180">
        <v>0</v>
      </c>
      <c r="K118" s="174">
        <v>2198850</v>
      </c>
      <c r="L118" s="116">
        <v>40689</v>
      </c>
      <c r="M118" s="133">
        <v>0.02</v>
      </c>
      <c r="N118" s="184">
        <v>2189808</v>
      </c>
      <c r="O118" s="185">
        <f t="shared" si="10"/>
        <v>0.9958878504672897</v>
      </c>
      <c r="P118" s="179">
        <f>Volume!K118</f>
        <v>781.55</v>
      </c>
      <c r="Q118" s="15">
        <f>Volume!J118</f>
        <v>766.8</v>
      </c>
      <c r="R118" s="267">
        <f t="shared" si="11"/>
        <v>168.607818</v>
      </c>
      <c r="S118" s="107">
        <f t="shared" si="12"/>
        <v>167.91447743999998</v>
      </c>
      <c r="T118" s="113">
        <f t="shared" si="13"/>
        <v>2158161</v>
      </c>
      <c r="U118" s="107">
        <f t="shared" si="14"/>
        <v>1.885355170443725</v>
      </c>
      <c r="V118" s="107">
        <f t="shared" si="15"/>
        <v>166.62234275999998</v>
      </c>
      <c r="W118" s="107">
        <f t="shared" si="16"/>
        <v>1.76486688</v>
      </c>
      <c r="X118" s="107">
        <f t="shared" si="17"/>
        <v>0.22060836</v>
      </c>
      <c r="Y118" s="107">
        <f t="shared" si="18"/>
        <v>168.671072955</v>
      </c>
      <c r="Z118" s="267">
        <f t="shared" si="19"/>
        <v>-0.06325495499999079</v>
      </c>
    </row>
    <row r="119" spans="1:28" s="59" customFormat="1" ht="13.5" customHeight="1">
      <c r="A119" s="215" t="s">
        <v>189</v>
      </c>
      <c r="B119" s="174">
        <v>7233400</v>
      </c>
      <c r="C119" s="172">
        <v>693250</v>
      </c>
      <c r="D119" s="180">
        <v>0.11</v>
      </c>
      <c r="E119" s="174">
        <v>280250</v>
      </c>
      <c r="F119" s="116">
        <v>20650</v>
      </c>
      <c r="G119" s="180">
        <v>0.08</v>
      </c>
      <c r="H119" s="174">
        <v>41300</v>
      </c>
      <c r="I119" s="116">
        <v>11800</v>
      </c>
      <c r="J119" s="180">
        <v>0.4</v>
      </c>
      <c r="K119" s="174">
        <v>7554950</v>
      </c>
      <c r="L119" s="116">
        <v>725700</v>
      </c>
      <c r="M119" s="133">
        <v>0.11</v>
      </c>
      <c r="N119" s="184">
        <v>7295350</v>
      </c>
      <c r="O119" s="185">
        <f t="shared" si="10"/>
        <v>0.9656384224912143</v>
      </c>
      <c r="P119" s="179">
        <f>Volume!K119</f>
        <v>97.35</v>
      </c>
      <c r="Q119" s="15">
        <f>Volume!J119</f>
        <v>101.35</v>
      </c>
      <c r="R119" s="267">
        <f t="shared" si="11"/>
        <v>76.56941825</v>
      </c>
      <c r="S119" s="107">
        <f t="shared" si="12"/>
        <v>73.93837225</v>
      </c>
      <c r="T119" s="113">
        <f t="shared" si="13"/>
        <v>6829250</v>
      </c>
      <c r="U119" s="107">
        <f t="shared" si="14"/>
        <v>10.626349892008639</v>
      </c>
      <c r="V119" s="107">
        <f t="shared" si="15"/>
        <v>73.310509</v>
      </c>
      <c r="W119" s="107">
        <f t="shared" si="16"/>
        <v>2.84033375</v>
      </c>
      <c r="X119" s="107">
        <f t="shared" si="17"/>
        <v>0.41857549999999993</v>
      </c>
      <c r="Y119" s="107">
        <f t="shared" si="18"/>
        <v>66.48274875</v>
      </c>
      <c r="Z119" s="267">
        <f t="shared" si="19"/>
        <v>10.0866695</v>
      </c>
      <c r="AA119" s="80"/>
      <c r="AB119" s="79"/>
    </row>
    <row r="120" spans="1:26" s="8" customFormat="1" ht="15">
      <c r="A120" s="215" t="s">
        <v>96</v>
      </c>
      <c r="B120" s="174">
        <v>4880400</v>
      </c>
      <c r="C120" s="172">
        <v>457800</v>
      </c>
      <c r="D120" s="180">
        <v>0.1</v>
      </c>
      <c r="E120" s="174">
        <v>105000</v>
      </c>
      <c r="F120" s="116">
        <v>4200</v>
      </c>
      <c r="G120" s="180">
        <v>0.04</v>
      </c>
      <c r="H120" s="174">
        <v>12600</v>
      </c>
      <c r="I120" s="116">
        <v>0</v>
      </c>
      <c r="J120" s="180">
        <v>0</v>
      </c>
      <c r="K120" s="174">
        <v>4998000</v>
      </c>
      <c r="L120" s="116">
        <v>462000</v>
      </c>
      <c r="M120" s="133">
        <v>0.1</v>
      </c>
      <c r="N120" s="184">
        <v>4968600</v>
      </c>
      <c r="O120" s="185">
        <f t="shared" si="10"/>
        <v>0.9941176470588236</v>
      </c>
      <c r="P120" s="179">
        <f>Volume!K120</f>
        <v>129.5</v>
      </c>
      <c r="Q120" s="15">
        <f>Volume!J120</f>
        <v>134</v>
      </c>
      <c r="R120" s="267">
        <f t="shared" si="11"/>
        <v>66.9732</v>
      </c>
      <c r="S120" s="107">
        <f t="shared" si="12"/>
        <v>66.57924</v>
      </c>
      <c r="T120" s="113">
        <f t="shared" si="13"/>
        <v>4536000</v>
      </c>
      <c r="U120" s="107">
        <f t="shared" si="14"/>
        <v>10.185185185185185</v>
      </c>
      <c r="V120" s="107">
        <f t="shared" si="15"/>
        <v>65.39736</v>
      </c>
      <c r="W120" s="107">
        <f t="shared" si="16"/>
        <v>1.407</v>
      </c>
      <c r="X120" s="107">
        <f t="shared" si="17"/>
        <v>0.16884</v>
      </c>
      <c r="Y120" s="107">
        <f t="shared" si="18"/>
        <v>58.7412</v>
      </c>
      <c r="Z120" s="267">
        <f t="shared" si="19"/>
        <v>8.232000000000006</v>
      </c>
    </row>
    <row r="121" spans="1:26" s="8" customFormat="1" ht="15">
      <c r="A121" s="215" t="s">
        <v>168</v>
      </c>
      <c r="B121" s="174">
        <v>625500</v>
      </c>
      <c r="C121" s="172">
        <v>100800</v>
      </c>
      <c r="D121" s="180">
        <v>0.19</v>
      </c>
      <c r="E121" s="174">
        <v>1800</v>
      </c>
      <c r="F121" s="116">
        <v>-6300</v>
      </c>
      <c r="G121" s="180">
        <v>-0.78</v>
      </c>
      <c r="H121" s="174">
        <v>900</v>
      </c>
      <c r="I121" s="116">
        <v>0</v>
      </c>
      <c r="J121" s="180">
        <v>0</v>
      </c>
      <c r="K121" s="174">
        <v>628200</v>
      </c>
      <c r="L121" s="116">
        <v>94500</v>
      </c>
      <c r="M121" s="133">
        <v>0.18</v>
      </c>
      <c r="N121" s="184">
        <v>616500</v>
      </c>
      <c r="O121" s="185">
        <f t="shared" si="10"/>
        <v>0.9813753581661891</v>
      </c>
      <c r="P121" s="179">
        <f>Volume!K121</f>
        <v>473.35</v>
      </c>
      <c r="Q121" s="15">
        <f>Volume!J121</f>
        <v>467</v>
      </c>
      <c r="R121" s="267">
        <f t="shared" si="11"/>
        <v>29.33694</v>
      </c>
      <c r="S121" s="107">
        <f t="shared" si="12"/>
        <v>28.79055</v>
      </c>
      <c r="T121" s="113">
        <f t="shared" si="13"/>
        <v>533700</v>
      </c>
      <c r="U121" s="107">
        <f t="shared" si="14"/>
        <v>17.706576728499158</v>
      </c>
      <c r="V121" s="107">
        <f t="shared" si="15"/>
        <v>29.21085</v>
      </c>
      <c r="W121" s="107">
        <f t="shared" si="16"/>
        <v>0.08406</v>
      </c>
      <c r="X121" s="107">
        <f t="shared" si="17"/>
        <v>0.04203</v>
      </c>
      <c r="Y121" s="107">
        <f t="shared" si="18"/>
        <v>25.2626895</v>
      </c>
      <c r="Z121" s="267">
        <f t="shared" si="19"/>
        <v>4.074250499999998</v>
      </c>
    </row>
    <row r="122" spans="1:26" s="8" customFormat="1" ht="15">
      <c r="A122" s="215" t="s">
        <v>169</v>
      </c>
      <c r="B122" s="174">
        <v>8183400</v>
      </c>
      <c r="C122" s="172">
        <v>200100</v>
      </c>
      <c r="D122" s="180">
        <v>0.03</v>
      </c>
      <c r="E122" s="174">
        <v>531300</v>
      </c>
      <c r="F122" s="116">
        <v>34500</v>
      </c>
      <c r="G122" s="180">
        <v>0.07</v>
      </c>
      <c r="H122" s="174">
        <v>48300</v>
      </c>
      <c r="I122" s="116">
        <v>0</v>
      </c>
      <c r="J122" s="180">
        <v>0</v>
      </c>
      <c r="K122" s="174">
        <v>8763000</v>
      </c>
      <c r="L122" s="116">
        <v>234600</v>
      </c>
      <c r="M122" s="133">
        <v>0.03</v>
      </c>
      <c r="N122" s="184">
        <v>8576700</v>
      </c>
      <c r="O122" s="185">
        <f t="shared" si="10"/>
        <v>0.978740157480315</v>
      </c>
      <c r="P122" s="179">
        <f>Volume!K122</f>
        <v>52.6</v>
      </c>
      <c r="Q122" s="15">
        <f>Volume!J122</f>
        <v>54</v>
      </c>
      <c r="R122" s="267">
        <f t="shared" si="11"/>
        <v>47.3202</v>
      </c>
      <c r="S122" s="107">
        <f t="shared" si="12"/>
        <v>46.31418</v>
      </c>
      <c r="T122" s="113">
        <f t="shared" si="13"/>
        <v>8528400</v>
      </c>
      <c r="U122" s="107">
        <f t="shared" si="14"/>
        <v>2.750809061488673</v>
      </c>
      <c r="V122" s="107">
        <f t="shared" si="15"/>
        <v>44.19036</v>
      </c>
      <c r="W122" s="107">
        <f t="shared" si="16"/>
        <v>2.86902</v>
      </c>
      <c r="X122" s="107">
        <f t="shared" si="17"/>
        <v>0.26082</v>
      </c>
      <c r="Y122" s="107">
        <f t="shared" si="18"/>
        <v>44.859384</v>
      </c>
      <c r="Z122" s="267">
        <f t="shared" si="19"/>
        <v>2.4608160000000012</v>
      </c>
    </row>
    <row r="123" spans="1:28" s="59" customFormat="1" ht="14.25" customHeight="1">
      <c r="A123" s="215" t="s">
        <v>170</v>
      </c>
      <c r="B123" s="174">
        <v>3946950</v>
      </c>
      <c r="C123" s="172">
        <v>-91350</v>
      </c>
      <c r="D123" s="180">
        <v>-0.02</v>
      </c>
      <c r="E123" s="174">
        <v>178500</v>
      </c>
      <c r="F123" s="116">
        <v>11025</v>
      </c>
      <c r="G123" s="180">
        <v>0.07</v>
      </c>
      <c r="H123" s="174">
        <v>29400</v>
      </c>
      <c r="I123" s="116">
        <v>-14175</v>
      </c>
      <c r="J123" s="180">
        <v>-0.33</v>
      </c>
      <c r="K123" s="174">
        <v>4154850</v>
      </c>
      <c r="L123" s="116">
        <v>-94500</v>
      </c>
      <c r="M123" s="133">
        <v>-0.02</v>
      </c>
      <c r="N123" s="184">
        <v>4129650</v>
      </c>
      <c r="O123" s="185">
        <f t="shared" si="10"/>
        <v>0.9939347990902199</v>
      </c>
      <c r="P123" s="179">
        <f>Volume!K123</f>
        <v>442.4</v>
      </c>
      <c r="Q123" s="15">
        <f>Volume!J123</f>
        <v>446.75</v>
      </c>
      <c r="R123" s="267">
        <f t="shared" si="11"/>
        <v>185.61792375</v>
      </c>
      <c r="S123" s="107">
        <f t="shared" si="12"/>
        <v>184.49211375</v>
      </c>
      <c r="T123" s="113">
        <f t="shared" si="13"/>
        <v>4249350</v>
      </c>
      <c r="U123" s="107">
        <f t="shared" si="14"/>
        <v>-2.2238695329873983</v>
      </c>
      <c r="V123" s="107">
        <f t="shared" si="15"/>
        <v>176.32999125</v>
      </c>
      <c r="W123" s="107">
        <f t="shared" si="16"/>
        <v>7.9744875</v>
      </c>
      <c r="X123" s="107">
        <f t="shared" si="17"/>
        <v>1.313445</v>
      </c>
      <c r="Y123" s="107">
        <f t="shared" si="18"/>
        <v>187.991244</v>
      </c>
      <c r="Z123" s="267">
        <f t="shared" si="19"/>
        <v>-2.373320250000006</v>
      </c>
      <c r="AA123" s="80"/>
      <c r="AB123" s="79"/>
    </row>
    <row r="124" spans="1:26" s="8" customFormat="1" ht="15">
      <c r="A124" s="215" t="s">
        <v>52</v>
      </c>
      <c r="B124" s="174">
        <v>4126800</v>
      </c>
      <c r="C124" s="172">
        <v>6000</v>
      </c>
      <c r="D124" s="180">
        <v>0</v>
      </c>
      <c r="E124" s="174">
        <v>103800</v>
      </c>
      <c r="F124" s="116">
        <v>5400</v>
      </c>
      <c r="G124" s="180">
        <v>0.05</v>
      </c>
      <c r="H124" s="174">
        <v>7800</v>
      </c>
      <c r="I124" s="116">
        <v>0</v>
      </c>
      <c r="J124" s="180">
        <v>0</v>
      </c>
      <c r="K124" s="174">
        <v>4238400</v>
      </c>
      <c r="L124" s="116">
        <v>11400</v>
      </c>
      <c r="M124" s="133">
        <v>0</v>
      </c>
      <c r="N124" s="184">
        <v>4140600</v>
      </c>
      <c r="O124" s="185">
        <f t="shared" si="10"/>
        <v>0.9769252548131371</v>
      </c>
      <c r="P124" s="179">
        <f>Volume!K124</f>
        <v>545.4</v>
      </c>
      <c r="Q124" s="15">
        <f>Volume!J124</f>
        <v>548.05</v>
      </c>
      <c r="R124" s="267">
        <f t="shared" si="11"/>
        <v>232.285512</v>
      </c>
      <c r="S124" s="107">
        <f t="shared" si="12"/>
        <v>226.925583</v>
      </c>
      <c r="T124" s="113">
        <f t="shared" si="13"/>
        <v>4227000</v>
      </c>
      <c r="U124" s="107">
        <f t="shared" si="14"/>
        <v>0.26969481902058196</v>
      </c>
      <c r="V124" s="107">
        <f t="shared" si="15"/>
        <v>226.169274</v>
      </c>
      <c r="W124" s="107">
        <f t="shared" si="16"/>
        <v>5.688758999999999</v>
      </c>
      <c r="X124" s="107">
        <f t="shared" si="17"/>
        <v>0.427479</v>
      </c>
      <c r="Y124" s="107">
        <f t="shared" si="18"/>
        <v>230.54058</v>
      </c>
      <c r="Z124" s="267">
        <f t="shared" si="19"/>
        <v>1.7449320000000057</v>
      </c>
    </row>
    <row r="125" spans="1:27" s="3" customFormat="1" ht="15" customHeight="1">
      <c r="A125" s="215" t="s">
        <v>171</v>
      </c>
      <c r="B125" s="174">
        <v>1083000</v>
      </c>
      <c r="C125" s="172">
        <v>-3600</v>
      </c>
      <c r="D125" s="180">
        <v>0</v>
      </c>
      <c r="E125" s="174">
        <v>11400</v>
      </c>
      <c r="F125" s="116">
        <v>600</v>
      </c>
      <c r="G125" s="180">
        <v>0.06</v>
      </c>
      <c r="H125" s="174">
        <v>0</v>
      </c>
      <c r="I125" s="116">
        <v>0</v>
      </c>
      <c r="J125" s="180">
        <v>0</v>
      </c>
      <c r="K125" s="174">
        <v>1094400</v>
      </c>
      <c r="L125" s="116">
        <v>-3000</v>
      </c>
      <c r="M125" s="133">
        <v>0</v>
      </c>
      <c r="N125" s="184">
        <v>1089600</v>
      </c>
      <c r="O125" s="185">
        <f t="shared" si="10"/>
        <v>0.9956140350877193</v>
      </c>
      <c r="P125" s="179">
        <f>Volume!K125</f>
        <v>425.95</v>
      </c>
      <c r="Q125" s="15">
        <f>Volume!J125</f>
        <v>421.25</v>
      </c>
      <c r="R125" s="267">
        <f t="shared" si="11"/>
        <v>46.1016</v>
      </c>
      <c r="S125" s="107">
        <f t="shared" si="12"/>
        <v>45.8994</v>
      </c>
      <c r="T125" s="113">
        <f t="shared" si="13"/>
        <v>1097400</v>
      </c>
      <c r="U125" s="107">
        <f t="shared" si="14"/>
        <v>-0.2733734281027884</v>
      </c>
      <c r="V125" s="107">
        <f t="shared" si="15"/>
        <v>45.621375</v>
      </c>
      <c r="W125" s="107">
        <f t="shared" si="16"/>
        <v>0.480225</v>
      </c>
      <c r="X125" s="107">
        <f t="shared" si="17"/>
        <v>0</v>
      </c>
      <c r="Y125" s="107">
        <f t="shared" si="18"/>
        <v>46.743753</v>
      </c>
      <c r="Z125" s="267">
        <f t="shared" si="19"/>
        <v>-0.6421530000000004</v>
      </c>
      <c r="AA125" s="77"/>
    </row>
    <row r="126" spans="1:27" s="3" customFormat="1" ht="15" customHeight="1" thickBot="1">
      <c r="A126" s="216" t="s">
        <v>227</v>
      </c>
      <c r="B126" s="334">
        <v>10019100</v>
      </c>
      <c r="C126" s="335">
        <v>592900</v>
      </c>
      <c r="D126" s="182">
        <v>0.06</v>
      </c>
      <c r="E126" s="334">
        <v>959700</v>
      </c>
      <c r="F126" s="336">
        <v>49700</v>
      </c>
      <c r="G126" s="182">
        <v>0.05</v>
      </c>
      <c r="H126" s="334">
        <v>282100</v>
      </c>
      <c r="I126" s="336">
        <v>3500</v>
      </c>
      <c r="J126" s="182">
        <v>0.01</v>
      </c>
      <c r="K126" s="334">
        <v>11260900</v>
      </c>
      <c r="L126" s="336">
        <v>646100</v>
      </c>
      <c r="M126" s="437">
        <v>0.06</v>
      </c>
      <c r="N126" s="337">
        <v>10961300</v>
      </c>
      <c r="O126" s="434">
        <f t="shared" si="10"/>
        <v>0.9733946665009013</v>
      </c>
      <c r="P126" s="179">
        <f>Volume!K126</f>
        <v>336.4</v>
      </c>
      <c r="Q126" s="15">
        <f>Volume!J126</f>
        <v>328.8</v>
      </c>
      <c r="R126" s="267">
        <f t="shared" si="11"/>
        <v>370.258392</v>
      </c>
      <c r="S126" s="107">
        <f t="shared" si="12"/>
        <v>360.407544</v>
      </c>
      <c r="T126" s="113">
        <f t="shared" si="13"/>
        <v>10614800</v>
      </c>
      <c r="U126" s="107">
        <f t="shared" si="14"/>
        <v>6.086784489580586</v>
      </c>
      <c r="V126" s="107">
        <f t="shared" si="15"/>
        <v>329.428008</v>
      </c>
      <c r="W126" s="107">
        <f t="shared" si="16"/>
        <v>31.554936</v>
      </c>
      <c r="X126" s="107">
        <f t="shared" si="17"/>
        <v>9.275448</v>
      </c>
      <c r="Y126" s="107">
        <f t="shared" si="18"/>
        <v>357.081872</v>
      </c>
      <c r="Z126" s="268">
        <f t="shared" si="19"/>
        <v>13.176520000000039</v>
      </c>
      <c r="AA126" s="77"/>
    </row>
    <row r="127" spans="1:27" s="3" customFormat="1" ht="15" customHeight="1" hidden="1" thickBot="1">
      <c r="A127" s="73"/>
      <c r="B127" s="172">
        <f>SUM(B4:B126)</f>
        <v>1028467860</v>
      </c>
      <c r="C127" s="172">
        <f>SUM(C4:C126)</f>
        <v>7601199</v>
      </c>
      <c r="D127" s="414">
        <f>C127/B127</f>
        <v>0.007390798775180004</v>
      </c>
      <c r="E127" s="172">
        <f>SUM(E4:E126)</f>
        <v>160648040</v>
      </c>
      <c r="F127" s="172">
        <f>SUM(F4:F126)</f>
        <v>5230111</v>
      </c>
      <c r="G127" s="414">
        <f>F127/E127</f>
        <v>0.03255633246443592</v>
      </c>
      <c r="H127" s="172">
        <f>SUM(H4:H126)</f>
        <v>50919299</v>
      </c>
      <c r="I127" s="172">
        <f>SUM(I4:I126)</f>
        <v>1644271</v>
      </c>
      <c r="J127" s="414">
        <f>I127/H127</f>
        <v>0.0322917053512461</v>
      </c>
      <c r="K127" s="172">
        <f>SUM(K4:K126)</f>
        <v>1240035199</v>
      </c>
      <c r="L127" s="172">
        <f>SUM(L4:L126)</f>
        <v>14475581</v>
      </c>
      <c r="M127" s="414">
        <f>L127/K127</f>
        <v>0.011673524277112072</v>
      </c>
      <c r="N127" s="334">
        <f>SUM(N4:N125)</f>
        <v>1190796624</v>
      </c>
      <c r="O127" s="425"/>
      <c r="P127" s="179"/>
      <c r="Q127" s="15"/>
      <c r="R127" s="268">
        <f>SUM(R4:R126)</f>
        <v>52845.278913944996</v>
      </c>
      <c r="S127" s="107">
        <f>SUM(S4:S126)</f>
        <v>49384.73962581996</v>
      </c>
      <c r="T127" s="113">
        <f>SUM(T4:T126)</f>
        <v>1225559618</v>
      </c>
      <c r="U127" s="345"/>
      <c r="V127" s="107">
        <f>SUM(V4:V126)</f>
        <v>36826.87655200001</v>
      </c>
      <c r="W127" s="107">
        <f>SUM(W4:W126)</f>
        <v>7633.783694975006</v>
      </c>
      <c r="X127" s="107">
        <f>SUM(X4:X126)</f>
        <v>8384.61866697</v>
      </c>
      <c r="Y127" s="107">
        <f>SUM(Y4:Y126)</f>
        <v>52103.83768287</v>
      </c>
      <c r="Z127" s="107">
        <f>SUM(Z4:Z126)</f>
        <v>741.4412310749981</v>
      </c>
      <c r="AA127" s="77"/>
    </row>
    <row r="128" spans="2:27" s="3" customFormat="1" ht="15" customHeight="1" hidden="1">
      <c r="B128" s="6"/>
      <c r="C128" s="6"/>
      <c r="D128" s="133"/>
      <c r="E128" s="2">
        <f>H127/E127</f>
        <v>0.3169618440411722</v>
      </c>
      <c r="F128" s="6"/>
      <c r="G128" s="63"/>
      <c r="H128" s="6"/>
      <c r="I128" s="6"/>
      <c r="J128" s="63"/>
      <c r="K128" s="6"/>
      <c r="L128" s="6"/>
      <c r="M128" s="63"/>
      <c r="O128" s="185"/>
      <c r="P128" s="112"/>
      <c r="Q128" s="70"/>
      <c r="R128" s="107"/>
      <c r="S128" s="107"/>
      <c r="T128" s="113"/>
      <c r="U128" s="107"/>
      <c r="V128" s="107"/>
      <c r="W128" s="107"/>
      <c r="X128" s="107"/>
      <c r="Y128" s="107"/>
      <c r="Z128" s="107"/>
      <c r="AA128" s="77"/>
    </row>
    <row r="129" spans="2:27" s="3" customFormat="1" ht="15" customHeight="1">
      <c r="B129" s="6"/>
      <c r="C129" s="6"/>
      <c r="D129" s="133"/>
      <c r="E129" s="2"/>
      <c r="F129" s="6"/>
      <c r="G129" s="63"/>
      <c r="H129" s="6"/>
      <c r="I129" s="6"/>
      <c r="J129" s="63"/>
      <c r="K129" s="6"/>
      <c r="L129" s="6"/>
      <c r="M129" s="63"/>
      <c r="O129" s="111"/>
      <c r="P129" s="112"/>
      <c r="Q129" s="70"/>
      <c r="R129" s="107"/>
      <c r="S129" s="107"/>
      <c r="T129" s="113"/>
      <c r="U129" s="107"/>
      <c r="V129" s="107"/>
      <c r="W129" s="107"/>
      <c r="X129" s="107"/>
      <c r="Y129" s="107"/>
      <c r="Z129" s="107"/>
      <c r="AA129" s="2"/>
    </row>
    <row r="130" spans="1:25" ht="14.25">
      <c r="A130" s="3"/>
      <c r="B130" s="6"/>
      <c r="C130" s="6"/>
      <c r="D130" s="133"/>
      <c r="E130" s="6"/>
      <c r="F130" s="6"/>
      <c r="G130" s="63"/>
      <c r="H130" s="6"/>
      <c r="I130" s="6"/>
      <c r="J130" s="63"/>
      <c r="K130" s="6"/>
      <c r="L130" s="6"/>
      <c r="M130" s="63"/>
      <c r="N130" s="3"/>
      <c r="O130" s="111"/>
      <c r="P130" s="3"/>
      <c r="Q130" s="3"/>
      <c r="R130" s="2"/>
      <c r="S130" s="2"/>
      <c r="T130" s="81"/>
      <c r="U130" s="3"/>
      <c r="V130" s="3"/>
      <c r="W130" s="3"/>
      <c r="X130" s="3"/>
      <c r="Y130" s="3"/>
    </row>
    <row r="131" spans="1:6" ht="13.5" thickBot="1">
      <c r="A131" s="64" t="s">
        <v>124</v>
      </c>
      <c r="B131" s="127"/>
      <c r="C131" s="130"/>
      <c r="D131" s="134"/>
      <c r="F131" s="125"/>
    </row>
    <row r="132" spans="1:8" ht="13.5" thickBot="1">
      <c r="A132" s="221" t="s">
        <v>123</v>
      </c>
      <c r="B132" s="419" t="s">
        <v>121</v>
      </c>
      <c r="C132" s="420" t="s">
        <v>84</v>
      </c>
      <c r="D132" s="421" t="s">
        <v>122</v>
      </c>
      <c r="F132" s="131"/>
      <c r="G132" s="63"/>
      <c r="H132" s="6"/>
    </row>
    <row r="133" spans="1:8" ht="12.75">
      <c r="A133" s="415" t="s">
        <v>10</v>
      </c>
      <c r="B133" s="422">
        <f>B127/10000000</f>
        <v>102.846786</v>
      </c>
      <c r="C133" s="423">
        <f>C127/10000000</f>
        <v>0.7601199</v>
      </c>
      <c r="D133" s="424">
        <f>D127</f>
        <v>0.007390798775180004</v>
      </c>
      <c r="F133" s="131"/>
      <c r="H133" s="6"/>
    </row>
    <row r="134" spans="1:7" ht="12.75">
      <c r="A134" s="416" t="s">
        <v>101</v>
      </c>
      <c r="B134" s="218">
        <f>E127/10000000</f>
        <v>16.064804</v>
      </c>
      <c r="C134" s="217">
        <f>F127/10000000</f>
        <v>0.5230111</v>
      </c>
      <c r="D134" s="297">
        <f>G127</f>
        <v>0.03255633246443592</v>
      </c>
      <c r="F134" s="131"/>
      <c r="G134" s="63"/>
    </row>
    <row r="135" spans="1:6" ht="12.75">
      <c r="A135" s="417" t="s">
        <v>99</v>
      </c>
      <c r="B135" s="218">
        <f>H127/10000000</f>
        <v>5.0919299</v>
      </c>
      <c r="C135" s="217">
        <f>I127/10000000</f>
        <v>0.1644271</v>
      </c>
      <c r="D135" s="297">
        <f>J127</f>
        <v>0.0322917053512461</v>
      </c>
      <c r="F135" s="131"/>
    </row>
    <row r="136" spans="1:6" ht="13.5" thickBot="1">
      <c r="A136" s="418" t="s">
        <v>100</v>
      </c>
      <c r="B136" s="219">
        <f>K127/10000000</f>
        <v>124.0035199</v>
      </c>
      <c r="C136" s="220">
        <f>L127/10000000</f>
        <v>1.4475581</v>
      </c>
      <c r="D136" s="298">
        <f>M127</f>
        <v>0.011673524277112072</v>
      </c>
      <c r="F136" s="132"/>
    </row>
    <row r="170" ht="12.75">
      <c r="B170" s="128"/>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2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180" sqref="E180"/>
    </sheetView>
  </sheetViews>
  <sheetFormatPr defaultColWidth="9.140625" defaultRowHeight="12.75"/>
  <cols>
    <col min="1" max="1" width="14.421875" style="375" customWidth="1"/>
    <col min="2" max="2" width="11.421875" style="379" customWidth="1"/>
    <col min="3" max="3" width="11.00390625" style="27" customWidth="1"/>
    <col min="4" max="4" width="11.00390625" style="379" customWidth="1"/>
    <col min="5" max="5" width="9.140625" style="27" customWidth="1"/>
    <col min="6" max="6" width="11.7109375" style="379" customWidth="1"/>
    <col min="7" max="7" width="9.28125" style="27" customWidth="1"/>
    <col min="8" max="8" width="12.00390625" style="379" customWidth="1"/>
    <col min="9" max="9" width="9.140625" style="27" customWidth="1"/>
    <col min="10" max="10" width="8.57421875" style="26" customWidth="1"/>
    <col min="11" max="11" width="9.140625" style="26" customWidth="1"/>
    <col min="12" max="12" width="8.7109375" style="26" customWidth="1"/>
    <col min="13" max="13" width="7.7109375" style="27" customWidth="1"/>
    <col min="14" max="15" width="9.57421875" style="26" hidden="1" customWidth="1"/>
    <col min="16" max="16" width="9.140625" style="26" hidden="1" customWidth="1"/>
    <col min="17" max="17" width="9.140625" style="26" customWidth="1"/>
    <col min="18" max="18" width="9.140625" style="70" customWidth="1"/>
    <col min="19" max="16384" width="9.140625" style="26" customWidth="1"/>
  </cols>
  <sheetData>
    <row r="1" spans="1:13" s="358" customFormat="1" ht="22.5" customHeight="1" thickBot="1">
      <c r="A1" s="350" t="s">
        <v>127</v>
      </c>
      <c r="B1" s="351"/>
      <c r="C1" s="352"/>
      <c r="D1" s="353"/>
      <c r="E1" s="354"/>
      <c r="F1" s="353"/>
      <c r="G1" s="354"/>
      <c r="H1" s="353"/>
      <c r="I1" s="354"/>
      <c r="J1" s="355"/>
      <c r="K1" s="355"/>
      <c r="L1" s="356"/>
      <c r="M1" s="357"/>
    </row>
    <row r="2" spans="1:13" s="360" customFormat="1" ht="15.75" customHeight="1" thickBot="1">
      <c r="A2" s="359"/>
      <c r="B2" s="477" t="s">
        <v>132</v>
      </c>
      <c r="C2" s="478"/>
      <c r="D2" s="479"/>
      <c r="E2" s="479"/>
      <c r="F2" s="479"/>
      <c r="G2" s="479"/>
      <c r="H2" s="479"/>
      <c r="I2" s="479"/>
      <c r="J2" s="480" t="s">
        <v>125</v>
      </c>
      <c r="K2" s="481"/>
      <c r="L2" s="481"/>
      <c r="M2" s="482"/>
    </row>
    <row r="3" spans="1:16" s="360" customFormat="1" ht="14.25" thickBot="1">
      <c r="A3" s="361"/>
      <c r="B3" s="380" t="s">
        <v>10</v>
      </c>
      <c r="C3" s="362" t="s">
        <v>60</v>
      </c>
      <c r="D3" s="380" t="s">
        <v>25</v>
      </c>
      <c r="E3" s="362" t="s">
        <v>60</v>
      </c>
      <c r="F3" s="380" t="s">
        <v>26</v>
      </c>
      <c r="G3" s="362" t="s">
        <v>60</v>
      </c>
      <c r="H3" s="380" t="s">
        <v>11</v>
      </c>
      <c r="I3" s="362" t="s">
        <v>60</v>
      </c>
      <c r="J3" s="303" t="s">
        <v>13</v>
      </c>
      <c r="K3" s="304" t="s">
        <v>14</v>
      </c>
      <c r="L3" s="304" t="s">
        <v>126</v>
      </c>
      <c r="M3" s="362" t="s">
        <v>122</v>
      </c>
      <c r="N3" s="363" t="s">
        <v>136</v>
      </c>
      <c r="O3" s="34" t="s">
        <v>25</v>
      </c>
      <c r="P3" s="34" t="s">
        <v>26</v>
      </c>
    </row>
    <row r="4" spans="1:16" ht="13.5">
      <c r="A4" s="392" t="s">
        <v>198</v>
      </c>
      <c r="B4" s="381">
        <v>3740</v>
      </c>
      <c r="C4" s="382">
        <v>1.22</v>
      </c>
      <c r="D4" s="381">
        <v>0</v>
      </c>
      <c r="E4" s="382">
        <v>0</v>
      </c>
      <c r="F4" s="381">
        <v>0</v>
      </c>
      <c r="G4" s="382">
        <v>0</v>
      </c>
      <c r="H4" s="381">
        <v>3740</v>
      </c>
      <c r="I4" s="384">
        <v>1.22</v>
      </c>
      <c r="J4" s="306">
        <v>6023.55</v>
      </c>
      <c r="K4" s="300">
        <v>5838.8</v>
      </c>
      <c r="L4" s="366">
        <f aca="true" t="shared" si="0" ref="L4:L64">J4-K4</f>
        <v>184.75</v>
      </c>
      <c r="M4" s="367">
        <f aca="true" t="shared" si="1" ref="M4:M64">L4/K4*100</f>
        <v>3.1641775707337123</v>
      </c>
      <c r="N4" s="80">
        <f>Margins!B4</f>
        <v>100</v>
      </c>
      <c r="O4" s="26">
        <f>D4*N4</f>
        <v>0</v>
      </c>
      <c r="P4" s="26">
        <f>F4*N4</f>
        <v>0</v>
      </c>
    </row>
    <row r="5" spans="1:18" ht="13.5">
      <c r="A5" s="393" t="s">
        <v>88</v>
      </c>
      <c r="B5" s="183">
        <v>98</v>
      </c>
      <c r="C5" s="364">
        <v>-0.56</v>
      </c>
      <c r="D5" s="183">
        <v>0</v>
      </c>
      <c r="E5" s="364">
        <v>0</v>
      </c>
      <c r="F5" s="183">
        <v>0</v>
      </c>
      <c r="G5" s="364">
        <v>0</v>
      </c>
      <c r="H5" s="183">
        <v>98</v>
      </c>
      <c r="I5" s="365">
        <v>-0.56</v>
      </c>
      <c r="J5" s="307">
        <v>5028.5</v>
      </c>
      <c r="K5" s="70">
        <v>5036.5</v>
      </c>
      <c r="L5" s="142">
        <f t="shared" si="0"/>
        <v>-8</v>
      </c>
      <c r="M5" s="368">
        <f t="shared" si="1"/>
        <v>-0.15884046460835896</v>
      </c>
      <c r="N5" s="80">
        <f>Margins!B5</f>
        <v>50</v>
      </c>
      <c r="O5" s="26">
        <f aca="true" t="shared" si="2" ref="O5:O65">D5*N5</f>
        <v>0</v>
      </c>
      <c r="P5" s="26">
        <f aca="true" t="shared" si="3" ref="P5:P65">F5*N5</f>
        <v>0</v>
      </c>
      <c r="R5" s="26"/>
    </row>
    <row r="6" spans="1:16" ht="13.5">
      <c r="A6" s="393" t="s">
        <v>9</v>
      </c>
      <c r="B6" s="183">
        <v>168850</v>
      </c>
      <c r="C6" s="364">
        <v>-0.03</v>
      </c>
      <c r="D6" s="183">
        <v>21957</v>
      </c>
      <c r="E6" s="364">
        <v>-0.17</v>
      </c>
      <c r="F6" s="183">
        <v>29369</v>
      </c>
      <c r="G6" s="364">
        <v>-0.01</v>
      </c>
      <c r="H6" s="183">
        <v>220176</v>
      </c>
      <c r="I6" s="365">
        <v>-0.04</v>
      </c>
      <c r="J6" s="307">
        <v>3876.3</v>
      </c>
      <c r="K6" s="70">
        <v>3865.9</v>
      </c>
      <c r="L6" s="142">
        <f t="shared" si="0"/>
        <v>10.400000000000091</v>
      </c>
      <c r="M6" s="368">
        <f t="shared" si="1"/>
        <v>0.26901885718720325</v>
      </c>
      <c r="N6" s="80">
        <f>Margins!B6</f>
        <v>100</v>
      </c>
      <c r="O6" s="26">
        <f t="shared" si="2"/>
        <v>2195700</v>
      </c>
      <c r="P6" s="26">
        <f t="shared" si="3"/>
        <v>2936900</v>
      </c>
    </row>
    <row r="7" spans="1:16" ht="13.5">
      <c r="A7" s="393" t="s">
        <v>149</v>
      </c>
      <c r="B7" s="183">
        <v>1076</v>
      </c>
      <c r="C7" s="364">
        <v>0.13</v>
      </c>
      <c r="D7" s="183">
        <v>4</v>
      </c>
      <c r="E7" s="364">
        <v>1</v>
      </c>
      <c r="F7" s="183">
        <v>0</v>
      </c>
      <c r="G7" s="364">
        <v>0</v>
      </c>
      <c r="H7" s="183">
        <v>1080</v>
      </c>
      <c r="I7" s="365">
        <v>0.13</v>
      </c>
      <c r="J7" s="307">
        <v>3439.6</v>
      </c>
      <c r="K7" s="70">
        <v>3487.2</v>
      </c>
      <c r="L7" s="142">
        <f t="shared" si="0"/>
        <v>-47.59999999999991</v>
      </c>
      <c r="M7" s="368">
        <f t="shared" si="1"/>
        <v>-1.3649919706354643</v>
      </c>
      <c r="N7" s="80">
        <f>Margins!B7</f>
        <v>100</v>
      </c>
      <c r="O7" s="26">
        <f t="shared" si="2"/>
        <v>400</v>
      </c>
      <c r="P7" s="26">
        <f t="shared" si="3"/>
        <v>0</v>
      </c>
    </row>
    <row r="8" spans="1:18" ht="13.5">
      <c r="A8" s="393" t="s">
        <v>0</v>
      </c>
      <c r="B8" s="183">
        <v>4904</v>
      </c>
      <c r="C8" s="364">
        <v>0.11</v>
      </c>
      <c r="D8" s="183">
        <v>120</v>
      </c>
      <c r="E8" s="364">
        <v>-0.15</v>
      </c>
      <c r="F8" s="183">
        <v>19</v>
      </c>
      <c r="G8" s="364">
        <v>0.46</v>
      </c>
      <c r="H8" s="183">
        <v>5043</v>
      </c>
      <c r="I8" s="365">
        <v>0.1</v>
      </c>
      <c r="J8" s="307">
        <v>1019.35</v>
      </c>
      <c r="K8" s="70">
        <v>1007.2</v>
      </c>
      <c r="L8" s="142">
        <f t="shared" si="0"/>
        <v>12.149999999999977</v>
      </c>
      <c r="M8" s="368">
        <f t="shared" si="1"/>
        <v>1.20631453534551</v>
      </c>
      <c r="N8" s="80">
        <f>Margins!B8</f>
        <v>375</v>
      </c>
      <c r="O8" s="26">
        <f t="shared" si="2"/>
        <v>45000</v>
      </c>
      <c r="P8" s="26">
        <f t="shared" si="3"/>
        <v>7125</v>
      </c>
      <c r="R8" s="369"/>
    </row>
    <row r="9" spans="1:18" ht="13.5">
      <c r="A9" s="393" t="s">
        <v>150</v>
      </c>
      <c r="B9" s="183">
        <v>1701</v>
      </c>
      <c r="C9" s="364">
        <v>0.29</v>
      </c>
      <c r="D9" s="183">
        <v>97</v>
      </c>
      <c r="E9" s="364">
        <v>0.45</v>
      </c>
      <c r="F9" s="183">
        <v>13</v>
      </c>
      <c r="G9" s="364">
        <v>0.86</v>
      </c>
      <c r="H9" s="183">
        <v>1811</v>
      </c>
      <c r="I9" s="365">
        <v>0.3</v>
      </c>
      <c r="J9" s="307">
        <v>97.95</v>
      </c>
      <c r="K9" s="70">
        <v>95.6</v>
      </c>
      <c r="L9" s="142">
        <f t="shared" si="0"/>
        <v>2.3500000000000085</v>
      </c>
      <c r="M9" s="368">
        <f t="shared" si="1"/>
        <v>2.458158995815909</v>
      </c>
      <c r="N9" s="80">
        <f>Margins!B9</f>
        <v>4900</v>
      </c>
      <c r="O9" s="26">
        <f t="shared" si="2"/>
        <v>475300</v>
      </c>
      <c r="P9" s="26">
        <f t="shared" si="3"/>
        <v>63700</v>
      </c>
      <c r="R9" s="369"/>
    </row>
    <row r="10" spans="1:18" ht="13.5">
      <c r="A10" s="393" t="s">
        <v>190</v>
      </c>
      <c r="B10" s="383">
        <v>226</v>
      </c>
      <c r="C10" s="395">
        <v>0.88</v>
      </c>
      <c r="D10" s="183">
        <v>9</v>
      </c>
      <c r="E10" s="364">
        <v>1.25</v>
      </c>
      <c r="F10" s="183">
        <v>0</v>
      </c>
      <c r="G10" s="364">
        <v>0</v>
      </c>
      <c r="H10" s="183">
        <v>235</v>
      </c>
      <c r="I10" s="365">
        <v>0.9</v>
      </c>
      <c r="J10" s="307">
        <v>68.1</v>
      </c>
      <c r="K10" s="70">
        <v>69.1</v>
      </c>
      <c r="L10" s="142">
        <f t="shared" si="0"/>
        <v>-1</v>
      </c>
      <c r="M10" s="368">
        <f t="shared" si="1"/>
        <v>-1.4471780028943562</v>
      </c>
      <c r="N10" s="80">
        <f>Margins!B10</f>
        <v>6700</v>
      </c>
      <c r="O10" s="26">
        <f t="shared" si="2"/>
        <v>60300</v>
      </c>
      <c r="P10" s="26">
        <f t="shared" si="3"/>
        <v>0</v>
      </c>
      <c r="R10" s="26"/>
    </row>
    <row r="11" spans="1:18" ht="13.5">
      <c r="A11" s="393" t="s">
        <v>89</v>
      </c>
      <c r="B11" s="183">
        <v>1605</v>
      </c>
      <c r="C11" s="364">
        <v>3.07</v>
      </c>
      <c r="D11" s="183">
        <v>82</v>
      </c>
      <c r="E11" s="364">
        <v>4.86</v>
      </c>
      <c r="F11" s="183">
        <v>0</v>
      </c>
      <c r="G11" s="364">
        <v>0</v>
      </c>
      <c r="H11" s="183">
        <v>1687</v>
      </c>
      <c r="I11" s="365">
        <v>3.13</v>
      </c>
      <c r="J11" s="307">
        <v>94.7</v>
      </c>
      <c r="K11" s="70">
        <v>91.75</v>
      </c>
      <c r="L11" s="142">
        <f t="shared" si="0"/>
        <v>2.950000000000003</v>
      </c>
      <c r="M11" s="368">
        <f t="shared" si="1"/>
        <v>3.215258855585834</v>
      </c>
      <c r="N11" s="80">
        <f>Margins!B11</f>
        <v>4600</v>
      </c>
      <c r="O11" s="26">
        <f t="shared" si="2"/>
        <v>377200</v>
      </c>
      <c r="P11" s="26">
        <f t="shared" si="3"/>
        <v>0</v>
      </c>
      <c r="R11" s="369"/>
    </row>
    <row r="12" spans="1:16" ht="13.5">
      <c r="A12" s="393" t="s">
        <v>102</v>
      </c>
      <c r="B12" s="183">
        <v>319</v>
      </c>
      <c r="C12" s="364">
        <v>-0.69</v>
      </c>
      <c r="D12" s="183">
        <v>38</v>
      </c>
      <c r="E12" s="364">
        <v>-0.7</v>
      </c>
      <c r="F12" s="183">
        <v>1</v>
      </c>
      <c r="G12" s="364">
        <v>-0.98</v>
      </c>
      <c r="H12" s="183">
        <v>358</v>
      </c>
      <c r="I12" s="365">
        <v>-0.7</v>
      </c>
      <c r="J12" s="307">
        <v>54.15</v>
      </c>
      <c r="K12" s="70">
        <v>54.9</v>
      </c>
      <c r="L12" s="142">
        <f t="shared" si="0"/>
        <v>-0.75</v>
      </c>
      <c r="M12" s="368">
        <f t="shared" si="1"/>
        <v>-1.366120218579235</v>
      </c>
      <c r="N12" s="80">
        <f>Margins!B12</f>
        <v>4300</v>
      </c>
      <c r="O12" s="26">
        <f t="shared" si="2"/>
        <v>163400</v>
      </c>
      <c r="P12" s="26">
        <f t="shared" si="3"/>
        <v>4300</v>
      </c>
    </row>
    <row r="13" spans="1:16" ht="13.5">
      <c r="A13" s="393" t="s">
        <v>151</v>
      </c>
      <c r="B13" s="183">
        <v>2497</v>
      </c>
      <c r="C13" s="364">
        <v>-0.23</v>
      </c>
      <c r="D13" s="183">
        <v>466</v>
      </c>
      <c r="E13" s="364">
        <v>0.22</v>
      </c>
      <c r="F13" s="183">
        <v>54</v>
      </c>
      <c r="G13" s="364">
        <v>-0.18</v>
      </c>
      <c r="H13" s="183">
        <v>3017</v>
      </c>
      <c r="I13" s="365">
        <v>-0.18</v>
      </c>
      <c r="J13" s="307">
        <v>44.6</v>
      </c>
      <c r="K13" s="70">
        <v>45.55</v>
      </c>
      <c r="L13" s="142">
        <f t="shared" si="0"/>
        <v>-0.9499999999999957</v>
      </c>
      <c r="M13" s="368">
        <f t="shared" si="1"/>
        <v>-2.085620197585062</v>
      </c>
      <c r="N13" s="80">
        <f>Margins!B13</f>
        <v>9550</v>
      </c>
      <c r="O13" s="26">
        <f t="shared" si="2"/>
        <v>4450300</v>
      </c>
      <c r="P13" s="26">
        <f t="shared" si="3"/>
        <v>515700</v>
      </c>
    </row>
    <row r="14" spans="1:18" ht="13.5">
      <c r="A14" s="393" t="s">
        <v>172</v>
      </c>
      <c r="B14" s="383">
        <v>943</v>
      </c>
      <c r="C14" s="395">
        <v>-0.59</v>
      </c>
      <c r="D14" s="183">
        <v>0</v>
      </c>
      <c r="E14" s="364">
        <v>0</v>
      </c>
      <c r="F14" s="183">
        <v>0</v>
      </c>
      <c r="G14" s="364">
        <v>0</v>
      </c>
      <c r="H14" s="183">
        <v>943</v>
      </c>
      <c r="I14" s="365">
        <v>-0.59</v>
      </c>
      <c r="J14" s="307">
        <v>607.6</v>
      </c>
      <c r="K14" s="70">
        <v>616.05</v>
      </c>
      <c r="L14" s="142">
        <f t="shared" si="0"/>
        <v>-8.449999999999932</v>
      </c>
      <c r="M14" s="368">
        <f t="shared" si="1"/>
        <v>-1.3716419121824417</v>
      </c>
      <c r="N14" s="80">
        <f>Margins!B14</f>
        <v>350</v>
      </c>
      <c r="O14" s="26">
        <f t="shared" si="2"/>
        <v>0</v>
      </c>
      <c r="P14" s="26">
        <f t="shared" si="3"/>
        <v>0</v>
      </c>
      <c r="R14" s="26"/>
    </row>
    <row r="15" spans="1:16" ht="13.5">
      <c r="A15" s="393" t="s">
        <v>209</v>
      </c>
      <c r="B15" s="183">
        <v>6269</v>
      </c>
      <c r="C15" s="364">
        <v>0.19</v>
      </c>
      <c r="D15" s="183">
        <v>40</v>
      </c>
      <c r="E15" s="364">
        <v>-0.34</v>
      </c>
      <c r="F15" s="183">
        <v>0</v>
      </c>
      <c r="G15" s="364">
        <v>-1</v>
      </c>
      <c r="H15" s="183">
        <v>6309</v>
      </c>
      <c r="I15" s="365">
        <v>0.18</v>
      </c>
      <c r="J15" s="307">
        <v>2607.65</v>
      </c>
      <c r="K15" s="70">
        <v>2598.65</v>
      </c>
      <c r="L15" s="142">
        <f t="shared" si="0"/>
        <v>9</v>
      </c>
      <c r="M15" s="368">
        <f t="shared" si="1"/>
        <v>0.34633367325342</v>
      </c>
      <c r="N15" s="80">
        <f>Margins!B15</f>
        <v>100</v>
      </c>
      <c r="O15" s="26">
        <f t="shared" si="2"/>
        <v>4000</v>
      </c>
      <c r="P15" s="26">
        <f t="shared" si="3"/>
        <v>0</v>
      </c>
    </row>
    <row r="16" spans="1:16" ht="13.5">
      <c r="A16" s="393" t="s">
        <v>90</v>
      </c>
      <c r="B16" s="183">
        <v>4178</v>
      </c>
      <c r="C16" s="364">
        <v>4.18</v>
      </c>
      <c r="D16" s="183">
        <v>58</v>
      </c>
      <c r="E16" s="364">
        <v>28</v>
      </c>
      <c r="F16" s="183">
        <v>3</v>
      </c>
      <c r="G16" s="364">
        <v>0</v>
      </c>
      <c r="H16" s="183">
        <v>4239</v>
      </c>
      <c r="I16" s="365">
        <v>4.25</v>
      </c>
      <c r="J16" s="307">
        <v>271.45</v>
      </c>
      <c r="K16" s="70">
        <v>259.6</v>
      </c>
      <c r="L16" s="142">
        <f t="shared" si="0"/>
        <v>11.849999999999966</v>
      </c>
      <c r="M16" s="368">
        <f t="shared" si="1"/>
        <v>4.564714946070865</v>
      </c>
      <c r="N16" s="80">
        <f>Margins!B16</f>
        <v>1400</v>
      </c>
      <c r="O16" s="26">
        <f t="shared" si="2"/>
        <v>81200</v>
      </c>
      <c r="P16" s="26">
        <f t="shared" si="3"/>
        <v>4200</v>
      </c>
    </row>
    <row r="17" spans="1:16" ht="13.5">
      <c r="A17" s="393" t="s">
        <v>91</v>
      </c>
      <c r="B17" s="183">
        <v>7463</v>
      </c>
      <c r="C17" s="364">
        <v>6.09</v>
      </c>
      <c r="D17" s="183">
        <v>154</v>
      </c>
      <c r="E17" s="364">
        <v>18.25</v>
      </c>
      <c r="F17" s="183">
        <v>50</v>
      </c>
      <c r="G17" s="364">
        <v>11.5</v>
      </c>
      <c r="H17" s="183">
        <v>7667</v>
      </c>
      <c r="I17" s="365">
        <v>6.21</v>
      </c>
      <c r="J17" s="307">
        <v>186.2</v>
      </c>
      <c r="K17" s="70">
        <v>173</v>
      </c>
      <c r="L17" s="142">
        <f t="shared" si="0"/>
        <v>13.199999999999989</v>
      </c>
      <c r="M17" s="368">
        <f t="shared" si="1"/>
        <v>7.630057803468201</v>
      </c>
      <c r="N17" s="80">
        <f>Margins!B17</f>
        <v>3800</v>
      </c>
      <c r="O17" s="26">
        <f t="shared" si="2"/>
        <v>585200</v>
      </c>
      <c r="P17" s="26">
        <f t="shared" si="3"/>
        <v>190000</v>
      </c>
    </row>
    <row r="18" spans="1:16" ht="13.5">
      <c r="A18" s="393" t="s">
        <v>44</v>
      </c>
      <c r="B18" s="183">
        <v>1509</v>
      </c>
      <c r="C18" s="364">
        <v>1</v>
      </c>
      <c r="D18" s="183">
        <v>3</v>
      </c>
      <c r="E18" s="364">
        <v>0</v>
      </c>
      <c r="F18" s="183">
        <v>0</v>
      </c>
      <c r="G18" s="364">
        <v>0</v>
      </c>
      <c r="H18" s="183">
        <v>1512</v>
      </c>
      <c r="I18" s="365">
        <v>1</v>
      </c>
      <c r="J18" s="307">
        <v>1110.65</v>
      </c>
      <c r="K18" s="70">
        <v>1105.55</v>
      </c>
      <c r="L18" s="142">
        <f t="shared" si="0"/>
        <v>5.100000000000136</v>
      </c>
      <c r="M18" s="368">
        <f t="shared" si="1"/>
        <v>0.46130885079825756</v>
      </c>
      <c r="N18" s="80">
        <f>Margins!B18</f>
        <v>275</v>
      </c>
      <c r="O18" s="26">
        <f t="shared" si="2"/>
        <v>825</v>
      </c>
      <c r="P18" s="26">
        <f t="shared" si="3"/>
        <v>0</v>
      </c>
    </row>
    <row r="19" spans="1:18" s="358" customFormat="1" ht="13.5">
      <c r="A19" s="393" t="s">
        <v>152</v>
      </c>
      <c r="B19" s="183">
        <v>6194</v>
      </c>
      <c r="C19" s="364">
        <v>0.03</v>
      </c>
      <c r="D19" s="183">
        <v>12</v>
      </c>
      <c r="E19" s="364">
        <v>-0.5</v>
      </c>
      <c r="F19" s="183">
        <v>20</v>
      </c>
      <c r="G19" s="364">
        <v>-0.23</v>
      </c>
      <c r="H19" s="183">
        <v>6226</v>
      </c>
      <c r="I19" s="365">
        <v>0.03</v>
      </c>
      <c r="J19" s="307">
        <v>393.05</v>
      </c>
      <c r="K19" s="70">
        <v>383.05</v>
      </c>
      <c r="L19" s="142">
        <f t="shared" si="0"/>
        <v>10</v>
      </c>
      <c r="M19" s="368">
        <f t="shared" si="1"/>
        <v>2.6106252447461165</v>
      </c>
      <c r="N19" s="80">
        <f>Margins!B19</f>
        <v>1000</v>
      </c>
      <c r="O19" s="26">
        <f t="shared" si="2"/>
        <v>12000</v>
      </c>
      <c r="P19" s="26">
        <f t="shared" si="3"/>
        <v>20000</v>
      </c>
      <c r="R19" s="15"/>
    </row>
    <row r="20" spans="1:18" s="358" customFormat="1" ht="13.5">
      <c r="A20" s="393" t="s">
        <v>249</v>
      </c>
      <c r="B20" s="183">
        <v>5859</v>
      </c>
      <c r="C20" s="364">
        <v>0.1</v>
      </c>
      <c r="D20" s="183">
        <v>79</v>
      </c>
      <c r="E20" s="364">
        <v>1.08</v>
      </c>
      <c r="F20" s="183">
        <v>10</v>
      </c>
      <c r="G20" s="364">
        <v>0.25</v>
      </c>
      <c r="H20" s="183">
        <v>5948</v>
      </c>
      <c r="I20" s="365">
        <v>0.11</v>
      </c>
      <c r="J20" s="307">
        <v>578.65</v>
      </c>
      <c r="K20" s="70">
        <v>569.75</v>
      </c>
      <c r="L20" s="142">
        <f t="shared" si="0"/>
        <v>8.899999999999977</v>
      </c>
      <c r="M20" s="368">
        <f t="shared" si="1"/>
        <v>1.5620886353663848</v>
      </c>
      <c r="N20" s="80">
        <f>Margins!B20</f>
        <v>1000</v>
      </c>
      <c r="O20" s="26">
        <f t="shared" si="2"/>
        <v>79000</v>
      </c>
      <c r="P20" s="26">
        <f t="shared" si="3"/>
        <v>10000</v>
      </c>
      <c r="R20" s="15"/>
    </row>
    <row r="21" spans="1:16" ht="13.5">
      <c r="A21" s="393" t="s">
        <v>1</v>
      </c>
      <c r="B21" s="183">
        <v>1316</v>
      </c>
      <c r="C21" s="364">
        <v>-0.18</v>
      </c>
      <c r="D21" s="183">
        <v>0</v>
      </c>
      <c r="E21" s="364">
        <v>-1</v>
      </c>
      <c r="F21" s="183">
        <v>0</v>
      </c>
      <c r="G21" s="364">
        <v>0</v>
      </c>
      <c r="H21" s="183">
        <v>1316</v>
      </c>
      <c r="I21" s="365">
        <v>-0.18</v>
      </c>
      <c r="J21" s="307">
        <v>2455.65</v>
      </c>
      <c r="K21" s="70">
        <v>2458.55</v>
      </c>
      <c r="L21" s="142">
        <f t="shared" si="0"/>
        <v>-2.900000000000091</v>
      </c>
      <c r="M21" s="368">
        <f t="shared" si="1"/>
        <v>-0.11795570559883226</v>
      </c>
      <c r="N21" s="80">
        <f>Margins!B21</f>
        <v>150</v>
      </c>
      <c r="O21" s="26">
        <f t="shared" si="2"/>
        <v>0</v>
      </c>
      <c r="P21" s="26">
        <f t="shared" si="3"/>
        <v>0</v>
      </c>
    </row>
    <row r="22" spans="1:18" ht="13.5">
      <c r="A22" s="393" t="s">
        <v>173</v>
      </c>
      <c r="B22" s="383">
        <v>135</v>
      </c>
      <c r="C22" s="395">
        <v>-0.46</v>
      </c>
      <c r="D22" s="183">
        <v>4</v>
      </c>
      <c r="E22" s="364">
        <v>1</v>
      </c>
      <c r="F22" s="183">
        <v>24</v>
      </c>
      <c r="G22" s="364">
        <v>11</v>
      </c>
      <c r="H22" s="183">
        <v>163</v>
      </c>
      <c r="I22" s="365">
        <v>-0.35</v>
      </c>
      <c r="J22" s="307">
        <v>120.35</v>
      </c>
      <c r="K22" s="70">
        <v>120.15</v>
      </c>
      <c r="L22" s="142">
        <f t="shared" si="0"/>
        <v>0.19999999999998863</v>
      </c>
      <c r="M22" s="368">
        <f t="shared" si="1"/>
        <v>0.1664585934248761</v>
      </c>
      <c r="N22" s="80">
        <f>Margins!B22</f>
        <v>1900</v>
      </c>
      <c r="O22" s="26">
        <f t="shared" si="2"/>
        <v>7600</v>
      </c>
      <c r="P22" s="26">
        <f t="shared" si="3"/>
        <v>45600</v>
      </c>
      <c r="R22" s="26"/>
    </row>
    <row r="23" spans="1:18" ht="13.5">
      <c r="A23" s="393" t="s">
        <v>174</v>
      </c>
      <c r="B23" s="383">
        <v>376</v>
      </c>
      <c r="C23" s="395">
        <v>5.37</v>
      </c>
      <c r="D23" s="183">
        <v>24</v>
      </c>
      <c r="E23" s="364">
        <v>5</v>
      </c>
      <c r="F23" s="183">
        <v>0</v>
      </c>
      <c r="G23" s="364">
        <v>-1</v>
      </c>
      <c r="H23" s="183">
        <v>400</v>
      </c>
      <c r="I23" s="365">
        <v>5.25</v>
      </c>
      <c r="J23" s="307">
        <v>56.35</v>
      </c>
      <c r="K23" s="70">
        <v>54.95</v>
      </c>
      <c r="L23" s="142">
        <f t="shared" si="0"/>
        <v>1.3999999999999986</v>
      </c>
      <c r="M23" s="368">
        <f t="shared" si="1"/>
        <v>2.54777070063694</v>
      </c>
      <c r="N23" s="80">
        <f>Margins!B23</f>
        <v>4500</v>
      </c>
      <c r="O23" s="26">
        <f t="shared" si="2"/>
        <v>108000</v>
      </c>
      <c r="P23" s="26">
        <f t="shared" si="3"/>
        <v>0</v>
      </c>
      <c r="R23" s="26"/>
    </row>
    <row r="24" spans="1:16" ht="13.5">
      <c r="A24" s="393" t="s">
        <v>2</v>
      </c>
      <c r="B24" s="183">
        <v>1980</v>
      </c>
      <c r="C24" s="364">
        <v>-0.24</v>
      </c>
      <c r="D24" s="183">
        <v>48</v>
      </c>
      <c r="E24" s="364">
        <v>0.41</v>
      </c>
      <c r="F24" s="183">
        <v>0</v>
      </c>
      <c r="G24" s="364">
        <v>0</v>
      </c>
      <c r="H24" s="183">
        <v>2028</v>
      </c>
      <c r="I24" s="365">
        <v>-0.23</v>
      </c>
      <c r="J24" s="307">
        <v>367.85</v>
      </c>
      <c r="K24" s="70">
        <v>368.45</v>
      </c>
      <c r="L24" s="142">
        <f t="shared" si="0"/>
        <v>-0.5999999999999659</v>
      </c>
      <c r="M24" s="368">
        <f t="shared" si="1"/>
        <v>-0.16284434794408084</v>
      </c>
      <c r="N24" s="80">
        <f>Margins!B24</f>
        <v>1100</v>
      </c>
      <c r="O24" s="26">
        <f t="shared" si="2"/>
        <v>52800</v>
      </c>
      <c r="P24" s="26">
        <f t="shared" si="3"/>
        <v>0</v>
      </c>
    </row>
    <row r="25" spans="1:16" ht="13.5">
      <c r="A25" s="393" t="s">
        <v>92</v>
      </c>
      <c r="B25" s="183">
        <v>4136</v>
      </c>
      <c r="C25" s="364">
        <v>6.7</v>
      </c>
      <c r="D25" s="183">
        <v>4</v>
      </c>
      <c r="E25" s="364">
        <v>1</v>
      </c>
      <c r="F25" s="183">
        <v>2</v>
      </c>
      <c r="G25" s="364">
        <v>0</v>
      </c>
      <c r="H25" s="183">
        <v>4142</v>
      </c>
      <c r="I25" s="365">
        <v>6.68</v>
      </c>
      <c r="J25" s="307">
        <v>297.7</v>
      </c>
      <c r="K25" s="70">
        <v>289.95</v>
      </c>
      <c r="L25" s="142">
        <f t="shared" si="0"/>
        <v>7.75</v>
      </c>
      <c r="M25" s="368">
        <f t="shared" si="1"/>
        <v>2.67287463355751</v>
      </c>
      <c r="N25" s="80">
        <f>Margins!B25</f>
        <v>1600</v>
      </c>
      <c r="O25" s="26">
        <f t="shared" si="2"/>
        <v>6400</v>
      </c>
      <c r="P25" s="26">
        <f t="shared" si="3"/>
        <v>3200</v>
      </c>
    </row>
    <row r="26" spans="1:16" ht="13.5">
      <c r="A26" s="393" t="s">
        <v>153</v>
      </c>
      <c r="B26" s="183">
        <v>14759</v>
      </c>
      <c r="C26" s="364">
        <v>0.99</v>
      </c>
      <c r="D26" s="183">
        <v>280</v>
      </c>
      <c r="E26" s="364">
        <v>1.55</v>
      </c>
      <c r="F26" s="183">
        <v>23</v>
      </c>
      <c r="G26" s="364">
        <v>1.56</v>
      </c>
      <c r="H26" s="183">
        <v>15062</v>
      </c>
      <c r="I26" s="365">
        <v>1</v>
      </c>
      <c r="J26" s="307">
        <v>605.5</v>
      </c>
      <c r="K26" s="70">
        <v>587.85</v>
      </c>
      <c r="L26" s="142">
        <f t="shared" si="0"/>
        <v>17.649999999999977</v>
      </c>
      <c r="M26" s="368">
        <f t="shared" si="1"/>
        <v>3.002466615633236</v>
      </c>
      <c r="N26" s="80">
        <f>Margins!B26</f>
        <v>850</v>
      </c>
      <c r="O26" s="26">
        <f t="shared" si="2"/>
        <v>238000</v>
      </c>
      <c r="P26" s="26">
        <f t="shared" si="3"/>
        <v>19550</v>
      </c>
    </row>
    <row r="27" spans="1:18" ht="13.5">
      <c r="A27" s="393" t="s">
        <v>175</v>
      </c>
      <c r="B27" s="383">
        <v>249</v>
      </c>
      <c r="C27" s="395">
        <v>-0.04</v>
      </c>
      <c r="D27" s="183">
        <v>0</v>
      </c>
      <c r="E27" s="364">
        <v>0</v>
      </c>
      <c r="F27" s="183">
        <v>0</v>
      </c>
      <c r="G27" s="364">
        <v>0</v>
      </c>
      <c r="H27" s="183">
        <v>249</v>
      </c>
      <c r="I27" s="365">
        <v>-0.04</v>
      </c>
      <c r="J27" s="307">
        <v>331.35</v>
      </c>
      <c r="K27" s="70">
        <v>330</v>
      </c>
      <c r="L27" s="142">
        <f t="shared" si="0"/>
        <v>1.3500000000000227</v>
      </c>
      <c r="M27" s="368">
        <f t="shared" si="1"/>
        <v>0.409090909090916</v>
      </c>
      <c r="N27" s="80">
        <f>Margins!B27</f>
        <v>1100</v>
      </c>
      <c r="O27" s="26">
        <f t="shared" si="2"/>
        <v>0</v>
      </c>
      <c r="P27" s="26">
        <f t="shared" si="3"/>
        <v>0</v>
      </c>
      <c r="R27" s="26"/>
    </row>
    <row r="28" spans="1:18" ht="13.5">
      <c r="A28" s="393" t="s">
        <v>176</v>
      </c>
      <c r="B28" s="383">
        <v>72</v>
      </c>
      <c r="C28" s="395">
        <v>0.18</v>
      </c>
      <c r="D28" s="183">
        <v>6</v>
      </c>
      <c r="E28" s="364">
        <v>0.5</v>
      </c>
      <c r="F28" s="183">
        <v>0</v>
      </c>
      <c r="G28" s="364">
        <v>-1</v>
      </c>
      <c r="H28" s="183">
        <v>78</v>
      </c>
      <c r="I28" s="365">
        <v>0.18</v>
      </c>
      <c r="J28" s="307">
        <v>34.85</v>
      </c>
      <c r="K28" s="70">
        <v>34.95</v>
      </c>
      <c r="L28" s="142">
        <f t="shared" si="0"/>
        <v>-0.10000000000000142</v>
      </c>
      <c r="M28" s="368">
        <f t="shared" si="1"/>
        <v>-0.2861230329041528</v>
      </c>
      <c r="N28" s="80">
        <f>Margins!B28</f>
        <v>6900</v>
      </c>
      <c r="O28" s="26">
        <f t="shared" si="2"/>
        <v>41400</v>
      </c>
      <c r="P28" s="26">
        <f t="shared" si="3"/>
        <v>0</v>
      </c>
      <c r="R28" s="26"/>
    </row>
    <row r="29" spans="1:16" ht="13.5">
      <c r="A29" s="393" t="s">
        <v>3</v>
      </c>
      <c r="B29" s="183">
        <v>759</v>
      </c>
      <c r="C29" s="364">
        <v>-0.46</v>
      </c>
      <c r="D29" s="183">
        <v>5</v>
      </c>
      <c r="E29" s="364">
        <v>-0.74</v>
      </c>
      <c r="F29" s="183">
        <v>0</v>
      </c>
      <c r="G29" s="364">
        <v>0</v>
      </c>
      <c r="H29" s="183">
        <v>764</v>
      </c>
      <c r="I29" s="365">
        <v>-0.47</v>
      </c>
      <c r="J29" s="307">
        <v>264.95</v>
      </c>
      <c r="K29" s="70">
        <v>265.85</v>
      </c>
      <c r="L29" s="142">
        <f t="shared" si="0"/>
        <v>-0.9000000000000341</v>
      </c>
      <c r="M29" s="368">
        <f t="shared" si="1"/>
        <v>-0.3385367688546301</v>
      </c>
      <c r="N29" s="80">
        <f>Margins!B29</f>
        <v>1250</v>
      </c>
      <c r="O29" s="26">
        <f t="shared" si="2"/>
        <v>6250</v>
      </c>
      <c r="P29" s="26">
        <f t="shared" si="3"/>
        <v>0</v>
      </c>
    </row>
    <row r="30" spans="1:16" ht="13.5">
      <c r="A30" s="393" t="s">
        <v>235</v>
      </c>
      <c r="B30" s="183">
        <v>976</v>
      </c>
      <c r="C30" s="364">
        <v>-0.48</v>
      </c>
      <c r="D30" s="183">
        <v>1</v>
      </c>
      <c r="E30" s="364">
        <v>-0.5</v>
      </c>
      <c r="F30" s="183">
        <v>0</v>
      </c>
      <c r="G30" s="364">
        <v>0</v>
      </c>
      <c r="H30" s="183">
        <v>977</v>
      </c>
      <c r="I30" s="365">
        <v>-0.48</v>
      </c>
      <c r="J30" s="307">
        <v>403.65</v>
      </c>
      <c r="K30" s="70">
        <v>405.1</v>
      </c>
      <c r="L30" s="142">
        <f t="shared" si="0"/>
        <v>-1.4500000000000455</v>
      </c>
      <c r="M30" s="368">
        <f t="shared" si="1"/>
        <v>-0.35793631202173426</v>
      </c>
      <c r="N30" s="80">
        <f>Margins!B30</f>
        <v>525</v>
      </c>
      <c r="O30" s="26">
        <f t="shared" si="2"/>
        <v>525</v>
      </c>
      <c r="P30" s="26">
        <f t="shared" si="3"/>
        <v>0</v>
      </c>
    </row>
    <row r="31" spans="1:18" ht="13.5">
      <c r="A31" s="393" t="s">
        <v>177</v>
      </c>
      <c r="B31" s="383">
        <v>1249</v>
      </c>
      <c r="C31" s="395">
        <v>0.67</v>
      </c>
      <c r="D31" s="183">
        <v>0</v>
      </c>
      <c r="E31" s="364">
        <v>0</v>
      </c>
      <c r="F31" s="183">
        <v>0</v>
      </c>
      <c r="G31" s="364">
        <v>0</v>
      </c>
      <c r="H31" s="183">
        <v>1249</v>
      </c>
      <c r="I31" s="365">
        <v>0.67</v>
      </c>
      <c r="J31" s="307">
        <v>421.45</v>
      </c>
      <c r="K31" s="70">
        <v>417.1</v>
      </c>
      <c r="L31" s="142">
        <f t="shared" si="0"/>
        <v>4.349999999999966</v>
      </c>
      <c r="M31" s="368">
        <f t="shared" si="1"/>
        <v>1.0429153680172538</v>
      </c>
      <c r="N31" s="80">
        <f>Margins!B31</f>
        <v>1200</v>
      </c>
      <c r="O31" s="26">
        <f t="shared" si="2"/>
        <v>0</v>
      </c>
      <c r="P31" s="26">
        <f t="shared" si="3"/>
        <v>0</v>
      </c>
      <c r="R31" s="26"/>
    </row>
    <row r="32" spans="1:16" ht="13.5">
      <c r="A32" s="393" t="s">
        <v>199</v>
      </c>
      <c r="B32" s="183">
        <v>1143</v>
      </c>
      <c r="C32" s="364">
        <v>-0.29</v>
      </c>
      <c r="D32" s="183">
        <v>2</v>
      </c>
      <c r="E32" s="364">
        <v>0</v>
      </c>
      <c r="F32" s="183">
        <v>0</v>
      </c>
      <c r="G32" s="364">
        <v>-1</v>
      </c>
      <c r="H32" s="183">
        <v>1145</v>
      </c>
      <c r="I32" s="365">
        <v>-0.29</v>
      </c>
      <c r="J32" s="307">
        <v>280</v>
      </c>
      <c r="K32" s="70">
        <v>282.25</v>
      </c>
      <c r="L32" s="142">
        <f t="shared" si="0"/>
        <v>-2.25</v>
      </c>
      <c r="M32" s="368">
        <f t="shared" si="1"/>
        <v>-0.7971656333038087</v>
      </c>
      <c r="N32" s="80">
        <f>Margins!B32</f>
        <v>1900</v>
      </c>
      <c r="O32" s="26">
        <f t="shared" si="2"/>
        <v>3800</v>
      </c>
      <c r="P32" s="26">
        <f t="shared" si="3"/>
        <v>0</v>
      </c>
    </row>
    <row r="33" spans="1:16" ht="13.5">
      <c r="A33" s="393" t="s">
        <v>236</v>
      </c>
      <c r="B33" s="183">
        <v>730</v>
      </c>
      <c r="C33" s="364">
        <v>-0.01</v>
      </c>
      <c r="D33" s="183">
        <v>23</v>
      </c>
      <c r="E33" s="364">
        <v>0.92</v>
      </c>
      <c r="F33" s="183">
        <v>0</v>
      </c>
      <c r="G33" s="364">
        <v>0</v>
      </c>
      <c r="H33" s="183">
        <v>753</v>
      </c>
      <c r="I33" s="365">
        <v>0</v>
      </c>
      <c r="J33" s="307">
        <v>144.6</v>
      </c>
      <c r="K33" s="70">
        <v>147.3</v>
      </c>
      <c r="L33" s="142">
        <f t="shared" si="0"/>
        <v>-2.700000000000017</v>
      </c>
      <c r="M33" s="368">
        <f t="shared" si="1"/>
        <v>-1.832993890020378</v>
      </c>
      <c r="N33" s="80">
        <f>Margins!B33</f>
        <v>1800</v>
      </c>
      <c r="O33" s="26">
        <f t="shared" si="2"/>
        <v>41400</v>
      </c>
      <c r="P33" s="26">
        <f t="shared" si="3"/>
        <v>0</v>
      </c>
    </row>
    <row r="34" spans="1:18" ht="13.5">
      <c r="A34" s="393" t="s">
        <v>178</v>
      </c>
      <c r="B34" s="383">
        <v>4526</v>
      </c>
      <c r="C34" s="395">
        <v>-0.55</v>
      </c>
      <c r="D34" s="183">
        <v>3</v>
      </c>
      <c r="E34" s="364">
        <v>-0.75</v>
      </c>
      <c r="F34" s="183">
        <v>0</v>
      </c>
      <c r="G34" s="364">
        <v>-1</v>
      </c>
      <c r="H34" s="183">
        <v>4529</v>
      </c>
      <c r="I34" s="365">
        <v>-0.55</v>
      </c>
      <c r="J34" s="307">
        <v>3013.7</v>
      </c>
      <c r="K34" s="70">
        <v>2992.75</v>
      </c>
      <c r="L34" s="142">
        <f t="shared" si="0"/>
        <v>20.949999999999818</v>
      </c>
      <c r="M34" s="368">
        <f t="shared" si="1"/>
        <v>0.7000250605630212</v>
      </c>
      <c r="N34" s="80">
        <f>Margins!B34</f>
        <v>250</v>
      </c>
      <c r="O34" s="26">
        <f t="shared" si="2"/>
        <v>750</v>
      </c>
      <c r="P34" s="26">
        <f t="shared" si="3"/>
        <v>0</v>
      </c>
      <c r="R34" s="26"/>
    </row>
    <row r="35" spans="1:16" ht="13.5">
      <c r="A35" s="393" t="s">
        <v>210</v>
      </c>
      <c r="B35" s="183">
        <v>2284</v>
      </c>
      <c r="C35" s="364">
        <v>-0.61</v>
      </c>
      <c r="D35" s="183">
        <v>43</v>
      </c>
      <c r="E35" s="364">
        <v>0</v>
      </c>
      <c r="F35" s="183">
        <v>0</v>
      </c>
      <c r="G35" s="364">
        <v>0</v>
      </c>
      <c r="H35" s="183">
        <v>2327</v>
      </c>
      <c r="I35" s="365">
        <v>-0.6</v>
      </c>
      <c r="J35" s="307">
        <v>779.9</v>
      </c>
      <c r="K35" s="70">
        <v>790.8</v>
      </c>
      <c r="L35" s="142">
        <f t="shared" si="0"/>
        <v>-10.899999999999977</v>
      </c>
      <c r="M35" s="368">
        <f t="shared" si="1"/>
        <v>-1.3783510369246303</v>
      </c>
      <c r="N35" s="80">
        <f>Margins!B35</f>
        <v>400</v>
      </c>
      <c r="O35" s="26">
        <f t="shared" si="2"/>
        <v>17200</v>
      </c>
      <c r="P35" s="26">
        <f t="shared" si="3"/>
        <v>0</v>
      </c>
    </row>
    <row r="36" spans="1:18" ht="13.5">
      <c r="A36" s="393" t="s">
        <v>237</v>
      </c>
      <c r="B36" s="383">
        <v>308</v>
      </c>
      <c r="C36" s="395">
        <v>-0.19</v>
      </c>
      <c r="D36" s="183">
        <v>26</v>
      </c>
      <c r="E36" s="364">
        <v>0</v>
      </c>
      <c r="F36" s="183">
        <v>1</v>
      </c>
      <c r="G36" s="364">
        <v>0</v>
      </c>
      <c r="H36" s="183">
        <v>335</v>
      </c>
      <c r="I36" s="365">
        <v>-0.17</v>
      </c>
      <c r="J36" s="307">
        <v>127.35</v>
      </c>
      <c r="K36" s="70">
        <v>127.45</v>
      </c>
      <c r="L36" s="142">
        <f t="shared" si="0"/>
        <v>-0.10000000000000853</v>
      </c>
      <c r="M36" s="368">
        <f t="shared" si="1"/>
        <v>-0.07846214201648374</v>
      </c>
      <c r="N36" s="80">
        <f>Margins!B36</f>
        <v>4800</v>
      </c>
      <c r="O36" s="26">
        <f t="shared" si="2"/>
        <v>124800</v>
      </c>
      <c r="P36" s="26">
        <f t="shared" si="3"/>
        <v>4800</v>
      </c>
      <c r="R36" s="26"/>
    </row>
    <row r="37" spans="1:18" ht="13.5">
      <c r="A37" s="393" t="s">
        <v>179</v>
      </c>
      <c r="B37" s="383">
        <v>711</v>
      </c>
      <c r="C37" s="395">
        <v>-0.47</v>
      </c>
      <c r="D37" s="183">
        <v>57</v>
      </c>
      <c r="E37" s="364">
        <v>-0.36</v>
      </c>
      <c r="F37" s="183">
        <v>5</v>
      </c>
      <c r="G37" s="364">
        <v>-0.55</v>
      </c>
      <c r="H37" s="183">
        <v>773</v>
      </c>
      <c r="I37" s="365">
        <v>-0.47</v>
      </c>
      <c r="J37" s="307">
        <v>54.65</v>
      </c>
      <c r="K37" s="70">
        <v>55.3</v>
      </c>
      <c r="L37" s="142">
        <f t="shared" si="0"/>
        <v>-0.6499999999999986</v>
      </c>
      <c r="M37" s="368">
        <f t="shared" si="1"/>
        <v>-1.1754068716094008</v>
      </c>
      <c r="N37" s="80">
        <f>Margins!B37</f>
        <v>5650</v>
      </c>
      <c r="O37" s="26">
        <f t="shared" si="2"/>
        <v>322050</v>
      </c>
      <c r="P37" s="26">
        <f t="shared" si="3"/>
        <v>28250</v>
      </c>
      <c r="R37" s="26"/>
    </row>
    <row r="38" spans="1:18" ht="13.5">
      <c r="A38" s="393" t="s">
        <v>180</v>
      </c>
      <c r="B38" s="383">
        <v>1002</v>
      </c>
      <c r="C38" s="395">
        <v>3.14</v>
      </c>
      <c r="D38" s="183">
        <v>2</v>
      </c>
      <c r="E38" s="364">
        <v>0</v>
      </c>
      <c r="F38" s="183">
        <v>0</v>
      </c>
      <c r="G38" s="364">
        <v>-1</v>
      </c>
      <c r="H38" s="183">
        <v>1004</v>
      </c>
      <c r="I38" s="365">
        <v>2.76</v>
      </c>
      <c r="J38" s="307">
        <v>214.95</v>
      </c>
      <c r="K38" s="70">
        <v>212.9</v>
      </c>
      <c r="L38" s="142">
        <f t="shared" si="0"/>
        <v>2.049999999999983</v>
      </c>
      <c r="M38" s="368">
        <f t="shared" si="1"/>
        <v>0.9628933771723734</v>
      </c>
      <c r="N38" s="80">
        <f>Margins!B38</f>
        <v>1300</v>
      </c>
      <c r="O38" s="26">
        <f t="shared" si="2"/>
        <v>2600</v>
      </c>
      <c r="P38" s="26">
        <f t="shared" si="3"/>
        <v>0</v>
      </c>
      <c r="R38" s="26"/>
    </row>
    <row r="39" spans="1:16" ht="13.5">
      <c r="A39" s="393" t="s">
        <v>103</v>
      </c>
      <c r="B39" s="183">
        <v>1085</v>
      </c>
      <c r="C39" s="364">
        <v>-0.48</v>
      </c>
      <c r="D39" s="183">
        <v>33</v>
      </c>
      <c r="E39" s="364">
        <v>-0.66</v>
      </c>
      <c r="F39" s="183">
        <v>1</v>
      </c>
      <c r="G39" s="364">
        <v>-0.67</v>
      </c>
      <c r="H39" s="183">
        <v>1119</v>
      </c>
      <c r="I39" s="365">
        <v>-0.49</v>
      </c>
      <c r="J39" s="307">
        <v>265.25</v>
      </c>
      <c r="K39" s="70">
        <v>265.9</v>
      </c>
      <c r="L39" s="142">
        <f t="shared" si="0"/>
        <v>-0.6499999999999773</v>
      </c>
      <c r="M39" s="368">
        <f t="shared" si="1"/>
        <v>-0.2444528018051814</v>
      </c>
      <c r="N39" s="80">
        <f>Margins!B39</f>
        <v>1500</v>
      </c>
      <c r="O39" s="26">
        <f t="shared" si="2"/>
        <v>49500</v>
      </c>
      <c r="P39" s="26">
        <f t="shared" si="3"/>
        <v>1500</v>
      </c>
    </row>
    <row r="40" spans="1:16" ht="13.5">
      <c r="A40" s="393" t="s">
        <v>238</v>
      </c>
      <c r="B40" s="183">
        <v>269</v>
      </c>
      <c r="C40" s="364">
        <v>-0.3</v>
      </c>
      <c r="D40" s="183">
        <v>0</v>
      </c>
      <c r="E40" s="364">
        <v>-1</v>
      </c>
      <c r="F40" s="183">
        <v>20</v>
      </c>
      <c r="G40" s="364">
        <v>0</v>
      </c>
      <c r="H40" s="183">
        <v>289</v>
      </c>
      <c r="I40" s="365">
        <v>-0.26</v>
      </c>
      <c r="J40" s="307">
        <v>1158.85</v>
      </c>
      <c r="K40" s="70">
        <v>1172.25</v>
      </c>
      <c r="L40" s="142">
        <f t="shared" si="0"/>
        <v>-13.400000000000091</v>
      </c>
      <c r="M40" s="368">
        <f t="shared" si="1"/>
        <v>-1.1431008743868705</v>
      </c>
      <c r="N40" s="80">
        <f>Margins!B40</f>
        <v>300</v>
      </c>
      <c r="O40" s="26">
        <f t="shared" si="2"/>
        <v>0</v>
      </c>
      <c r="P40" s="26">
        <f t="shared" si="3"/>
        <v>6000</v>
      </c>
    </row>
    <row r="41" spans="1:16" ht="13.5">
      <c r="A41" s="393" t="s">
        <v>250</v>
      </c>
      <c r="B41" s="183">
        <v>16768</v>
      </c>
      <c r="C41" s="364">
        <v>-0.14</v>
      </c>
      <c r="D41" s="183">
        <v>592</v>
      </c>
      <c r="E41" s="364">
        <v>0.79</v>
      </c>
      <c r="F41" s="183">
        <v>92</v>
      </c>
      <c r="G41" s="364">
        <v>1.3</v>
      </c>
      <c r="H41" s="183">
        <v>17452</v>
      </c>
      <c r="I41" s="365">
        <v>-0.13</v>
      </c>
      <c r="J41" s="307">
        <v>364</v>
      </c>
      <c r="K41" s="70">
        <v>358.85</v>
      </c>
      <c r="L41" s="142">
        <f t="shared" si="0"/>
        <v>5.149999999999977</v>
      </c>
      <c r="M41" s="368">
        <f t="shared" si="1"/>
        <v>1.4351400306534698</v>
      </c>
      <c r="N41" s="80">
        <f>Margins!B41</f>
        <v>1000</v>
      </c>
      <c r="O41" s="26">
        <f t="shared" si="2"/>
        <v>592000</v>
      </c>
      <c r="P41" s="26">
        <f t="shared" si="3"/>
        <v>92000</v>
      </c>
    </row>
    <row r="42" spans="1:18" ht="13.5">
      <c r="A42" s="393" t="s">
        <v>181</v>
      </c>
      <c r="B42" s="383">
        <v>846</v>
      </c>
      <c r="C42" s="395">
        <v>0.32</v>
      </c>
      <c r="D42" s="183">
        <v>34</v>
      </c>
      <c r="E42" s="364">
        <v>1.43</v>
      </c>
      <c r="F42" s="183">
        <v>1</v>
      </c>
      <c r="G42" s="364">
        <v>0</v>
      </c>
      <c r="H42" s="183">
        <v>881</v>
      </c>
      <c r="I42" s="365">
        <v>0.35</v>
      </c>
      <c r="J42" s="307">
        <v>103.05</v>
      </c>
      <c r="K42" s="70">
        <v>102.45</v>
      </c>
      <c r="L42" s="142">
        <f t="shared" si="0"/>
        <v>0.5999999999999943</v>
      </c>
      <c r="M42" s="368">
        <f t="shared" si="1"/>
        <v>0.58565153733528</v>
      </c>
      <c r="N42" s="80">
        <f>Margins!B42</f>
        <v>2950</v>
      </c>
      <c r="O42" s="26">
        <f t="shared" si="2"/>
        <v>100300</v>
      </c>
      <c r="P42" s="26">
        <f t="shared" si="3"/>
        <v>2950</v>
      </c>
      <c r="R42" s="26"/>
    </row>
    <row r="43" spans="1:16" ht="13.5">
      <c r="A43" s="393" t="s">
        <v>239</v>
      </c>
      <c r="B43" s="183">
        <v>1846</v>
      </c>
      <c r="C43" s="364">
        <v>0.04</v>
      </c>
      <c r="D43" s="183">
        <v>0</v>
      </c>
      <c r="E43" s="364">
        <v>0</v>
      </c>
      <c r="F43" s="183">
        <v>0</v>
      </c>
      <c r="G43" s="364">
        <v>0</v>
      </c>
      <c r="H43" s="183">
        <v>1846</v>
      </c>
      <c r="I43" s="365">
        <v>0.04</v>
      </c>
      <c r="J43" s="307">
        <v>2708.75</v>
      </c>
      <c r="K43" s="70">
        <v>2670.3</v>
      </c>
      <c r="L43" s="142">
        <f t="shared" si="0"/>
        <v>38.44999999999982</v>
      </c>
      <c r="M43" s="368">
        <f t="shared" si="1"/>
        <v>1.4399131183762055</v>
      </c>
      <c r="N43" s="80">
        <f>Margins!B43</f>
        <v>175</v>
      </c>
      <c r="O43" s="26">
        <f t="shared" si="2"/>
        <v>0</v>
      </c>
      <c r="P43" s="26">
        <f t="shared" si="3"/>
        <v>0</v>
      </c>
    </row>
    <row r="44" spans="1:18" ht="13.5">
      <c r="A44" s="393" t="s">
        <v>211</v>
      </c>
      <c r="B44" s="183">
        <v>3673</v>
      </c>
      <c r="C44" s="364">
        <v>0.37</v>
      </c>
      <c r="D44" s="183">
        <v>340</v>
      </c>
      <c r="E44" s="364">
        <v>0.57</v>
      </c>
      <c r="F44" s="183">
        <v>111</v>
      </c>
      <c r="G44" s="364">
        <v>0.23</v>
      </c>
      <c r="H44" s="183">
        <v>4124</v>
      </c>
      <c r="I44" s="365">
        <v>0.38</v>
      </c>
      <c r="J44" s="307">
        <v>137.55</v>
      </c>
      <c r="K44" s="70">
        <v>135.6</v>
      </c>
      <c r="L44" s="142">
        <f t="shared" si="0"/>
        <v>1.950000000000017</v>
      </c>
      <c r="M44" s="368">
        <f t="shared" si="1"/>
        <v>1.4380530973451453</v>
      </c>
      <c r="N44" s="80">
        <f>Margins!B44</f>
        <v>2062</v>
      </c>
      <c r="O44" s="26">
        <f t="shared" si="2"/>
        <v>701080</v>
      </c>
      <c r="P44" s="26">
        <f t="shared" si="3"/>
        <v>228882</v>
      </c>
      <c r="R44" s="107"/>
    </row>
    <row r="45" spans="1:16" ht="13.5">
      <c r="A45" s="393" t="s">
        <v>213</v>
      </c>
      <c r="B45" s="183">
        <v>725</v>
      </c>
      <c r="C45" s="364">
        <v>-0.57</v>
      </c>
      <c r="D45" s="183">
        <v>0</v>
      </c>
      <c r="E45" s="364">
        <v>0</v>
      </c>
      <c r="F45" s="183">
        <v>0</v>
      </c>
      <c r="G45" s="364">
        <v>0</v>
      </c>
      <c r="H45" s="183">
        <v>725</v>
      </c>
      <c r="I45" s="365">
        <v>-0.57</v>
      </c>
      <c r="J45" s="307">
        <v>629.7</v>
      </c>
      <c r="K45" s="70">
        <v>629.9</v>
      </c>
      <c r="L45" s="142">
        <f t="shared" si="0"/>
        <v>-0.1999999999999318</v>
      </c>
      <c r="M45" s="368">
        <f t="shared" si="1"/>
        <v>-0.031751071598655624</v>
      </c>
      <c r="N45" s="80">
        <f>Margins!B45</f>
        <v>650</v>
      </c>
      <c r="O45" s="26">
        <f t="shared" si="2"/>
        <v>0</v>
      </c>
      <c r="P45" s="26">
        <f t="shared" si="3"/>
        <v>0</v>
      </c>
    </row>
    <row r="46" spans="1:16" ht="13.5">
      <c r="A46" s="393" t="s">
        <v>4</v>
      </c>
      <c r="B46" s="183">
        <v>883</v>
      </c>
      <c r="C46" s="364">
        <v>-0.28</v>
      </c>
      <c r="D46" s="183">
        <v>0</v>
      </c>
      <c r="E46" s="364">
        <v>0</v>
      </c>
      <c r="F46" s="183">
        <v>0</v>
      </c>
      <c r="G46" s="364">
        <v>0</v>
      </c>
      <c r="H46" s="183">
        <v>883</v>
      </c>
      <c r="I46" s="365">
        <v>-0.28</v>
      </c>
      <c r="J46" s="307">
        <v>1525.8</v>
      </c>
      <c r="K46" s="70">
        <v>1545.7</v>
      </c>
      <c r="L46" s="142">
        <f t="shared" si="0"/>
        <v>-19.90000000000009</v>
      </c>
      <c r="M46" s="368">
        <f t="shared" si="1"/>
        <v>-1.287442582648644</v>
      </c>
      <c r="N46" s="80">
        <f>Margins!B46</f>
        <v>300</v>
      </c>
      <c r="O46" s="26">
        <f t="shared" si="2"/>
        <v>0</v>
      </c>
      <c r="P46" s="26">
        <f t="shared" si="3"/>
        <v>0</v>
      </c>
    </row>
    <row r="47" spans="1:16" ht="13.5">
      <c r="A47" s="393" t="s">
        <v>93</v>
      </c>
      <c r="B47" s="183">
        <v>2309</v>
      </c>
      <c r="C47" s="364">
        <v>0.16</v>
      </c>
      <c r="D47" s="183">
        <v>0</v>
      </c>
      <c r="E47" s="364">
        <v>-1</v>
      </c>
      <c r="F47" s="183">
        <v>0</v>
      </c>
      <c r="G47" s="364">
        <v>0</v>
      </c>
      <c r="H47" s="183">
        <v>2309</v>
      </c>
      <c r="I47" s="365">
        <v>0.15</v>
      </c>
      <c r="J47" s="307">
        <v>1076.45</v>
      </c>
      <c r="K47" s="70">
        <v>1065.65</v>
      </c>
      <c r="L47" s="142">
        <f t="shared" si="0"/>
        <v>10.799999999999955</v>
      </c>
      <c r="M47" s="368">
        <f t="shared" si="1"/>
        <v>1.0134659597428757</v>
      </c>
      <c r="N47" s="80">
        <f>Margins!B47</f>
        <v>400</v>
      </c>
      <c r="O47" s="26">
        <f t="shared" si="2"/>
        <v>0</v>
      </c>
      <c r="P47" s="26">
        <f t="shared" si="3"/>
        <v>0</v>
      </c>
    </row>
    <row r="48" spans="1:16" ht="13.5">
      <c r="A48" s="393" t="s">
        <v>212</v>
      </c>
      <c r="B48" s="183">
        <v>986</v>
      </c>
      <c r="C48" s="364">
        <v>-0.26</v>
      </c>
      <c r="D48" s="183">
        <v>3</v>
      </c>
      <c r="E48" s="364">
        <v>2</v>
      </c>
      <c r="F48" s="183">
        <v>0</v>
      </c>
      <c r="G48" s="364">
        <v>0</v>
      </c>
      <c r="H48" s="183">
        <v>989</v>
      </c>
      <c r="I48" s="365">
        <v>-0.26</v>
      </c>
      <c r="J48" s="307">
        <v>713.7</v>
      </c>
      <c r="K48" s="70">
        <v>706.35</v>
      </c>
      <c r="L48" s="142">
        <f t="shared" si="0"/>
        <v>7.350000000000023</v>
      </c>
      <c r="M48" s="368">
        <f t="shared" si="1"/>
        <v>1.0405606285835665</v>
      </c>
      <c r="N48" s="80">
        <f>Margins!B48</f>
        <v>400</v>
      </c>
      <c r="O48" s="26">
        <f t="shared" si="2"/>
        <v>1200</v>
      </c>
      <c r="P48" s="26">
        <f t="shared" si="3"/>
        <v>0</v>
      </c>
    </row>
    <row r="49" spans="1:16" ht="13.5">
      <c r="A49" s="393" t="s">
        <v>5</v>
      </c>
      <c r="B49" s="183">
        <v>5844</v>
      </c>
      <c r="C49" s="364">
        <v>-0.02</v>
      </c>
      <c r="D49" s="183">
        <v>663</v>
      </c>
      <c r="E49" s="364">
        <v>-0.34</v>
      </c>
      <c r="F49" s="183">
        <v>85</v>
      </c>
      <c r="G49" s="364">
        <v>-0.42</v>
      </c>
      <c r="H49" s="183">
        <v>6592</v>
      </c>
      <c r="I49" s="365">
        <v>-0.07</v>
      </c>
      <c r="J49" s="307">
        <v>177.55</v>
      </c>
      <c r="K49" s="70">
        <v>178.45</v>
      </c>
      <c r="L49" s="142">
        <f t="shared" si="0"/>
        <v>-0.8999999999999773</v>
      </c>
      <c r="M49" s="368">
        <f t="shared" si="1"/>
        <v>-0.5043429532081689</v>
      </c>
      <c r="N49" s="80">
        <f>Margins!B49</f>
        <v>1595</v>
      </c>
      <c r="O49" s="26">
        <f t="shared" si="2"/>
        <v>1057485</v>
      </c>
      <c r="P49" s="26">
        <f t="shared" si="3"/>
        <v>135575</v>
      </c>
    </row>
    <row r="50" spans="1:16" ht="13.5">
      <c r="A50" s="393" t="s">
        <v>214</v>
      </c>
      <c r="B50" s="183">
        <v>5501</v>
      </c>
      <c r="C50" s="364">
        <v>-0.16</v>
      </c>
      <c r="D50" s="183">
        <v>927</v>
      </c>
      <c r="E50" s="364">
        <v>0.23</v>
      </c>
      <c r="F50" s="183">
        <v>125</v>
      </c>
      <c r="G50" s="364">
        <v>-0.01</v>
      </c>
      <c r="H50" s="183">
        <v>6553</v>
      </c>
      <c r="I50" s="365">
        <v>-0.12</v>
      </c>
      <c r="J50" s="307">
        <v>244</v>
      </c>
      <c r="K50" s="70">
        <v>248.85</v>
      </c>
      <c r="L50" s="142">
        <f t="shared" si="0"/>
        <v>-4.849999999999994</v>
      </c>
      <c r="M50" s="368">
        <f t="shared" si="1"/>
        <v>-1.9489652401044784</v>
      </c>
      <c r="N50" s="80">
        <f>Margins!B50</f>
        <v>1000</v>
      </c>
      <c r="O50" s="26">
        <f t="shared" si="2"/>
        <v>927000</v>
      </c>
      <c r="P50" s="26">
        <f t="shared" si="3"/>
        <v>125000</v>
      </c>
    </row>
    <row r="51" spans="1:16" ht="13.5">
      <c r="A51" s="393" t="s">
        <v>215</v>
      </c>
      <c r="B51" s="183">
        <v>1975</v>
      </c>
      <c r="C51" s="364">
        <v>-0.56</v>
      </c>
      <c r="D51" s="183">
        <v>56</v>
      </c>
      <c r="E51" s="364">
        <v>-0.6</v>
      </c>
      <c r="F51" s="183">
        <v>1</v>
      </c>
      <c r="G51" s="364">
        <v>-0.92</v>
      </c>
      <c r="H51" s="183">
        <v>2032</v>
      </c>
      <c r="I51" s="365">
        <v>-0.56</v>
      </c>
      <c r="J51" s="307">
        <v>305.75</v>
      </c>
      <c r="K51" s="70">
        <v>307.2</v>
      </c>
      <c r="L51" s="142">
        <f t="shared" si="0"/>
        <v>-1.4499999999999886</v>
      </c>
      <c r="M51" s="368">
        <f t="shared" si="1"/>
        <v>-0.47200520833332965</v>
      </c>
      <c r="N51" s="80">
        <f>Margins!B51</f>
        <v>1300</v>
      </c>
      <c r="O51" s="26">
        <f t="shared" si="2"/>
        <v>72800</v>
      </c>
      <c r="P51" s="26">
        <f t="shared" si="3"/>
        <v>1300</v>
      </c>
    </row>
    <row r="52" spans="1:16" ht="13.5">
      <c r="A52" s="393" t="s">
        <v>57</v>
      </c>
      <c r="B52" s="183">
        <v>575</v>
      </c>
      <c r="C52" s="364">
        <v>-0.58</v>
      </c>
      <c r="D52" s="183">
        <v>0</v>
      </c>
      <c r="E52" s="364">
        <v>0</v>
      </c>
      <c r="F52" s="183">
        <v>0</v>
      </c>
      <c r="G52" s="364">
        <v>0</v>
      </c>
      <c r="H52" s="183">
        <v>575</v>
      </c>
      <c r="I52" s="365">
        <v>-0.58</v>
      </c>
      <c r="J52" s="307">
        <v>1524.9</v>
      </c>
      <c r="K52" s="70">
        <v>1534.75</v>
      </c>
      <c r="L52" s="142">
        <f t="shared" si="0"/>
        <v>-9.849999999999909</v>
      </c>
      <c r="M52" s="368">
        <f t="shared" si="1"/>
        <v>-0.6417983384916051</v>
      </c>
      <c r="N52" s="80">
        <f>Margins!B52</f>
        <v>300</v>
      </c>
      <c r="O52" s="26">
        <f t="shared" si="2"/>
        <v>0</v>
      </c>
      <c r="P52" s="26">
        <f t="shared" si="3"/>
        <v>0</v>
      </c>
    </row>
    <row r="53" spans="1:16" ht="13.5">
      <c r="A53" s="393" t="s">
        <v>216</v>
      </c>
      <c r="B53" s="183">
        <v>13915</v>
      </c>
      <c r="C53" s="364">
        <v>0.14</v>
      </c>
      <c r="D53" s="183">
        <v>685</v>
      </c>
      <c r="E53" s="364">
        <v>0.91</v>
      </c>
      <c r="F53" s="183">
        <v>128</v>
      </c>
      <c r="G53" s="364">
        <v>0.66</v>
      </c>
      <c r="H53" s="183">
        <v>14728</v>
      </c>
      <c r="I53" s="365">
        <v>0.17</v>
      </c>
      <c r="J53" s="307">
        <v>880.5</v>
      </c>
      <c r="K53" s="70">
        <v>856.9</v>
      </c>
      <c r="L53" s="142">
        <f t="shared" si="0"/>
        <v>23.600000000000023</v>
      </c>
      <c r="M53" s="368">
        <f t="shared" si="1"/>
        <v>2.754113665538572</v>
      </c>
      <c r="N53" s="80">
        <f>Margins!B53</f>
        <v>700</v>
      </c>
      <c r="O53" s="26">
        <f t="shared" si="2"/>
        <v>479500</v>
      </c>
      <c r="P53" s="26">
        <f t="shared" si="3"/>
        <v>89600</v>
      </c>
    </row>
    <row r="54" spans="1:16" ht="13.5">
      <c r="A54" s="393" t="s">
        <v>156</v>
      </c>
      <c r="B54" s="183">
        <v>1944</v>
      </c>
      <c r="C54" s="364">
        <v>1.96</v>
      </c>
      <c r="D54" s="183">
        <v>245</v>
      </c>
      <c r="E54" s="364">
        <v>1.01</v>
      </c>
      <c r="F54" s="183">
        <v>27</v>
      </c>
      <c r="G54" s="364">
        <v>0.5</v>
      </c>
      <c r="H54" s="183">
        <v>2216</v>
      </c>
      <c r="I54" s="365">
        <v>1.78</v>
      </c>
      <c r="J54" s="307">
        <v>80.25</v>
      </c>
      <c r="K54" s="70">
        <v>78.15</v>
      </c>
      <c r="L54" s="142">
        <f t="shared" si="0"/>
        <v>2.0999999999999943</v>
      </c>
      <c r="M54" s="368">
        <f t="shared" si="1"/>
        <v>2.6871401151631407</v>
      </c>
      <c r="N54" s="80">
        <f>Margins!B54</f>
        <v>4800</v>
      </c>
      <c r="O54" s="26">
        <f t="shared" si="2"/>
        <v>1176000</v>
      </c>
      <c r="P54" s="26">
        <f t="shared" si="3"/>
        <v>129600</v>
      </c>
    </row>
    <row r="55" spans="1:16" ht="13.5">
      <c r="A55" s="393" t="s">
        <v>200</v>
      </c>
      <c r="B55" s="183">
        <v>959</v>
      </c>
      <c r="C55" s="364">
        <v>-0.05</v>
      </c>
      <c r="D55" s="183">
        <v>120</v>
      </c>
      <c r="E55" s="364">
        <v>-0.17</v>
      </c>
      <c r="F55" s="183">
        <v>18</v>
      </c>
      <c r="G55" s="364">
        <v>-0.22</v>
      </c>
      <c r="H55" s="183">
        <v>1097</v>
      </c>
      <c r="I55" s="365">
        <v>-0.06</v>
      </c>
      <c r="J55" s="307">
        <v>78.65</v>
      </c>
      <c r="K55" s="70">
        <v>79.4</v>
      </c>
      <c r="L55" s="142">
        <f t="shared" si="0"/>
        <v>-0.75</v>
      </c>
      <c r="M55" s="368">
        <f t="shared" si="1"/>
        <v>-0.9445843828715365</v>
      </c>
      <c r="N55" s="80">
        <f>Margins!B55</f>
        <v>5900</v>
      </c>
      <c r="O55" s="26">
        <f t="shared" si="2"/>
        <v>708000</v>
      </c>
      <c r="P55" s="26">
        <f t="shared" si="3"/>
        <v>106200</v>
      </c>
    </row>
    <row r="56" spans="1:18" ht="13.5">
      <c r="A56" s="393" t="s">
        <v>191</v>
      </c>
      <c r="B56" s="383">
        <v>299</v>
      </c>
      <c r="C56" s="395">
        <v>-0.42</v>
      </c>
      <c r="D56" s="183">
        <v>20</v>
      </c>
      <c r="E56" s="364">
        <v>-0.33</v>
      </c>
      <c r="F56" s="183">
        <v>3</v>
      </c>
      <c r="G56" s="364">
        <v>-0.4</v>
      </c>
      <c r="H56" s="183">
        <v>322</v>
      </c>
      <c r="I56" s="365">
        <v>-0.42</v>
      </c>
      <c r="J56" s="307">
        <v>12.55</v>
      </c>
      <c r="K56" s="70">
        <v>12.85</v>
      </c>
      <c r="L56" s="142">
        <f t="shared" si="0"/>
        <v>-0.29999999999999893</v>
      </c>
      <c r="M56" s="368">
        <f t="shared" si="1"/>
        <v>-2.3346303501945442</v>
      </c>
      <c r="N56" s="80">
        <f>Margins!B56</f>
        <v>31500</v>
      </c>
      <c r="O56" s="26">
        <f t="shared" si="2"/>
        <v>630000</v>
      </c>
      <c r="P56" s="26">
        <f t="shared" si="3"/>
        <v>94500</v>
      </c>
      <c r="R56" s="26"/>
    </row>
    <row r="57" spans="1:16" ht="13.5">
      <c r="A57" s="393" t="s">
        <v>157</v>
      </c>
      <c r="B57" s="183">
        <v>5076</v>
      </c>
      <c r="C57" s="364">
        <v>-0.05</v>
      </c>
      <c r="D57" s="183">
        <v>221</v>
      </c>
      <c r="E57" s="364">
        <v>0.51</v>
      </c>
      <c r="F57" s="183">
        <v>19</v>
      </c>
      <c r="G57" s="364">
        <v>2.17</v>
      </c>
      <c r="H57" s="183">
        <v>5316</v>
      </c>
      <c r="I57" s="365">
        <v>-0.03</v>
      </c>
      <c r="J57" s="307">
        <v>154.9</v>
      </c>
      <c r="K57" s="70">
        <v>153.35</v>
      </c>
      <c r="L57" s="142">
        <f t="shared" si="0"/>
        <v>1.5500000000000114</v>
      </c>
      <c r="M57" s="368">
        <f t="shared" si="1"/>
        <v>1.0107597000326125</v>
      </c>
      <c r="N57" s="80">
        <f>Margins!B57</f>
        <v>1750</v>
      </c>
      <c r="O57" s="26">
        <f t="shared" si="2"/>
        <v>386750</v>
      </c>
      <c r="P57" s="26">
        <f t="shared" si="3"/>
        <v>33250</v>
      </c>
    </row>
    <row r="58" spans="1:18" ht="13.5">
      <c r="A58" s="393" t="s">
        <v>192</v>
      </c>
      <c r="B58" s="383">
        <v>4793</v>
      </c>
      <c r="C58" s="395">
        <v>-0.05</v>
      </c>
      <c r="D58" s="183">
        <v>367</v>
      </c>
      <c r="E58" s="364">
        <v>0.26</v>
      </c>
      <c r="F58" s="183">
        <v>48</v>
      </c>
      <c r="G58" s="364">
        <v>0.33</v>
      </c>
      <c r="H58" s="183">
        <v>5208</v>
      </c>
      <c r="I58" s="365">
        <v>-0.03</v>
      </c>
      <c r="J58" s="307">
        <v>216.8</v>
      </c>
      <c r="K58" s="70">
        <v>217.1</v>
      </c>
      <c r="L58" s="142">
        <f t="shared" si="0"/>
        <v>-0.29999999999998295</v>
      </c>
      <c r="M58" s="368">
        <f t="shared" si="1"/>
        <v>-0.13818516812528003</v>
      </c>
      <c r="N58" s="80">
        <f>Margins!B58</f>
        <v>1450</v>
      </c>
      <c r="O58" s="26">
        <f t="shared" si="2"/>
        <v>532150</v>
      </c>
      <c r="P58" s="26">
        <f t="shared" si="3"/>
        <v>69600</v>
      </c>
      <c r="R58" s="26"/>
    </row>
    <row r="59" spans="1:18" ht="13.5">
      <c r="A59" s="393" t="s">
        <v>182</v>
      </c>
      <c r="B59" s="383">
        <v>510</v>
      </c>
      <c r="C59" s="395">
        <v>0.09</v>
      </c>
      <c r="D59" s="183">
        <v>36</v>
      </c>
      <c r="E59" s="364">
        <v>0.13</v>
      </c>
      <c r="F59" s="183">
        <v>2</v>
      </c>
      <c r="G59" s="364">
        <v>-0.33</v>
      </c>
      <c r="H59" s="183">
        <v>548</v>
      </c>
      <c r="I59" s="365">
        <v>0.09</v>
      </c>
      <c r="J59" s="307">
        <v>47.5</v>
      </c>
      <c r="K59" s="70">
        <v>47.25</v>
      </c>
      <c r="L59" s="142">
        <f t="shared" si="0"/>
        <v>0.25</v>
      </c>
      <c r="M59" s="368">
        <f t="shared" si="1"/>
        <v>0.5291005291005291</v>
      </c>
      <c r="N59" s="80">
        <f>Margins!B59</f>
        <v>7700</v>
      </c>
      <c r="O59" s="26">
        <f t="shared" si="2"/>
        <v>277200</v>
      </c>
      <c r="P59" s="26">
        <f t="shared" si="3"/>
        <v>15400</v>
      </c>
      <c r="R59" s="26"/>
    </row>
    <row r="60" spans="1:16" ht="13.5">
      <c r="A60" s="393" t="s">
        <v>217</v>
      </c>
      <c r="B60" s="183">
        <v>7202</v>
      </c>
      <c r="C60" s="364">
        <v>-0.48</v>
      </c>
      <c r="D60" s="183">
        <v>759</v>
      </c>
      <c r="E60" s="364">
        <v>-0.65</v>
      </c>
      <c r="F60" s="183">
        <v>153</v>
      </c>
      <c r="G60" s="364">
        <v>-0.59</v>
      </c>
      <c r="H60" s="183">
        <v>8114</v>
      </c>
      <c r="I60" s="365">
        <v>-0.5</v>
      </c>
      <c r="J60" s="307">
        <v>2222.65</v>
      </c>
      <c r="K60" s="70">
        <v>2210.55</v>
      </c>
      <c r="L60" s="142">
        <f t="shared" si="0"/>
        <v>12.099999999999909</v>
      </c>
      <c r="M60" s="368">
        <f t="shared" si="1"/>
        <v>0.5473750876478662</v>
      </c>
      <c r="N60" s="80">
        <f>Margins!B60</f>
        <v>200</v>
      </c>
      <c r="O60" s="26">
        <f t="shared" si="2"/>
        <v>151800</v>
      </c>
      <c r="P60" s="26">
        <f t="shared" si="3"/>
        <v>30600</v>
      </c>
    </row>
    <row r="61" spans="1:16" ht="13.5">
      <c r="A61" s="393" t="s">
        <v>158</v>
      </c>
      <c r="B61" s="183">
        <v>593</v>
      </c>
      <c r="C61" s="364">
        <v>4.7</v>
      </c>
      <c r="D61" s="183">
        <v>0</v>
      </c>
      <c r="E61" s="364">
        <v>0</v>
      </c>
      <c r="F61" s="183">
        <v>14</v>
      </c>
      <c r="G61" s="364">
        <v>0</v>
      </c>
      <c r="H61" s="183">
        <v>607</v>
      </c>
      <c r="I61" s="365">
        <v>4.84</v>
      </c>
      <c r="J61" s="307">
        <v>115.8</v>
      </c>
      <c r="K61" s="70">
        <v>110.8</v>
      </c>
      <c r="L61" s="142">
        <f t="shared" si="0"/>
        <v>5</v>
      </c>
      <c r="M61" s="368">
        <f t="shared" si="1"/>
        <v>4.512635379061372</v>
      </c>
      <c r="N61" s="80">
        <f>Margins!B61</f>
        <v>2950</v>
      </c>
      <c r="O61" s="26">
        <f t="shared" si="2"/>
        <v>0</v>
      </c>
      <c r="P61" s="26">
        <f t="shared" si="3"/>
        <v>41300</v>
      </c>
    </row>
    <row r="62" spans="1:16" ht="13.5">
      <c r="A62" s="393" t="s">
        <v>104</v>
      </c>
      <c r="B62" s="183">
        <v>1131</v>
      </c>
      <c r="C62" s="364">
        <v>-0.24</v>
      </c>
      <c r="D62" s="183">
        <v>0</v>
      </c>
      <c r="E62" s="364">
        <v>0</v>
      </c>
      <c r="F62" s="183">
        <v>0</v>
      </c>
      <c r="G62" s="364">
        <v>0</v>
      </c>
      <c r="H62" s="183">
        <v>1131</v>
      </c>
      <c r="I62" s="365">
        <v>-0.24</v>
      </c>
      <c r="J62" s="307">
        <v>493.95</v>
      </c>
      <c r="K62" s="70">
        <v>491.8</v>
      </c>
      <c r="L62" s="142">
        <f t="shared" si="0"/>
        <v>2.1499999999999773</v>
      </c>
      <c r="M62" s="368">
        <f t="shared" si="1"/>
        <v>0.4371695811305362</v>
      </c>
      <c r="N62" s="80">
        <f>Margins!B62</f>
        <v>600</v>
      </c>
      <c r="O62" s="26">
        <f t="shared" si="2"/>
        <v>0</v>
      </c>
      <c r="P62" s="26">
        <f t="shared" si="3"/>
        <v>0</v>
      </c>
    </row>
    <row r="63" spans="1:16" ht="13.5">
      <c r="A63" s="393" t="s">
        <v>48</v>
      </c>
      <c r="B63" s="183">
        <v>7031</v>
      </c>
      <c r="C63" s="364">
        <v>-0.49</v>
      </c>
      <c r="D63" s="183">
        <v>322</v>
      </c>
      <c r="E63" s="364">
        <v>-0.56</v>
      </c>
      <c r="F63" s="183">
        <v>33</v>
      </c>
      <c r="G63" s="364">
        <v>-0.51</v>
      </c>
      <c r="H63" s="183">
        <v>7386</v>
      </c>
      <c r="I63" s="365">
        <v>-0.49</v>
      </c>
      <c r="J63" s="307">
        <v>292.4</v>
      </c>
      <c r="K63" s="70">
        <v>298.75</v>
      </c>
      <c r="L63" s="142">
        <f t="shared" si="0"/>
        <v>-6.350000000000023</v>
      </c>
      <c r="M63" s="368">
        <f t="shared" si="1"/>
        <v>-2.125523012552309</v>
      </c>
      <c r="N63" s="80">
        <f>Margins!B63</f>
        <v>1100</v>
      </c>
      <c r="O63" s="26">
        <f t="shared" si="2"/>
        <v>354200</v>
      </c>
      <c r="P63" s="26">
        <f t="shared" si="3"/>
        <v>36300</v>
      </c>
    </row>
    <row r="64" spans="1:16" ht="13.5">
      <c r="A64" s="393" t="s">
        <v>6</v>
      </c>
      <c r="B64" s="183">
        <v>3492</v>
      </c>
      <c r="C64" s="364">
        <v>-0.06</v>
      </c>
      <c r="D64" s="183">
        <v>243</v>
      </c>
      <c r="E64" s="364">
        <v>-0.3</v>
      </c>
      <c r="F64" s="183">
        <v>19</v>
      </c>
      <c r="G64" s="364">
        <v>-0.32</v>
      </c>
      <c r="H64" s="183">
        <v>3754</v>
      </c>
      <c r="I64" s="365">
        <v>-0.08</v>
      </c>
      <c r="J64" s="307">
        <v>185.75</v>
      </c>
      <c r="K64" s="70">
        <v>184.1</v>
      </c>
      <c r="L64" s="142">
        <f t="shared" si="0"/>
        <v>1.6500000000000057</v>
      </c>
      <c r="M64" s="368">
        <f t="shared" si="1"/>
        <v>0.8962520369364507</v>
      </c>
      <c r="N64" s="80">
        <f>Margins!B64</f>
        <v>1125</v>
      </c>
      <c r="O64" s="26">
        <f t="shared" si="2"/>
        <v>273375</v>
      </c>
      <c r="P64" s="26">
        <f t="shared" si="3"/>
        <v>21375</v>
      </c>
    </row>
    <row r="65" spans="1:18" ht="13.5">
      <c r="A65" s="393" t="s">
        <v>193</v>
      </c>
      <c r="B65" s="383">
        <v>4865</v>
      </c>
      <c r="C65" s="395">
        <v>-0.26</v>
      </c>
      <c r="D65" s="183">
        <v>48</v>
      </c>
      <c r="E65" s="364">
        <v>-0.28</v>
      </c>
      <c r="F65" s="183">
        <v>6</v>
      </c>
      <c r="G65" s="364">
        <v>-0.25</v>
      </c>
      <c r="H65" s="183">
        <v>4919</v>
      </c>
      <c r="I65" s="365">
        <v>-0.26</v>
      </c>
      <c r="J65" s="307">
        <v>347.25</v>
      </c>
      <c r="K65" s="70">
        <v>351.95</v>
      </c>
      <c r="L65" s="142">
        <f aca="true" t="shared" si="4" ref="L65:L126">J65-K65</f>
        <v>-4.699999999999989</v>
      </c>
      <c r="M65" s="368">
        <f aca="true" t="shared" si="5" ref="M65:M126">L65/K65*100</f>
        <v>-1.335416962636735</v>
      </c>
      <c r="N65" s="80">
        <f>Margins!B65</f>
        <v>1000</v>
      </c>
      <c r="O65" s="26">
        <f t="shared" si="2"/>
        <v>48000</v>
      </c>
      <c r="P65" s="26">
        <f t="shared" si="3"/>
        <v>6000</v>
      </c>
      <c r="R65" s="26"/>
    </row>
    <row r="66" spans="1:18" ht="13.5">
      <c r="A66" s="393" t="s">
        <v>183</v>
      </c>
      <c r="B66" s="383">
        <v>776</v>
      </c>
      <c r="C66" s="395">
        <v>0.46</v>
      </c>
      <c r="D66" s="183">
        <v>0</v>
      </c>
      <c r="E66" s="364">
        <v>0</v>
      </c>
      <c r="F66" s="183">
        <v>0</v>
      </c>
      <c r="G66" s="364">
        <v>0</v>
      </c>
      <c r="H66" s="183">
        <v>776</v>
      </c>
      <c r="I66" s="365">
        <v>0.46</v>
      </c>
      <c r="J66" s="307">
        <v>522.7</v>
      </c>
      <c r="K66" s="70">
        <v>504.2</v>
      </c>
      <c r="L66" s="142">
        <f t="shared" si="4"/>
        <v>18.500000000000057</v>
      </c>
      <c r="M66" s="368">
        <f t="shared" si="5"/>
        <v>3.669178897263002</v>
      </c>
      <c r="N66" s="80">
        <f>Margins!B66</f>
        <v>600</v>
      </c>
      <c r="O66" s="26">
        <f aca="true" t="shared" si="6" ref="O66:O126">D66*N66</f>
        <v>0</v>
      </c>
      <c r="P66" s="26">
        <f aca="true" t="shared" si="7" ref="P66:P126">F66*N66</f>
        <v>0</v>
      </c>
      <c r="R66" s="26"/>
    </row>
    <row r="67" spans="1:16" ht="13.5">
      <c r="A67" s="393" t="s">
        <v>147</v>
      </c>
      <c r="B67" s="183">
        <v>7644</v>
      </c>
      <c r="C67" s="364">
        <v>0.7</v>
      </c>
      <c r="D67" s="183">
        <v>42</v>
      </c>
      <c r="E67" s="364">
        <v>0.75</v>
      </c>
      <c r="F67" s="183">
        <v>2</v>
      </c>
      <c r="G67" s="364">
        <v>0</v>
      </c>
      <c r="H67" s="183">
        <v>7688</v>
      </c>
      <c r="I67" s="365">
        <v>0.71</v>
      </c>
      <c r="J67" s="307">
        <v>653.75</v>
      </c>
      <c r="K67" s="70">
        <v>633.55</v>
      </c>
      <c r="L67" s="142">
        <f t="shared" si="4"/>
        <v>20.200000000000045</v>
      </c>
      <c r="M67" s="368">
        <f t="shared" si="5"/>
        <v>3.1883829216320803</v>
      </c>
      <c r="N67" s="80">
        <f>Margins!B67</f>
        <v>400</v>
      </c>
      <c r="O67" s="26">
        <f t="shared" si="6"/>
        <v>16800</v>
      </c>
      <c r="P67" s="26">
        <f t="shared" si="7"/>
        <v>800</v>
      </c>
    </row>
    <row r="68" spans="1:16" ht="13.5">
      <c r="A68" s="393" t="s">
        <v>159</v>
      </c>
      <c r="B68" s="183">
        <v>107</v>
      </c>
      <c r="C68" s="364">
        <v>-0.63</v>
      </c>
      <c r="D68" s="183">
        <v>0</v>
      </c>
      <c r="E68" s="364">
        <v>0</v>
      </c>
      <c r="F68" s="183">
        <v>0</v>
      </c>
      <c r="G68" s="364">
        <v>0</v>
      </c>
      <c r="H68" s="183">
        <v>107</v>
      </c>
      <c r="I68" s="365">
        <v>-0.63</v>
      </c>
      <c r="J68" s="307">
        <v>2077.7</v>
      </c>
      <c r="K68" s="70">
        <v>2082.65</v>
      </c>
      <c r="L68" s="142">
        <f t="shared" si="4"/>
        <v>-4.950000000000273</v>
      </c>
      <c r="M68" s="368">
        <f t="shared" si="5"/>
        <v>-0.23767795837035857</v>
      </c>
      <c r="N68" s="80">
        <f>Margins!B68</f>
        <v>250</v>
      </c>
      <c r="O68" s="26">
        <f t="shared" si="6"/>
        <v>0</v>
      </c>
      <c r="P68" s="26">
        <f t="shared" si="7"/>
        <v>0</v>
      </c>
    </row>
    <row r="69" spans="1:16" ht="13.5">
      <c r="A69" s="393" t="s">
        <v>148</v>
      </c>
      <c r="B69" s="183">
        <v>180</v>
      </c>
      <c r="C69" s="364">
        <v>0.27</v>
      </c>
      <c r="D69" s="183">
        <v>35</v>
      </c>
      <c r="E69" s="364">
        <v>0.75</v>
      </c>
      <c r="F69" s="183">
        <v>4</v>
      </c>
      <c r="G69" s="364">
        <v>3</v>
      </c>
      <c r="H69" s="183">
        <v>219</v>
      </c>
      <c r="I69" s="365">
        <v>0.34</v>
      </c>
      <c r="J69" s="307">
        <v>30.75</v>
      </c>
      <c r="K69" s="70">
        <v>31.05</v>
      </c>
      <c r="L69" s="142">
        <f t="shared" si="4"/>
        <v>-0.3000000000000007</v>
      </c>
      <c r="M69" s="368">
        <f t="shared" si="5"/>
        <v>-0.9661835748792292</v>
      </c>
      <c r="N69" s="80">
        <f>Margins!B69</f>
        <v>12500</v>
      </c>
      <c r="O69" s="26">
        <f t="shared" si="6"/>
        <v>437500</v>
      </c>
      <c r="P69" s="26">
        <f t="shared" si="7"/>
        <v>50000</v>
      </c>
    </row>
    <row r="70" spans="1:18" ht="13.5">
      <c r="A70" s="393" t="s">
        <v>184</v>
      </c>
      <c r="B70" s="383">
        <v>167</v>
      </c>
      <c r="C70" s="395">
        <v>-0.2</v>
      </c>
      <c r="D70" s="183">
        <v>1</v>
      </c>
      <c r="E70" s="364">
        <v>-0.67</v>
      </c>
      <c r="F70" s="183">
        <v>1</v>
      </c>
      <c r="G70" s="364">
        <v>0</v>
      </c>
      <c r="H70" s="183">
        <v>169</v>
      </c>
      <c r="I70" s="365">
        <v>-0.21</v>
      </c>
      <c r="J70" s="307">
        <v>119.8</v>
      </c>
      <c r="K70" s="70">
        <v>120.7</v>
      </c>
      <c r="L70" s="142">
        <f t="shared" si="4"/>
        <v>-0.9000000000000057</v>
      </c>
      <c r="M70" s="368">
        <f t="shared" si="5"/>
        <v>-0.7456503728251911</v>
      </c>
      <c r="N70" s="80">
        <f>Margins!B70</f>
        <v>4000</v>
      </c>
      <c r="O70" s="26">
        <f t="shared" si="6"/>
        <v>4000</v>
      </c>
      <c r="P70" s="26">
        <f t="shared" si="7"/>
        <v>4000</v>
      </c>
      <c r="R70" s="26"/>
    </row>
    <row r="71" spans="1:18" ht="13.5">
      <c r="A71" s="393" t="s">
        <v>194</v>
      </c>
      <c r="B71" s="383">
        <v>944</v>
      </c>
      <c r="C71" s="395">
        <v>4.27</v>
      </c>
      <c r="D71" s="183">
        <v>3</v>
      </c>
      <c r="E71" s="364">
        <v>0</v>
      </c>
      <c r="F71" s="183">
        <v>0</v>
      </c>
      <c r="G71" s="364">
        <v>0</v>
      </c>
      <c r="H71" s="183">
        <v>947</v>
      </c>
      <c r="I71" s="365">
        <v>4.2</v>
      </c>
      <c r="J71" s="307">
        <v>116.35</v>
      </c>
      <c r="K71" s="70">
        <v>113.25</v>
      </c>
      <c r="L71" s="142">
        <f t="shared" si="4"/>
        <v>3.0999999999999943</v>
      </c>
      <c r="M71" s="368">
        <f t="shared" si="5"/>
        <v>2.737306843267103</v>
      </c>
      <c r="N71" s="80">
        <f>Margins!B71</f>
        <v>2500</v>
      </c>
      <c r="O71" s="26">
        <f t="shared" si="6"/>
        <v>7500</v>
      </c>
      <c r="P71" s="26">
        <f t="shared" si="7"/>
        <v>0</v>
      </c>
      <c r="R71" s="26"/>
    </row>
    <row r="72" spans="1:16" ht="13.5">
      <c r="A72" s="393" t="s">
        <v>160</v>
      </c>
      <c r="B72" s="183">
        <v>491</v>
      </c>
      <c r="C72" s="364">
        <v>0.62</v>
      </c>
      <c r="D72" s="183">
        <v>5</v>
      </c>
      <c r="E72" s="364">
        <v>-0.29</v>
      </c>
      <c r="F72" s="183">
        <v>10</v>
      </c>
      <c r="G72" s="364">
        <v>0</v>
      </c>
      <c r="H72" s="183">
        <v>506</v>
      </c>
      <c r="I72" s="365">
        <v>0.63</v>
      </c>
      <c r="J72" s="307">
        <v>180.05</v>
      </c>
      <c r="K72" s="70">
        <v>179.1</v>
      </c>
      <c r="L72" s="142">
        <f t="shared" si="4"/>
        <v>0.950000000000017</v>
      </c>
      <c r="M72" s="368">
        <f t="shared" si="5"/>
        <v>0.5304299274148615</v>
      </c>
      <c r="N72" s="80">
        <f>Margins!B72</f>
        <v>1700</v>
      </c>
      <c r="O72" s="26">
        <f t="shared" si="6"/>
        <v>8500</v>
      </c>
      <c r="P72" s="26">
        <f t="shared" si="7"/>
        <v>17000</v>
      </c>
    </row>
    <row r="73" spans="1:16" ht="13.5">
      <c r="A73" s="393" t="s">
        <v>226</v>
      </c>
      <c r="B73" s="183">
        <v>9798</v>
      </c>
      <c r="C73" s="364">
        <v>0.02</v>
      </c>
      <c r="D73" s="183">
        <v>141</v>
      </c>
      <c r="E73" s="364">
        <v>-0.54</v>
      </c>
      <c r="F73" s="183">
        <v>12</v>
      </c>
      <c r="G73" s="364">
        <v>0.09</v>
      </c>
      <c r="H73" s="183">
        <v>9951</v>
      </c>
      <c r="I73" s="365">
        <v>0</v>
      </c>
      <c r="J73" s="307">
        <v>1349.25</v>
      </c>
      <c r="K73" s="70">
        <v>1346.1</v>
      </c>
      <c r="L73" s="142">
        <f t="shared" si="4"/>
        <v>3.150000000000091</v>
      </c>
      <c r="M73" s="368">
        <f t="shared" si="5"/>
        <v>0.23400936037442174</v>
      </c>
      <c r="N73" s="80">
        <f>Margins!B73</f>
        <v>200</v>
      </c>
      <c r="O73" s="26">
        <f t="shared" si="6"/>
        <v>28200</v>
      </c>
      <c r="P73" s="26">
        <f t="shared" si="7"/>
        <v>2400</v>
      </c>
    </row>
    <row r="74" spans="1:16" ht="13.5">
      <c r="A74" s="393" t="s">
        <v>7</v>
      </c>
      <c r="B74" s="183">
        <v>3692</v>
      </c>
      <c r="C74" s="364">
        <v>0.17</v>
      </c>
      <c r="D74" s="183">
        <v>37</v>
      </c>
      <c r="E74" s="364">
        <v>0.37</v>
      </c>
      <c r="F74" s="183">
        <v>9</v>
      </c>
      <c r="G74" s="364">
        <v>0</v>
      </c>
      <c r="H74" s="183">
        <v>3738</v>
      </c>
      <c r="I74" s="365">
        <v>0.17</v>
      </c>
      <c r="J74" s="307">
        <v>830.5</v>
      </c>
      <c r="K74" s="70">
        <v>823.75</v>
      </c>
      <c r="L74" s="142">
        <f t="shared" si="4"/>
        <v>6.75</v>
      </c>
      <c r="M74" s="368">
        <f t="shared" si="5"/>
        <v>0.8194233687405159</v>
      </c>
      <c r="N74" s="80">
        <f>Margins!B74</f>
        <v>625</v>
      </c>
      <c r="O74" s="26">
        <f t="shared" si="6"/>
        <v>23125</v>
      </c>
      <c r="P74" s="26">
        <f t="shared" si="7"/>
        <v>5625</v>
      </c>
    </row>
    <row r="75" spans="1:18" ht="13.5">
      <c r="A75" s="393" t="s">
        <v>185</v>
      </c>
      <c r="B75" s="383">
        <v>836</v>
      </c>
      <c r="C75" s="395">
        <v>-0.49</v>
      </c>
      <c r="D75" s="183">
        <v>0</v>
      </c>
      <c r="E75" s="364">
        <v>0</v>
      </c>
      <c r="F75" s="183">
        <v>0</v>
      </c>
      <c r="G75" s="364">
        <v>0</v>
      </c>
      <c r="H75" s="183">
        <v>836</v>
      </c>
      <c r="I75" s="365">
        <v>-0.49</v>
      </c>
      <c r="J75" s="307">
        <v>466.55</v>
      </c>
      <c r="K75" s="70">
        <v>469.5</v>
      </c>
      <c r="L75" s="142">
        <f t="shared" si="4"/>
        <v>-2.9499999999999886</v>
      </c>
      <c r="M75" s="368">
        <f t="shared" si="5"/>
        <v>-0.6283280085196994</v>
      </c>
      <c r="N75" s="80">
        <f>Margins!B75</f>
        <v>1200</v>
      </c>
      <c r="O75" s="26">
        <f t="shared" si="6"/>
        <v>0</v>
      </c>
      <c r="P75" s="26">
        <f t="shared" si="7"/>
        <v>0</v>
      </c>
      <c r="R75" s="26"/>
    </row>
    <row r="76" spans="1:16" ht="13.5">
      <c r="A76" s="393" t="s">
        <v>240</v>
      </c>
      <c r="B76" s="183">
        <v>4630</v>
      </c>
      <c r="C76" s="364">
        <v>0.43</v>
      </c>
      <c r="D76" s="183">
        <v>97</v>
      </c>
      <c r="E76" s="364">
        <v>-0.1</v>
      </c>
      <c r="F76" s="183">
        <v>10</v>
      </c>
      <c r="G76" s="364">
        <v>1</v>
      </c>
      <c r="H76" s="183">
        <v>4737</v>
      </c>
      <c r="I76" s="365">
        <v>0.41</v>
      </c>
      <c r="J76" s="307">
        <v>905.3</v>
      </c>
      <c r="K76" s="70">
        <v>907.6</v>
      </c>
      <c r="L76" s="142">
        <f t="shared" si="4"/>
        <v>-2.300000000000068</v>
      </c>
      <c r="M76" s="368">
        <f t="shared" si="5"/>
        <v>-0.25341560158660953</v>
      </c>
      <c r="N76" s="80">
        <f>Margins!B76</f>
        <v>400</v>
      </c>
      <c r="O76" s="26">
        <f t="shared" si="6"/>
        <v>38800</v>
      </c>
      <c r="P76" s="26">
        <f t="shared" si="7"/>
        <v>4000</v>
      </c>
    </row>
    <row r="77" spans="1:16" ht="13.5">
      <c r="A77" s="393" t="s">
        <v>223</v>
      </c>
      <c r="B77" s="183">
        <v>1530</v>
      </c>
      <c r="C77" s="364">
        <v>-0.1</v>
      </c>
      <c r="D77" s="183">
        <v>85</v>
      </c>
      <c r="E77" s="364">
        <v>-0.35</v>
      </c>
      <c r="F77" s="183">
        <v>6</v>
      </c>
      <c r="G77" s="364">
        <v>-0.67</v>
      </c>
      <c r="H77" s="183">
        <v>1621</v>
      </c>
      <c r="I77" s="365">
        <v>-0.12</v>
      </c>
      <c r="J77" s="307">
        <v>268.5</v>
      </c>
      <c r="K77" s="70">
        <v>267.85</v>
      </c>
      <c r="L77" s="142">
        <f t="shared" si="4"/>
        <v>0.6499999999999773</v>
      </c>
      <c r="M77" s="368">
        <f t="shared" si="5"/>
        <v>0.24267313795033685</v>
      </c>
      <c r="N77" s="80">
        <f>Margins!B77</f>
        <v>1250</v>
      </c>
      <c r="O77" s="26">
        <f t="shared" si="6"/>
        <v>106250</v>
      </c>
      <c r="P77" s="26">
        <f t="shared" si="7"/>
        <v>7500</v>
      </c>
    </row>
    <row r="78" spans="1:18" ht="13.5">
      <c r="A78" s="393" t="s">
        <v>186</v>
      </c>
      <c r="B78" s="383">
        <v>2010</v>
      </c>
      <c r="C78" s="395">
        <v>-0.65</v>
      </c>
      <c r="D78" s="183">
        <v>4</v>
      </c>
      <c r="E78" s="364">
        <v>-0.89</v>
      </c>
      <c r="F78" s="183">
        <v>1</v>
      </c>
      <c r="G78" s="364">
        <v>0</v>
      </c>
      <c r="H78" s="183">
        <v>2015</v>
      </c>
      <c r="I78" s="365">
        <v>-0.65</v>
      </c>
      <c r="J78" s="307">
        <v>244.4</v>
      </c>
      <c r="K78" s="70">
        <v>248.5</v>
      </c>
      <c r="L78" s="142">
        <f t="shared" si="4"/>
        <v>-4.099999999999994</v>
      </c>
      <c r="M78" s="368">
        <f t="shared" si="5"/>
        <v>-1.649899396378267</v>
      </c>
      <c r="N78" s="80">
        <f>Margins!B78</f>
        <v>1600</v>
      </c>
      <c r="O78" s="26">
        <f t="shared" si="6"/>
        <v>6400</v>
      </c>
      <c r="P78" s="26">
        <f t="shared" si="7"/>
        <v>1600</v>
      </c>
      <c r="R78" s="26"/>
    </row>
    <row r="79" spans="1:16" ht="13.5">
      <c r="A79" s="393" t="s">
        <v>161</v>
      </c>
      <c r="B79" s="183">
        <v>178</v>
      </c>
      <c r="C79" s="364">
        <v>0.85</v>
      </c>
      <c r="D79" s="183">
        <v>5</v>
      </c>
      <c r="E79" s="364">
        <v>0</v>
      </c>
      <c r="F79" s="183">
        <v>0</v>
      </c>
      <c r="G79" s="364">
        <v>-1</v>
      </c>
      <c r="H79" s="183">
        <v>183</v>
      </c>
      <c r="I79" s="365">
        <v>0.79</v>
      </c>
      <c r="J79" s="307">
        <v>39.95</v>
      </c>
      <c r="K79" s="70">
        <v>39.8</v>
      </c>
      <c r="L79" s="142">
        <f t="shared" si="4"/>
        <v>0.15000000000000568</v>
      </c>
      <c r="M79" s="368">
        <f t="shared" si="5"/>
        <v>0.37688442211056705</v>
      </c>
      <c r="N79" s="80">
        <f>Margins!B79</f>
        <v>8900</v>
      </c>
      <c r="O79" s="26">
        <f t="shared" si="6"/>
        <v>44500</v>
      </c>
      <c r="P79" s="26">
        <f t="shared" si="7"/>
        <v>0</v>
      </c>
    </row>
    <row r="80" spans="1:16" ht="13.5">
      <c r="A80" s="393" t="s">
        <v>8</v>
      </c>
      <c r="B80" s="183">
        <v>11247</v>
      </c>
      <c r="C80" s="364">
        <v>5.35</v>
      </c>
      <c r="D80" s="183">
        <v>3022</v>
      </c>
      <c r="E80" s="364">
        <v>6.71</v>
      </c>
      <c r="F80" s="183">
        <v>295</v>
      </c>
      <c r="G80" s="364">
        <v>7.19</v>
      </c>
      <c r="H80" s="183">
        <v>14564</v>
      </c>
      <c r="I80" s="365">
        <v>5.63</v>
      </c>
      <c r="J80" s="307">
        <v>142.5</v>
      </c>
      <c r="K80" s="70">
        <v>133.6</v>
      </c>
      <c r="L80" s="142">
        <f t="shared" si="4"/>
        <v>8.900000000000006</v>
      </c>
      <c r="M80" s="368">
        <f t="shared" si="5"/>
        <v>6.66167664670659</v>
      </c>
      <c r="N80" s="80">
        <f>Margins!B80</f>
        <v>1600</v>
      </c>
      <c r="O80" s="26">
        <f t="shared" si="6"/>
        <v>4835200</v>
      </c>
      <c r="P80" s="26">
        <f t="shared" si="7"/>
        <v>472000</v>
      </c>
    </row>
    <row r="81" spans="1:18" ht="13.5">
      <c r="A81" s="393" t="s">
        <v>195</v>
      </c>
      <c r="B81" s="383">
        <v>47</v>
      </c>
      <c r="C81" s="395">
        <v>-0.47</v>
      </c>
      <c r="D81" s="183">
        <v>11</v>
      </c>
      <c r="E81" s="364">
        <v>-0.35</v>
      </c>
      <c r="F81" s="183">
        <v>0</v>
      </c>
      <c r="G81" s="364">
        <v>-1</v>
      </c>
      <c r="H81" s="183">
        <v>58</v>
      </c>
      <c r="I81" s="365">
        <v>-0.46</v>
      </c>
      <c r="J81" s="307">
        <v>12.75</v>
      </c>
      <c r="K81" s="70">
        <v>12.8</v>
      </c>
      <c r="L81" s="142">
        <f t="shared" si="4"/>
        <v>-0.05000000000000071</v>
      </c>
      <c r="M81" s="368">
        <f t="shared" si="5"/>
        <v>-0.39062500000000555</v>
      </c>
      <c r="N81" s="80">
        <f>Margins!B81</f>
        <v>28000</v>
      </c>
      <c r="O81" s="26">
        <f t="shared" si="6"/>
        <v>308000</v>
      </c>
      <c r="P81" s="26">
        <f t="shared" si="7"/>
        <v>0</v>
      </c>
      <c r="R81" s="26"/>
    </row>
    <row r="82" spans="1:16" ht="13.5">
      <c r="A82" s="393" t="s">
        <v>218</v>
      </c>
      <c r="B82" s="183">
        <v>863</v>
      </c>
      <c r="C82" s="364">
        <v>-0.14</v>
      </c>
      <c r="D82" s="183">
        <v>24</v>
      </c>
      <c r="E82" s="364">
        <v>-0.2</v>
      </c>
      <c r="F82" s="183">
        <v>0</v>
      </c>
      <c r="G82" s="364">
        <v>-1</v>
      </c>
      <c r="H82" s="183">
        <v>887</v>
      </c>
      <c r="I82" s="365">
        <v>-0.14</v>
      </c>
      <c r="J82" s="307">
        <v>218.25</v>
      </c>
      <c r="K82" s="70">
        <v>216.1</v>
      </c>
      <c r="L82" s="142">
        <f t="shared" si="4"/>
        <v>2.1500000000000057</v>
      </c>
      <c r="M82" s="368">
        <f t="shared" si="5"/>
        <v>0.9949097639981517</v>
      </c>
      <c r="N82" s="80">
        <f>Margins!B82</f>
        <v>1150</v>
      </c>
      <c r="O82" s="26">
        <f t="shared" si="6"/>
        <v>27600</v>
      </c>
      <c r="P82" s="26">
        <f t="shared" si="7"/>
        <v>0</v>
      </c>
    </row>
    <row r="83" spans="1:18" ht="13.5">
      <c r="A83" s="393" t="s">
        <v>187</v>
      </c>
      <c r="B83" s="383">
        <v>779</v>
      </c>
      <c r="C83" s="395">
        <v>-0.42</v>
      </c>
      <c r="D83" s="183">
        <v>1</v>
      </c>
      <c r="E83" s="364">
        <v>0</v>
      </c>
      <c r="F83" s="183">
        <v>0</v>
      </c>
      <c r="G83" s="364">
        <v>0</v>
      </c>
      <c r="H83" s="183">
        <v>780</v>
      </c>
      <c r="I83" s="365">
        <v>-0.42</v>
      </c>
      <c r="J83" s="307">
        <v>240</v>
      </c>
      <c r="K83" s="70">
        <v>243.95</v>
      </c>
      <c r="L83" s="142">
        <f t="shared" si="4"/>
        <v>-3.9499999999999886</v>
      </c>
      <c r="M83" s="368">
        <f t="shared" si="5"/>
        <v>-1.619184259069477</v>
      </c>
      <c r="N83" s="80">
        <f>Margins!B83</f>
        <v>2200</v>
      </c>
      <c r="O83" s="26">
        <f t="shared" si="6"/>
        <v>2200</v>
      </c>
      <c r="P83" s="26">
        <f t="shared" si="7"/>
        <v>0</v>
      </c>
      <c r="R83" s="26"/>
    </row>
    <row r="84" spans="1:16" ht="13.5">
      <c r="A84" s="393" t="s">
        <v>162</v>
      </c>
      <c r="B84" s="183">
        <v>174</v>
      </c>
      <c r="C84" s="364">
        <v>-0.66</v>
      </c>
      <c r="D84" s="183">
        <v>10</v>
      </c>
      <c r="E84" s="364">
        <v>-0.33</v>
      </c>
      <c r="F84" s="183">
        <v>0</v>
      </c>
      <c r="G84" s="364">
        <v>-1</v>
      </c>
      <c r="H84" s="183">
        <v>184</v>
      </c>
      <c r="I84" s="365">
        <v>-0.65</v>
      </c>
      <c r="J84" s="307">
        <v>65.55</v>
      </c>
      <c r="K84" s="70">
        <v>66.9</v>
      </c>
      <c r="L84" s="142">
        <f t="shared" si="4"/>
        <v>-1.3500000000000085</v>
      </c>
      <c r="M84" s="368">
        <f t="shared" si="5"/>
        <v>-2.017937219730954</v>
      </c>
      <c r="N84" s="80">
        <f>Margins!B84</f>
        <v>5900</v>
      </c>
      <c r="O84" s="26">
        <f t="shared" si="6"/>
        <v>59000</v>
      </c>
      <c r="P84" s="26">
        <f t="shared" si="7"/>
        <v>0</v>
      </c>
    </row>
    <row r="85" spans="1:16" ht="13.5">
      <c r="A85" s="393" t="s">
        <v>163</v>
      </c>
      <c r="B85" s="183">
        <v>167</v>
      </c>
      <c r="C85" s="364">
        <v>-0.47</v>
      </c>
      <c r="D85" s="183">
        <v>0</v>
      </c>
      <c r="E85" s="364">
        <v>0</v>
      </c>
      <c r="F85" s="183">
        <v>0</v>
      </c>
      <c r="G85" s="364">
        <v>0</v>
      </c>
      <c r="H85" s="183">
        <v>167</v>
      </c>
      <c r="I85" s="365">
        <v>-0.47</v>
      </c>
      <c r="J85" s="307">
        <v>237.65</v>
      </c>
      <c r="K85" s="70">
        <v>236.3</v>
      </c>
      <c r="L85" s="142">
        <f t="shared" si="4"/>
        <v>1.3499999999999943</v>
      </c>
      <c r="M85" s="368">
        <f t="shared" si="5"/>
        <v>0.5713076597545469</v>
      </c>
      <c r="N85" s="80">
        <f>Margins!B85</f>
        <v>2090</v>
      </c>
      <c r="O85" s="26">
        <f t="shared" si="6"/>
        <v>0</v>
      </c>
      <c r="P85" s="26">
        <f t="shared" si="7"/>
        <v>0</v>
      </c>
    </row>
    <row r="86" spans="1:16" ht="13.5">
      <c r="A86" s="393" t="s">
        <v>137</v>
      </c>
      <c r="B86" s="183">
        <v>1701</v>
      </c>
      <c r="C86" s="364">
        <v>-0.46</v>
      </c>
      <c r="D86" s="183">
        <v>313</v>
      </c>
      <c r="E86" s="364">
        <v>-0.56</v>
      </c>
      <c r="F86" s="183">
        <v>71</v>
      </c>
      <c r="G86" s="364">
        <v>-0.49</v>
      </c>
      <c r="H86" s="183">
        <v>2085</v>
      </c>
      <c r="I86" s="365">
        <v>-0.48</v>
      </c>
      <c r="J86" s="307">
        <v>134.2</v>
      </c>
      <c r="K86" s="70">
        <v>135.15</v>
      </c>
      <c r="L86" s="142">
        <f t="shared" si="4"/>
        <v>-0.950000000000017</v>
      </c>
      <c r="M86" s="368">
        <f t="shared" si="5"/>
        <v>-0.7029226785053769</v>
      </c>
      <c r="N86" s="80">
        <f>Margins!B86</f>
        <v>3250</v>
      </c>
      <c r="O86" s="26">
        <f t="shared" si="6"/>
        <v>1017250</v>
      </c>
      <c r="P86" s="26">
        <f t="shared" si="7"/>
        <v>230750</v>
      </c>
    </row>
    <row r="87" spans="1:16" ht="13.5">
      <c r="A87" s="393" t="s">
        <v>50</v>
      </c>
      <c r="B87" s="183">
        <v>5839</v>
      </c>
      <c r="C87" s="364">
        <v>-0.17</v>
      </c>
      <c r="D87" s="183">
        <v>172</v>
      </c>
      <c r="E87" s="364">
        <v>-0.38</v>
      </c>
      <c r="F87" s="183">
        <v>26</v>
      </c>
      <c r="G87" s="364">
        <v>0.37</v>
      </c>
      <c r="H87" s="183">
        <v>6037</v>
      </c>
      <c r="I87" s="365">
        <v>-0.18</v>
      </c>
      <c r="J87" s="307">
        <v>881.75</v>
      </c>
      <c r="K87" s="70">
        <v>880.6</v>
      </c>
      <c r="L87" s="142">
        <f t="shared" si="4"/>
        <v>1.1499999999999773</v>
      </c>
      <c r="M87" s="368">
        <f t="shared" si="5"/>
        <v>0.1305927776515986</v>
      </c>
      <c r="N87" s="80">
        <f>Margins!B87</f>
        <v>450</v>
      </c>
      <c r="O87" s="26">
        <f t="shared" si="6"/>
        <v>77400</v>
      </c>
      <c r="P87" s="26">
        <f t="shared" si="7"/>
        <v>11700</v>
      </c>
    </row>
    <row r="88" spans="1:18" ht="13.5">
      <c r="A88" s="393" t="s">
        <v>188</v>
      </c>
      <c r="B88" s="383">
        <v>2358</v>
      </c>
      <c r="C88" s="395">
        <v>-0.55</v>
      </c>
      <c r="D88" s="183">
        <v>50</v>
      </c>
      <c r="E88" s="364">
        <v>-0.65</v>
      </c>
      <c r="F88" s="183">
        <v>2</v>
      </c>
      <c r="G88" s="364">
        <v>-0.33</v>
      </c>
      <c r="H88" s="183">
        <v>2410</v>
      </c>
      <c r="I88" s="365">
        <v>-0.55</v>
      </c>
      <c r="J88" s="396">
        <v>223.3</v>
      </c>
      <c r="K88" s="107">
        <v>226.15</v>
      </c>
      <c r="L88" s="142">
        <f t="shared" si="4"/>
        <v>-2.8499999999999943</v>
      </c>
      <c r="M88" s="368">
        <f t="shared" si="5"/>
        <v>-1.260225514039352</v>
      </c>
      <c r="N88" s="80">
        <f>Margins!B88</f>
        <v>1050</v>
      </c>
      <c r="O88" s="26">
        <f t="shared" si="6"/>
        <v>52500</v>
      </c>
      <c r="P88" s="26">
        <f t="shared" si="7"/>
        <v>2100</v>
      </c>
      <c r="R88" s="26"/>
    </row>
    <row r="89" spans="1:16" ht="13.5">
      <c r="A89" s="393" t="s">
        <v>94</v>
      </c>
      <c r="B89" s="183">
        <v>2412</v>
      </c>
      <c r="C89" s="364">
        <v>4.27</v>
      </c>
      <c r="D89" s="183">
        <v>24</v>
      </c>
      <c r="E89" s="364">
        <v>11</v>
      </c>
      <c r="F89" s="183">
        <v>0</v>
      </c>
      <c r="G89" s="364">
        <v>0</v>
      </c>
      <c r="H89" s="183">
        <v>2436</v>
      </c>
      <c r="I89" s="365">
        <v>4.3</v>
      </c>
      <c r="J89" s="307">
        <v>250.45</v>
      </c>
      <c r="K89" s="70">
        <v>240.9</v>
      </c>
      <c r="L89" s="142">
        <f t="shared" si="4"/>
        <v>9.549999999999983</v>
      </c>
      <c r="M89" s="368">
        <f t="shared" si="5"/>
        <v>3.964300539642998</v>
      </c>
      <c r="N89" s="80">
        <f>Margins!B89</f>
        <v>1200</v>
      </c>
      <c r="O89" s="26">
        <f t="shared" si="6"/>
        <v>28800</v>
      </c>
      <c r="P89" s="26">
        <f t="shared" si="7"/>
        <v>0</v>
      </c>
    </row>
    <row r="90" spans="1:16" ht="13.5">
      <c r="A90" s="393" t="s">
        <v>241</v>
      </c>
      <c r="B90" s="183">
        <v>664</v>
      </c>
      <c r="C90" s="364">
        <v>-0.5</v>
      </c>
      <c r="D90" s="183">
        <v>0</v>
      </c>
      <c r="E90" s="364">
        <v>0</v>
      </c>
      <c r="F90" s="183">
        <v>0</v>
      </c>
      <c r="G90" s="364">
        <v>0</v>
      </c>
      <c r="H90" s="183">
        <v>664</v>
      </c>
      <c r="I90" s="365">
        <v>-0.5</v>
      </c>
      <c r="J90" s="307">
        <v>417.1</v>
      </c>
      <c r="K90" s="70">
        <v>417.2</v>
      </c>
      <c r="L90" s="142">
        <f t="shared" si="4"/>
        <v>-0.0999999999999659</v>
      </c>
      <c r="M90" s="368">
        <f t="shared" si="5"/>
        <v>-0.02396931927132452</v>
      </c>
      <c r="N90" s="80">
        <f>Margins!B90</f>
        <v>650</v>
      </c>
      <c r="O90" s="26">
        <f t="shared" si="6"/>
        <v>0</v>
      </c>
      <c r="P90" s="26">
        <f t="shared" si="7"/>
        <v>0</v>
      </c>
    </row>
    <row r="91" spans="1:16" ht="13.5">
      <c r="A91" s="393" t="s">
        <v>95</v>
      </c>
      <c r="B91" s="183">
        <v>7122</v>
      </c>
      <c r="C91" s="364">
        <v>4.13</v>
      </c>
      <c r="D91" s="183">
        <v>18</v>
      </c>
      <c r="E91" s="364">
        <v>8</v>
      </c>
      <c r="F91" s="183">
        <v>0</v>
      </c>
      <c r="G91" s="364">
        <v>0</v>
      </c>
      <c r="H91" s="183">
        <v>7140</v>
      </c>
      <c r="I91" s="365">
        <v>4.13</v>
      </c>
      <c r="J91" s="307">
        <v>546.65</v>
      </c>
      <c r="K91" s="70">
        <v>516.6</v>
      </c>
      <c r="L91" s="142">
        <f t="shared" si="4"/>
        <v>30.049999999999955</v>
      </c>
      <c r="M91" s="368">
        <f t="shared" si="5"/>
        <v>5.816879597367393</v>
      </c>
      <c r="N91" s="80">
        <f>Margins!B91</f>
        <v>1200</v>
      </c>
      <c r="O91" s="26">
        <f t="shared" si="6"/>
        <v>21600</v>
      </c>
      <c r="P91" s="26">
        <f t="shared" si="7"/>
        <v>0</v>
      </c>
    </row>
    <row r="92" spans="1:16" ht="13.5">
      <c r="A92" s="393" t="s">
        <v>242</v>
      </c>
      <c r="B92" s="183">
        <v>1022</v>
      </c>
      <c r="C92" s="364">
        <v>-0.69</v>
      </c>
      <c r="D92" s="183">
        <v>24</v>
      </c>
      <c r="E92" s="364">
        <v>-0.74</v>
      </c>
      <c r="F92" s="183">
        <v>6</v>
      </c>
      <c r="G92" s="364">
        <v>-0.14</v>
      </c>
      <c r="H92" s="183">
        <v>1052</v>
      </c>
      <c r="I92" s="365">
        <v>-0.69</v>
      </c>
      <c r="J92" s="307">
        <v>127.75</v>
      </c>
      <c r="K92" s="70">
        <v>130.8</v>
      </c>
      <c r="L92" s="142">
        <f t="shared" si="4"/>
        <v>-3.0500000000000114</v>
      </c>
      <c r="M92" s="368">
        <f t="shared" si="5"/>
        <v>-2.331804281345574</v>
      </c>
      <c r="N92" s="80">
        <f>Margins!B92</f>
        <v>2800</v>
      </c>
      <c r="O92" s="26">
        <f t="shared" si="6"/>
        <v>67200</v>
      </c>
      <c r="P92" s="26">
        <f t="shared" si="7"/>
        <v>16800</v>
      </c>
    </row>
    <row r="93" spans="1:16" ht="13.5">
      <c r="A93" s="393" t="s">
        <v>243</v>
      </c>
      <c r="B93" s="183">
        <v>7260</v>
      </c>
      <c r="C93" s="364">
        <v>0.61</v>
      </c>
      <c r="D93" s="183">
        <v>10</v>
      </c>
      <c r="E93" s="364">
        <v>0.43</v>
      </c>
      <c r="F93" s="183">
        <v>5</v>
      </c>
      <c r="G93" s="364">
        <v>1.5</v>
      </c>
      <c r="H93" s="183">
        <v>7275</v>
      </c>
      <c r="I93" s="365">
        <v>0.61</v>
      </c>
      <c r="J93" s="307">
        <v>905.5</v>
      </c>
      <c r="K93" s="70">
        <v>911.7</v>
      </c>
      <c r="L93" s="142">
        <f t="shared" si="4"/>
        <v>-6.2000000000000455</v>
      </c>
      <c r="M93" s="368">
        <f t="shared" si="5"/>
        <v>-0.68004826148953</v>
      </c>
      <c r="N93" s="80">
        <f>Margins!B93</f>
        <v>300</v>
      </c>
      <c r="O93" s="26">
        <f t="shared" si="6"/>
        <v>3000</v>
      </c>
      <c r="P93" s="26">
        <f t="shared" si="7"/>
        <v>1500</v>
      </c>
    </row>
    <row r="94" spans="1:16" ht="13.5">
      <c r="A94" s="393" t="s">
        <v>244</v>
      </c>
      <c r="B94" s="183">
        <v>6203</v>
      </c>
      <c r="C94" s="364">
        <v>0.02</v>
      </c>
      <c r="D94" s="183">
        <v>296</v>
      </c>
      <c r="E94" s="364">
        <v>-0.1</v>
      </c>
      <c r="F94" s="183">
        <v>5</v>
      </c>
      <c r="G94" s="364">
        <v>-0.62</v>
      </c>
      <c r="H94" s="183">
        <v>6504</v>
      </c>
      <c r="I94" s="365">
        <v>0.01</v>
      </c>
      <c r="J94" s="307">
        <v>403.85</v>
      </c>
      <c r="K94" s="70">
        <v>401.75</v>
      </c>
      <c r="L94" s="142">
        <f t="shared" si="4"/>
        <v>2.1000000000000227</v>
      </c>
      <c r="M94" s="368">
        <f t="shared" si="5"/>
        <v>0.5227131300560106</v>
      </c>
      <c r="N94" s="80">
        <f>Margins!B94</f>
        <v>800</v>
      </c>
      <c r="O94" s="26">
        <f t="shared" si="6"/>
        <v>236800</v>
      </c>
      <c r="P94" s="26">
        <f t="shared" si="7"/>
        <v>4000</v>
      </c>
    </row>
    <row r="95" spans="1:16" ht="13.5">
      <c r="A95" s="393" t="s">
        <v>252</v>
      </c>
      <c r="B95" s="183">
        <v>13048</v>
      </c>
      <c r="C95" s="364">
        <v>-0.22</v>
      </c>
      <c r="D95" s="183">
        <v>433</v>
      </c>
      <c r="E95" s="364">
        <v>-0.48</v>
      </c>
      <c r="F95" s="183">
        <v>50</v>
      </c>
      <c r="G95" s="364">
        <v>-0.49</v>
      </c>
      <c r="H95" s="183">
        <v>13531</v>
      </c>
      <c r="I95" s="365">
        <v>-0.23</v>
      </c>
      <c r="J95" s="307">
        <v>401.5</v>
      </c>
      <c r="K95" s="70">
        <v>400</v>
      </c>
      <c r="L95" s="142">
        <f t="shared" si="4"/>
        <v>1.5</v>
      </c>
      <c r="M95" s="368">
        <f t="shared" si="5"/>
        <v>0.375</v>
      </c>
      <c r="N95" s="80">
        <f>Margins!B95</f>
        <v>700</v>
      </c>
      <c r="O95" s="26">
        <f t="shared" si="6"/>
        <v>303100</v>
      </c>
      <c r="P95" s="26">
        <f t="shared" si="7"/>
        <v>35000</v>
      </c>
    </row>
    <row r="96" spans="1:16" ht="13.5">
      <c r="A96" s="393" t="s">
        <v>113</v>
      </c>
      <c r="B96" s="183">
        <v>3245</v>
      </c>
      <c r="C96" s="364">
        <v>-0.53</v>
      </c>
      <c r="D96" s="183">
        <v>39</v>
      </c>
      <c r="E96" s="364">
        <v>-0.69</v>
      </c>
      <c r="F96" s="183">
        <v>6</v>
      </c>
      <c r="G96" s="364">
        <v>0.2</v>
      </c>
      <c r="H96" s="183">
        <v>3290</v>
      </c>
      <c r="I96" s="365">
        <v>-0.53</v>
      </c>
      <c r="J96" s="307">
        <v>525.75</v>
      </c>
      <c r="K96" s="70">
        <v>535.45</v>
      </c>
      <c r="L96" s="142">
        <f t="shared" si="4"/>
        <v>-9.700000000000045</v>
      </c>
      <c r="M96" s="368">
        <f t="shared" si="5"/>
        <v>-1.8115603697824345</v>
      </c>
      <c r="N96" s="80">
        <f>Margins!B96</f>
        <v>550</v>
      </c>
      <c r="O96" s="26">
        <f t="shared" si="6"/>
        <v>21450</v>
      </c>
      <c r="P96" s="26">
        <f t="shared" si="7"/>
        <v>3300</v>
      </c>
    </row>
    <row r="97" spans="1:16" ht="13.5">
      <c r="A97" s="393" t="s">
        <v>164</v>
      </c>
      <c r="B97" s="183">
        <v>15926</v>
      </c>
      <c r="C97" s="364">
        <v>0.77</v>
      </c>
      <c r="D97" s="183">
        <v>295</v>
      </c>
      <c r="E97" s="364">
        <v>0.48</v>
      </c>
      <c r="F97" s="183">
        <v>26</v>
      </c>
      <c r="G97" s="364">
        <v>0.44</v>
      </c>
      <c r="H97" s="183">
        <v>16247</v>
      </c>
      <c r="I97" s="365">
        <v>0.76</v>
      </c>
      <c r="J97" s="307">
        <v>578.95</v>
      </c>
      <c r="K97" s="70">
        <v>560.75</v>
      </c>
      <c r="L97" s="142">
        <f t="shared" si="4"/>
        <v>18.200000000000045</v>
      </c>
      <c r="M97" s="368">
        <f t="shared" si="5"/>
        <v>3.2456531431119116</v>
      </c>
      <c r="N97" s="80">
        <f>Margins!B97</f>
        <v>550</v>
      </c>
      <c r="O97" s="26">
        <f t="shared" si="6"/>
        <v>162250</v>
      </c>
      <c r="P97" s="26">
        <f t="shared" si="7"/>
        <v>14300</v>
      </c>
    </row>
    <row r="98" spans="1:16" ht="13.5">
      <c r="A98" s="393" t="s">
        <v>219</v>
      </c>
      <c r="B98" s="183">
        <v>20433</v>
      </c>
      <c r="C98" s="364">
        <v>0.02</v>
      </c>
      <c r="D98" s="183">
        <v>2330</v>
      </c>
      <c r="E98" s="364">
        <v>0.17</v>
      </c>
      <c r="F98" s="183">
        <v>780</v>
      </c>
      <c r="G98" s="364">
        <v>0.46</v>
      </c>
      <c r="H98" s="183">
        <v>23543</v>
      </c>
      <c r="I98" s="365">
        <v>0.04</v>
      </c>
      <c r="J98" s="307">
        <v>1262.65</v>
      </c>
      <c r="K98" s="70">
        <v>1279.4</v>
      </c>
      <c r="L98" s="142">
        <f t="shared" si="4"/>
        <v>-16.75</v>
      </c>
      <c r="M98" s="368">
        <f t="shared" si="5"/>
        <v>-1.309207440987963</v>
      </c>
      <c r="N98" s="80">
        <f>Margins!B98</f>
        <v>300</v>
      </c>
      <c r="O98" s="26">
        <f t="shared" si="6"/>
        <v>699000</v>
      </c>
      <c r="P98" s="26">
        <f t="shared" si="7"/>
        <v>234000</v>
      </c>
    </row>
    <row r="99" spans="1:16" ht="13.5">
      <c r="A99" s="393" t="s">
        <v>233</v>
      </c>
      <c r="B99" s="183">
        <v>620</v>
      </c>
      <c r="C99" s="364">
        <v>-0.54</v>
      </c>
      <c r="D99" s="183">
        <v>124</v>
      </c>
      <c r="E99" s="364">
        <v>-0.55</v>
      </c>
      <c r="F99" s="183">
        <v>10</v>
      </c>
      <c r="G99" s="364">
        <v>-0.29</v>
      </c>
      <c r="H99" s="183">
        <v>754</v>
      </c>
      <c r="I99" s="365">
        <v>-0.54</v>
      </c>
      <c r="J99" s="307">
        <v>67.5</v>
      </c>
      <c r="K99" s="70">
        <v>67.35</v>
      </c>
      <c r="L99" s="142">
        <f t="shared" si="4"/>
        <v>0.15000000000000568</v>
      </c>
      <c r="M99" s="368">
        <f t="shared" si="5"/>
        <v>0.22271714922049843</v>
      </c>
      <c r="N99" s="80">
        <f>Margins!B99</f>
        <v>3350</v>
      </c>
      <c r="O99" s="26">
        <f t="shared" si="6"/>
        <v>415400</v>
      </c>
      <c r="P99" s="26">
        <f t="shared" si="7"/>
        <v>33500</v>
      </c>
    </row>
    <row r="100" spans="1:16" ht="13.5">
      <c r="A100" s="393" t="s">
        <v>253</v>
      </c>
      <c r="B100" s="183">
        <v>3458</v>
      </c>
      <c r="C100" s="364">
        <v>0.17</v>
      </c>
      <c r="D100" s="183">
        <v>284</v>
      </c>
      <c r="E100" s="364">
        <v>-0.28</v>
      </c>
      <c r="F100" s="183">
        <v>41</v>
      </c>
      <c r="G100" s="364">
        <v>-0.44</v>
      </c>
      <c r="H100" s="183">
        <v>3783</v>
      </c>
      <c r="I100" s="365">
        <v>0.11</v>
      </c>
      <c r="J100" s="307">
        <v>84.3</v>
      </c>
      <c r="K100" s="70">
        <v>83.95</v>
      </c>
      <c r="L100" s="142">
        <f t="shared" si="4"/>
        <v>0.3499999999999943</v>
      </c>
      <c r="M100" s="368">
        <f t="shared" si="5"/>
        <v>0.4169148302560981</v>
      </c>
      <c r="N100" s="80">
        <f>Margins!B100</f>
        <v>2700</v>
      </c>
      <c r="O100" s="26">
        <f t="shared" si="6"/>
        <v>766800</v>
      </c>
      <c r="P100" s="26">
        <f t="shared" si="7"/>
        <v>110700</v>
      </c>
    </row>
    <row r="101" spans="1:16" ht="13.5">
      <c r="A101" s="393" t="s">
        <v>220</v>
      </c>
      <c r="B101" s="183">
        <v>2965</v>
      </c>
      <c r="C101" s="364">
        <v>-0.46</v>
      </c>
      <c r="D101" s="183">
        <v>189</v>
      </c>
      <c r="E101" s="364">
        <v>-0.41</v>
      </c>
      <c r="F101" s="183">
        <v>40</v>
      </c>
      <c r="G101" s="364">
        <v>0</v>
      </c>
      <c r="H101" s="183">
        <v>3194</v>
      </c>
      <c r="I101" s="365">
        <v>-0.46</v>
      </c>
      <c r="J101" s="307">
        <v>427.15</v>
      </c>
      <c r="K101" s="70">
        <v>432.15</v>
      </c>
      <c r="L101" s="142">
        <f t="shared" si="4"/>
        <v>-5</v>
      </c>
      <c r="M101" s="368">
        <f t="shared" si="5"/>
        <v>-1.15700566932778</v>
      </c>
      <c r="N101" s="80">
        <f>Margins!B101</f>
        <v>600</v>
      </c>
      <c r="O101" s="26">
        <f t="shared" si="6"/>
        <v>113400</v>
      </c>
      <c r="P101" s="26">
        <f t="shared" si="7"/>
        <v>24000</v>
      </c>
    </row>
    <row r="102" spans="1:16" ht="13.5">
      <c r="A102" s="393" t="s">
        <v>221</v>
      </c>
      <c r="B102" s="183">
        <v>22619</v>
      </c>
      <c r="C102" s="364">
        <v>1.55</v>
      </c>
      <c r="D102" s="183">
        <v>1760</v>
      </c>
      <c r="E102" s="364">
        <v>4.42</v>
      </c>
      <c r="F102" s="183">
        <v>679</v>
      </c>
      <c r="G102" s="364">
        <v>4.03</v>
      </c>
      <c r="H102" s="183">
        <v>25058</v>
      </c>
      <c r="I102" s="365">
        <v>1.69</v>
      </c>
      <c r="J102" s="307">
        <v>1178.45</v>
      </c>
      <c r="K102" s="70">
        <v>1127.25</v>
      </c>
      <c r="L102" s="142">
        <f t="shared" si="4"/>
        <v>51.200000000000045</v>
      </c>
      <c r="M102" s="368">
        <f t="shared" si="5"/>
        <v>4.542027056997121</v>
      </c>
      <c r="N102" s="80">
        <f>Margins!B102</f>
        <v>500</v>
      </c>
      <c r="O102" s="26">
        <f t="shared" si="6"/>
        <v>880000</v>
      </c>
      <c r="P102" s="26">
        <f t="shared" si="7"/>
        <v>339500</v>
      </c>
    </row>
    <row r="103" spans="1:16" ht="13.5">
      <c r="A103" s="393" t="s">
        <v>51</v>
      </c>
      <c r="B103" s="183">
        <v>171</v>
      </c>
      <c r="C103" s="364">
        <v>-0.6</v>
      </c>
      <c r="D103" s="183">
        <v>5</v>
      </c>
      <c r="E103" s="364">
        <v>-0.8</v>
      </c>
      <c r="F103" s="183">
        <v>0</v>
      </c>
      <c r="G103" s="364">
        <v>0</v>
      </c>
      <c r="H103" s="183">
        <v>176</v>
      </c>
      <c r="I103" s="365">
        <v>-0.61</v>
      </c>
      <c r="J103" s="307">
        <v>165.75</v>
      </c>
      <c r="K103" s="70">
        <v>166.05</v>
      </c>
      <c r="L103" s="142">
        <f t="shared" si="4"/>
        <v>-0.30000000000001137</v>
      </c>
      <c r="M103" s="368">
        <f t="shared" si="5"/>
        <v>-0.18066847335140704</v>
      </c>
      <c r="N103" s="80">
        <f>Margins!B103</f>
        <v>1600</v>
      </c>
      <c r="O103" s="26">
        <f t="shared" si="6"/>
        <v>8000</v>
      </c>
      <c r="P103" s="26">
        <f t="shared" si="7"/>
        <v>0</v>
      </c>
    </row>
    <row r="104" spans="1:18" ht="13.5">
      <c r="A104" s="393" t="s">
        <v>245</v>
      </c>
      <c r="B104" s="183">
        <v>2214</v>
      </c>
      <c r="C104" s="364">
        <v>-0.34</v>
      </c>
      <c r="D104" s="183">
        <v>0</v>
      </c>
      <c r="E104" s="364">
        <v>-1</v>
      </c>
      <c r="F104" s="183">
        <v>0</v>
      </c>
      <c r="G104" s="364">
        <v>0</v>
      </c>
      <c r="H104" s="183">
        <v>2214</v>
      </c>
      <c r="I104" s="365">
        <v>-0.34</v>
      </c>
      <c r="J104" s="307">
        <v>1210.7</v>
      </c>
      <c r="K104" s="70">
        <v>1222.1</v>
      </c>
      <c r="L104" s="142">
        <f t="shared" si="4"/>
        <v>-11.399999999999864</v>
      </c>
      <c r="M104" s="368">
        <f t="shared" si="5"/>
        <v>-0.9328205547827398</v>
      </c>
      <c r="N104" s="80">
        <f>Margins!B104</f>
        <v>375</v>
      </c>
      <c r="O104" s="26">
        <f t="shared" si="6"/>
        <v>0</v>
      </c>
      <c r="P104" s="26">
        <f t="shared" si="7"/>
        <v>0</v>
      </c>
      <c r="R104" s="26"/>
    </row>
    <row r="105" spans="1:18" ht="13.5">
      <c r="A105" s="393" t="s">
        <v>196</v>
      </c>
      <c r="B105" s="383">
        <v>618</v>
      </c>
      <c r="C105" s="395">
        <v>2.06</v>
      </c>
      <c r="D105" s="183">
        <v>19</v>
      </c>
      <c r="E105" s="364">
        <v>2.17</v>
      </c>
      <c r="F105" s="183">
        <v>0</v>
      </c>
      <c r="G105" s="364">
        <v>0</v>
      </c>
      <c r="H105" s="183">
        <v>637</v>
      </c>
      <c r="I105" s="365">
        <v>2.06</v>
      </c>
      <c r="J105" s="307">
        <v>231.3</v>
      </c>
      <c r="K105" s="70">
        <v>232</v>
      </c>
      <c r="L105" s="142">
        <f t="shared" si="4"/>
        <v>-0.6999999999999886</v>
      </c>
      <c r="M105" s="368">
        <f t="shared" si="5"/>
        <v>-0.3017241379310296</v>
      </c>
      <c r="N105" s="80">
        <f>Margins!B105</f>
        <v>1500</v>
      </c>
      <c r="O105" s="26">
        <f t="shared" si="6"/>
        <v>28500</v>
      </c>
      <c r="P105" s="26">
        <f t="shared" si="7"/>
        <v>0</v>
      </c>
      <c r="R105" s="26"/>
    </row>
    <row r="106" spans="1:16" ht="13.5">
      <c r="A106" s="393" t="s">
        <v>197</v>
      </c>
      <c r="B106" s="383">
        <v>218</v>
      </c>
      <c r="C106" s="395">
        <v>-0.03</v>
      </c>
      <c r="D106" s="183">
        <v>0</v>
      </c>
      <c r="E106" s="364">
        <v>0</v>
      </c>
      <c r="F106" s="183">
        <v>0</v>
      </c>
      <c r="G106" s="364">
        <v>0</v>
      </c>
      <c r="H106" s="183">
        <v>218</v>
      </c>
      <c r="I106" s="365">
        <v>-0.03</v>
      </c>
      <c r="J106" s="307">
        <v>308.35</v>
      </c>
      <c r="K106" s="70">
        <v>307.75</v>
      </c>
      <c r="L106" s="142">
        <f t="shared" si="4"/>
        <v>0.6000000000000227</v>
      </c>
      <c r="M106" s="368">
        <f t="shared" si="5"/>
        <v>0.19496344435419097</v>
      </c>
      <c r="N106" s="80">
        <f>Margins!B106</f>
        <v>850</v>
      </c>
      <c r="O106" s="26">
        <f t="shared" si="6"/>
        <v>0</v>
      </c>
      <c r="P106" s="26">
        <f t="shared" si="7"/>
        <v>0</v>
      </c>
    </row>
    <row r="107" spans="1:16" ht="13.5">
      <c r="A107" s="393" t="s">
        <v>165</v>
      </c>
      <c r="B107" s="183">
        <v>6504</v>
      </c>
      <c r="C107" s="364">
        <v>-0.17</v>
      </c>
      <c r="D107" s="183">
        <v>58</v>
      </c>
      <c r="E107" s="364">
        <v>-0.35</v>
      </c>
      <c r="F107" s="183">
        <v>0</v>
      </c>
      <c r="G107" s="364">
        <v>-1</v>
      </c>
      <c r="H107" s="183">
        <v>6562</v>
      </c>
      <c r="I107" s="365">
        <v>-0.18</v>
      </c>
      <c r="J107" s="307">
        <v>537.5</v>
      </c>
      <c r="K107" s="70">
        <v>534.6</v>
      </c>
      <c r="L107" s="142">
        <f t="shared" si="4"/>
        <v>2.8999999999999773</v>
      </c>
      <c r="M107" s="368">
        <f t="shared" si="5"/>
        <v>0.5424616535727604</v>
      </c>
      <c r="N107" s="80">
        <f>Margins!B107</f>
        <v>875</v>
      </c>
      <c r="O107" s="26">
        <f t="shared" si="6"/>
        <v>50750</v>
      </c>
      <c r="P107" s="26">
        <f t="shared" si="7"/>
        <v>0</v>
      </c>
    </row>
    <row r="108" spans="1:16" ht="13.5">
      <c r="A108" s="393" t="s">
        <v>166</v>
      </c>
      <c r="B108" s="183">
        <v>2407</v>
      </c>
      <c r="C108" s="364">
        <v>-0.26</v>
      </c>
      <c r="D108" s="183">
        <v>0</v>
      </c>
      <c r="E108" s="364">
        <v>0</v>
      </c>
      <c r="F108" s="183">
        <v>20</v>
      </c>
      <c r="G108" s="364">
        <v>0</v>
      </c>
      <c r="H108" s="183">
        <v>2427</v>
      </c>
      <c r="I108" s="365">
        <v>-0.25</v>
      </c>
      <c r="J108" s="307">
        <v>970</v>
      </c>
      <c r="K108" s="70">
        <v>968</v>
      </c>
      <c r="L108" s="142">
        <f t="shared" si="4"/>
        <v>2</v>
      </c>
      <c r="M108" s="368">
        <f t="shared" si="5"/>
        <v>0.2066115702479339</v>
      </c>
      <c r="N108" s="80">
        <f>Margins!B108</f>
        <v>450</v>
      </c>
      <c r="O108" s="26">
        <f t="shared" si="6"/>
        <v>0</v>
      </c>
      <c r="P108" s="26">
        <f t="shared" si="7"/>
        <v>9000</v>
      </c>
    </row>
    <row r="109" spans="1:16" ht="13.5">
      <c r="A109" s="393" t="s">
        <v>231</v>
      </c>
      <c r="B109" s="183">
        <v>1569</v>
      </c>
      <c r="C109" s="364">
        <v>0.47</v>
      </c>
      <c r="D109" s="183">
        <v>0</v>
      </c>
      <c r="E109" s="364">
        <v>0</v>
      </c>
      <c r="F109" s="183">
        <v>0</v>
      </c>
      <c r="G109" s="364">
        <v>0</v>
      </c>
      <c r="H109" s="183">
        <v>1569</v>
      </c>
      <c r="I109" s="365">
        <v>0.47</v>
      </c>
      <c r="J109" s="307">
        <v>1419.8</v>
      </c>
      <c r="K109" s="70">
        <v>1415.45</v>
      </c>
      <c r="L109" s="142">
        <f t="shared" si="4"/>
        <v>4.349999999999909</v>
      </c>
      <c r="M109" s="368">
        <f t="shared" si="5"/>
        <v>0.30732275954642757</v>
      </c>
      <c r="N109" s="80">
        <f>Margins!B109</f>
        <v>250</v>
      </c>
      <c r="O109" s="26">
        <f t="shared" si="6"/>
        <v>0</v>
      </c>
      <c r="P109" s="26">
        <f t="shared" si="7"/>
        <v>0</v>
      </c>
    </row>
    <row r="110" spans="1:16" ht="13.5">
      <c r="A110" s="393" t="s">
        <v>246</v>
      </c>
      <c r="B110" s="183">
        <v>3448</v>
      </c>
      <c r="C110" s="364">
        <v>-0.07</v>
      </c>
      <c r="D110" s="183">
        <v>19</v>
      </c>
      <c r="E110" s="364">
        <v>0.12</v>
      </c>
      <c r="F110" s="183">
        <v>3</v>
      </c>
      <c r="G110" s="364">
        <v>0</v>
      </c>
      <c r="H110" s="183">
        <v>3470</v>
      </c>
      <c r="I110" s="365">
        <v>-0.07</v>
      </c>
      <c r="J110" s="307">
        <v>1396.1</v>
      </c>
      <c r="K110" s="70">
        <v>1395.85</v>
      </c>
      <c r="L110" s="142">
        <f t="shared" si="4"/>
        <v>0.25</v>
      </c>
      <c r="M110" s="368">
        <f t="shared" si="5"/>
        <v>0.017910233907654834</v>
      </c>
      <c r="N110" s="80">
        <f>Margins!B110</f>
        <v>200</v>
      </c>
      <c r="O110" s="26">
        <f t="shared" si="6"/>
        <v>3800</v>
      </c>
      <c r="P110" s="26">
        <f t="shared" si="7"/>
        <v>600</v>
      </c>
    </row>
    <row r="111" spans="1:16" ht="13.5">
      <c r="A111" s="393" t="s">
        <v>105</v>
      </c>
      <c r="B111" s="183">
        <v>2648</v>
      </c>
      <c r="C111" s="364">
        <v>1.17</v>
      </c>
      <c r="D111" s="183">
        <v>234</v>
      </c>
      <c r="E111" s="364">
        <v>2.39</v>
      </c>
      <c r="F111" s="183">
        <v>30</v>
      </c>
      <c r="G111" s="364">
        <v>1.31</v>
      </c>
      <c r="H111" s="183">
        <v>2912</v>
      </c>
      <c r="I111" s="365">
        <v>1.24</v>
      </c>
      <c r="J111" s="307">
        <v>84.65</v>
      </c>
      <c r="K111" s="70">
        <v>82.2</v>
      </c>
      <c r="L111" s="142">
        <f t="shared" si="4"/>
        <v>2.450000000000003</v>
      </c>
      <c r="M111" s="368">
        <f t="shared" si="5"/>
        <v>2.980535279805356</v>
      </c>
      <c r="N111" s="80">
        <f>Margins!B111</f>
        <v>7600</v>
      </c>
      <c r="O111" s="26">
        <f t="shared" si="6"/>
        <v>1778400</v>
      </c>
      <c r="P111" s="26">
        <f t="shared" si="7"/>
        <v>228000</v>
      </c>
    </row>
    <row r="112" spans="1:16" ht="13.5">
      <c r="A112" s="393" t="s">
        <v>167</v>
      </c>
      <c r="B112" s="183">
        <v>156</v>
      </c>
      <c r="C112" s="364">
        <v>-0.5</v>
      </c>
      <c r="D112" s="183">
        <v>5</v>
      </c>
      <c r="E112" s="364">
        <v>-0.5</v>
      </c>
      <c r="F112" s="183">
        <v>0</v>
      </c>
      <c r="G112" s="364">
        <v>0</v>
      </c>
      <c r="H112" s="183">
        <v>161</v>
      </c>
      <c r="I112" s="365">
        <v>-0.5</v>
      </c>
      <c r="J112" s="307">
        <v>227.65</v>
      </c>
      <c r="K112" s="70">
        <v>229.2</v>
      </c>
      <c r="L112" s="142">
        <f t="shared" si="4"/>
        <v>-1.549999999999983</v>
      </c>
      <c r="M112" s="368">
        <f t="shared" si="5"/>
        <v>-0.6762652705061007</v>
      </c>
      <c r="N112" s="80">
        <f>Margins!B112</f>
        <v>1350</v>
      </c>
      <c r="O112" s="26">
        <f t="shared" si="6"/>
        <v>6750</v>
      </c>
      <c r="P112" s="26">
        <f t="shared" si="7"/>
        <v>0</v>
      </c>
    </row>
    <row r="113" spans="1:16" ht="13.5">
      <c r="A113" s="393" t="s">
        <v>224</v>
      </c>
      <c r="B113" s="183">
        <v>6917</v>
      </c>
      <c r="C113" s="364">
        <v>-0.36</v>
      </c>
      <c r="D113" s="183">
        <v>171</v>
      </c>
      <c r="E113" s="364">
        <v>-0.43</v>
      </c>
      <c r="F113" s="183">
        <v>30</v>
      </c>
      <c r="G113" s="364">
        <v>-0.56</v>
      </c>
      <c r="H113" s="183">
        <v>7118</v>
      </c>
      <c r="I113" s="365">
        <v>-0.36</v>
      </c>
      <c r="J113" s="307">
        <v>823.8</v>
      </c>
      <c r="K113" s="70">
        <v>829.45</v>
      </c>
      <c r="L113" s="142">
        <f t="shared" si="4"/>
        <v>-5.650000000000091</v>
      </c>
      <c r="M113" s="368">
        <f t="shared" si="5"/>
        <v>-0.6811742721080343</v>
      </c>
      <c r="N113" s="80">
        <f>Margins!B113</f>
        <v>412</v>
      </c>
      <c r="O113" s="26">
        <f t="shared" si="6"/>
        <v>70452</v>
      </c>
      <c r="P113" s="26">
        <f t="shared" si="7"/>
        <v>12360</v>
      </c>
    </row>
    <row r="114" spans="1:16" ht="13.5">
      <c r="A114" s="393" t="s">
        <v>247</v>
      </c>
      <c r="B114" s="183">
        <v>950</v>
      </c>
      <c r="C114" s="364">
        <v>-0.24</v>
      </c>
      <c r="D114" s="183">
        <v>1</v>
      </c>
      <c r="E114" s="364">
        <v>-0.96</v>
      </c>
      <c r="F114" s="183">
        <v>0</v>
      </c>
      <c r="G114" s="364">
        <v>-1</v>
      </c>
      <c r="H114" s="183">
        <v>951</v>
      </c>
      <c r="I114" s="365">
        <v>-0.26</v>
      </c>
      <c r="J114" s="307">
        <v>557.95</v>
      </c>
      <c r="K114" s="70">
        <v>556.85</v>
      </c>
      <c r="L114" s="142">
        <f t="shared" si="4"/>
        <v>1.1000000000000227</v>
      </c>
      <c r="M114" s="368">
        <f t="shared" si="5"/>
        <v>0.19753973242345743</v>
      </c>
      <c r="N114" s="80">
        <f>Margins!B114</f>
        <v>800</v>
      </c>
      <c r="O114" s="26">
        <f t="shared" si="6"/>
        <v>800</v>
      </c>
      <c r="P114" s="26">
        <f t="shared" si="7"/>
        <v>0</v>
      </c>
    </row>
    <row r="115" spans="1:16" ht="13.5">
      <c r="A115" s="393" t="s">
        <v>201</v>
      </c>
      <c r="B115" s="183">
        <v>10536</v>
      </c>
      <c r="C115" s="364">
        <v>-0.15</v>
      </c>
      <c r="D115" s="183">
        <v>1296</v>
      </c>
      <c r="E115" s="364">
        <v>-0.1</v>
      </c>
      <c r="F115" s="183">
        <v>233</v>
      </c>
      <c r="G115" s="364">
        <v>-0.38</v>
      </c>
      <c r="H115" s="183">
        <v>12065</v>
      </c>
      <c r="I115" s="365">
        <v>-0.15</v>
      </c>
      <c r="J115" s="307">
        <v>486.2</v>
      </c>
      <c r="K115" s="70">
        <v>491.65</v>
      </c>
      <c r="L115" s="142">
        <f t="shared" si="4"/>
        <v>-5.449999999999989</v>
      </c>
      <c r="M115" s="368">
        <f t="shared" si="5"/>
        <v>-1.1085121529543351</v>
      </c>
      <c r="N115" s="80">
        <f>Margins!B115</f>
        <v>675</v>
      </c>
      <c r="O115" s="26">
        <f t="shared" si="6"/>
        <v>874800</v>
      </c>
      <c r="P115" s="26">
        <f t="shared" si="7"/>
        <v>157275</v>
      </c>
    </row>
    <row r="116" spans="1:16" ht="13.5">
      <c r="A116" s="393" t="s">
        <v>222</v>
      </c>
      <c r="B116" s="183">
        <v>1721</v>
      </c>
      <c r="C116" s="364">
        <v>-0.21</v>
      </c>
      <c r="D116" s="183">
        <v>18</v>
      </c>
      <c r="E116" s="364">
        <v>-0.64</v>
      </c>
      <c r="F116" s="183">
        <v>1</v>
      </c>
      <c r="G116" s="364">
        <v>0</v>
      </c>
      <c r="H116" s="183">
        <v>1740</v>
      </c>
      <c r="I116" s="365">
        <v>-0.22</v>
      </c>
      <c r="J116" s="307">
        <v>736.85</v>
      </c>
      <c r="K116" s="70">
        <v>743.85</v>
      </c>
      <c r="L116" s="142">
        <f t="shared" si="4"/>
        <v>-7</v>
      </c>
      <c r="M116" s="368">
        <f t="shared" si="5"/>
        <v>-0.9410499428648248</v>
      </c>
      <c r="N116" s="80">
        <f>Margins!B116</f>
        <v>275</v>
      </c>
      <c r="O116" s="26">
        <f t="shared" si="6"/>
        <v>4950</v>
      </c>
      <c r="P116" s="26">
        <f t="shared" si="7"/>
        <v>275</v>
      </c>
    </row>
    <row r="117" spans="1:18" ht="13.5">
      <c r="A117" s="393" t="s">
        <v>133</v>
      </c>
      <c r="B117" s="183">
        <v>7009</v>
      </c>
      <c r="C117" s="364">
        <v>-0.57</v>
      </c>
      <c r="D117" s="183">
        <v>467</v>
      </c>
      <c r="E117" s="364">
        <v>-0.42</v>
      </c>
      <c r="F117" s="183">
        <v>11</v>
      </c>
      <c r="G117" s="364">
        <v>-0.5</v>
      </c>
      <c r="H117" s="183">
        <v>7487</v>
      </c>
      <c r="I117" s="365">
        <v>-0.56</v>
      </c>
      <c r="J117" s="307">
        <v>1096.8</v>
      </c>
      <c r="K117" s="70">
        <v>1106.25</v>
      </c>
      <c r="L117" s="142">
        <f t="shared" si="4"/>
        <v>-9.450000000000045</v>
      </c>
      <c r="M117" s="368">
        <f t="shared" si="5"/>
        <v>-0.8542372881355974</v>
      </c>
      <c r="N117" s="80">
        <f>Margins!B117</f>
        <v>250</v>
      </c>
      <c r="O117" s="26">
        <f t="shared" si="6"/>
        <v>116750</v>
      </c>
      <c r="P117" s="26">
        <f t="shared" si="7"/>
        <v>2750</v>
      </c>
      <c r="R117" s="26"/>
    </row>
    <row r="118" spans="1:18" ht="13.5">
      <c r="A118" s="393" t="s">
        <v>248</v>
      </c>
      <c r="B118" s="383">
        <v>1565</v>
      </c>
      <c r="C118" s="395">
        <v>-0.58</v>
      </c>
      <c r="D118" s="183">
        <v>7</v>
      </c>
      <c r="E118" s="364">
        <v>-0.56</v>
      </c>
      <c r="F118" s="183">
        <v>1</v>
      </c>
      <c r="G118" s="364">
        <v>0</v>
      </c>
      <c r="H118" s="183">
        <v>1573</v>
      </c>
      <c r="I118" s="365">
        <v>-0.58</v>
      </c>
      <c r="J118" s="307">
        <v>766.8</v>
      </c>
      <c r="K118" s="70">
        <v>781.55</v>
      </c>
      <c r="L118" s="142">
        <f t="shared" si="4"/>
        <v>-14.75</v>
      </c>
      <c r="M118" s="368">
        <f t="shared" si="5"/>
        <v>-1.8872752862900646</v>
      </c>
      <c r="N118" s="80">
        <f>Margins!B118</f>
        <v>411</v>
      </c>
      <c r="O118" s="26">
        <f t="shared" si="6"/>
        <v>2877</v>
      </c>
      <c r="P118" s="26">
        <f t="shared" si="7"/>
        <v>411</v>
      </c>
      <c r="R118" s="26"/>
    </row>
    <row r="119" spans="1:16" ht="13.5">
      <c r="A119" s="393" t="s">
        <v>189</v>
      </c>
      <c r="B119" s="383">
        <v>3346</v>
      </c>
      <c r="C119" s="395">
        <v>4.49</v>
      </c>
      <c r="D119" s="183">
        <v>51</v>
      </c>
      <c r="E119" s="364">
        <v>2.64</v>
      </c>
      <c r="F119" s="183">
        <v>4</v>
      </c>
      <c r="G119" s="364">
        <v>0</v>
      </c>
      <c r="H119" s="183">
        <v>3401</v>
      </c>
      <c r="I119" s="365">
        <v>4.45</v>
      </c>
      <c r="J119" s="307">
        <v>101.35</v>
      </c>
      <c r="K119" s="70">
        <v>97.35</v>
      </c>
      <c r="L119" s="142">
        <f t="shared" si="4"/>
        <v>4</v>
      </c>
      <c r="M119" s="368">
        <f t="shared" si="5"/>
        <v>4.108885464817669</v>
      </c>
      <c r="N119" s="80">
        <f>Margins!B119</f>
        <v>2950</v>
      </c>
      <c r="O119" s="26">
        <f t="shared" si="6"/>
        <v>150450</v>
      </c>
      <c r="P119" s="26">
        <f t="shared" si="7"/>
        <v>11800</v>
      </c>
    </row>
    <row r="120" spans="1:16" ht="13.5">
      <c r="A120" s="393" t="s">
        <v>96</v>
      </c>
      <c r="B120" s="183">
        <v>1383</v>
      </c>
      <c r="C120" s="364">
        <v>5.04</v>
      </c>
      <c r="D120" s="183">
        <v>4</v>
      </c>
      <c r="E120" s="364">
        <v>3</v>
      </c>
      <c r="F120" s="183">
        <v>0</v>
      </c>
      <c r="G120" s="364">
        <v>0</v>
      </c>
      <c r="H120" s="183">
        <v>1387</v>
      </c>
      <c r="I120" s="365">
        <v>5.03</v>
      </c>
      <c r="J120" s="307">
        <v>134</v>
      </c>
      <c r="K120" s="70">
        <v>129.5</v>
      </c>
      <c r="L120" s="142">
        <f t="shared" si="4"/>
        <v>4.5</v>
      </c>
      <c r="M120" s="368">
        <f t="shared" si="5"/>
        <v>3.474903474903475</v>
      </c>
      <c r="N120" s="80">
        <f>Margins!B120</f>
        <v>4200</v>
      </c>
      <c r="O120" s="26">
        <f t="shared" si="6"/>
        <v>16800</v>
      </c>
      <c r="P120" s="26">
        <f t="shared" si="7"/>
        <v>0</v>
      </c>
    </row>
    <row r="121" spans="1:16" ht="13.5">
      <c r="A121" s="393" t="s">
        <v>168</v>
      </c>
      <c r="B121" s="183">
        <v>1190</v>
      </c>
      <c r="C121" s="364">
        <v>-0.3</v>
      </c>
      <c r="D121" s="183">
        <v>0</v>
      </c>
      <c r="E121" s="364">
        <v>-1</v>
      </c>
      <c r="F121" s="183">
        <v>1</v>
      </c>
      <c r="G121" s="364">
        <v>0</v>
      </c>
      <c r="H121" s="183">
        <v>1191</v>
      </c>
      <c r="I121" s="365">
        <v>-0.31</v>
      </c>
      <c r="J121" s="307">
        <v>467</v>
      </c>
      <c r="K121" s="70">
        <v>473.35</v>
      </c>
      <c r="L121" s="142">
        <f t="shared" si="4"/>
        <v>-6.350000000000023</v>
      </c>
      <c r="M121" s="368">
        <f t="shared" si="5"/>
        <v>-1.341502059786632</v>
      </c>
      <c r="N121" s="80">
        <f>Margins!B121</f>
        <v>900</v>
      </c>
      <c r="O121" s="26">
        <f t="shared" si="6"/>
        <v>0</v>
      </c>
      <c r="P121" s="26">
        <f t="shared" si="7"/>
        <v>900</v>
      </c>
    </row>
    <row r="122" spans="1:16" ht="13.5">
      <c r="A122" s="393" t="s">
        <v>169</v>
      </c>
      <c r="B122" s="183">
        <v>620</v>
      </c>
      <c r="C122" s="364">
        <v>3.31</v>
      </c>
      <c r="D122" s="183">
        <v>17</v>
      </c>
      <c r="E122" s="364">
        <v>1.83</v>
      </c>
      <c r="F122" s="183">
        <v>0</v>
      </c>
      <c r="G122" s="364">
        <v>0</v>
      </c>
      <c r="H122" s="183">
        <v>637</v>
      </c>
      <c r="I122" s="365">
        <v>3.25</v>
      </c>
      <c r="J122" s="307">
        <v>54</v>
      </c>
      <c r="K122" s="70">
        <v>52.6</v>
      </c>
      <c r="L122" s="142">
        <f t="shared" si="4"/>
        <v>1.3999999999999986</v>
      </c>
      <c r="M122" s="368">
        <f t="shared" si="5"/>
        <v>2.661596958174902</v>
      </c>
      <c r="N122" s="80">
        <f>Margins!B122</f>
        <v>6900</v>
      </c>
      <c r="O122" s="26">
        <f t="shared" si="6"/>
        <v>117300</v>
      </c>
      <c r="P122" s="26">
        <f t="shared" si="7"/>
        <v>0</v>
      </c>
    </row>
    <row r="123" spans="1:16" ht="13.5">
      <c r="A123" s="393" t="s">
        <v>170</v>
      </c>
      <c r="B123" s="183">
        <v>6817</v>
      </c>
      <c r="C123" s="364">
        <v>0.63</v>
      </c>
      <c r="D123" s="183">
        <v>98</v>
      </c>
      <c r="E123" s="364">
        <v>0.27</v>
      </c>
      <c r="F123" s="183">
        <v>9</v>
      </c>
      <c r="G123" s="364">
        <v>-0.81</v>
      </c>
      <c r="H123" s="183">
        <v>6924</v>
      </c>
      <c r="I123" s="365">
        <v>0.61</v>
      </c>
      <c r="J123" s="307">
        <v>446.75</v>
      </c>
      <c r="K123" s="70">
        <v>442.4</v>
      </c>
      <c r="L123" s="142">
        <f t="shared" si="4"/>
        <v>4.350000000000023</v>
      </c>
      <c r="M123" s="368">
        <f t="shared" si="5"/>
        <v>0.9832730560578713</v>
      </c>
      <c r="N123" s="80">
        <f>Margins!B123</f>
        <v>525</v>
      </c>
      <c r="O123" s="26">
        <f t="shared" si="6"/>
        <v>51450</v>
      </c>
      <c r="P123" s="26">
        <f t="shared" si="7"/>
        <v>4725</v>
      </c>
    </row>
    <row r="124" spans="1:16" ht="13.5">
      <c r="A124" s="393" t="s">
        <v>52</v>
      </c>
      <c r="B124" s="183">
        <v>3488</v>
      </c>
      <c r="C124" s="364">
        <v>0.07</v>
      </c>
      <c r="D124" s="183">
        <v>52</v>
      </c>
      <c r="E124" s="364">
        <v>0.24</v>
      </c>
      <c r="F124" s="183">
        <v>0</v>
      </c>
      <c r="G124" s="364">
        <v>-1</v>
      </c>
      <c r="H124" s="183">
        <v>3540</v>
      </c>
      <c r="I124" s="365">
        <v>0.07</v>
      </c>
      <c r="J124" s="307">
        <v>548.05</v>
      </c>
      <c r="K124" s="70">
        <v>545.4</v>
      </c>
      <c r="L124" s="142">
        <f t="shared" si="4"/>
        <v>2.6499999999999773</v>
      </c>
      <c r="M124" s="368">
        <f t="shared" si="5"/>
        <v>0.4858819215254817</v>
      </c>
      <c r="N124" s="80">
        <f>Margins!B124</f>
        <v>600</v>
      </c>
      <c r="O124" s="26">
        <f t="shared" si="6"/>
        <v>31200</v>
      </c>
      <c r="P124" s="26">
        <f t="shared" si="7"/>
        <v>0</v>
      </c>
    </row>
    <row r="125" spans="1:17" ht="15" customHeight="1">
      <c r="A125" s="393" t="s">
        <v>171</v>
      </c>
      <c r="B125" s="183">
        <v>1529</v>
      </c>
      <c r="C125" s="364">
        <v>-0.5</v>
      </c>
      <c r="D125" s="183">
        <v>7</v>
      </c>
      <c r="E125" s="364">
        <v>0.75</v>
      </c>
      <c r="F125" s="183">
        <v>0</v>
      </c>
      <c r="G125" s="364">
        <v>0</v>
      </c>
      <c r="H125" s="183">
        <v>1536</v>
      </c>
      <c r="I125" s="365">
        <v>-0.5</v>
      </c>
      <c r="J125" s="307">
        <v>421.25</v>
      </c>
      <c r="K125" s="70">
        <v>425.95</v>
      </c>
      <c r="L125" s="142">
        <f t="shared" si="4"/>
        <v>-4.699999999999989</v>
      </c>
      <c r="M125" s="368">
        <f t="shared" si="5"/>
        <v>-1.1034158938842562</v>
      </c>
      <c r="N125" s="70">
        <f>Margins!B125</f>
        <v>600</v>
      </c>
      <c r="O125" s="26">
        <f t="shared" si="6"/>
        <v>4200</v>
      </c>
      <c r="P125" s="26">
        <f t="shared" si="7"/>
        <v>0</v>
      </c>
      <c r="Q125" s="70"/>
    </row>
    <row r="126" spans="1:17" ht="15" customHeight="1" thickBot="1">
      <c r="A126" s="394" t="s">
        <v>227</v>
      </c>
      <c r="B126" s="371">
        <v>5697</v>
      </c>
      <c r="C126" s="370">
        <v>-0.58</v>
      </c>
      <c r="D126" s="371">
        <v>261</v>
      </c>
      <c r="E126" s="370">
        <v>-0.68</v>
      </c>
      <c r="F126" s="371">
        <v>51</v>
      </c>
      <c r="G126" s="370">
        <v>-0.52</v>
      </c>
      <c r="H126" s="371">
        <v>6009</v>
      </c>
      <c r="I126" s="372">
        <v>-0.59</v>
      </c>
      <c r="J126" s="308">
        <v>328.8</v>
      </c>
      <c r="K126" s="301">
        <v>336.4</v>
      </c>
      <c r="L126" s="373">
        <f t="shared" si="4"/>
        <v>-7.599999999999966</v>
      </c>
      <c r="M126" s="374">
        <f t="shared" si="5"/>
        <v>-2.259215219976209</v>
      </c>
      <c r="N126" s="70">
        <f>Margins!B126</f>
        <v>700</v>
      </c>
      <c r="O126" s="26">
        <f t="shared" si="6"/>
        <v>182700</v>
      </c>
      <c r="P126" s="26">
        <f t="shared" si="7"/>
        <v>35700</v>
      </c>
      <c r="Q126" s="70"/>
    </row>
    <row r="127" spans="2:17" ht="13.5" customHeight="1" hidden="1">
      <c r="B127" s="376">
        <f>SUM(B4:B126)</f>
        <v>585113</v>
      </c>
      <c r="C127" s="377"/>
      <c r="D127" s="376">
        <f>SUM(D4:D126)</f>
        <v>42035</v>
      </c>
      <c r="E127" s="377"/>
      <c r="F127" s="376">
        <f>SUM(F4:F126)</f>
        <v>32991</v>
      </c>
      <c r="G127" s="377"/>
      <c r="H127" s="183">
        <f>SUM(H4:H126)</f>
        <v>660139</v>
      </c>
      <c r="I127" s="377"/>
      <c r="J127" s="378"/>
      <c r="K127" s="70"/>
      <c r="L127" s="142"/>
      <c r="M127" s="143"/>
      <c r="N127" s="70"/>
      <c r="O127" s="26">
        <f>SUM(O4:O126)</f>
        <v>32342194</v>
      </c>
      <c r="P127" s="26">
        <f>SUM(P4:P126)</f>
        <v>7210128</v>
      </c>
      <c r="Q127" s="70"/>
    </row>
    <row r="128" spans="11:17" ht="14.25" customHeight="1">
      <c r="K128" s="70"/>
      <c r="L128" s="142"/>
      <c r="M128" s="143"/>
      <c r="N128" s="70"/>
      <c r="O128" s="70"/>
      <c r="P128" s="51">
        <f>P127/O127</f>
        <v>0.22293255677088575</v>
      </c>
      <c r="Q128" s="70"/>
    </row>
    <row r="129" spans="11:13" ht="12.75" customHeight="1">
      <c r="K129" s="70"/>
      <c r="L129" s="142"/>
      <c r="M129" s="143"/>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16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157" sqref="F157"/>
    </sheetView>
  </sheetViews>
  <sheetFormatPr defaultColWidth="9.140625" defaultRowHeight="12.75"/>
  <cols>
    <col min="1" max="1" width="14.8515625" style="4" customWidth="1"/>
    <col min="2" max="2" width="11.57421875" style="7" customWidth="1"/>
    <col min="3" max="3" width="10.421875" style="7" customWidth="1"/>
    <col min="4" max="5" width="10.7109375" style="161" customWidth="1"/>
    <col min="6" max="6" width="10.57421875" style="61" bestFit="1" customWidth="1"/>
    <col min="7" max="7" width="9.8515625" style="7" customWidth="1"/>
    <col min="8" max="8" width="9.28125" style="60" bestFit="1" customWidth="1"/>
    <col min="9" max="9" width="10.57421875" style="7" bestFit="1" customWidth="1"/>
    <col min="10" max="10" width="8.7109375" style="7" customWidth="1"/>
    <col min="11" max="11" width="9.8515625" style="60" customWidth="1"/>
    <col min="12" max="12" width="12.7109375" style="61" customWidth="1"/>
    <col min="13" max="13" width="11.421875" style="7" customWidth="1"/>
    <col min="14" max="14" width="8.421875" style="60" customWidth="1"/>
    <col min="15" max="15" width="10.57421875" style="4" customWidth="1"/>
    <col min="16" max="16" width="11.7109375" style="4" customWidth="1"/>
    <col min="17" max="17" width="11.140625" style="4" hidden="1" customWidth="1"/>
    <col min="18" max="18" width="14.140625" style="4" hidden="1" customWidth="1"/>
    <col min="19" max="19" width="12.00390625" style="4" hidden="1" customWidth="1"/>
    <col min="20" max="20" width="13.140625" style="4" hidden="1" customWidth="1"/>
    <col min="21" max="21" width="15.00390625" style="62" hidden="1" customWidth="1"/>
    <col min="22" max="22" width="12.140625" style="4" hidden="1" customWidth="1"/>
    <col min="23" max="23" width="10.8515625" style="4" hidden="1" customWidth="1"/>
    <col min="24" max="24" width="10.421875" style="4" hidden="1" customWidth="1"/>
    <col min="25" max="25" width="10.7109375" style="4" hidden="1" customWidth="1"/>
    <col min="26" max="26" width="9.7109375" style="4" hidden="1" customWidth="1"/>
    <col min="27" max="27" width="8.7109375" style="3" customWidth="1"/>
    <col min="28" max="28" width="9.140625" style="61" customWidth="1"/>
    <col min="29" max="16384" width="9.140625" style="4" customWidth="1"/>
  </cols>
  <sheetData>
    <row r="1" spans="1:28" s="65" customFormat="1" ht="23.25" customHeight="1" thickBot="1">
      <c r="A1" s="463" t="s">
        <v>205</v>
      </c>
      <c r="B1" s="464"/>
      <c r="C1" s="464"/>
      <c r="D1" s="464"/>
      <c r="E1" s="464"/>
      <c r="F1" s="464"/>
      <c r="G1" s="464"/>
      <c r="H1" s="464"/>
      <c r="I1" s="464"/>
      <c r="J1" s="464"/>
      <c r="K1" s="486"/>
      <c r="L1" s="162"/>
      <c r="M1" s="116"/>
      <c r="N1" s="63"/>
      <c r="O1" s="3"/>
      <c r="P1" s="111"/>
      <c r="Q1" s="112"/>
      <c r="R1" s="70"/>
      <c r="S1" s="107"/>
      <c r="T1" s="107"/>
      <c r="U1" s="107"/>
      <c r="V1" s="107"/>
      <c r="W1" s="107"/>
      <c r="X1" s="107"/>
      <c r="Y1" s="107"/>
      <c r="Z1" s="107"/>
      <c r="AA1" s="107"/>
      <c r="AB1" s="76"/>
    </row>
    <row r="2" spans="1:28" s="59" customFormat="1" ht="16.5" customHeight="1" thickBot="1">
      <c r="A2" s="141"/>
      <c r="B2" s="483" t="s">
        <v>73</v>
      </c>
      <c r="C2" s="484"/>
      <c r="D2" s="484"/>
      <c r="E2" s="485"/>
      <c r="F2" s="454" t="s">
        <v>202</v>
      </c>
      <c r="G2" s="471"/>
      <c r="H2" s="472"/>
      <c r="I2" s="454" t="s">
        <v>203</v>
      </c>
      <c r="J2" s="471"/>
      <c r="K2" s="472"/>
      <c r="L2" s="2"/>
      <c r="M2" s="6"/>
      <c r="N2" s="63"/>
      <c r="O2" s="3"/>
      <c r="P2" s="111"/>
      <c r="Q2" s="112"/>
      <c r="R2" s="70"/>
      <c r="S2" s="107"/>
      <c r="T2" s="107"/>
      <c r="U2" s="113"/>
      <c r="V2" s="107"/>
      <c r="W2" s="107"/>
      <c r="X2" s="107"/>
      <c r="Y2" s="107"/>
      <c r="Z2" s="107"/>
      <c r="AA2" s="107"/>
      <c r="AB2" s="77"/>
    </row>
    <row r="3" spans="1:28" s="59" customFormat="1" ht="15.75" thickBot="1">
      <c r="A3" s="30" t="s">
        <v>59</v>
      </c>
      <c r="B3" s="303" t="s">
        <v>101</v>
      </c>
      <c r="C3" s="397" t="s">
        <v>204</v>
      </c>
      <c r="D3" s="380" t="s">
        <v>26</v>
      </c>
      <c r="E3" s="398" t="s">
        <v>204</v>
      </c>
      <c r="F3" s="164" t="s">
        <v>121</v>
      </c>
      <c r="G3" s="304" t="s">
        <v>14</v>
      </c>
      <c r="H3" s="302" t="s">
        <v>60</v>
      </c>
      <c r="I3" s="303" t="s">
        <v>121</v>
      </c>
      <c r="J3" s="304" t="s">
        <v>14</v>
      </c>
      <c r="K3" s="302" t="s">
        <v>60</v>
      </c>
      <c r="L3" s="2"/>
      <c r="M3" s="6"/>
      <c r="N3" s="63"/>
      <c r="O3" s="3"/>
      <c r="P3" s="3"/>
      <c r="Q3" s="3"/>
      <c r="R3" s="3"/>
      <c r="S3" s="2"/>
      <c r="T3" s="2"/>
      <c r="U3" s="81"/>
      <c r="V3" s="3"/>
      <c r="W3" s="3"/>
      <c r="X3" s="3"/>
      <c r="Y3" s="3"/>
      <c r="Z3" s="3"/>
      <c r="AA3" s="3"/>
      <c r="AB3" s="77"/>
    </row>
    <row r="4" spans="1:29" s="59" customFormat="1" ht="15">
      <c r="A4" s="193" t="s">
        <v>198</v>
      </c>
      <c r="B4" s="399">
        <f>'Open Int.'!E4</f>
        <v>100</v>
      </c>
      <c r="C4" s="400">
        <f>'Open Int.'!F4</f>
        <v>0</v>
      </c>
      <c r="D4" s="401">
        <f>'Open Int.'!H4</f>
        <v>0</v>
      </c>
      <c r="E4" s="402">
        <f>'Open Int.'!I4</f>
        <v>0</v>
      </c>
      <c r="F4" s="310">
        <f>IF('Open Int.'!E4=0,0,'Open Int.'!H4/'Open Int.'!E4)</f>
        <v>0</v>
      </c>
      <c r="G4" s="390">
        <v>0</v>
      </c>
      <c r="H4" s="305">
        <f>IF(G4=0,0,(F4-G4)/G4)</f>
        <v>0</v>
      </c>
      <c r="I4" s="200">
        <f>IF(Volume!D4=0,0,Volume!F4/Volume!D4)</f>
        <v>0</v>
      </c>
      <c r="J4" s="201">
        <v>0</v>
      </c>
      <c r="K4" s="305">
        <f>IF(J4=0,0,(I4-J4)/J4)</f>
        <v>0</v>
      </c>
      <c r="L4" s="61"/>
      <c r="M4" s="7"/>
      <c r="N4" s="60"/>
      <c r="O4" s="4"/>
      <c r="P4" s="4"/>
      <c r="Q4" s="4"/>
      <c r="R4" s="4"/>
      <c r="S4" s="4"/>
      <c r="T4" s="4"/>
      <c r="U4" s="62"/>
      <c r="V4" s="4"/>
      <c r="W4" s="4"/>
      <c r="X4" s="4"/>
      <c r="Y4" s="4"/>
      <c r="Z4" s="4"/>
      <c r="AA4" s="3"/>
      <c r="AB4" s="80"/>
      <c r="AC4" s="79"/>
    </row>
    <row r="5" spans="1:29" s="59" customFormat="1" ht="15">
      <c r="A5" s="193" t="s">
        <v>88</v>
      </c>
      <c r="B5" s="207">
        <f>'Open Int.'!E5</f>
        <v>0</v>
      </c>
      <c r="C5" s="208">
        <f>'Open Int.'!F5</f>
        <v>0</v>
      </c>
      <c r="D5" s="210">
        <f>'Open Int.'!H5</f>
        <v>50</v>
      </c>
      <c r="E5" s="403">
        <f>'Open Int.'!I5</f>
        <v>0</v>
      </c>
      <c r="F5" s="212">
        <f>IF('Open Int.'!E5=0,0,'Open Int.'!H5/'Open Int.'!E5)</f>
        <v>0</v>
      </c>
      <c r="G5" s="162">
        <v>0</v>
      </c>
      <c r="H5" s="180">
        <f aca="true" t="shared" si="0" ref="H5:H66">IF(G5=0,0,(F5-G5)/G5)</f>
        <v>0</v>
      </c>
      <c r="I5" s="202">
        <f>IF(Volume!D5=0,0,Volume!F5/Volume!D5)</f>
        <v>0</v>
      </c>
      <c r="J5" s="192">
        <v>0</v>
      </c>
      <c r="K5" s="180">
        <f aca="true" t="shared" si="1" ref="K5:K66">IF(J5=0,0,(I5-J5)/J5)</f>
        <v>0</v>
      </c>
      <c r="L5" s="61"/>
      <c r="M5" s="7"/>
      <c r="N5" s="60"/>
      <c r="O5" s="4"/>
      <c r="P5" s="4"/>
      <c r="Q5" s="4"/>
      <c r="R5" s="4"/>
      <c r="S5" s="4"/>
      <c r="T5" s="4"/>
      <c r="U5" s="62"/>
      <c r="V5" s="4"/>
      <c r="W5" s="4"/>
      <c r="X5" s="4"/>
      <c r="Y5" s="4"/>
      <c r="Z5" s="4"/>
      <c r="AA5" s="3"/>
      <c r="AB5" s="80"/>
      <c r="AC5" s="79"/>
    </row>
    <row r="6" spans="1:29" s="59" customFormat="1" ht="15">
      <c r="A6" s="193" t="s">
        <v>9</v>
      </c>
      <c r="B6" s="207">
        <f>'Open Int.'!E6</f>
        <v>12821500</v>
      </c>
      <c r="C6" s="208">
        <f>'Open Int.'!F6</f>
        <v>238000</v>
      </c>
      <c r="D6" s="210">
        <f>'Open Int.'!H6</f>
        <v>19903300</v>
      </c>
      <c r="E6" s="403">
        <f>'Open Int.'!I6</f>
        <v>518200</v>
      </c>
      <c r="F6" s="212">
        <f>IF('Open Int.'!E6=0,0,'Open Int.'!H6/'Open Int.'!E6)</f>
        <v>1.5523378699840111</v>
      </c>
      <c r="G6" s="162">
        <v>1.5405173441411373</v>
      </c>
      <c r="H6" s="180">
        <f t="shared" si="0"/>
        <v>0.007673088451635695</v>
      </c>
      <c r="I6" s="202">
        <f>IF(Volume!D6=0,0,Volume!F6/Volume!D6)</f>
        <v>1.3375688846381564</v>
      </c>
      <c r="J6" s="192">
        <v>1.1137346317253825</v>
      </c>
      <c r="K6" s="180">
        <f t="shared" si="1"/>
        <v>0.20097628872868303</v>
      </c>
      <c r="L6" s="61"/>
      <c r="M6" s="7"/>
      <c r="N6" s="60"/>
      <c r="O6" s="4"/>
      <c r="P6" s="4"/>
      <c r="Q6" s="4"/>
      <c r="R6" s="4"/>
      <c r="S6" s="4"/>
      <c r="T6" s="4"/>
      <c r="U6" s="62"/>
      <c r="V6" s="4"/>
      <c r="W6" s="4"/>
      <c r="X6" s="4"/>
      <c r="Y6" s="4"/>
      <c r="Z6" s="4"/>
      <c r="AA6" s="3"/>
      <c r="AB6" s="80"/>
      <c r="AC6" s="79"/>
    </row>
    <row r="7" spans="1:27" s="8" customFormat="1" ht="15">
      <c r="A7" s="193" t="s">
        <v>149</v>
      </c>
      <c r="B7" s="207">
        <f>'Open Int.'!E7</f>
        <v>2800</v>
      </c>
      <c r="C7" s="208">
        <f>'Open Int.'!F7</f>
        <v>400</v>
      </c>
      <c r="D7" s="210">
        <f>'Open Int.'!H7</f>
        <v>300</v>
      </c>
      <c r="E7" s="403">
        <f>'Open Int.'!I7</f>
        <v>0</v>
      </c>
      <c r="F7" s="212">
        <f>IF('Open Int.'!E7=0,0,'Open Int.'!H7/'Open Int.'!E7)</f>
        <v>0.10714285714285714</v>
      </c>
      <c r="G7" s="162">
        <v>0.125</v>
      </c>
      <c r="H7" s="180">
        <f t="shared" si="0"/>
        <v>-0.1428571428571429</v>
      </c>
      <c r="I7" s="202">
        <f>IF(Volume!D7=0,0,Volume!F7/Volume!D7)</f>
        <v>0</v>
      </c>
      <c r="J7" s="192">
        <v>0</v>
      </c>
      <c r="K7" s="180">
        <f t="shared" si="1"/>
        <v>0</v>
      </c>
      <c r="L7" s="61"/>
      <c r="M7" s="7"/>
      <c r="N7" s="60"/>
      <c r="O7" s="4"/>
      <c r="P7" s="4"/>
      <c r="Q7" s="4"/>
      <c r="R7" s="4"/>
      <c r="S7" s="4"/>
      <c r="T7" s="4"/>
      <c r="U7" s="62"/>
      <c r="V7" s="4"/>
      <c r="W7" s="4"/>
      <c r="X7" s="4"/>
      <c r="Y7" s="4"/>
      <c r="Z7" s="4"/>
      <c r="AA7" s="3"/>
    </row>
    <row r="8" spans="1:29" s="59" customFormat="1" ht="15">
      <c r="A8" s="193" t="s">
        <v>0</v>
      </c>
      <c r="B8" s="207">
        <f>'Open Int.'!E8</f>
        <v>185250</v>
      </c>
      <c r="C8" s="208">
        <f>'Open Int.'!F8</f>
        <v>17625</v>
      </c>
      <c r="D8" s="210">
        <f>'Open Int.'!H8</f>
        <v>52875</v>
      </c>
      <c r="E8" s="403">
        <f>'Open Int.'!I8</f>
        <v>-3000</v>
      </c>
      <c r="F8" s="212">
        <f>IF('Open Int.'!E8=0,0,'Open Int.'!H8/'Open Int.'!E8)</f>
        <v>0.2854251012145749</v>
      </c>
      <c r="G8" s="162">
        <v>0.3333333333333333</v>
      </c>
      <c r="H8" s="180">
        <f t="shared" si="0"/>
        <v>-0.14372469635627533</v>
      </c>
      <c r="I8" s="202">
        <f>IF(Volume!D8=0,0,Volume!F8/Volume!D8)</f>
        <v>0.15833333333333333</v>
      </c>
      <c r="J8" s="192">
        <v>0.09154929577464789</v>
      </c>
      <c r="K8" s="180">
        <f t="shared" si="1"/>
        <v>0.7294871794871793</v>
      </c>
      <c r="L8" s="61"/>
      <c r="M8" s="7"/>
      <c r="N8" s="60"/>
      <c r="O8" s="4"/>
      <c r="P8" s="4"/>
      <c r="Q8" s="4"/>
      <c r="R8" s="4"/>
      <c r="S8" s="4"/>
      <c r="T8" s="4"/>
      <c r="U8" s="62"/>
      <c r="V8" s="4"/>
      <c r="W8" s="4"/>
      <c r="X8" s="4"/>
      <c r="Y8" s="4"/>
      <c r="Z8" s="4"/>
      <c r="AA8" s="3"/>
      <c r="AB8" s="80"/>
      <c r="AC8" s="79"/>
    </row>
    <row r="9" spans="1:27" s="8" customFormat="1" ht="15">
      <c r="A9" s="193" t="s">
        <v>150</v>
      </c>
      <c r="B9" s="207">
        <f>'Open Int.'!E9</f>
        <v>695800</v>
      </c>
      <c r="C9" s="208">
        <f>'Open Int.'!F9</f>
        <v>53900</v>
      </c>
      <c r="D9" s="210">
        <f>'Open Int.'!H9</f>
        <v>181300</v>
      </c>
      <c r="E9" s="403">
        <f>'Open Int.'!I9</f>
        <v>34300</v>
      </c>
      <c r="F9" s="212">
        <f>IF('Open Int.'!E9=0,0,'Open Int.'!H9/'Open Int.'!E9)</f>
        <v>0.2605633802816901</v>
      </c>
      <c r="G9" s="162">
        <v>0.22900763358778625</v>
      </c>
      <c r="H9" s="180">
        <f t="shared" si="0"/>
        <v>0.13779342723004692</v>
      </c>
      <c r="I9" s="202">
        <f>IF(Volume!D9=0,0,Volume!F9/Volume!D9)</f>
        <v>0.13402061855670103</v>
      </c>
      <c r="J9" s="192">
        <v>0.1044776119402985</v>
      </c>
      <c r="K9" s="180">
        <f t="shared" si="1"/>
        <v>0.28276877761413843</v>
      </c>
      <c r="L9" s="61"/>
      <c r="M9" s="7"/>
      <c r="N9" s="60"/>
      <c r="O9" s="4"/>
      <c r="P9" s="4"/>
      <c r="Q9" s="4"/>
      <c r="R9" s="4"/>
      <c r="S9" s="4"/>
      <c r="T9" s="4"/>
      <c r="U9" s="62"/>
      <c r="V9" s="4"/>
      <c r="W9" s="4"/>
      <c r="X9" s="4"/>
      <c r="Y9" s="4"/>
      <c r="Z9" s="4"/>
      <c r="AA9" s="3"/>
    </row>
    <row r="10" spans="1:27" s="8" customFormat="1" ht="15">
      <c r="A10" s="193" t="s">
        <v>190</v>
      </c>
      <c r="B10" s="207">
        <f>'Open Int.'!E10</f>
        <v>649900</v>
      </c>
      <c r="C10" s="208">
        <f>'Open Int.'!F10</f>
        <v>40200</v>
      </c>
      <c r="D10" s="210">
        <f>'Open Int.'!H10</f>
        <v>46900</v>
      </c>
      <c r="E10" s="403">
        <f>'Open Int.'!I10</f>
        <v>0</v>
      </c>
      <c r="F10" s="212">
        <f>IF('Open Int.'!E10=0,0,'Open Int.'!H10/'Open Int.'!E10)</f>
        <v>0.07216494845360824</v>
      </c>
      <c r="G10" s="162">
        <v>0.07692307692307693</v>
      </c>
      <c r="H10" s="180">
        <f t="shared" si="0"/>
        <v>-0.061855670103092925</v>
      </c>
      <c r="I10" s="202">
        <f>IF(Volume!D10=0,0,Volume!F10/Volume!D10)</f>
        <v>0</v>
      </c>
      <c r="J10" s="192">
        <v>0</v>
      </c>
      <c r="K10" s="180">
        <f t="shared" si="1"/>
        <v>0</v>
      </c>
      <c r="L10" s="61"/>
      <c r="M10" s="7"/>
      <c r="N10" s="60"/>
      <c r="O10" s="4"/>
      <c r="P10" s="4"/>
      <c r="Q10" s="4"/>
      <c r="R10" s="4"/>
      <c r="S10" s="4"/>
      <c r="T10" s="4"/>
      <c r="U10" s="62"/>
      <c r="V10" s="4"/>
      <c r="W10" s="4"/>
      <c r="X10" s="4"/>
      <c r="Y10" s="4"/>
      <c r="Z10" s="4"/>
      <c r="AA10" s="3"/>
    </row>
    <row r="11" spans="1:29" s="59" customFormat="1" ht="15">
      <c r="A11" s="193" t="s">
        <v>89</v>
      </c>
      <c r="B11" s="207">
        <f>'Open Int.'!E11</f>
        <v>768200</v>
      </c>
      <c r="C11" s="208">
        <f>'Open Int.'!F11</f>
        <v>87400</v>
      </c>
      <c r="D11" s="210">
        <f>'Open Int.'!H11</f>
        <v>59800</v>
      </c>
      <c r="E11" s="403">
        <f>'Open Int.'!I11</f>
        <v>0</v>
      </c>
      <c r="F11" s="212">
        <f>IF('Open Int.'!E11=0,0,'Open Int.'!H11/'Open Int.'!E11)</f>
        <v>0.07784431137724551</v>
      </c>
      <c r="G11" s="162">
        <v>0.08783783783783784</v>
      </c>
      <c r="H11" s="180">
        <f t="shared" si="0"/>
        <v>-0.11377245508982037</v>
      </c>
      <c r="I11" s="202">
        <f>IF(Volume!D11=0,0,Volume!F11/Volume!D11)</f>
        <v>0</v>
      </c>
      <c r="J11" s="192">
        <v>0</v>
      </c>
      <c r="K11" s="180">
        <f t="shared" si="1"/>
        <v>0</v>
      </c>
      <c r="L11" s="61"/>
      <c r="M11" s="7"/>
      <c r="N11" s="60"/>
      <c r="O11" s="4"/>
      <c r="P11" s="4"/>
      <c r="Q11" s="4"/>
      <c r="R11" s="4"/>
      <c r="S11" s="4"/>
      <c r="T11" s="4"/>
      <c r="U11" s="62"/>
      <c r="V11" s="4"/>
      <c r="W11" s="4"/>
      <c r="X11" s="4"/>
      <c r="Y11" s="4"/>
      <c r="Z11" s="4"/>
      <c r="AA11" s="3"/>
      <c r="AB11" s="80"/>
      <c r="AC11" s="79"/>
    </row>
    <row r="12" spans="1:29" s="59" customFormat="1" ht="15">
      <c r="A12" s="193" t="s">
        <v>102</v>
      </c>
      <c r="B12" s="207">
        <f>'Open Int.'!E12</f>
        <v>4536500</v>
      </c>
      <c r="C12" s="208">
        <f>'Open Int.'!F12</f>
        <v>-94600</v>
      </c>
      <c r="D12" s="210">
        <f>'Open Int.'!H12</f>
        <v>670800</v>
      </c>
      <c r="E12" s="403">
        <f>'Open Int.'!I12</f>
        <v>0</v>
      </c>
      <c r="F12" s="212">
        <f>IF('Open Int.'!E12=0,0,'Open Int.'!H12/'Open Int.'!E12)</f>
        <v>0.14786729857819905</v>
      </c>
      <c r="G12" s="162">
        <v>0.14484679665738162</v>
      </c>
      <c r="H12" s="180">
        <f t="shared" si="0"/>
        <v>0.02085308056872034</v>
      </c>
      <c r="I12" s="202">
        <f>IF(Volume!D12=0,0,Volume!F12/Volume!D12)</f>
        <v>0.02631578947368421</v>
      </c>
      <c r="J12" s="192">
        <v>0.3515625</v>
      </c>
      <c r="K12" s="180">
        <f t="shared" si="1"/>
        <v>-0.9251461988304095</v>
      </c>
      <c r="L12" s="61"/>
      <c r="M12" s="7"/>
      <c r="N12" s="60"/>
      <c r="O12" s="4"/>
      <c r="P12" s="4"/>
      <c r="Q12" s="4"/>
      <c r="R12" s="4"/>
      <c r="S12" s="4"/>
      <c r="T12" s="4"/>
      <c r="U12" s="62"/>
      <c r="V12" s="4"/>
      <c r="W12" s="4"/>
      <c r="X12" s="4"/>
      <c r="Y12" s="4"/>
      <c r="Z12" s="4"/>
      <c r="AA12" s="3"/>
      <c r="AB12" s="80"/>
      <c r="AC12" s="79"/>
    </row>
    <row r="13" spans="1:27" s="8" customFormat="1" ht="15">
      <c r="A13" s="193" t="s">
        <v>151</v>
      </c>
      <c r="B13" s="207">
        <f>'Open Int.'!E13</f>
        <v>16597900</v>
      </c>
      <c r="C13" s="208">
        <f>'Open Int.'!F13</f>
        <v>1451600</v>
      </c>
      <c r="D13" s="210">
        <f>'Open Int.'!H13</f>
        <v>2960500</v>
      </c>
      <c r="E13" s="403">
        <f>'Open Int.'!I13</f>
        <v>76400</v>
      </c>
      <c r="F13" s="212">
        <f>IF('Open Int.'!E13=0,0,'Open Int.'!H13/'Open Int.'!E13)</f>
        <v>0.17836593785960875</v>
      </c>
      <c r="G13" s="162">
        <v>0.19041614123581338</v>
      </c>
      <c r="H13" s="180">
        <f t="shared" si="0"/>
        <v>-0.06328351839291571</v>
      </c>
      <c r="I13" s="202">
        <f>IF(Volume!D13=0,0,Volume!F13/Volume!D13)</f>
        <v>0.11587982832618025</v>
      </c>
      <c r="J13" s="192">
        <v>0.17277486910994763</v>
      </c>
      <c r="K13" s="180">
        <f t="shared" si="1"/>
        <v>-0.32930159968786576</v>
      </c>
      <c r="L13" s="61"/>
      <c r="M13" s="7"/>
      <c r="N13" s="60"/>
      <c r="O13" s="4"/>
      <c r="P13" s="4"/>
      <c r="Q13" s="4"/>
      <c r="R13" s="4"/>
      <c r="S13" s="4"/>
      <c r="T13" s="4"/>
      <c r="U13" s="62"/>
      <c r="V13" s="4"/>
      <c r="W13" s="4"/>
      <c r="X13" s="4"/>
      <c r="Y13" s="4"/>
      <c r="Z13" s="4"/>
      <c r="AA13" s="3"/>
    </row>
    <row r="14" spans="1:27" s="8" customFormat="1" ht="15">
      <c r="A14" s="193" t="s">
        <v>172</v>
      </c>
      <c r="B14" s="207">
        <f>'Open Int.'!E14</f>
        <v>1750</v>
      </c>
      <c r="C14" s="208">
        <f>'Open Int.'!F14</f>
        <v>0</v>
      </c>
      <c r="D14" s="210">
        <f>'Open Int.'!H14</f>
        <v>0</v>
      </c>
      <c r="E14" s="403">
        <f>'Open Int.'!I14</f>
        <v>0</v>
      </c>
      <c r="F14" s="212">
        <f>IF('Open Int.'!E14=0,0,'Open Int.'!H14/'Open Int.'!E14)</f>
        <v>0</v>
      </c>
      <c r="G14" s="162">
        <v>0</v>
      </c>
      <c r="H14" s="180">
        <f t="shared" si="0"/>
        <v>0</v>
      </c>
      <c r="I14" s="202">
        <f>IF(Volume!D14=0,0,Volume!F14/Volume!D14)</f>
        <v>0</v>
      </c>
      <c r="J14" s="192">
        <v>0</v>
      </c>
      <c r="K14" s="180">
        <f t="shared" si="1"/>
        <v>0</v>
      </c>
      <c r="L14" s="61"/>
      <c r="M14" s="7"/>
      <c r="N14" s="60"/>
      <c r="O14" s="4"/>
      <c r="P14" s="4"/>
      <c r="Q14" s="4"/>
      <c r="R14" s="4"/>
      <c r="S14" s="4"/>
      <c r="T14" s="4"/>
      <c r="U14" s="62"/>
      <c r="V14" s="4"/>
      <c r="W14" s="4"/>
      <c r="X14" s="4"/>
      <c r="Y14" s="4"/>
      <c r="Z14" s="4"/>
      <c r="AA14" s="3"/>
    </row>
    <row r="15" spans="1:29" s="59" customFormat="1" ht="15">
      <c r="A15" s="193" t="s">
        <v>209</v>
      </c>
      <c r="B15" s="207">
        <f>'Open Int.'!E15</f>
        <v>41100</v>
      </c>
      <c r="C15" s="208">
        <f>'Open Int.'!F15</f>
        <v>1700</v>
      </c>
      <c r="D15" s="210">
        <f>'Open Int.'!H15</f>
        <v>1000</v>
      </c>
      <c r="E15" s="403">
        <f>'Open Int.'!I15</f>
        <v>0</v>
      </c>
      <c r="F15" s="212">
        <f>IF('Open Int.'!E15=0,0,'Open Int.'!H15/'Open Int.'!E15)</f>
        <v>0.024330900243309004</v>
      </c>
      <c r="G15" s="162">
        <v>0.025380710659898477</v>
      </c>
      <c r="H15" s="180">
        <f t="shared" si="0"/>
        <v>-0.04136253041362523</v>
      </c>
      <c r="I15" s="202">
        <f>IF(Volume!D15=0,0,Volume!F15/Volume!D15)</f>
        <v>0</v>
      </c>
      <c r="J15" s="192">
        <v>0.03278688524590164</v>
      </c>
      <c r="K15" s="180">
        <f t="shared" si="1"/>
        <v>-1</v>
      </c>
      <c r="L15" s="61"/>
      <c r="M15" s="7"/>
      <c r="N15" s="60"/>
      <c r="O15" s="4"/>
      <c r="P15" s="4"/>
      <c r="Q15" s="4"/>
      <c r="R15" s="4"/>
      <c r="S15" s="4"/>
      <c r="T15" s="4"/>
      <c r="U15" s="62"/>
      <c r="V15" s="4"/>
      <c r="W15" s="4"/>
      <c r="X15" s="4"/>
      <c r="Y15" s="4"/>
      <c r="Z15" s="4"/>
      <c r="AA15" s="3"/>
      <c r="AB15" s="80"/>
      <c r="AC15" s="79"/>
    </row>
    <row r="16" spans="1:29" s="59" customFormat="1" ht="15">
      <c r="A16" s="193" t="s">
        <v>90</v>
      </c>
      <c r="B16" s="207">
        <f>'Open Int.'!E16</f>
        <v>651000</v>
      </c>
      <c r="C16" s="208">
        <f>'Open Int.'!F16</f>
        <v>4200</v>
      </c>
      <c r="D16" s="210">
        <f>'Open Int.'!H16</f>
        <v>495600</v>
      </c>
      <c r="E16" s="403">
        <f>'Open Int.'!I16</f>
        <v>-1400</v>
      </c>
      <c r="F16" s="212">
        <f>IF('Open Int.'!E16=0,0,'Open Int.'!H16/'Open Int.'!E16)</f>
        <v>0.7612903225806451</v>
      </c>
      <c r="G16" s="162">
        <v>0.7683982683982684</v>
      </c>
      <c r="H16" s="180">
        <f t="shared" si="0"/>
        <v>-0.009250340754202726</v>
      </c>
      <c r="I16" s="202">
        <f>IF(Volume!D16=0,0,Volume!F16/Volume!D16)</f>
        <v>0.05172413793103448</v>
      </c>
      <c r="J16" s="192">
        <v>0</v>
      </c>
      <c r="K16" s="180">
        <f t="shared" si="1"/>
        <v>0</v>
      </c>
      <c r="L16" s="61"/>
      <c r="M16" s="7"/>
      <c r="N16" s="60"/>
      <c r="O16" s="4"/>
      <c r="P16" s="4"/>
      <c r="Q16" s="4"/>
      <c r="R16" s="4"/>
      <c r="S16" s="4"/>
      <c r="T16" s="4"/>
      <c r="U16" s="62"/>
      <c r="V16" s="4"/>
      <c r="W16" s="4"/>
      <c r="X16" s="4"/>
      <c r="Y16" s="4"/>
      <c r="Z16" s="4"/>
      <c r="AA16" s="3"/>
      <c r="AB16" s="80"/>
      <c r="AC16" s="79"/>
    </row>
    <row r="17" spans="1:29" s="59" customFormat="1" ht="15">
      <c r="A17" s="193" t="s">
        <v>91</v>
      </c>
      <c r="B17" s="207">
        <f>'Open Int.'!E17</f>
        <v>661200</v>
      </c>
      <c r="C17" s="208">
        <f>'Open Int.'!F17</f>
        <v>68400</v>
      </c>
      <c r="D17" s="210">
        <f>'Open Int.'!H17</f>
        <v>520600</v>
      </c>
      <c r="E17" s="403">
        <f>'Open Int.'!I17</f>
        <v>87400</v>
      </c>
      <c r="F17" s="212">
        <f>IF('Open Int.'!E17=0,0,'Open Int.'!H17/'Open Int.'!E17)</f>
        <v>0.7873563218390804</v>
      </c>
      <c r="G17" s="162">
        <v>0.7307692307692307</v>
      </c>
      <c r="H17" s="180">
        <f t="shared" si="0"/>
        <v>0.07743496672716277</v>
      </c>
      <c r="I17" s="202">
        <f>IF(Volume!D17=0,0,Volume!F17/Volume!D17)</f>
        <v>0.3246753246753247</v>
      </c>
      <c r="J17" s="192">
        <v>0.5</v>
      </c>
      <c r="K17" s="180">
        <f t="shared" si="1"/>
        <v>-0.35064935064935066</v>
      </c>
      <c r="L17" s="61"/>
      <c r="M17" s="7"/>
      <c r="N17" s="60"/>
      <c r="O17" s="4"/>
      <c r="P17" s="4"/>
      <c r="Q17" s="4"/>
      <c r="R17" s="4"/>
      <c r="S17" s="4"/>
      <c r="T17" s="4"/>
      <c r="U17" s="62"/>
      <c r="V17" s="4"/>
      <c r="W17" s="4"/>
      <c r="X17" s="4"/>
      <c r="Y17" s="4"/>
      <c r="Z17" s="4"/>
      <c r="AA17" s="3"/>
      <c r="AB17" s="80"/>
      <c r="AC17" s="79"/>
    </row>
    <row r="18" spans="1:29" s="59" customFormat="1" ht="15">
      <c r="A18" s="193" t="s">
        <v>44</v>
      </c>
      <c r="B18" s="207">
        <f>'Open Int.'!E18</f>
        <v>6325</v>
      </c>
      <c r="C18" s="208">
        <f>'Open Int.'!F18</f>
        <v>825</v>
      </c>
      <c r="D18" s="210">
        <f>'Open Int.'!H18</f>
        <v>0</v>
      </c>
      <c r="E18" s="403">
        <f>'Open Int.'!I18</f>
        <v>0</v>
      </c>
      <c r="F18" s="212">
        <f>IF('Open Int.'!E18=0,0,'Open Int.'!H18/'Open Int.'!E18)</f>
        <v>0</v>
      </c>
      <c r="G18" s="162">
        <v>0</v>
      </c>
      <c r="H18" s="180">
        <f t="shared" si="0"/>
        <v>0</v>
      </c>
      <c r="I18" s="202">
        <f>IF(Volume!D18=0,0,Volume!F18/Volume!D18)</f>
        <v>0</v>
      </c>
      <c r="J18" s="192">
        <v>0</v>
      </c>
      <c r="K18" s="180">
        <f t="shared" si="1"/>
        <v>0</v>
      </c>
      <c r="L18" s="61"/>
      <c r="M18" s="7"/>
      <c r="N18" s="60"/>
      <c r="O18" s="4"/>
      <c r="P18" s="4"/>
      <c r="Q18" s="4"/>
      <c r="R18" s="4"/>
      <c r="S18" s="4"/>
      <c r="T18" s="4"/>
      <c r="U18" s="62"/>
      <c r="V18" s="4"/>
      <c r="W18" s="4"/>
      <c r="X18" s="4"/>
      <c r="Y18" s="4"/>
      <c r="Z18" s="4"/>
      <c r="AA18" s="3"/>
      <c r="AB18" s="80"/>
      <c r="AC18" s="79"/>
    </row>
    <row r="19" spans="1:27" s="9" customFormat="1" ht="15">
      <c r="A19" s="193" t="s">
        <v>152</v>
      </c>
      <c r="B19" s="207">
        <f>'Open Int.'!E19</f>
        <v>60000</v>
      </c>
      <c r="C19" s="208">
        <f>'Open Int.'!F19</f>
        <v>5000</v>
      </c>
      <c r="D19" s="210">
        <f>'Open Int.'!H19</f>
        <v>6000</v>
      </c>
      <c r="E19" s="403">
        <f>'Open Int.'!I19</f>
        <v>-20000</v>
      </c>
      <c r="F19" s="212">
        <f>IF('Open Int.'!E19=0,0,'Open Int.'!H19/'Open Int.'!E19)</f>
        <v>0.1</v>
      </c>
      <c r="G19" s="162">
        <v>0.4727272727272727</v>
      </c>
      <c r="H19" s="180">
        <f t="shared" si="0"/>
        <v>-0.7884615384615384</v>
      </c>
      <c r="I19" s="202">
        <f>IF(Volume!D19=0,0,Volume!F19/Volume!D19)</f>
        <v>1.6666666666666667</v>
      </c>
      <c r="J19" s="192">
        <v>1.0833333333333333</v>
      </c>
      <c r="K19" s="180">
        <f t="shared" si="1"/>
        <v>0.5384615384615387</v>
      </c>
      <c r="L19" s="61"/>
      <c r="M19" s="7"/>
      <c r="N19" s="60"/>
      <c r="O19" s="4"/>
      <c r="P19" s="4"/>
      <c r="Q19" s="4"/>
      <c r="R19" s="4"/>
      <c r="S19" s="4"/>
      <c r="T19" s="4"/>
      <c r="U19" s="62"/>
      <c r="V19" s="4"/>
      <c r="W19" s="4"/>
      <c r="X19" s="4"/>
      <c r="Y19" s="4"/>
      <c r="Z19" s="4"/>
      <c r="AA19" s="3"/>
    </row>
    <row r="20" spans="1:27" s="9" customFormat="1" ht="15">
      <c r="A20" s="193" t="s">
        <v>249</v>
      </c>
      <c r="B20" s="207">
        <f>'Open Int.'!E20</f>
        <v>142000</v>
      </c>
      <c r="C20" s="208">
        <f>'Open Int.'!F20</f>
        <v>25000</v>
      </c>
      <c r="D20" s="210">
        <f>'Open Int.'!H20</f>
        <v>36000</v>
      </c>
      <c r="E20" s="403">
        <f>'Open Int.'!I20</f>
        <v>6000</v>
      </c>
      <c r="F20" s="212">
        <f>IF('Open Int.'!E20=0,0,'Open Int.'!H20/'Open Int.'!E20)</f>
        <v>0.2535211267605634</v>
      </c>
      <c r="G20" s="162">
        <v>0.2564102564102564</v>
      </c>
      <c r="H20" s="180">
        <f t="shared" si="0"/>
        <v>-0.011267605633802748</v>
      </c>
      <c r="I20" s="202">
        <f>IF(Volume!D20=0,0,Volume!F20/Volume!D20)</f>
        <v>0.12658227848101267</v>
      </c>
      <c r="J20" s="192">
        <v>0.21052631578947367</v>
      </c>
      <c r="K20" s="180">
        <f t="shared" si="1"/>
        <v>-0.3987341772151898</v>
      </c>
      <c r="L20" s="61"/>
      <c r="M20" s="7"/>
      <c r="N20" s="60"/>
      <c r="O20" s="4"/>
      <c r="P20" s="4"/>
      <c r="Q20" s="4"/>
      <c r="R20" s="4"/>
      <c r="S20" s="4"/>
      <c r="T20" s="4"/>
      <c r="U20" s="62"/>
      <c r="V20" s="4"/>
      <c r="W20" s="4"/>
      <c r="X20" s="4"/>
      <c r="Y20" s="4"/>
      <c r="Z20" s="4"/>
      <c r="AA20" s="3"/>
    </row>
    <row r="21" spans="1:29" s="59" customFormat="1" ht="15">
      <c r="A21" s="193" t="s">
        <v>1</v>
      </c>
      <c r="B21" s="207">
        <f>'Open Int.'!E21</f>
        <v>10050</v>
      </c>
      <c r="C21" s="208">
        <f>'Open Int.'!F21</f>
        <v>0</v>
      </c>
      <c r="D21" s="210">
        <f>'Open Int.'!H21</f>
        <v>1800</v>
      </c>
      <c r="E21" s="403">
        <f>'Open Int.'!I21</f>
        <v>0</v>
      </c>
      <c r="F21" s="212">
        <f>IF('Open Int.'!E21=0,0,'Open Int.'!H21/'Open Int.'!E21)</f>
        <v>0.1791044776119403</v>
      </c>
      <c r="G21" s="162">
        <v>0.1791044776119403</v>
      </c>
      <c r="H21" s="180">
        <f t="shared" si="0"/>
        <v>0</v>
      </c>
      <c r="I21" s="202">
        <f>IF(Volume!D21=0,0,Volume!F21/Volume!D21)</f>
        <v>0</v>
      </c>
      <c r="J21" s="192">
        <v>0</v>
      </c>
      <c r="K21" s="180">
        <f t="shared" si="1"/>
        <v>0</v>
      </c>
      <c r="L21" s="61"/>
      <c r="M21" s="7"/>
      <c r="N21" s="60"/>
      <c r="O21" s="4"/>
      <c r="P21" s="4"/>
      <c r="Q21" s="4"/>
      <c r="R21" s="4"/>
      <c r="S21" s="4"/>
      <c r="T21" s="4"/>
      <c r="U21" s="62"/>
      <c r="V21" s="4"/>
      <c r="W21" s="4"/>
      <c r="X21" s="4"/>
      <c r="Y21" s="4"/>
      <c r="Z21" s="4"/>
      <c r="AA21" s="3"/>
      <c r="AB21" s="80"/>
      <c r="AC21" s="79"/>
    </row>
    <row r="22" spans="1:27" s="8" customFormat="1" ht="15">
      <c r="A22" s="193" t="s">
        <v>173</v>
      </c>
      <c r="B22" s="207">
        <f>'Open Int.'!E22</f>
        <v>150100</v>
      </c>
      <c r="C22" s="208">
        <f>'Open Int.'!F22</f>
        <v>5700</v>
      </c>
      <c r="D22" s="210">
        <f>'Open Int.'!H22</f>
        <v>51300</v>
      </c>
      <c r="E22" s="403">
        <f>'Open Int.'!I22</f>
        <v>45600</v>
      </c>
      <c r="F22" s="212">
        <f>IF('Open Int.'!E22=0,0,'Open Int.'!H22/'Open Int.'!E22)</f>
        <v>0.34177215189873417</v>
      </c>
      <c r="G22" s="162">
        <v>0.039473684210526314</v>
      </c>
      <c r="H22" s="180">
        <f t="shared" si="0"/>
        <v>7.658227848101266</v>
      </c>
      <c r="I22" s="202">
        <f>IF(Volume!D22=0,0,Volume!F22/Volume!D22)</f>
        <v>6</v>
      </c>
      <c r="J22" s="192">
        <v>1</v>
      </c>
      <c r="K22" s="180">
        <f t="shared" si="1"/>
        <v>5</v>
      </c>
      <c r="L22" s="61"/>
      <c r="M22" s="7"/>
      <c r="N22" s="60"/>
      <c r="O22" s="4"/>
      <c r="P22" s="4"/>
      <c r="Q22" s="4"/>
      <c r="R22" s="4"/>
      <c r="S22" s="4"/>
      <c r="T22" s="4"/>
      <c r="U22" s="62"/>
      <c r="V22" s="4"/>
      <c r="W22" s="4"/>
      <c r="X22" s="4"/>
      <c r="Y22" s="4"/>
      <c r="Z22" s="4"/>
      <c r="AA22" s="3"/>
    </row>
    <row r="23" spans="1:27" s="8" customFormat="1" ht="15">
      <c r="A23" s="193" t="s">
        <v>174</v>
      </c>
      <c r="B23" s="207">
        <f>'Open Int.'!E23</f>
        <v>450000</v>
      </c>
      <c r="C23" s="208">
        <f>'Open Int.'!F23</f>
        <v>31500</v>
      </c>
      <c r="D23" s="210">
        <f>'Open Int.'!H23</f>
        <v>13500</v>
      </c>
      <c r="E23" s="403">
        <f>'Open Int.'!I23</f>
        <v>0</v>
      </c>
      <c r="F23" s="212">
        <f>IF('Open Int.'!E23=0,0,'Open Int.'!H23/'Open Int.'!E23)</f>
        <v>0.03</v>
      </c>
      <c r="G23" s="162">
        <v>0.03225806451612903</v>
      </c>
      <c r="H23" s="180">
        <f t="shared" si="0"/>
        <v>-0.07</v>
      </c>
      <c r="I23" s="202">
        <f>IF(Volume!D23=0,0,Volume!F23/Volume!D23)</f>
        <v>0</v>
      </c>
      <c r="J23" s="192">
        <v>0.25</v>
      </c>
      <c r="K23" s="180">
        <f t="shared" si="1"/>
        <v>-1</v>
      </c>
      <c r="L23" s="61"/>
      <c r="M23" s="7"/>
      <c r="N23" s="60"/>
      <c r="O23" s="4"/>
      <c r="P23" s="4"/>
      <c r="Q23" s="4"/>
      <c r="R23" s="4"/>
      <c r="S23" s="4"/>
      <c r="T23" s="4"/>
      <c r="U23" s="62"/>
      <c r="V23" s="4"/>
      <c r="W23" s="4"/>
      <c r="X23" s="4"/>
      <c r="Y23" s="4"/>
      <c r="Z23" s="4"/>
      <c r="AA23" s="3"/>
    </row>
    <row r="24" spans="1:29" s="59" customFormat="1" ht="15">
      <c r="A24" s="193" t="s">
        <v>2</v>
      </c>
      <c r="B24" s="207">
        <f>'Open Int.'!E24</f>
        <v>198000</v>
      </c>
      <c r="C24" s="208">
        <f>'Open Int.'!F24</f>
        <v>16500</v>
      </c>
      <c r="D24" s="210">
        <f>'Open Int.'!H24</f>
        <v>3300</v>
      </c>
      <c r="E24" s="403">
        <f>'Open Int.'!I24</f>
        <v>0</v>
      </c>
      <c r="F24" s="212">
        <f>IF('Open Int.'!E24=0,0,'Open Int.'!H24/'Open Int.'!E24)</f>
        <v>0.016666666666666666</v>
      </c>
      <c r="G24" s="162">
        <v>0.01818181818181818</v>
      </c>
      <c r="H24" s="180">
        <f t="shared" si="0"/>
        <v>-0.0833333333333333</v>
      </c>
      <c r="I24" s="202">
        <f>IF(Volume!D24=0,0,Volume!F24/Volume!D24)</f>
        <v>0</v>
      </c>
      <c r="J24" s="192">
        <v>0</v>
      </c>
      <c r="K24" s="180">
        <f t="shared" si="1"/>
        <v>0</v>
      </c>
      <c r="L24" s="61"/>
      <c r="M24" s="7"/>
      <c r="N24" s="60"/>
      <c r="O24" s="4"/>
      <c r="P24" s="4"/>
      <c r="Q24" s="4"/>
      <c r="R24" s="4"/>
      <c r="S24" s="4"/>
      <c r="T24" s="4"/>
      <c r="U24" s="62"/>
      <c r="V24" s="4"/>
      <c r="W24" s="4"/>
      <c r="X24" s="4"/>
      <c r="Y24" s="4"/>
      <c r="Z24" s="4"/>
      <c r="AA24" s="3"/>
      <c r="AB24" s="80"/>
      <c r="AC24" s="79"/>
    </row>
    <row r="25" spans="1:29" s="59" customFormat="1" ht="15">
      <c r="A25" s="193" t="s">
        <v>92</v>
      </c>
      <c r="B25" s="207">
        <f>'Open Int.'!E25</f>
        <v>17600</v>
      </c>
      <c r="C25" s="208">
        <f>'Open Int.'!F25</f>
        <v>0</v>
      </c>
      <c r="D25" s="210">
        <f>'Open Int.'!H25</f>
        <v>6400</v>
      </c>
      <c r="E25" s="403">
        <f>'Open Int.'!I25</f>
        <v>3200</v>
      </c>
      <c r="F25" s="212">
        <f>IF('Open Int.'!E25=0,0,'Open Int.'!H25/'Open Int.'!E25)</f>
        <v>0.36363636363636365</v>
      </c>
      <c r="G25" s="162">
        <v>0.18181818181818182</v>
      </c>
      <c r="H25" s="180">
        <f t="shared" si="0"/>
        <v>1</v>
      </c>
      <c r="I25" s="202">
        <f>IF(Volume!D25=0,0,Volume!F25/Volume!D25)</f>
        <v>0.5</v>
      </c>
      <c r="J25" s="192">
        <v>0</v>
      </c>
      <c r="K25" s="180">
        <f t="shared" si="1"/>
        <v>0</v>
      </c>
      <c r="L25" s="61"/>
      <c r="M25" s="7"/>
      <c r="N25" s="60"/>
      <c r="O25" s="4"/>
      <c r="P25" s="4"/>
      <c r="Q25" s="4"/>
      <c r="R25" s="4"/>
      <c r="S25" s="4"/>
      <c r="T25" s="4"/>
      <c r="U25" s="62"/>
      <c r="V25" s="4"/>
      <c r="W25" s="4"/>
      <c r="X25" s="4"/>
      <c r="Y25" s="4"/>
      <c r="Z25" s="4"/>
      <c r="AA25" s="3"/>
      <c r="AB25" s="80"/>
      <c r="AC25" s="79"/>
    </row>
    <row r="26" spans="1:27" s="8" customFormat="1" ht="15">
      <c r="A26" s="193" t="s">
        <v>153</v>
      </c>
      <c r="B26" s="207">
        <f>'Open Int.'!E26</f>
        <v>333200</v>
      </c>
      <c r="C26" s="208">
        <f>'Open Int.'!F26</f>
        <v>14450</v>
      </c>
      <c r="D26" s="210">
        <f>'Open Int.'!H26</f>
        <v>64600</v>
      </c>
      <c r="E26" s="403">
        <f>'Open Int.'!I26</f>
        <v>8500</v>
      </c>
      <c r="F26" s="212">
        <f>IF('Open Int.'!E26=0,0,'Open Int.'!H26/'Open Int.'!E26)</f>
        <v>0.19387755102040816</v>
      </c>
      <c r="G26" s="162">
        <v>0.176</v>
      </c>
      <c r="H26" s="180">
        <f t="shared" si="0"/>
        <v>0.10157699443413731</v>
      </c>
      <c r="I26" s="202">
        <f>IF(Volume!D26=0,0,Volume!F26/Volume!D26)</f>
        <v>0.08214285714285714</v>
      </c>
      <c r="J26" s="192">
        <v>0.08181818181818182</v>
      </c>
      <c r="K26" s="180">
        <f t="shared" si="1"/>
        <v>0.00396825396825397</v>
      </c>
      <c r="L26" s="61"/>
      <c r="M26" s="7"/>
      <c r="N26" s="60"/>
      <c r="O26" s="4"/>
      <c r="P26" s="4"/>
      <c r="Q26" s="4"/>
      <c r="R26" s="4"/>
      <c r="S26" s="4"/>
      <c r="T26" s="4"/>
      <c r="U26" s="62"/>
      <c r="V26" s="4"/>
      <c r="W26" s="4"/>
      <c r="X26" s="4"/>
      <c r="Y26" s="4"/>
      <c r="Z26" s="4"/>
      <c r="AA26" s="3"/>
    </row>
    <row r="27" spans="1:27" s="8" customFormat="1" ht="15">
      <c r="A27" s="193" t="s">
        <v>175</v>
      </c>
      <c r="B27" s="207">
        <f>'Open Int.'!E27</f>
        <v>4400</v>
      </c>
      <c r="C27" s="208">
        <f>'Open Int.'!F27</f>
        <v>0</v>
      </c>
      <c r="D27" s="210">
        <f>'Open Int.'!H27</f>
        <v>0</v>
      </c>
      <c r="E27" s="403">
        <f>'Open Int.'!I27</f>
        <v>0</v>
      </c>
      <c r="F27" s="212">
        <f>IF('Open Int.'!E27=0,0,'Open Int.'!H27/'Open Int.'!E27)</f>
        <v>0</v>
      </c>
      <c r="G27" s="162">
        <v>0</v>
      </c>
      <c r="H27" s="180">
        <f t="shared" si="0"/>
        <v>0</v>
      </c>
      <c r="I27" s="202">
        <f>IF(Volume!D27=0,0,Volume!F27/Volume!D27)</f>
        <v>0</v>
      </c>
      <c r="J27" s="192">
        <v>0</v>
      </c>
      <c r="K27" s="180">
        <f t="shared" si="1"/>
        <v>0</v>
      </c>
      <c r="L27" s="61"/>
      <c r="M27" s="7"/>
      <c r="N27" s="60"/>
      <c r="O27" s="4"/>
      <c r="P27" s="4"/>
      <c r="Q27" s="4"/>
      <c r="R27" s="4"/>
      <c r="S27" s="4"/>
      <c r="T27" s="4"/>
      <c r="U27" s="62"/>
      <c r="V27" s="4"/>
      <c r="W27" s="4"/>
      <c r="X27" s="4"/>
      <c r="Y27" s="4"/>
      <c r="Z27" s="4"/>
      <c r="AA27" s="3"/>
    </row>
    <row r="28" spans="1:27" s="8" customFormat="1" ht="15">
      <c r="A28" s="193" t="s">
        <v>176</v>
      </c>
      <c r="B28" s="207">
        <f>'Open Int.'!E28</f>
        <v>710700</v>
      </c>
      <c r="C28" s="208">
        <f>'Open Int.'!F28</f>
        <v>6900</v>
      </c>
      <c r="D28" s="210">
        <f>'Open Int.'!H28</f>
        <v>62100</v>
      </c>
      <c r="E28" s="403">
        <f>'Open Int.'!I28</f>
        <v>0</v>
      </c>
      <c r="F28" s="212">
        <f>IF('Open Int.'!E28=0,0,'Open Int.'!H28/'Open Int.'!E28)</f>
        <v>0.08737864077669903</v>
      </c>
      <c r="G28" s="162">
        <v>0.08823529411764706</v>
      </c>
      <c r="H28" s="180">
        <f t="shared" si="0"/>
        <v>-0.009708737864077702</v>
      </c>
      <c r="I28" s="202">
        <f>IF(Volume!D28=0,0,Volume!F28/Volume!D28)</f>
        <v>0</v>
      </c>
      <c r="J28" s="192">
        <v>0.25</v>
      </c>
      <c r="K28" s="180">
        <f t="shared" si="1"/>
        <v>-1</v>
      </c>
      <c r="L28" s="61"/>
      <c r="M28" s="7"/>
      <c r="N28" s="60"/>
      <c r="O28" s="4"/>
      <c r="P28" s="4"/>
      <c r="Q28" s="4"/>
      <c r="R28" s="4"/>
      <c r="S28" s="4"/>
      <c r="T28" s="4"/>
      <c r="U28" s="62"/>
      <c r="V28" s="4"/>
      <c r="W28" s="4"/>
      <c r="X28" s="4"/>
      <c r="Y28" s="4"/>
      <c r="Z28" s="4"/>
      <c r="AA28" s="3"/>
    </row>
    <row r="29" spans="1:29" s="59" customFormat="1" ht="15">
      <c r="A29" s="193" t="s">
        <v>3</v>
      </c>
      <c r="B29" s="207">
        <f>'Open Int.'!E29</f>
        <v>156250</v>
      </c>
      <c r="C29" s="208">
        <f>'Open Int.'!F29</f>
        <v>-1250</v>
      </c>
      <c r="D29" s="210">
        <f>'Open Int.'!H29</f>
        <v>17500</v>
      </c>
      <c r="E29" s="403">
        <f>'Open Int.'!I29</f>
        <v>0</v>
      </c>
      <c r="F29" s="212">
        <f>IF('Open Int.'!E29=0,0,'Open Int.'!H29/'Open Int.'!E29)</f>
        <v>0.112</v>
      </c>
      <c r="G29" s="162">
        <v>0.1111111111111111</v>
      </c>
      <c r="H29" s="180">
        <f t="shared" si="0"/>
        <v>0.008000000000000076</v>
      </c>
      <c r="I29" s="202">
        <f>IF(Volume!D29=0,0,Volume!F29/Volume!D29)</f>
        <v>0</v>
      </c>
      <c r="J29" s="192">
        <v>0</v>
      </c>
      <c r="K29" s="180">
        <f t="shared" si="1"/>
        <v>0</v>
      </c>
      <c r="L29" s="61"/>
      <c r="M29" s="7"/>
      <c r="N29" s="60"/>
      <c r="O29" s="4"/>
      <c r="P29" s="4"/>
      <c r="Q29" s="4"/>
      <c r="R29" s="4"/>
      <c r="S29" s="4"/>
      <c r="T29" s="4"/>
      <c r="U29" s="62"/>
      <c r="V29" s="4"/>
      <c r="W29" s="4"/>
      <c r="X29" s="4"/>
      <c r="Y29" s="4"/>
      <c r="Z29" s="4"/>
      <c r="AA29" s="3"/>
      <c r="AB29" s="80"/>
      <c r="AC29" s="79"/>
    </row>
    <row r="30" spans="1:27" s="8" customFormat="1" ht="15">
      <c r="A30" s="193" t="s">
        <v>235</v>
      </c>
      <c r="B30" s="207">
        <f>'Open Int.'!E30</f>
        <v>28875</v>
      </c>
      <c r="C30" s="208">
        <f>'Open Int.'!F30</f>
        <v>525</v>
      </c>
      <c r="D30" s="210">
        <f>'Open Int.'!H30</f>
        <v>7350</v>
      </c>
      <c r="E30" s="403">
        <f>'Open Int.'!I30</f>
        <v>0</v>
      </c>
      <c r="F30" s="212">
        <f>IF('Open Int.'!E30=0,0,'Open Int.'!H30/'Open Int.'!E30)</f>
        <v>0.2545454545454545</v>
      </c>
      <c r="G30" s="162">
        <v>0.25925925925925924</v>
      </c>
      <c r="H30" s="180">
        <f t="shared" si="0"/>
        <v>-0.01818181818181823</v>
      </c>
      <c r="I30" s="202">
        <f>IF(Volume!D30=0,0,Volume!F30/Volume!D30)</f>
        <v>0</v>
      </c>
      <c r="J30" s="192">
        <v>0</v>
      </c>
      <c r="K30" s="180">
        <f t="shared" si="1"/>
        <v>0</v>
      </c>
      <c r="L30" s="61"/>
      <c r="M30" s="7"/>
      <c r="N30" s="60"/>
      <c r="O30" s="4"/>
      <c r="P30" s="4"/>
      <c r="Q30" s="4"/>
      <c r="R30" s="4"/>
      <c r="S30" s="4"/>
      <c r="T30" s="4"/>
      <c r="U30" s="62"/>
      <c r="V30" s="4"/>
      <c r="W30" s="4"/>
      <c r="X30" s="4"/>
      <c r="Y30" s="4"/>
      <c r="Z30" s="4"/>
      <c r="AA30" s="3"/>
    </row>
    <row r="31" spans="1:27" s="8" customFormat="1" ht="15">
      <c r="A31" s="193" t="s">
        <v>177</v>
      </c>
      <c r="B31" s="207">
        <f>'Open Int.'!E31</f>
        <v>0</v>
      </c>
      <c r="C31" s="208">
        <f>'Open Int.'!F31</f>
        <v>0</v>
      </c>
      <c r="D31" s="210">
        <f>'Open Int.'!H31</f>
        <v>0</v>
      </c>
      <c r="E31" s="403">
        <f>'Open Int.'!I31</f>
        <v>0</v>
      </c>
      <c r="F31" s="212">
        <f>IF('Open Int.'!E31=0,0,'Open Int.'!H31/'Open Int.'!E31)</f>
        <v>0</v>
      </c>
      <c r="G31" s="162">
        <v>0</v>
      </c>
      <c r="H31" s="180">
        <f t="shared" si="0"/>
        <v>0</v>
      </c>
      <c r="I31" s="202">
        <f>IF(Volume!D31=0,0,Volume!F31/Volume!D31)</f>
        <v>0</v>
      </c>
      <c r="J31" s="192">
        <v>0</v>
      </c>
      <c r="K31" s="180">
        <f t="shared" si="1"/>
        <v>0</v>
      </c>
      <c r="L31" s="61"/>
      <c r="M31" s="7"/>
      <c r="N31" s="60"/>
      <c r="O31" s="4"/>
      <c r="P31" s="4"/>
      <c r="Q31" s="4"/>
      <c r="R31" s="4"/>
      <c r="S31" s="4"/>
      <c r="T31" s="4"/>
      <c r="U31" s="62"/>
      <c r="V31" s="4"/>
      <c r="W31" s="4"/>
      <c r="X31" s="4"/>
      <c r="Y31" s="4"/>
      <c r="Z31" s="4"/>
      <c r="AA31" s="3"/>
    </row>
    <row r="32" spans="1:27" s="8" customFormat="1" ht="15">
      <c r="A32" s="193" t="s">
        <v>199</v>
      </c>
      <c r="B32" s="207">
        <f>'Open Int.'!E32</f>
        <v>62700</v>
      </c>
      <c r="C32" s="208">
        <f>'Open Int.'!F32</f>
        <v>3800</v>
      </c>
      <c r="D32" s="210">
        <f>'Open Int.'!H32</f>
        <v>9500</v>
      </c>
      <c r="E32" s="403">
        <f>'Open Int.'!I32</f>
        <v>0</v>
      </c>
      <c r="F32" s="212">
        <f>IF('Open Int.'!E32=0,0,'Open Int.'!H32/'Open Int.'!E32)</f>
        <v>0.15151515151515152</v>
      </c>
      <c r="G32" s="162">
        <v>0.16129032258064516</v>
      </c>
      <c r="H32" s="180">
        <f t="shared" si="0"/>
        <v>-0.06060606060606055</v>
      </c>
      <c r="I32" s="202">
        <f>IF(Volume!D32=0,0,Volume!F32/Volume!D32)</f>
        <v>0</v>
      </c>
      <c r="J32" s="192">
        <v>1</v>
      </c>
      <c r="K32" s="180">
        <f t="shared" si="1"/>
        <v>-1</v>
      </c>
      <c r="L32" s="61"/>
      <c r="M32" s="7"/>
      <c r="N32" s="60"/>
      <c r="O32" s="4"/>
      <c r="P32" s="4"/>
      <c r="Q32" s="4"/>
      <c r="R32" s="4"/>
      <c r="S32" s="4"/>
      <c r="T32" s="4"/>
      <c r="U32" s="62"/>
      <c r="V32" s="4"/>
      <c r="W32" s="4"/>
      <c r="X32" s="4"/>
      <c r="Y32" s="4"/>
      <c r="Z32" s="4"/>
      <c r="AA32" s="3"/>
    </row>
    <row r="33" spans="1:27" s="8" customFormat="1" ht="15">
      <c r="A33" s="193" t="s">
        <v>236</v>
      </c>
      <c r="B33" s="207">
        <f>'Open Int.'!E33</f>
        <v>253800</v>
      </c>
      <c r="C33" s="208">
        <f>'Open Int.'!F33</f>
        <v>21600</v>
      </c>
      <c r="D33" s="210">
        <f>'Open Int.'!H33</f>
        <v>30600</v>
      </c>
      <c r="E33" s="403">
        <f>'Open Int.'!I33</f>
        <v>0</v>
      </c>
      <c r="F33" s="212">
        <f>IF('Open Int.'!E33=0,0,'Open Int.'!H33/'Open Int.'!E33)</f>
        <v>0.12056737588652482</v>
      </c>
      <c r="G33" s="162">
        <v>0.13178294573643412</v>
      </c>
      <c r="H33" s="180">
        <f t="shared" si="0"/>
        <v>-0.08510638297872354</v>
      </c>
      <c r="I33" s="202">
        <f>IF(Volume!D33=0,0,Volume!F33/Volume!D33)</f>
        <v>0</v>
      </c>
      <c r="J33" s="192">
        <v>0</v>
      </c>
      <c r="K33" s="180">
        <f t="shared" si="1"/>
        <v>0</v>
      </c>
      <c r="L33" s="61"/>
      <c r="M33" s="7"/>
      <c r="N33" s="60"/>
      <c r="O33" s="4"/>
      <c r="P33" s="4"/>
      <c r="Q33" s="4"/>
      <c r="R33" s="4"/>
      <c r="S33" s="4"/>
      <c r="T33" s="4"/>
      <c r="U33" s="62"/>
      <c r="V33" s="4"/>
      <c r="W33" s="4"/>
      <c r="X33" s="4"/>
      <c r="Y33" s="4"/>
      <c r="Z33" s="4"/>
      <c r="AA33" s="3"/>
    </row>
    <row r="34" spans="1:27" s="8" customFormat="1" ht="15">
      <c r="A34" s="193" t="s">
        <v>178</v>
      </c>
      <c r="B34" s="207">
        <f>'Open Int.'!E34</f>
        <v>10000</v>
      </c>
      <c r="C34" s="208">
        <f>'Open Int.'!F34</f>
        <v>0</v>
      </c>
      <c r="D34" s="210">
        <f>'Open Int.'!H34</f>
        <v>500</v>
      </c>
      <c r="E34" s="403">
        <f>'Open Int.'!I34</f>
        <v>0</v>
      </c>
      <c r="F34" s="212">
        <f>IF('Open Int.'!E34=0,0,'Open Int.'!H34/'Open Int.'!E34)</f>
        <v>0.05</v>
      </c>
      <c r="G34" s="162">
        <v>0.05</v>
      </c>
      <c r="H34" s="180">
        <f t="shared" si="0"/>
        <v>0</v>
      </c>
      <c r="I34" s="202">
        <f>IF(Volume!D34=0,0,Volume!F34/Volume!D34)</f>
        <v>0</v>
      </c>
      <c r="J34" s="192">
        <v>0.08333333333333333</v>
      </c>
      <c r="K34" s="180">
        <f t="shared" si="1"/>
        <v>-1</v>
      </c>
      <c r="L34" s="61"/>
      <c r="M34" s="7"/>
      <c r="N34" s="60"/>
      <c r="O34" s="4"/>
      <c r="P34" s="4"/>
      <c r="Q34" s="4"/>
      <c r="R34" s="4"/>
      <c r="S34" s="4"/>
      <c r="T34" s="4"/>
      <c r="U34" s="62"/>
      <c r="V34" s="4"/>
      <c r="W34" s="4"/>
      <c r="X34" s="4"/>
      <c r="Y34" s="4"/>
      <c r="Z34" s="4"/>
      <c r="AA34" s="3"/>
    </row>
    <row r="35" spans="1:29" s="59" customFormat="1" ht="15">
      <c r="A35" s="193" t="s">
        <v>210</v>
      </c>
      <c r="B35" s="207">
        <f>'Open Int.'!E35</f>
        <v>74400</v>
      </c>
      <c r="C35" s="208">
        <f>'Open Int.'!F35</f>
        <v>8800</v>
      </c>
      <c r="D35" s="210">
        <f>'Open Int.'!H35</f>
        <v>800</v>
      </c>
      <c r="E35" s="403">
        <f>'Open Int.'!I35</f>
        <v>0</v>
      </c>
      <c r="F35" s="212">
        <f>IF('Open Int.'!E35=0,0,'Open Int.'!H35/'Open Int.'!E35)</f>
        <v>0.010752688172043012</v>
      </c>
      <c r="G35" s="162">
        <v>0.012195121951219513</v>
      </c>
      <c r="H35" s="180">
        <f t="shared" si="0"/>
        <v>-0.11827956989247308</v>
      </c>
      <c r="I35" s="202">
        <f>IF(Volume!D35=0,0,Volume!F35/Volume!D35)</f>
        <v>0</v>
      </c>
      <c r="J35" s="192">
        <v>0</v>
      </c>
      <c r="K35" s="180">
        <f t="shared" si="1"/>
        <v>0</v>
      </c>
      <c r="L35" s="61"/>
      <c r="M35" s="7"/>
      <c r="N35" s="60"/>
      <c r="O35" s="4"/>
      <c r="P35" s="4"/>
      <c r="Q35" s="4"/>
      <c r="R35" s="4"/>
      <c r="S35" s="4"/>
      <c r="T35" s="4"/>
      <c r="U35" s="62"/>
      <c r="V35" s="4"/>
      <c r="W35" s="4"/>
      <c r="X35" s="4"/>
      <c r="Y35" s="4"/>
      <c r="Z35" s="4"/>
      <c r="AA35" s="3"/>
      <c r="AB35" s="80"/>
      <c r="AC35" s="79"/>
    </row>
    <row r="36" spans="1:27" s="8" customFormat="1" ht="15">
      <c r="A36" s="193" t="s">
        <v>237</v>
      </c>
      <c r="B36" s="207">
        <f>'Open Int.'!E36</f>
        <v>609600</v>
      </c>
      <c r="C36" s="208">
        <f>'Open Int.'!F36</f>
        <v>24000</v>
      </c>
      <c r="D36" s="210">
        <f>'Open Int.'!H36</f>
        <v>124800</v>
      </c>
      <c r="E36" s="403">
        <f>'Open Int.'!I36</f>
        <v>4800</v>
      </c>
      <c r="F36" s="212">
        <f>IF('Open Int.'!E36=0,0,'Open Int.'!H36/'Open Int.'!E36)</f>
        <v>0.2047244094488189</v>
      </c>
      <c r="G36" s="162">
        <v>0.20491803278688525</v>
      </c>
      <c r="H36" s="180">
        <f t="shared" si="0"/>
        <v>-0.00094488188976382</v>
      </c>
      <c r="I36" s="202">
        <f>IF(Volume!D36=0,0,Volume!F36/Volume!D36)</f>
        <v>0.038461538461538464</v>
      </c>
      <c r="J36" s="192">
        <v>0</v>
      </c>
      <c r="K36" s="180">
        <f t="shared" si="1"/>
        <v>0</v>
      </c>
      <c r="L36" s="61"/>
      <c r="M36" s="7"/>
      <c r="N36" s="60"/>
      <c r="O36" s="4"/>
      <c r="P36" s="4"/>
      <c r="Q36" s="4"/>
      <c r="R36" s="4"/>
      <c r="S36" s="4"/>
      <c r="T36" s="4"/>
      <c r="U36" s="62"/>
      <c r="V36" s="4"/>
      <c r="W36" s="4"/>
      <c r="X36" s="4"/>
      <c r="Y36" s="4"/>
      <c r="Z36" s="4"/>
      <c r="AA36" s="3"/>
    </row>
    <row r="37" spans="1:27" s="8" customFormat="1" ht="15">
      <c r="A37" s="193" t="s">
        <v>179</v>
      </c>
      <c r="B37" s="207">
        <f>'Open Int.'!E37</f>
        <v>2147000</v>
      </c>
      <c r="C37" s="208">
        <f>'Open Int.'!F37</f>
        <v>113000</v>
      </c>
      <c r="D37" s="210">
        <f>'Open Int.'!H37</f>
        <v>271200</v>
      </c>
      <c r="E37" s="403">
        <f>'Open Int.'!I37</f>
        <v>22600</v>
      </c>
      <c r="F37" s="212">
        <f>IF('Open Int.'!E37=0,0,'Open Int.'!H37/'Open Int.'!E37)</f>
        <v>0.12631578947368421</v>
      </c>
      <c r="G37" s="162">
        <v>0.12222222222222222</v>
      </c>
      <c r="H37" s="180">
        <f t="shared" si="0"/>
        <v>0.03349282296650725</v>
      </c>
      <c r="I37" s="202">
        <f>IF(Volume!D37=0,0,Volume!F37/Volume!D37)</f>
        <v>0.08771929824561403</v>
      </c>
      <c r="J37" s="192">
        <v>0.12359550561797752</v>
      </c>
      <c r="K37" s="180">
        <f t="shared" si="1"/>
        <v>-0.29027113237639557</v>
      </c>
      <c r="L37" s="61"/>
      <c r="M37" s="7"/>
      <c r="N37" s="60"/>
      <c r="O37" s="4"/>
      <c r="P37" s="4"/>
      <c r="Q37" s="4"/>
      <c r="R37" s="4"/>
      <c r="S37" s="4"/>
      <c r="T37" s="4"/>
      <c r="U37" s="62"/>
      <c r="V37" s="4"/>
      <c r="W37" s="4"/>
      <c r="X37" s="4"/>
      <c r="Y37" s="4"/>
      <c r="Z37" s="4"/>
      <c r="AA37" s="3"/>
    </row>
    <row r="38" spans="1:27" s="8" customFormat="1" ht="15">
      <c r="A38" s="193" t="s">
        <v>180</v>
      </c>
      <c r="B38" s="207">
        <f>'Open Int.'!E38</f>
        <v>16900</v>
      </c>
      <c r="C38" s="208">
        <f>'Open Int.'!F38</f>
        <v>1300</v>
      </c>
      <c r="D38" s="210">
        <f>'Open Int.'!H38</f>
        <v>7800</v>
      </c>
      <c r="E38" s="403">
        <f>'Open Int.'!I38</f>
        <v>0</v>
      </c>
      <c r="F38" s="212">
        <f>IF('Open Int.'!E38=0,0,'Open Int.'!H38/'Open Int.'!E38)</f>
        <v>0.46153846153846156</v>
      </c>
      <c r="G38" s="162">
        <v>0.5</v>
      </c>
      <c r="H38" s="180">
        <f t="shared" si="0"/>
        <v>-0.07692307692307687</v>
      </c>
      <c r="I38" s="202">
        <f>IF(Volume!D38=0,0,Volume!F38/Volume!D38)</f>
        <v>0</v>
      </c>
      <c r="J38" s="192">
        <v>11.5</v>
      </c>
      <c r="K38" s="180">
        <f t="shared" si="1"/>
        <v>-1</v>
      </c>
      <c r="L38" s="61"/>
      <c r="M38" s="7"/>
      <c r="N38" s="60"/>
      <c r="O38" s="4"/>
      <c r="P38" s="4"/>
      <c r="Q38" s="4"/>
      <c r="R38" s="4"/>
      <c r="S38" s="4"/>
      <c r="T38" s="4"/>
      <c r="U38" s="62"/>
      <c r="V38" s="4"/>
      <c r="W38" s="4"/>
      <c r="X38" s="4"/>
      <c r="Y38" s="4"/>
      <c r="Z38" s="4"/>
      <c r="AA38" s="3"/>
    </row>
    <row r="39" spans="1:29" s="59" customFormat="1" ht="15">
      <c r="A39" s="193" t="s">
        <v>103</v>
      </c>
      <c r="B39" s="207">
        <f>'Open Int.'!E39</f>
        <v>292500</v>
      </c>
      <c r="C39" s="208">
        <f>'Open Int.'!F39</f>
        <v>4500</v>
      </c>
      <c r="D39" s="210">
        <f>'Open Int.'!H39</f>
        <v>22500</v>
      </c>
      <c r="E39" s="403">
        <f>'Open Int.'!I39</f>
        <v>1500</v>
      </c>
      <c r="F39" s="212">
        <f>IF('Open Int.'!E39=0,0,'Open Int.'!H39/'Open Int.'!E39)</f>
        <v>0.07692307692307693</v>
      </c>
      <c r="G39" s="162">
        <v>0.07291666666666667</v>
      </c>
      <c r="H39" s="180">
        <f t="shared" si="0"/>
        <v>0.05494505494505494</v>
      </c>
      <c r="I39" s="202">
        <f>IF(Volume!D39=0,0,Volume!F39/Volume!D39)</f>
        <v>0.030303030303030304</v>
      </c>
      <c r="J39" s="192">
        <v>0.030927835051546393</v>
      </c>
      <c r="K39" s="180">
        <f t="shared" si="1"/>
        <v>-0.02020202020202021</v>
      </c>
      <c r="L39" s="61"/>
      <c r="M39" s="7"/>
      <c r="N39" s="60"/>
      <c r="O39" s="4"/>
      <c r="P39" s="4"/>
      <c r="Q39" s="4"/>
      <c r="R39" s="4"/>
      <c r="S39" s="4"/>
      <c r="T39" s="4"/>
      <c r="U39" s="62"/>
      <c r="V39" s="4"/>
      <c r="W39" s="4"/>
      <c r="X39" s="4"/>
      <c r="Y39" s="4"/>
      <c r="Z39" s="4"/>
      <c r="AA39" s="3"/>
      <c r="AB39" s="80"/>
      <c r="AC39" s="79"/>
    </row>
    <row r="40" spans="1:27" s="8" customFormat="1" ht="15">
      <c r="A40" s="193" t="s">
        <v>238</v>
      </c>
      <c r="B40" s="207">
        <f>'Open Int.'!E40</f>
        <v>1200</v>
      </c>
      <c r="C40" s="208">
        <f>'Open Int.'!F40</f>
        <v>0</v>
      </c>
      <c r="D40" s="210">
        <f>'Open Int.'!H40</f>
        <v>6000</v>
      </c>
      <c r="E40" s="403">
        <f>'Open Int.'!I40</f>
        <v>6000</v>
      </c>
      <c r="F40" s="212">
        <f>IF('Open Int.'!E40=0,0,'Open Int.'!H40/'Open Int.'!E40)</f>
        <v>5</v>
      </c>
      <c r="G40" s="162">
        <v>0</v>
      </c>
      <c r="H40" s="180">
        <f t="shared" si="0"/>
        <v>0</v>
      </c>
      <c r="I40" s="202">
        <f>IF(Volume!D40=0,0,Volume!F40/Volume!D40)</f>
        <v>0</v>
      </c>
      <c r="J40" s="192">
        <v>0</v>
      </c>
      <c r="K40" s="180">
        <f t="shared" si="1"/>
        <v>0</v>
      </c>
      <c r="L40" s="61"/>
      <c r="M40" s="7"/>
      <c r="N40" s="60"/>
      <c r="O40" s="4"/>
      <c r="P40" s="4"/>
      <c r="Q40" s="4"/>
      <c r="R40" s="4"/>
      <c r="S40" s="4"/>
      <c r="T40" s="4"/>
      <c r="U40" s="62"/>
      <c r="V40" s="4"/>
      <c r="W40" s="4"/>
      <c r="X40" s="4"/>
      <c r="Y40" s="4"/>
      <c r="Z40" s="4"/>
      <c r="AA40" s="3"/>
    </row>
    <row r="41" spans="1:27" s="8" customFormat="1" ht="15">
      <c r="A41" s="193" t="s">
        <v>250</v>
      </c>
      <c r="B41" s="207">
        <f>'Open Int.'!E41</f>
        <v>921000</v>
      </c>
      <c r="C41" s="208">
        <f>'Open Int.'!F41</f>
        <v>5000</v>
      </c>
      <c r="D41" s="210">
        <f>'Open Int.'!H41</f>
        <v>295000</v>
      </c>
      <c r="E41" s="403">
        <f>'Open Int.'!I41</f>
        <v>24000</v>
      </c>
      <c r="F41" s="212">
        <f>IF('Open Int.'!E41=0,0,'Open Int.'!H41/'Open Int.'!E41)</f>
        <v>0.32030401737242126</v>
      </c>
      <c r="G41" s="162">
        <v>0.29585152838427947</v>
      </c>
      <c r="H41" s="180">
        <f>IF(G41=0,0,(F41-G41)/G41)</f>
        <v>0.08265121739165268</v>
      </c>
      <c r="I41" s="202">
        <f>IF(Volume!D41=0,0,Volume!F41/Volume!D41)</f>
        <v>0.1554054054054054</v>
      </c>
      <c r="J41" s="192">
        <v>0.12084592145015106</v>
      </c>
      <c r="K41" s="180">
        <f>IF(J41=0,0,(I41-J41)/J41)</f>
        <v>0.2859797297297296</v>
      </c>
      <c r="L41" s="61"/>
      <c r="M41" s="7"/>
      <c r="N41" s="60"/>
      <c r="O41" s="4"/>
      <c r="P41" s="4"/>
      <c r="Q41" s="4"/>
      <c r="R41" s="4"/>
      <c r="S41" s="4"/>
      <c r="T41" s="4"/>
      <c r="U41" s="62"/>
      <c r="V41" s="4"/>
      <c r="W41" s="4"/>
      <c r="X41" s="4"/>
      <c r="Y41" s="4"/>
      <c r="Z41" s="4"/>
      <c r="AA41" s="3"/>
    </row>
    <row r="42" spans="1:27" s="8" customFormat="1" ht="15">
      <c r="A42" s="193" t="s">
        <v>181</v>
      </c>
      <c r="B42" s="207">
        <f>'Open Int.'!E42</f>
        <v>395300</v>
      </c>
      <c r="C42" s="208">
        <f>'Open Int.'!F42</f>
        <v>26550</v>
      </c>
      <c r="D42" s="210">
        <f>'Open Int.'!H42</f>
        <v>14750</v>
      </c>
      <c r="E42" s="403">
        <f>'Open Int.'!I42</f>
        <v>2950</v>
      </c>
      <c r="F42" s="212">
        <f>IF('Open Int.'!E42=0,0,'Open Int.'!H42/'Open Int.'!E42)</f>
        <v>0.03731343283582089</v>
      </c>
      <c r="G42" s="162">
        <v>0.032</v>
      </c>
      <c r="H42" s="180">
        <f t="shared" si="0"/>
        <v>0.16604477611940285</v>
      </c>
      <c r="I42" s="202">
        <f>IF(Volume!D42=0,0,Volume!F42/Volume!D42)</f>
        <v>0.029411764705882353</v>
      </c>
      <c r="J42" s="192">
        <v>0</v>
      </c>
      <c r="K42" s="180">
        <f t="shared" si="1"/>
        <v>0</v>
      </c>
      <c r="L42" s="61"/>
      <c r="M42" s="7"/>
      <c r="N42" s="60"/>
      <c r="O42" s="4"/>
      <c r="P42" s="4"/>
      <c r="Q42" s="4"/>
      <c r="R42" s="4"/>
      <c r="S42" s="4"/>
      <c r="T42" s="4"/>
      <c r="U42" s="62"/>
      <c r="V42" s="4"/>
      <c r="W42" s="4"/>
      <c r="X42" s="4"/>
      <c r="Y42" s="4"/>
      <c r="Z42" s="4"/>
      <c r="AA42" s="3"/>
    </row>
    <row r="43" spans="1:29" s="59" customFormat="1" ht="15">
      <c r="A43" s="193" t="s">
        <v>239</v>
      </c>
      <c r="B43" s="207">
        <f>'Open Int.'!E43</f>
        <v>525</v>
      </c>
      <c r="C43" s="208">
        <f>'Open Int.'!F43</f>
        <v>0</v>
      </c>
      <c r="D43" s="210">
        <f>'Open Int.'!H43</f>
        <v>350</v>
      </c>
      <c r="E43" s="403">
        <f>'Open Int.'!I43</f>
        <v>0</v>
      </c>
      <c r="F43" s="212">
        <f>IF('Open Int.'!E43=0,0,'Open Int.'!H43/'Open Int.'!E43)</f>
        <v>0.6666666666666666</v>
      </c>
      <c r="G43" s="162">
        <v>0.6666666666666666</v>
      </c>
      <c r="H43" s="180">
        <f t="shared" si="0"/>
        <v>0</v>
      </c>
      <c r="I43" s="202">
        <f>IF(Volume!D43=0,0,Volume!F43/Volume!D43)</f>
        <v>0</v>
      </c>
      <c r="J43" s="192">
        <v>0</v>
      </c>
      <c r="K43" s="180">
        <f t="shared" si="1"/>
        <v>0</v>
      </c>
      <c r="L43" s="61"/>
      <c r="M43" s="7"/>
      <c r="N43" s="60"/>
      <c r="O43" s="4"/>
      <c r="P43" s="4"/>
      <c r="Q43" s="4"/>
      <c r="R43" s="4"/>
      <c r="S43" s="4"/>
      <c r="T43" s="4"/>
      <c r="U43" s="62"/>
      <c r="V43" s="4"/>
      <c r="W43" s="4"/>
      <c r="X43" s="4"/>
      <c r="Y43" s="4"/>
      <c r="Z43" s="4"/>
      <c r="AA43" s="3"/>
      <c r="AB43" s="80"/>
      <c r="AC43" s="79"/>
    </row>
    <row r="44" spans="1:29" s="59" customFormat="1" ht="15">
      <c r="A44" s="193" t="s">
        <v>211</v>
      </c>
      <c r="B44" s="207">
        <f>'Open Int.'!E44</f>
        <v>1963024</v>
      </c>
      <c r="C44" s="208">
        <f>'Open Int.'!F44</f>
        <v>-90728</v>
      </c>
      <c r="D44" s="210">
        <f>'Open Int.'!H44</f>
        <v>1342362</v>
      </c>
      <c r="E44" s="403">
        <f>'Open Int.'!I44</f>
        <v>35054</v>
      </c>
      <c r="F44" s="212">
        <f>IF('Open Int.'!E44=0,0,'Open Int.'!H44/'Open Int.'!E44)</f>
        <v>0.6838235294117647</v>
      </c>
      <c r="G44" s="162">
        <v>0.6365461847389559</v>
      </c>
      <c r="H44" s="180">
        <f t="shared" si="0"/>
        <v>0.07427166450176281</v>
      </c>
      <c r="I44" s="202">
        <f>IF(Volume!D44=0,0,Volume!F44/Volume!D44)</f>
        <v>0.3264705882352941</v>
      </c>
      <c r="J44" s="192">
        <v>0.4147465437788018</v>
      </c>
      <c r="K44" s="180">
        <f t="shared" si="1"/>
        <v>-0.21284313725490192</v>
      </c>
      <c r="L44" s="61"/>
      <c r="M44" s="7"/>
      <c r="N44" s="60"/>
      <c r="O44" s="4"/>
      <c r="P44" s="4"/>
      <c r="Q44" s="4"/>
      <c r="R44" s="4"/>
      <c r="S44" s="4"/>
      <c r="T44" s="4"/>
      <c r="U44" s="62"/>
      <c r="V44" s="4"/>
      <c r="W44" s="4"/>
      <c r="X44" s="4"/>
      <c r="Y44" s="4"/>
      <c r="Z44" s="4"/>
      <c r="AA44" s="3"/>
      <c r="AB44" s="80"/>
      <c r="AC44" s="79"/>
    </row>
    <row r="45" spans="1:29" s="59" customFormat="1" ht="15">
      <c r="A45" s="193" t="s">
        <v>213</v>
      </c>
      <c r="B45" s="207">
        <f>'Open Int.'!E45</f>
        <v>0</v>
      </c>
      <c r="C45" s="208">
        <f>'Open Int.'!F45</f>
        <v>0</v>
      </c>
      <c r="D45" s="210">
        <f>'Open Int.'!H45</f>
        <v>0</v>
      </c>
      <c r="E45" s="403">
        <f>'Open Int.'!I45</f>
        <v>0</v>
      </c>
      <c r="F45" s="212">
        <f>IF('Open Int.'!E45=0,0,'Open Int.'!H45/'Open Int.'!E45)</f>
        <v>0</v>
      </c>
      <c r="G45" s="162">
        <v>0</v>
      </c>
      <c r="H45" s="180">
        <f t="shared" si="0"/>
        <v>0</v>
      </c>
      <c r="I45" s="202">
        <f>IF(Volume!D45=0,0,Volume!F45/Volume!D45)</f>
        <v>0</v>
      </c>
      <c r="J45" s="192">
        <v>0</v>
      </c>
      <c r="K45" s="180">
        <f t="shared" si="1"/>
        <v>0</v>
      </c>
      <c r="L45" s="61"/>
      <c r="M45" s="7"/>
      <c r="N45" s="60"/>
      <c r="O45" s="4"/>
      <c r="P45" s="4"/>
      <c r="Q45" s="4"/>
      <c r="R45" s="4"/>
      <c r="S45" s="4"/>
      <c r="T45" s="4"/>
      <c r="U45" s="62"/>
      <c r="V45" s="4"/>
      <c r="W45" s="4"/>
      <c r="X45" s="4"/>
      <c r="Y45" s="4"/>
      <c r="Z45" s="4"/>
      <c r="AA45" s="3"/>
      <c r="AB45" s="80"/>
      <c r="AC45" s="79"/>
    </row>
    <row r="46" spans="1:29" s="59" customFormat="1" ht="15">
      <c r="A46" s="193" t="s">
        <v>4</v>
      </c>
      <c r="B46" s="207">
        <f>'Open Int.'!E46</f>
        <v>600</v>
      </c>
      <c r="C46" s="208">
        <f>'Open Int.'!F46</f>
        <v>0</v>
      </c>
      <c r="D46" s="210">
        <f>'Open Int.'!H46</f>
        <v>0</v>
      </c>
      <c r="E46" s="403">
        <f>'Open Int.'!I46</f>
        <v>0</v>
      </c>
      <c r="F46" s="212">
        <f>IF('Open Int.'!E46=0,0,'Open Int.'!H46/'Open Int.'!E46)</f>
        <v>0</v>
      </c>
      <c r="G46" s="162">
        <v>0</v>
      </c>
      <c r="H46" s="180">
        <f t="shared" si="0"/>
        <v>0</v>
      </c>
      <c r="I46" s="202">
        <f>IF(Volume!D46=0,0,Volume!F46/Volume!D46)</f>
        <v>0</v>
      </c>
      <c r="J46" s="192">
        <v>0</v>
      </c>
      <c r="K46" s="180">
        <f t="shared" si="1"/>
        <v>0</v>
      </c>
      <c r="L46" s="61"/>
      <c r="M46" s="7"/>
      <c r="N46" s="60"/>
      <c r="O46" s="4"/>
      <c r="P46" s="4"/>
      <c r="Q46" s="4"/>
      <c r="R46" s="4"/>
      <c r="S46" s="4"/>
      <c r="T46" s="4"/>
      <c r="U46" s="62"/>
      <c r="V46" s="4"/>
      <c r="W46" s="4"/>
      <c r="X46" s="4"/>
      <c r="Y46" s="4"/>
      <c r="Z46" s="4"/>
      <c r="AA46" s="3"/>
      <c r="AB46" s="80"/>
      <c r="AC46" s="79"/>
    </row>
    <row r="47" spans="1:29" s="59" customFormat="1" ht="15">
      <c r="A47" s="193" t="s">
        <v>93</v>
      </c>
      <c r="B47" s="207">
        <f>'Open Int.'!E47</f>
        <v>800</v>
      </c>
      <c r="C47" s="208">
        <f>'Open Int.'!F47</f>
        <v>0</v>
      </c>
      <c r="D47" s="210">
        <f>'Open Int.'!H47</f>
        <v>0</v>
      </c>
      <c r="E47" s="403">
        <f>'Open Int.'!I47</f>
        <v>0</v>
      </c>
      <c r="F47" s="212">
        <f>IF('Open Int.'!E47=0,0,'Open Int.'!H47/'Open Int.'!E47)</f>
        <v>0</v>
      </c>
      <c r="G47" s="162">
        <v>0</v>
      </c>
      <c r="H47" s="180">
        <f t="shared" si="0"/>
        <v>0</v>
      </c>
      <c r="I47" s="202">
        <f>IF(Volume!D47=0,0,Volume!F47/Volume!D47)</f>
        <v>0</v>
      </c>
      <c r="J47" s="192">
        <v>0</v>
      </c>
      <c r="K47" s="180">
        <f t="shared" si="1"/>
        <v>0</v>
      </c>
      <c r="L47" s="61"/>
      <c r="M47" s="7"/>
      <c r="N47" s="60"/>
      <c r="O47" s="4"/>
      <c r="P47" s="4"/>
      <c r="Q47" s="4"/>
      <c r="R47" s="4"/>
      <c r="S47" s="4"/>
      <c r="T47" s="4"/>
      <c r="U47" s="62"/>
      <c r="V47" s="4"/>
      <c r="W47" s="4"/>
      <c r="X47" s="4"/>
      <c r="Y47" s="4"/>
      <c r="Z47" s="4"/>
      <c r="AA47" s="3"/>
      <c r="AB47" s="80"/>
      <c r="AC47" s="79"/>
    </row>
    <row r="48" spans="1:29" s="59" customFormat="1" ht="15">
      <c r="A48" s="193" t="s">
        <v>212</v>
      </c>
      <c r="B48" s="207">
        <f>'Open Int.'!E48</f>
        <v>24000</v>
      </c>
      <c r="C48" s="208">
        <f>'Open Int.'!F48</f>
        <v>800</v>
      </c>
      <c r="D48" s="210">
        <f>'Open Int.'!H48</f>
        <v>1200</v>
      </c>
      <c r="E48" s="403">
        <f>'Open Int.'!I48</f>
        <v>0</v>
      </c>
      <c r="F48" s="212">
        <f>IF('Open Int.'!E48=0,0,'Open Int.'!H48/'Open Int.'!E48)</f>
        <v>0.05</v>
      </c>
      <c r="G48" s="162">
        <v>0.05172413793103448</v>
      </c>
      <c r="H48" s="180">
        <f t="shared" si="0"/>
        <v>-0.033333333333333263</v>
      </c>
      <c r="I48" s="202">
        <f>IF(Volume!D48=0,0,Volume!F48/Volume!D48)</f>
        <v>0</v>
      </c>
      <c r="J48" s="192">
        <v>0</v>
      </c>
      <c r="K48" s="180">
        <f t="shared" si="1"/>
        <v>0</v>
      </c>
      <c r="L48" s="61"/>
      <c r="M48" s="7"/>
      <c r="N48" s="60"/>
      <c r="O48" s="4"/>
      <c r="P48" s="4"/>
      <c r="Q48" s="4"/>
      <c r="R48" s="4"/>
      <c r="S48" s="4"/>
      <c r="T48" s="4"/>
      <c r="U48" s="62"/>
      <c r="V48" s="4"/>
      <c r="W48" s="4"/>
      <c r="X48" s="4"/>
      <c r="Y48" s="4"/>
      <c r="Z48" s="4"/>
      <c r="AA48" s="3"/>
      <c r="AB48" s="80"/>
      <c r="AC48" s="79"/>
    </row>
    <row r="49" spans="1:29" s="59" customFormat="1" ht="15">
      <c r="A49" s="193" t="s">
        <v>5</v>
      </c>
      <c r="B49" s="207">
        <f>'Open Int.'!E49</f>
        <v>6378405</v>
      </c>
      <c r="C49" s="208">
        <f>'Open Int.'!F49</f>
        <v>333355</v>
      </c>
      <c r="D49" s="210">
        <f>'Open Int.'!H49</f>
        <v>942645</v>
      </c>
      <c r="E49" s="403">
        <f>'Open Int.'!I49</f>
        <v>20735</v>
      </c>
      <c r="F49" s="212">
        <f>IF('Open Int.'!E49=0,0,'Open Int.'!H49/'Open Int.'!E49)</f>
        <v>0.14778694673668416</v>
      </c>
      <c r="G49" s="162">
        <v>0.1525065963060686</v>
      </c>
      <c r="H49" s="180">
        <f t="shared" si="0"/>
        <v>-0.030947183162572767</v>
      </c>
      <c r="I49" s="202">
        <f>IF(Volume!D49=0,0,Volume!F49/Volume!D49)</f>
        <v>0.1282051282051282</v>
      </c>
      <c r="J49" s="192">
        <v>0.1465603190428714</v>
      </c>
      <c r="K49" s="180">
        <f t="shared" si="1"/>
        <v>-0.12523983952555395</v>
      </c>
      <c r="L49" s="61"/>
      <c r="M49" s="7"/>
      <c r="N49" s="60"/>
      <c r="O49" s="4"/>
      <c r="P49" s="4"/>
      <c r="Q49" s="4"/>
      <c r="R49" s="4"/>
      <c r="S49" s="4"/>
      <c r="T49" s="4"/>
      <c r="U49" s="62"/>
      <c r="V49" s="4"/>
      <c r="W49" s="4"/>
      <c r="X49" s="4"/>
      <c r="Y49" s="4"/>
      <c r="Z49" s="4"/>
      <c r="AA49" s="3"/>
      <c r="AB49" s="80"/>
      <c r="AC49" s="79"/>
    </row>
    <row r="50" spans="1:29" s="59" customFormat="1" ht="15">
      <c r="A50" s="193" t="s">
        <v>214</v>
      </c>
      <c r="B50" s="207">
        <f>'Open Int.'!E50</f>
        <v>3840000</v>
      </c>
      <c r="C50" s="208">
        <f>'Open Int.'!F50</f>
        <v>192000</v>
      </c>
      <c r="D50" s="210">
        <f>'Open Int.'!H50</f>
        <v>952000</v>
      </c>
      <c r="E50" s="403">
        <f>'Open Int.'!I50</f>
        <v>32000</v>
      </c>
      <c r="F50" s="212">
        <f>IF('Open Int.'!E50=0,0,'Open Int.'!H50/'Open Int.'!E50)</f>
        <v>0.24791666666666667</v>
      </c>
      <c r="G50" s="162">
        <v>0.25219298245614036</v>
      </c>
      <c r="H50" s="180">
        <f t="shared" si="0"/>
        <v>-0.016956521739130433</v>
      </c>
      <c r="I50" s="202">
        <f>IF(Volume!D50=0,0,Volume!F50/Volume!D50)</f>
        <v>0.1348435814455232</v>
      </c>
      <c r="J50" s="192">
        <v>0.16733067729083664</v>
      </c>
      <c r="K50" s="180">
        <f t="shared" si="1"/>
        <v>-0.19414907278984944</v>
      </c>
      <c r="L50" s="61"/>
      <c r="M50" s="7"/>
      <c r="N50" s="60"/>
      <c r="O50" s="4"/>
      <c r="P50" s="4"/>
      <c r="Q50" s="4"/>
      <c r="R50" s="4"/>
      <c r="S50" s="4"/>
      <c r="T50" s="4"/>
      <c r="U50" s="62"/>
      <c r="V50" s="4"/>
      <c r="W50" s="4"/>
      <c r="X50" s="4"/>
      <c r="Y50" s="4"/>
      <c r="Z50" s="4"/>
      <c r="AA50" s="3"/>
      <c r="AB50" s="80"/>
      <c r="AC50" s="79"/>
    </row>
    <row r="51" spans="1:29" s="59" customFormat="1" ht="15">
      <c r="A51" s="193" t="s">
        <v>215</v>
      </c>
      <c r="B51" s="207">
        <f>'Open Int.'!E51</f>
        <v>475800</v>
      </c>
      <c r="C51" s="208">
        <f>'Open Int.'!F51</f>
        <v>11700</v>
      </c>
      <c r="D51" s="210">
        <f>'Open Int.'!H51</f>
        <v>75400</v>
      </c>
      <c r="E51" s="403">
        <f>'Open Int.'!I51</f>
        <v>1300</v>
      </c>
      <c r="F51" s="212">
        <f>IF('Open Int.'!E51=0,0,'Open Int.'!H51/'Open Int.'!E51)</f>
        <v>0.15846994535519127</v>
      </c>
      <c r="G51" s="162">
        <v>0.15966386554621848</v>
      </c>
      <c r="H51" s="180">
        <f t="shared" si="0"/>
        <v>-0.007477710670117784</v>
      </c>
      <c r="I51" s="202">
        <f>IF(Volume!D51=0,0,Volume!F51/Volume!D51)</f>
        <v>0.017857142857142856</v>
      </c>
      <c r="J51" s="192">
        <v>0.09285714285714286</v>
      </c>
      <c r="K51" s="180">
        <f t="shared" si="1"/>
        <v>-0.8076923076923078</v>
      </c>
      <c r="L51" s="61"/>
      <c r="M51" s="7"/>
      <c r="N51" s="60"/>
      <c r="O51" s="4"/>
      <c r="P51" s="4"/>
      <c r="Q51" s="4"/>
      <c r="R51" s="4"/>
      <c r="S51" s="4"/>
      <c r="T51" s="4"/>
      <c r="U51" s="62"/>
      <c r="V51" s="4"/>
      <c r="W51" s="4"/>
      <c r="X51" s="4"/>
      <c r="Y51" s="4"/>
      <c r="Z51" s="4"/>
      <c r="AA51" s="3"/>
      <c r="AB51" s="80"/>
      <c r="AC51" s="79"/>
    </row>
    <row r="52" spans="1:29" s="59" customFormat="1" ht="15">
      <c r="A52" s="193" t="s">
        <v>57</v>
      </c>
      <c r="B52" s="207">
        <f>'Open Int.'!E52</f>
        <v>1800</v>
      </c>
      <c r="C52" s="208">
        <f>'Open Int.'!F52</f>
        <v>0</v>
      </c>
      <c r="D52" s="210">
        <f>'Open Int.'!H52</f>
        <v>300</v>
      </c>
      <c r="E52" s="403">
        <f>'Open Int.'!I52</f>
        <v>0</v>
      </c>
      <c r="F52" s="212">
        <f>IF('Open Int.'!E52=0,0,'Open Int.'!H52/'Open Int.'!E52)</f>
        <v>0.16666666666666666</v>
      </c>
      <c r="G52" s="162">
        <v>0.16666666666666666</v>
      </c>
      <c r="H52" s="180">
        <f t="shared" si="0"/>
        <v>0</v>
      </c>
      <c r="I52" s="202">
        <f>IF(Volume!D52=0,0,Volume!F52/Volume!D52)</f>
        <v>0</v>
      </c>
      <c r="J52" s="192">
        <v>0</v>
      </c>
      <c r="K52" s="180">
        <f t="shared" si="1"/>
        <v>0</v>
      </c>
      <c r="L52" s="61"/>
      <c r="M52" s="7"/>
      <c r="N52" s="60"/>
      <c r="O52" s="4"/>
      <c r="P52" s="4"/>
      <c r="Q52" s="4"/>
      <c r="R52" s="4"/>
      <c r="S52" s="4"/>
      <c r="T52" s="4"/>
      <c r="U52" s="62"/>
      <c r="V52" s="4"/>
      <c r="W52" s="4"/>
      <c r="X52" s="4"/>
      <c r="Y52" s="4"/>
      <c r="Z52" s="4"/>
      <c r="AA52" s="3"/>
      <c r="AB52" s="80"/>
      <c r="AC52" s="79"/>
    </row>
    <row r="53" spans="1:29" s="59" customFormat="1" ht="15">
      <c r="A53" s="193" t="s">
        <v>216</v>
      </c>
      <c r="B53" s="207">
        <f>'Open Int.'!E53</f>
        <v>396200</v>
      </c>
      <c r="C53" s="208">
        <f>'Open Int.'!F53</f>
        <v>-64400</v>
      </c>
      <c r="D53" s="210">
        <f>'Open Int.'!H53</f>
        <v>233800</v>
      </c>
      <c r="E53" s="403">
        <f>'Open Int.'!I53</f>
        <v>48300</v>
      </c>
      <c r="F53" s="212">
        <f>IF('Open Int.'!E53=0,0,'Open Int.'!H53/'Open Int.'!E53)</f>
        <v>0.5901060070671378</v>
      </c>
      <c r="G53" s="162">
        <v>0.4027355623100304</v>
      </c>
      <c r="H53" s="180">
        <f t="shared" si="0"/>
        <v>0.4652443496233082</v>
      </c>
      <c r="I53" s="202">
        <f>IF(Volume!D53=0,0,Volume!F53/Volume!D53)</f>
        <v>0.18686131386861313</v>
      </c>
      <c r="J53" s="192">
        <v>0.21508379888268156</v>
      </c>
      <c r="K53" s="180">
        <f t="shared" si="1"/>
        <v>-0.13121622902644803</v>
      </c>
      <c r="L53" s="61"/>
      <c r="M53" s="7"/>
      <c r="N53" s="60"/>
      <c r="O53" s="4"/>
      <c r="P53" s="4"/>
      <c r="Q53" s="4"/>
      <c r="R53" s="4"/>
      <c r="S53" s="4"/>
      <c r="T53" s="4"/>
      <c r="U53" s="62"/>
      <c r="V53" s="4"/>
      <c r="W53" s="4"/>
      <c r="X53" s="4"/>
      <c r="Y53" s="4"/>
      <c r="Z53" s="4"/>
      <c r="AA53" s="3"/>
      <c r="AB53" s="80"/>
      <c r="AC53" s="79"/>
    </row>
    <row r="54" spans="1:27" s="8" customFormat="1" ht="15">
      <c r="A54" s="193" t="s">
        <v>156</v>
      </c>
      <c r="B54" s="207">
        <f>'Open Int.'!E54</f>
        <v>4665600</v>
      </c>
      <c r="C54" s="208">
        <f>'Open Int.'!F54</f>
        <v>0</v>
      </c>
      <c r="D54" s="210">
        <f>'Open Int.'!H54</f>
        <v>974400</v>
      </c>
      <c r="E54" s="403">
        <f>'Open Int.'!I54</f>
        <v>48000</v>
      </c>
      <c r="F54" s="212">
        <f>IF('Open Int.'!E54=0,0,'Open Int.'!H54/'Open Int.'!E54)</f>
        <v>0.2088477366255144</v>
      </c>
      <c r="G54" s="162">
        <v>0.19855967078189302</v>
      </c>
      <c r="H54" s="180">
        <f t="shared" si="0"/>
        <v>0.05181347150259057</v>
      </c>
      <c r="I54" s="202">
        <f>IF(Volume!D54=0,0,Volume!F54/Volume!D54)</f>
        <v>0.11020408163265306</v>
      </c>
      <c r="J54" s="192">
        <v>0.14754098360655737</v>
      </c>
      <c r="K54" s="180">
        <f t="shared" si="1"/>
        <v>-0.2530612244897959</v>
      </c>
      <c r="L54" s="61"/>
      <c r="M54" s="7"/>
      <c r="N54" s="60"/>
      <c r="O54" s="4"/>
      <c r="P54" s="4"/>
      <c r="Q54" s="4"/>
      <c r="R54" s="4"/>
      <c r="S54" s="4"/>
      <c r="T54" s="4"/>
      <c r="U54" s="62"/>
      <c r="V54" s="4"/>
      <c r="W54" s="4"/>
      <c r="X54" s="4"/>
      <c r="Y54" s="4"/>
      <c r="Z54" s="4"/>
      <c r="AA54" s="3"/>
    </row>
    <row r="55" spans="1:27" s="8" customFormat="1" ht="15">
      <c r="A55" s="193" t="s">
        <v>200</v>
      </c>
      <c r="B55" s="207">
        <f>'Open Int.'!E55</f>
        <v>4425000</v>
      </c>
      <c r="C55" s="208">
        <f>'Open Int.'!F55</f>
        <v>82600</v>
      </c>
      <c r="D55" s="210">
        <f>'Open Int.'!H55</f>
        <v>1286200</v>
      </c>
      <c r="E55" s="403">
        <f>'Open Int.'!I55</f>
        <v>0</v>
      </c>
      <c r="F55" s="212">
        <f>IF('Open Int.'!E55=0,0,'Open Int.'!H55/'Open Int.'!E55)</f>
        <v>0.2906666666666667</v>
      </c>
      <c r="G55" s="162">
        <v>0.296195652173913</v>
      </c>
      <c r="H55" s="180">
        <f t="shared" si="0"/>
        <v>-0.01866666666666655</v>
      </c>
      <c r="I55" s="202">
        <f>IF(Volume!D55=0,0,Volume!F55/Volume!D55)</f>
        <v>0.15</v>
      </c>
      <c r="J55" s="192">
        <v>0.15862068965517243</v>
      </c>
      <c r="K55" s="180">
        <f t="shared" si="1"/>
        <v>-0.054347826086956624</v>
      </c>
      <c r="L55" s="61"/>
      <c r="M55" s="7"/>
      <c r="N55" s="60"/>
      <c r="O55" s="4"/>
      <c r="P55" s="4"/>
      <c r="Q55" s="4"/>
      <c r="R55" s="4"/>
      <c r="S55" s="4"/>
      <c r="T55" s="4"/>
      <c r="U55" s="62"/>
      <c r="V55" s="4"/>
      <c r="W55" s="4"/>
      <c r="X55" s="4"/>
      <c r="Y55" s="4"/>
      <c r="Z55" s="4"/>
      <c r="AA55" s="3"/>
    </row>
    <row r="56" spans="1:27" s="8" customFormat="1" ht="15">
      <c r="A56" s="193" t="s">
        <v>191</v>
      </c>
      <c r="B56" s="207">
        <f>'Open Int.'!E56</f>
        <v>23530500</v>
      </c>
      <c r="C56" s="208">
        <f>'Open Int.'!F56</f>
        <v>-252000</v>
      </c>
      <c r="D56" s="210">
        <f>'Open Int.'!H56</f>
        <v>6835500</v>
      </c>
      <c r="E56" s="403">
        <f>'Open Int.'!I56</f>
        <v>-94500</v>
      </c>
      <c r="F56" s="212">
        <f>IF('Open Int.'!E56=0,0,'Open Int.'!H56/'Open Int.'!E56)</f>
        <v>0.29049531459170014</v>
      </c>
      <c r="G56" s="162">
        <v>0.2913907284768212</v>
      </c>
      <c r="H56" s="180">
        <f t="shared" si="0"/>
        <v>-0.003072897651210854</v>
      </c>
      <c r="I56" s="202">
        <f>IF(Volume!D56=0,0,Volume!F56/Volume!D56)</f>
        <v>0.15</v>
      </c>
      <c r="J56" s="192">
        <v>0.16666666666666666</v>
      </c>
      <c r="K56" s="180">
        <f t="shared" si="1"/>
        <v>-0.09999999999999998</v>
      </c>
      <c r="L56" s="61"/>
      <c r="M56" s="7"/>
      <c r="N56" s="60"/>
      <c r="O56" s="4"/>
      <c r="P56" s="4"/>
      <c r="Q56" s="4"/>
      <c r="R56" s="4"/>
      <c r="S56" s="4"/>
      <c r="T56" s="4"/>
      <c r="U56" s="62"/>
      <c r="V56" s="4"/>
      <c r="W56" s="4"/>
      <c r="X56" s="4"/>
      <c r="Y56" s="4"/>
      <c r="Z56" s="4"/>
      <c r="AA56" s="3"/>
    </row>
    <row r="57" spans="1:27" s="8" customFormat="1" ht="15">
      <c r="A57" s="193" t="s">
        <v>157</v>
      </c>
      <c r="B57" s="207">
        <f>'Open Int.'!E57</f>
        <v>420000</v>
      </c>
      <c r="C57" s="208">
        <f>'Open Int.'!F57</f>
        <v>17500</v>
      </c>
      <c r="D57" s="210">
        <f>'Open Int.'!H57</f>
        <v>45500</v>
      </c>
      <c r="E57" s="403">
        <f>'Open Int.'!I57</f>
        <v>5250</v>
      </c>
      <c r="F57" s="212">
        <f>IF('Open Int.'!E57=0,0,'Open Int.'!H57/'Open Int.'!E57)</f>
        <v>0.10833333333333334</v>
      </c>
      <c r="G57" s="162">
        <v>0.1</v>
      </c>
      <c r="H57" s="180">
        <f t="shared" si="0"/>
        <v>0.08333333333333331</v>
      </c>
      <c r="I57" s="202">
        <f>IF(Volume!D57=0,0,Volume!F57/Volume!D57)</f>
        <v>0.08597285067873303</v>
      </c>
      <c r="J57" s="192">
        <v>0.0410958904109589</v>
      </c>
      <c r="K57" s="180">
        <f t="shared" si="1"/>
        <v>1.0920060331825039</v>
      </c>
      <c r="L57" s="61"/>
      <c r="M57" s="7"/>
      <c r="N57" s="60"/>
      <c r="O57" s="4"/>
      <c r="P57" s="4"/>
      <c r="Q57" s="4"/>
      <c r="R57" s="4"/>
      <c r="S57" s="4"/>
      <c r="T57" s="4"/>
      <c r="U57" s="62"/>
      <c r="V57" s="4"/>
      <c r="W57" s="4"/>
      <c r="X57" s="4"/>
      <c r="Y57" s="4"/>
      <c r="Z57" s="4"/>
      <c r="AA57" s="3"/>
    </row>
    <row r="58" spans="1:27" s="8" customFormat="1" ht="15">
      <c r="A58" s="193" t="s">
        <v>192</v>
      </c>
      <c r="B58" s="207">
        <f>'Open Int.'!E58</f>
        <v>2283750</v>
      </c>
      <c r="C58" s="208">
        <f>'Open Int.'!F58</f>
        <v>84100</v>
      </c>
      <c r="D58" s="210">
        <f>'Open Int.'!H58</f>
        <v>600300</v>
      </c>
      <c r="E58" s="403">
        <f>'Open Int.'!I58</f>
        <v>30450</v>
      </c>
      <c r="F58" s="212">
        <f>IF('Open Int.'!E58=0,0,'Open Int.'!H58/'Open Int.'!E58)</f>
        <v>0.26285714285714284</v>
      </c>
      <c r="G58" s="162">
        <v>0.25906394199077126</v>
      </c>
      <c r="H58" s="180">
        <f t="shared" si="0"/>
        <v>0.014641948382406336</v>
      </c>
      <c r="I58" s="202">
        <f>IF(Volume!D58=0,0,Volume!F58/Volume!D58)</f>
        <v>0.1307901907356948</v>
      </c>
      <c r="J58" s="192">
        <v>0.1232876712328767</v>
      </c>
      <c r="K58" s="180">
        <f t="shared" si="1"/>
        <v>0.06085376930063575</v>
      </c>
      <c r="L58" s="61"/>
      <c r="M58" s="7"/>
      <c r="N58" s="60"/>
      <c r="O58" s="4"/>
      <c r="P58" s="4"/>
      <c r="Q58" s="4"/>
      <c r="R58" s="4"/>
      <c r="S58" s="4"/>
      <c r="T58" s="4"/>
      <c r="U58" s="62"/>
      <c r="V58" s="4"/>
      <c r="W58" s="4"/>
      <c r="X58" s="4"/>
      <c r="Y58" s="4"/>
      <c r="Z58" s="4"/>
      <c r="AA58" s="3"/>
    </row>
    <row r="59" spans="1:27" s="8" customFormat="1" ht="15">
      <c r="A59" s="193" t="s">
        <v>182</v>
      </c>
      <c r="B59" s="207">
        <f>'Open Int.'!E59</f>
        <v>1601600</v>
      </c>
      <c r="C59" s="208">
        <f>'Open Int.'!F59</f>
        <v>100100</v>
      </c>
      <c r="D59" s="210">
        <f>'Open Int.'!H59</f>
        <v>246400</v>
      </c>
      <c r="E59" s="403">
        <f>'Open Int.'!I59</f>
        <v>0</v>
      </c>
      <c r="F59" s="212">
        <f>IF('Open Int.'!E59=0,0,'Open Int.'!H59/'Open Int.'!E59)</f>
        <v>0.15384615384615385</v>
      </c>
      <c r="G59" s="162">
        <v>0.1641025641025641</v>
      </c>
      <c r="H59" s="180">
        <f t="shared" si="0"/>
        <v>-0.062499999999999944</v>
      </c>
      <c r="I59" s="202">
        <f>IF(Volume!D59=0,0,Volume!F59/Volume!D59)</f>
        <v>0.05555555555555555</v>
      </c>
      <c r="J59" s="192">
        <v>0.09375</v>
      </c>
      <c r="K59" s="180">
        <f t="shared" si="1"/>
        <v>-0.40740740740740744</v>
      </c>
      <c r="L59" s="61"/>
      <c r="M59" s="7"/>
      <c r="N59" s="60"/>
      <c r="O59" s="4"/>
      <c r="P59" s="4"/>
      <c r="Q59" s="4"/>
      <c r="R59" s="4"/>
      <c r="S59" s="4"/>
      <c r="T59" s="4"/>
      <c r="U59" s="62"/>
      <c r="V59" s="4"/>
      <c r="W59" s="4"/>
      <c r="X59" s="4"/>
      <c r="Y59" s="4"/>
      <c r="Z59" s="4"/>
      <c r="AA59" s="3"/>
    </row>
    <row r="60" spans="1:29" s="59" customFormat="1" ht="15">
      <c r="A60" s="193" t="s">
        <v>217</v>
      </c>
      <c r="B60" s="207">
        <f>'Open Int.'!E60</f>
        <v>334800</v>
      </c>
      <c r="C60" s="208">
        <f>'Open Int.'!F60</f>
        <v>-71000</v>
      </c>
      <c r="D60" s="210">
        <f>'Open Int.'!H60</f>
        <v>187800</v>
      </c>
      <c r="E60" s="403">
        <f>'Open Int.'!I60</f>
        <v>10000</v>
      </c>
      <c r="F60" s="212">
        <f>IF('Open Int.'!E60=0,0,'Open Int.'!H60/'Open Int.'!E60)</f>
        <v>0.5609318996415771</v>
      </c>
      <c r="G60" s="162">
        <v>0.4381468703794973</v>
      </c>
      <c r="H60" s="180">
        <f t="shared" si="0"/>
        <v>0.2802371477758829</v>
      </c>
      <c r="I60" s="202">
        <f>IF(Volume!D60=0,0,Volume!F60/Volume!D60)</f>
        <v>0.2015810276679842</v>
      </c>
      <c r="J60" s="192">
        <v>0.17305029995385326</v>
      </c>
      <c r="K60" s="180">
        <f t="shared" si="1"/>
        <v>0.16486956521739124</v>
      </c>
      <c r="L60" s="61"/>
      <c r="M60" s="7"/>
      <c r="N60" s="60"/>
      <c r="O60" s="4"/>
      <c r="P60" s="4"/>
      <c r="Q60" s="4"/>
      <c r="R60" s="4"/>
      <c r="S60" s="4"/>
      <c r="T60" s="4"/>
      <c r="U60" s="62"/>
      <c r="V60" s="4"/>
      <c r="W60" s="4"/>
      <c r="X60" s="4"/>
      <c r="Y60" s="4"/>
      <c r="Z60" s="4"/>
      <c r="AA60" s="3"/>
      <c r="AB60" s="80"/>
      <c r="AC60" s="79"/>
    </row>
    <row r="61" spans="1:27" s="8" customFormat="1" ht="15">
      <c r="A61" s="193" t="s">
        <v>158</v>
      </c>
      <c r="B61" s="207">
        <f>'Open Int.'!E61</f>
        <v>2950</v>
      </c>
      <c r="C61" s="208">
        <f>'Open Int.'!F61</f>
        <v>0</v>
      </c>
      <c r="D61" s="210">
        <f>'Open Int.'!H61</f>
        <v>41300</v>
      </c>
      <c r="E61" s="403">
        <f>'Open Int.'!I61</f>
        <v>41300</v>
      </c>
      <c r="F61" s="212">
        <f>IF('Open Int.'!E61=0,0,'Open Int.'!H61/'Open Int.'!E61)</f>
        <v>14</v>
      </c>
      <c r="G61" s="162">
        <v>0</v>
      </c>
      <c r="H61" s="180">
        <f t="shared" si="0"/>
        <v>0</v>
      </c>
      <c r="I61" s="202">
        <f>IF(Volume!D61=0,0,Volume!F61/Volume!D61)</f>
        <v>0</v>
      </c>
      <c r="J61" s="192">
        <v>0</v>
      </c>
      <c r="K61" s="180">
        <f t="shared" si="1"/>
        <v>0</v>
      </c>
      <c r="L61" s="61"/>
      <c r="M61" s="7"/>
      <c r="N61" s="60"/>
      <c r="O61" s="4"/>
      <c r="P61" s="4"/>
      <c r="Q61" s="4"/>
      <c r="R61" s="4"/>
      <c r="S61" s="4"/>
      <c r="T61" s="4"/>
      <c r="U61" s="62"/>
      <c r="V61" s="4"/>
      <c r="W61" s="4"/>
      <c r="X61" s="4"/>
      <c r="Y61" s="4"/>
      <c r="Z61" s="4"/>
      <c r="AA61" s="3"/>
    </row>
    <row r="62" spans="1:29" s="59" customFormat="1" ht="15">
      <c r="A62" s="193" t="s">
        <v>104</v>
      </c>
      <c r="B62" s="207">
        <f>'Open Int.'!E62</f>
        <v>1200</v>
      </c>
      <c r="C62" s="208">
        <f>'Open Int.'!F62</f>
        <v>0</v>
      </c>
      <c r="D62" s="210">
        <f>'Open Int.'!H62</f>
        <v>0</v>
      </c>
      <c r="E62" s="403">
        <f>'Open Int.'!I62</f>
        <v>0</v>
      </c>
      <c r="F62" s="212">
        <f>IF('Open Int.'!E62=0,0,'Open Int.'!H62/'Open Int.'!E62)</f>
        <v>0</v>
      </c>
      <c r="G62" s="162">
        <v>0</v>
      </c>
      <c r="H62" s="180">
        <f t="shared" si="0"/>
        <v>0</v>
      </c>
      <c r="I62" s="202">
        <f>IF(Volume!D62=0,0,Volume!F62/Volume!D62)</f>
        <v>0</v>
      </c>
      <c r="J62" s="192">
        <v>0</v>
      </c>
      <c r="K62" s="180">
        <f t="shared" si="1"/>
        <v>0</v>
      </c>
      <c r="L62" s="61"/>
      <c r="M62" s="7"/>
      <c r="N62" s="60"/>
      <c r="O62" s="4"/>
      <c r="P62" s="4"/>
      <c r="Q62" s="4"/>
      <c r="R62" s="4"/>
      <c r="S62" s="4"/>
      <c r="T62" s="4"/>
      <c r="U62" s="62"/>
      <c r="V62" s="4"/>
      <c r="W62" s="4"/>
      <c r="X62" s="4"/>
      <c r="Y62" s="4"/>
      <c r="Z62" s="4"/>
      <c r="AA62" s="3"/>
      <c r="AB62" s="80"/>
      <c r="AC62" s="79"/>
    </row>
    <row r="63" spans="1:29" s="59" customFormat="1" ht="15">
      <c r="A63" s="193" t="s">
        <v>48</v>
      </c>
      <c r="B63" s="207">
        <f>'Open Int.'!E63</f>
        <v>1304600</v>
      </c>
      <c r="C63" s="208">
        <f>'Open Int.'!F63</f>
        <v>64900</v>
      </c>
      <c r="D63" s="210">
        <f>'Open Int.'!H63</f>
        <v>154000</v>
      </c>
      <c r="E63" s="403">
        <f>'Open Int.'!I63</f>
        <v>24200</v>
      </c>
      <c r="F63" s="212">
        <f>IF('Open Int.'!E63=0,0,'Open Int.'!H63/'Open Int.'!E63)</f>
        <v>0.11804384485666104</v>
      </c>
      <c r="G63" s="162">
        <v>0.10470275066548358</v>
      </c>
      <c r="H63" s="180">
        <f t="shared" si="0"/>
        <v>0.12741875553777118</v>
      </c>
      <c r="I63" s="202">
        <f>IF(Volume!D63=0,0,Volume!F63/Volume!D63)</f>
        <v>0.10248447204968944</v>
      </c>
      <c r="J63" s="192">
        <v>0.0921595598349381</v>
      </c>
      <c r="K63" s="180">
        <f t="shared" si="1"/>
        <v>0.11203300268842117</v>
      </c>
      <c r="L63" s="61"/>
      <c r="M63" s="7"/>
      <c r="N63" s="60"/>
      <c r="O63" s="4"/>
      <c r="P63" s="4"/>
      <c r="Q63" s="4"/>
      <c r="R63" s="4"/>
      <c r="S63" s="4"/>
      <c r="T63" s="4"/>
      <c r="U63" s="62"/>
      <c r="V63" s="4"/>
      <c r="W63" s="4"/>
      <c r="X63" s="4"/>
      <c r="Y63" s="4"/>
      <c r="Z63" s="4"/>
      <c r="AA63" s="3"/>
      <c r="AB63" s="80"/>
      <c r="AC63" s="79"/>
    </row>
    <row r="64" spans="1:29" s="59" customFormat="1" ht="15">
      <c r="A64" s="193" t="s">
        <v>6</v>
      </c>
      <c r="B64" s="207">
        <f>'Open Int.'!E64</f>
        <v>2433375</v>
      </c>
      <c r="C64" s="208">
        <f>'Open Int.'!F64</f>
        <v>115875</v>
      </c>
      <c r="D64" s="210">
        <f>'Open Int.'!H64</f>
        <v>330750</v>
      </c>
      <c r="E64" s="403">
        <f>'Open Int.'!I64</f>
        <v>1125</v>
      </c>
      <c r="F64" s="212">
        <f>IF('Open Int.'!E64=0,0,'Open Int.'!H64/'Open Int.'!E64)</f>
        <v>0.13592233009708737</v>
      </c>
      <c r="G64" s="162">
        <v>0.14223300970873787</v>
      </c>
      <c r="H64" s="180">
        <f t="shared" si="0"/>
        <v>-0.04436860068259391</v>
      </c>
      <c r="I64" s="202">
        <f>IF(Volume!D64=0,0,Volume!F64/Volume!D64)</f>
        <v>0.07818930041152264</v>
      </c>
      <c r="J64" s="192">
        <v>0.08045977011494253</v>
      </c>
      <c r="K64" s="180">
        <f t="shared" si="1"/>
        <v>-0.028218694885361478</v>
      </c>
      <c r="L64" s="61"/>
      <c r="M64" s="7"/>
      <c r="N64" s="60"/>
      <c r="O64" s="4"/>
      <c r="P64" s="4"/>
      <c r="Q64" s="4"/>
      <c r="R64" s="4"/>
      <c r="S64" s="4"/>
      <c r="T64" s="4"/>
      <c r="U64" s="62"/>
      <c r="V64" s="4"/>
      <c r="W64" s="4"/>
      <c r="X64" s="4"/>
      <c r="Y64" s="4"/>
      <c r="Z64" s="4"/>
      <c r="AA64" s="3"/>
      <c r="AB64" s="80"/>
      <c r="AC64" s="79"/>
    </row>
    <row r="65" spans="1:27" s="8" customFormat="1" ht="15">
      <c r="A65" s="193" t="s">
        <v>193</v>
      </c>
      <c r="B65" s="207">
        <f>'Open Int.'!E65</f>
        <v>554000</v>
      </c>
      <c r="C65" s="208">
        <f>'Open Int.'!F65</f>
        <v>7000</v>
      </c>
      <c r="D65" s="210">
        <f>'Open Int.'!H65</f>
        <v>173000</v>
      </c>
      <c r="E65" s="403">
        <f>'Open Int.'!I65</f>
        <v>2000</v>
      </c>
      <c r="F65" s="212">
        <f>IF('Open Int.'!E65=0,0,'Open Int.'!H65/'Open Int.'!E65)</f>
        <v>0.31227436823104693</v>
      </c>
      <c r="G65" s="162">
        <v>0.3126142595978062</v>
      </c>
      <c r="H65" s="180">
        <f t="shared" si="0"/>
        <v>-0.0010872548398673746</v>
      </c>
      <c r="I65" s="202">
        <f>IF(Volume!D65=0,0,Volume!F65/Volume!D65)</f>
        <v>0.125</v>
      </c>
      <c r="J65" s="192">
        <v>0.11940298507462686</v>
      </c>
      <c r="K65" s="180">
        <f t="shared" si="1"/>
        <v>0.04687500000000002</v>
      </c>
      <c r="L65" s="61"/>
      <c r="M65" s="7"/>
      <c r="N65" s="60"/>
      <c r="O65" s="4"/>
      <c r="P65" s="4"/>
      <c r="Q65" s="4"/>
      <c r="R65" s="4"/>
      <c r="S65" s="4"/>
      <c r="T65" s="4"/>
      <c r="U65" s="62"/>
      <c r="V65" s="4"/>
      <c r="W65" s="4"/>
      <c r="X65" s="4"/>
      <c r="Y65" s="4"/>
      <c r="Z65" s="4"/>
      <c r="AA65" s="3"/>
    </row>
    <row r="66" spans="1:27" s="8" customFormat="1" ht="15">
      <c r="A66" s="193" t="s">
        <v>183</v>
      </c>
      <c r="B66" s="207">
        <f>'Open Int.'!E66</f>
        <v>600</v>
      </c>
      <c r="C66" s="208">
        <f>'Open Int.'!F66</f>
        <v>0</v>
      </c>
      <c r="D66" s="210">
        <f>'Open Int.'!H66</f>
        <v>0</v>
      </c>
      <c r="E66" s="403">
        <f>'Open Int.'!I66</f>
        <v>0</v>
      </c>
      <c r="F66" s="212">
        <f>IF('Open Int.'!E66=0,0,'Open Int.'!H66/'Open Int.'!E66)</f>
        <v>0</v>
      </c>
      <c r="G66" s="162">
        <v>0</v>
      </c>
      <c r="H66" s="180">
        <f t="shared" si="0"/>
        <v>0</v>
      </c>
      <c r="I66" s="202">
        <f>IF(Volume!D66=0,0,Volume!F66/Volume!D66)</f>
        <v>0</v>
      </c>
      <c r="J66" s="192">
        <v>0</v>
      </c>
      <c r="K66" s="180">
        <f t="shared" si="1"/>
        <v>0</v>
      </c>
      <c r="L66" s="61"/>
      <c r="M66" s="7"/>
      <c r="N66" s="60"/>
      <c r="O66" s="4"/>
      <c r="P66" s="4"/>
      <c r="Q66" s="4"/>
      <c r="R66" s="4"/>
      <c r="S66" s="4"/>
      <c r="T66" s="4"/>
      <c r="U66" s="62"/>
      <c r="V66" s="4"/>
      <c r="W66" s="4"/>
      <c r="X66" s="4"/>
      <c r="Y66" s="4"/>
      <c r="Z66" s="4"/>
      <c r="AA66" s="3"/>
    </row>
    <row r="67" spans="1:29" s="59" customFormat="1" ht="15">
      <c r="A67" s="193" t="s">
        <v>147</v>
      </c>
      <c r="B67" s="207">
        <f>'Open Int.'!E67</f>
        <v>22400</v>
      </c>
      <c r="C67" s="208">
        <f>'Open Int.'!F67</f>
        <v>-2000</v>
      </c>
      <c r="D67" s="210">
        <f>'Open Int.'!H67</f>
        <v>1200</v>
      </c>
      <c r="E67" s="403">
        <f>'Open Int.'!I67</f>
        <v>0</v>
      </c>
      <c r="F67" s="212">
        <f>IF('Open Int.'!E67=0,0,'Open Int.'!H67/'Open Int.'!E67)</f>
        <v>0.05357142857142857</v>
      </c>
      <c r="G67" s="162">
        <v>0.04918032786885246</v>
      </c>
      <c r="H67" s="180">
        <f aca="true" t="shared" si="2" ref="H67:H125">IF(G67=0,0,(F67-G67)/G67)</f>
        <v>0.08928571428571425</v>
      </c>
      <c r="I67" s="202">
        <f>IF(Volume!D67=0,0,Volume!F67/Volume!D67)</f>
        <v>0.047619047619047616</v>
      </c>
      <c r="J67" s="192">
        <v>0</v>
      </c>
      <c r="K67" s="180">
        <f aca="true" t="shared" si="3" ref="K67:K125">IF(J67=0,0,(I67-J67)/J67)</f>
        <v>0</v>
      </c>
      <c r="L67" s="61"/>
      <c r="M67" s="7"/>
      <c r="N67" s="60"/>
      <c r="O67" s="4"/>
      <c r="P67" s="4"/>
      <c r="Q67" s="4"/>
      <c r="R67" s="4"/>
      <c r="S67" s="4"/>
      <c r="T67" s="4"/>
      <c r="U67" s="62"/>
      <c r="V67" s="4"/>
      <c r="W67" s="4"/>
      <c r="X67" s="4"/>
      <c r="Y67" s="4"/>
      <c r="Z67" s="4"/>
      <c r="AA67" s="3"/>
      <c r="AB67" s="80"/>
      <c r="AC67" s="79"/>
    </row>
    <row r="68" spans="1:27" s="8" customFormat="1" ht="15">
      <c r="A68" s="193" t="s">
        <v>159</v>
      </c>
      <c r="B68" s="207">
        <f>'Open Int.'!E68</f>
        <v>0</v>
      </c>
      <c r="C68" s="208">
        <f>'Open Int.'!F68</f>
        <v>0</v>
      </c>
      <c r="D68" s="210">
        <f>'Open Int.'!H68</f>
        <v>0</v>
      </c>
      <c r="E68" s="403">
        <f>'Open Int.'!I68</f>
        <v>0</v>
      </c>
      <c r="F68" s="212">
        <f>IF('Open Int.'!E68=0,0,'Open Int.'!H68/'Open Int.'!E68)</f>
        <v>0</v>
      </c>
      <c r="G68" s="162">
        <v>0</v>
      </c>
      <c r="H68" s="180">
        <f t="shared" si="2"/>
        <v>0</v>
      </c>
      <c r="I68" s="202">
        <f>IF(Volume!D68=0,0,Volume!F68/Volume!D68)</f>
        <v>0</v>
      </c>
      <c r="J68" s="192">
        <v>0</v>
      </c>
      <c r="K68" s="180">
        <f t="shared" si="3"/>
        <v>0</v>
      </c>
      <c r="L68" s="61"/>
      <c r="M68" s="7"/>
      <c r="N68" s="60"/>
      <c r="O68" s="4"/>
      <c r="P68" s="4"/>
      <c r="Q68" s="4"/>
      <c r="R68" s="4"/>
      <c r="S68" s="4"/>
      <c r="T68" s="4"/>
      <c r="U68" s="62"/>
      <c r="V68" s="4"/>
      <c r="W68" s="4"/>
      <c r="X68" s="4"/>
      <c r="Y68" s="4"/>
      <c r="Z68" s="4"/>
      <c r="AA68" s="3"/>
    </row>
    <row r="69" spans="1:29" s="59" customFormat="1" ht="15">
      <c r="A69" s="193" t="s">
        <v>148</v>
      </c>
      <c r="B69" s="207">
        <f>'Open Int.'!E69</f>
        <v>5637500</v>
      </c>
      <c r="C69" s="208">
        <f>'Open Int.'!F69</f>
        <v>212500</v>
      </c>
      <c r="D69" s="210">
        <f>'Open Int.'!H69</f>
        <v>837500</v>
      </c>
      <c r="E69" s="403">
        <f>'Open Int.'!I69</f>
        <v>25000</v>
      </c>
      <c r="F69" s="212">
        <f>IF('Open Int.'!E69=0,0,'Open Int.'!H69/'Open Int.'!E69)</f>
        <v>0.14855875831485588</v>
      </c>
      <c r="G69" s="162">
        <v>0.1497695852534562</v>
      </c>
      <c r="H69" s="180">
        <f t="shared" si="2"/>
        <v>-0.008084598328500696</v>
      </c>
      <c r="I69" s="202">
        <f>IF(Volume!D69=0,0,Volume!F69/Volume!D69)</f>
        <v>0.11428571428571428</v>
      </c>
      <c r="J69" s="192">
        <v>0.05</v>
      </c>
      <c r="K69" s="180">
        <f t="shared" si="3"/>
        <v>1.2857142857142856</v>
      </c>
      <c r="L69" s="61"/>
      <c r="M69" s="7"/>
      <c r="N69" s="60"/>
      <c r="O69" s="4"/>
      <c r="P69" s="4"/>
      <c r="Q69" s="4"/>
      <c r="R69" s="4"/>
      <c r="S69" s="4"/>
      <c r="T69" s="4"/>
      <c r="U69" s="62"/>
      <c r="V69" s="4"/>
      <c r="W69" s="4"/>
      <c r="X69" s="4"/>
      <c r="Y69" s="4"/>
      <c r="Z69" s="4"/>
      <c r="AA69" s="3"/>
      <c r="AB69" s="80"/>
      <c r="AC69" s="79"/>
    </row>
    <row r="70" spans="1:27" s="8" customFormat="1" ht="15">
      <c r="A70" s="193" t="s">
        <v>184</v>
      </c>
      <c r="B70" s="207">
        <f>'Open Int.'!E70</f>
        <v>72000</v>
      </c>
      <c r="C70" s="208">
        <f>'Open Int.'!F70</f>
        <v>4000</v>
      </c>
      <c r="D70" s="210">
        <f>'Open Int.'!H70</f>
        <v>4000</v>
      </c>
      <c r="E70" s="403">
        <f>'Open Int.'!I70</f>
        <v>-4000</v>
      </c>
      <c r="F70" s="212">
        <f>IF('Open Int.'!E70=0,0,'Open Int.'!H70/'Open Int.'!E70)</f>
        <v>0.05555555555555555</v>
      </c>
      <c r="G70" s="162">
        <v>0.11764705882352941</v>
      </c>
      <c r="H70" s="180">
        <f t="shared" si="2"/>
        <v>-0.5277777777777778</v>
      </c>
      <c r="I70" s="202">
        <f>IF(Volume!D70=0,0,Volume!F70/Volume!D70)</f>
        <v>1</v>
      </c>
      <c r="J70" s="192">
        <v>0.3333333333333333</v>
      </c>
      <c r="K70" s="180">
        <f t="shared" si="3"/>
        <v>2.0000000000000004</v>
      </c>
      <c r="L70" s="61"/>
      <c r="M70" s="7"/>
      <c r="N70" s="60"/>
      <c r="O70" s="4"/>
      <c r="P70" s="4"/>
      <c r="Q70" s="4"/>
      <c r="R70" s="4"/>
      <c r="S70" s="4"/>
      <c r="T70" s="4"/>
      <c r="U70" s="62"/>
      <c r="V70" s="4"/>
      <c r="W70" s="4"/>
      <c r="X70" s="4"/>
      <c r="Y70" s="4"/>
      <c r="Z70" s="4"/>
      <c r="AA70" s="3"/>
    </row>
    <row r="71" spans="1:27" s="8" customFormat="1" ht="15">
      <c r="A71" s="193" t="s">
        <v>194</v>
      </c>
      <c r="B71" s="207">
        <f>'Open Int.'!E71</f>
        <v>92500</v>
      </c>
      <c r="C71" s="208">
        <f>'Open Int.'!F71</f>
        <v>5000</v>
      </c>
      <c r="D71" s="210">
        <f>'Open Int.'!H71</f>
        <v>7500</v>
      </c>
      <c r="E71" s="403">
        <f>'Open Int.'!I71</f>
        <v>0</v>
      </c>
      <c r="F71" s="212">
        <f>IF('Open Int.'!E71=0,0,'Open Int.'!H71/'Open Int.'!E71)</f>
        <v>0.08108108108108109</v>
      </c>
      <c r="G71" s="162">
        <v>0.08571428571428572</v>
      </c>
      <c r="H71" s="180">
        <f t="shared" si="2"/>
        <v>-0.05405405405405401</v>
      </c>
      <c r="I71" s="202">
        <f>IF(Volume!D71=0,0,Volume!F71/Volume!D71)</f>
        <v>0</v>
      </c>
      <c r="J71" s="192">
        <v>0</v>
      </c>
      <c r="K71" s="180">
        <f t="shared" si="3"/>
        <v>0</v>
      </c>
      <c r="L71" s="61"/>
      <c r="M71" s="7"/>
      <c r="N71" s="60"/>
      <c r="O71" s="4"/>
      <c r="P71" s="4"/>
      <c r="Q71" s="4"/>
      <c r="R71" s="4"/>
      <c r="S71" s="4"/>
      <c r="T71" s="4"/>
      <c r="U71" s="62"/>
      <c r="V71" s="4"/>
      <c r="W71" s="4"/>
      <c r="X71" s="4"/>
      <c r="Y71" s="4"/>
      <c r="Z71" s="4"/>
      <c r="AA71" s="3"/>
    </row>
    <row r="72" spans="1:27" s="8" customFormat="1" ht="15">
      <c r="A72" s="193" t="s">
        <v>160</v>
      </c>
      <c r="B72" s="207">
        <f>'Open Int.'!E72</f>
        <v>214200</v>
      </c>
      <c r="C72" s="208">
        <f>'Open Int.'!F72</f>
        <v>1700</v>
      </c>
      <c r="D72" s="210">
        <f>'Open Int.'!H72</f>
        <v>45900</v>
      </c>
      <c r="E72" s="403">
        <f>'Open Int.'!I72</f>
        <v>17000</v>
      </c>
      <c r="F72" s="212">
        <f>IF('Open Int.'!E72=0,0,'Open Int.'!H72/'Open Int.'!E72)</f>
        <v>0.21428571428571427</v>
      </c>
      <c r="G72" s="162">
        <v>0.136</v>
      </c>
      <c r="H72" s="180">
        <f t="shared" si="2"/>
        <v>0.5756302521008402</v>
      </c>
      <c r="I72" s="202">
        <f>IF(Volume!D72=0,0,Volume!F72/Volume!D72)</f>
        <v>2</v>
      </c>
      <c r="J72" s="192">
        <v>0</v>
      </c>
      <c r="K72" s="180">
        <f t="shared" si="3"/>
        <v>0</v>
      </c>
      <c r="L72" s="61"/>
      <c r="M72" s="7"/>
      <c r="N72" s="60"/>
      <c r="O72" s="4"/>
      <c r="P72" s="4"/>
      <c r="Q72" s="4"/>
      <c r="R72" s="4"/>
      <c r="S72" s="4"/>
      <c r="T72" s="4"/>
      <c r="U72" s="62"/>
      <c r="V72" s="4"/>
      <c r="W72" s="4"/>
      <c r="X72" s="4"/>
      <c r="Y72" s="4"/>
      <c r="Z72" s="4"/>
      <c r="AA72" s="3"/>
    </row>
    <row r="73" spans="1:27" s="8" customFormat="1" ht="15">
      <c r="A73" s="193" t="s">
        <v>226</v>
      </c>
      <c r="B73" s="207">
        <f>'Open Int.'!E73</f>
        <v>156600</v>
      </c>
      <c r="C73" s="208">
        <f>'Open Int.'!F73</f>
        <v>2200</v>
      </c>
      <c r="D73" s="210">
        <f>'Open Int.'!H73</f>
        <v>3200</v>
      </c>
      <c r="E73" s="403">
        <f>'Open Int.'!I73</f>
        <v>-1600</v>
      </c>
      <c r="F73" s="212">
        <f>IF('Open Int.'!E73=0,0,'Open Int.'!H73/'Open Int.'!E73)</f>
        <v>0.020434227330779056</v>
      </c>
      <c r="G73" s="162">
        <v>0.031088082901554404</v>
      </c>
      <c r="H73" s="180">
        <f>IF(G73=0,0,(F73-G73)/G73)</f>
        <v>-0.34269902085994036</v>
      </c>
      <c r="I73" s="202">
        <f>IF(Volume!D73=0,0,Volume!F73/Volume!D73)</f>
        <v>0.0851063829787234</v>
      </c>
      <c r="J73" s="192">
        <v>0.03559870550161812</v>
      </c>
      <c r="K73" s="180">
        <f>IF(J73=0,0,(I73-J73)/J73)</f>
        <v>1.3907156673114118</v>
      </c>
      <c r="L73" s="61"/>
      <c r="M73" s="7"/>
      <c r="N73" s="60"/>
      <c r="O73" s="4"/>
      <c r="P73" s="4"/>
      <c r="Q73" s="4"/>
      <c r="R73" s="4"/>
      <c r="S73" s="4"/>
      <c r="T73" s="4"/>
      <c r="U73" s="62"/>
      <c r="V73" s="4"/>
      <c r="W73" s="4"/>
      <c r="X73" s="4"/>
      <c r="Y73" s="4"/>
      <c r="Z73" s="4"/>
      <c r="AA73" s="3"/>
    </row>
    <row r="74" spans="1:29" s="59" customFormat="1" ht="15">
      <c r="A74" s="193" t="s">
        <v>7</v>
      </c>
      <c r="B74" s="207">
        <f>'Open Int.'!E74</f>
        <v>146250</v>
      </c>
      <c r="C74" s="208">
        <f>'Open Int.'!F74</f>
        <v>4550</v>
      </c>
      <c r="D74" s="210">
        <f>'Open Int.'!H74</f>
        <v>66300</v>
      </c>
      <c r="E74" s="403">
        <f>'Open Int.'!I74</f>
        <v>2600</v>
      </c>
      <c r="F74" s="212">
        <f>IF('Open Int.'!E74=0,0,'Open Int.'!H74/'Open Int.'!E74)</f>
        <v>0.4533333333333333</v>
      </c>
      <c r="G74" s="162">
        <v>0.44954128440366975</v>
      </c>
      <c r="H74" s="180">
        <f t="shared" si="2"/>
        <v>0.008435374149659758</v>
      </c>
      <c r="I74" s="202">
        <f>IF(Volume!D74=0,0,Volume!F74/Volume!D74)</f>
        <v>0.24324324324324326</v>
      </c>
      <c r="J74" s="192">
        <v>0.3333333333333333</v>
      </c>
      <c r="K74" s="180">
        <f t="shared" si="3"/>
        <v>-0.2702702702702702</v>
      </c>
      <c r="L74" s="61"/>
      <c r="M74" s="7"/>
      <c r="N74" s="60"/>
      <c r="O74" s="4"/>
      <c r="P74" s="4"/>
      <c r="Q74" s="4"/>
      <c r="R74" s="4"/>
      <c r="S74" s="4"/>
      <c r="T74" s="4"/>
      <c r="U74" s="62"/>
      <c r="V74" s="4"/>
      <c r="W74" s="4"/>
      <c r="X74" s="4"/>
      <c r="Y74" s="4"/>
      <c r="Z74" s="4"/>
      <c r="AA74" s="3"/>
      <c r="AB74" s="80"/>
      <c r="AC74" s="79"/>
    </row>
    <row r="75" spans="1:27" s="8" customFormat="1" ht="15">
      <c r="A75" s="193" t="s">
        <v>185</v>
      </c>
      <c r="B75" s="207">
        <f>'Open Int.'!E75</f>
        <v>1200</v>
      </c>
      <c r="C75" s="208">
        <f>'Open Int.'!F75</f>
        <v>0</v>
      </c>
      <c r="D75" s="210">
        <f>'Open Int.'!H75</f>
        <v>0</v>
      </c>
      <c r="E75" s="403">
        <f>'Open Int.'!I75</f>
        <v>0</v>
      </c>
      <c r="F75" s="212">
        <f>IF('Open Int.'!E75=0,0,'Open Int.'!H75/'Open Int.'!E75)</f>
        <v>0</v>
      </c>
      <c r="G75" s="162">
        <v>0</v>
      </c>
      <c r="H75" s="180">
        <f t="shared" si="2"/>
        <v>0</v>
      </c>
      <c r="I75" s="202">
        <f>IF(Volume!D75=0,0,Volume!F75/Volume!D75)</f>
        <v>0</v>
      </c>
      <c r="J75" s="192">
        <v>0</v>
      </c>
      <c r="K75" s="180">
        <f t="shared" si="3"/>
        <v>0</v>
      </c>
      <c r="L75" s="61"/>
      <c r="M75" s="7"/>
      <c r="N75" s="60"/>
      <c r="O75" s="4"/>
      <c r="P75" s="4"/>
      <c r="Q75" s="4"/>
      <c r="R75" s="4"/>
      <c r="S75" s="4"/>
      <c r="T75" s="4"/>
      <c r="U75" s="62"/>
      <c r="V75" s="4"/>
      <c r="W75" s="4"/>
      <c r="X75" s="4"/>
      <c r="Y75" s="4"/>
      <c r="Z75" s="4"/>
      <c r="AA75" s="3"/>
    </row>
    <row r="76" spans="1:27" s="8" customFormat="1" ht="15">
      <c r="A76" s="193" t="s">
        <v>240</v>
      </c>
      <c r="B76" s="207">
        <f>'Open Int.'!E76</f>
        <v>249200</v>
      </c>
      <c r="C76" s="208">
        <f>'Open Int.'!F76</f>
        <v>12400</v>
      </c>
      <c r="D76" s="210">
        <f>'Open Int.'!H76</f>
        <v>31600</v>
      </c>
      <c r="E76" s="403">
        <f>'Open Int.'!I76</f>
        <v>4000</v>
      </c>
      <c r="F76" s="212">
        <f>IF('Open Int.'!E76=0,0,'Open Int.'!H76/'Open Int.'!E76)</f>
        <v>0.12680577849117175</v>
      </c>
      <c r="G76" s="162">
        <v>0.11655405405405406</v>
      </c>
      <c r="H76" s="180">
        <f t="shared" si="2"/>
        <v>0.0879568241561402</v>
      </c>
      <c r="I76" s="202">
        <f>IF(Volume!D76=0,0,Volume!F76/Volume!D76)</f>
        <v>0.10309278350515463</v>
      </c>
      <c r="J76" s="192">
        <v>0.046296296296296294</v>
      </c>
      <c r="K76" s="180">
        <f t="shared" si="3"/>
        <v>1.2268041237113403</v>
      </c>
      <c r="L76" s="61"/>
      <c r="M76" s="7"/>
      <c r="N76" s="60"/>
      <c r="O76" s="4"/>
      <c r="P76" s="4"/>
      <c r="Q76" s="4"/>
      <c r="R76" s="4"/>
      <c r="S76" s="4"/>
      <c r="T76" s="4"/>
      <c r="U76" s="62"/>
      <c r="V76" s="4"/>
      <c r="W76" s="4"/>
      <c r="X76" s="4"/>
      <c r="Y76" s="4"/>
      <c r="Z76" s="4"/>
      <c r="AA76" s="3"/>
    </row>
    <row r="77" spans="1:29" s="59" customFormat="1" ht="15">
      <c r="A77" s="193" t="s">
        <v>223</v>
      </c>
      <c r="B77" s="207">
        <f>'Open Int.'!E77</f>
        <v>1037500</v>
      </c>
      <c r="C77" s="208">
        <f>'Open Int.'!F77</f>
        <v>52500</v>
      </c>
      <c r="D77" s="210">
        <f>'Open Int.'!H77</f>
        <v>223750</v>
      </c>
      <c r="E77" s="403">
        <f>'Open Int.'!I77</f>
        <v>6250</v>
      </c>
      <c r="F77" s="212">
        <f>IF('Open Int.'!E77=0,0,'Open Int.'!H77/'Open Int.'!E77)</f>
        <v>0.21566265060240963</v>
      </c>
      <c r="G77" s="162">
        <v>0.22081218274111675</v>
      </c>
      <c r="H77" s="180">
        <f t="shared" si="2"/>
        <v>-0.023320869685639112</v>
      </c>
      <c r="I77" s="202">
        <f>IF(Volume!D77=0,0,Volume!F77/Volume!D77)</f>
        <v>0.07058823529411765</v>
      </c>
      <c r="J77" s="192">
        <v>0.13740458015267176</v>
      </c>
      <c r="K77" s="180">
        <f t="shared" si="3"/>
        <v>-0.4862745098039216</v>
      </c>
      <c r="L77" s="61"/>
      <c r="M77" s="7"/>
      <c r="N77" s="60"/>
      <c r="O77" s="4"/>
      <c r="P77" s="4"/>
      <c r="Q77" s="4"/>
      <c r="R77" s="4"/>
      <c r="S77" s="4"/>
      <c r="T77" s="4"/>
      <c r="U77" s="62"/>
      <c r="V77" s="4"/>
      <c r="W77" s="4"/>
      <c r="X77" s="4"/>
      <c r="Y77" s="4"/>
      <c r="Z77" s="4"/>
      <c r="AA77" s="3"/>
      <c r="AB77" s="80"/>
      <c r="AC77" s="79"/>
    </row>
    <row r="78" spans="1:27" s="8" customFormat="1" ht="15">
      <c r="A78" s="193" t="s">
        <v>186</v>
      </c>
      <c r="B78" s="207">
        <f>'Open Int.'!E78</f>
        <v>67200</v>
      </c>
      <c r="C78" s="208">
        <f>'Open Int.'!F78</f>
        <v>1600</v>
      </c>
      <c r="D78" s="210">
        <f>'Open Int.'!H78</f>
        <v>3200</v>
      </c>
      <c r="E78" s="403">
        <f>'Open Int.'!I78</f>
        <v>1600</v>
      </c>
      <c r="F78" s="212">
        <f>IF('Open Int.'!E78=0,0,'Open Int.'!H78/'Open Int.'!E78)</f>
        <v>0.047619047619047616</v>
      </c>
      <c r="G78" s="162">
        <v>0.024390243902439025</v>
      </c>
      <c r="H78" s="180">
        <f t="shared" si="2"/>
        <v>0.9523809523809522</v>
      </c>
      <c r="I78" s="202">
        <f>IF(Volume!D78=0,0,Volume!F78/Volume!D78)</f>
        <v>0.25</v>
      </c>
      <c r="J78" s="192">
        <v>0</v>
      </c>
      <c r="K78" s="180">
        <f t="shared" si="3"/>
        <v>0</v>
      </c>
      <c r="L78" s="61"/>
      <c r="M78" s="7"/>
      <c r="N78" s="60"/>
      <c r="O78" s="4"/>
      <c r="P78" s="4"/>
      <c r="Q78" s="4"/>
      <c r="R78" s="4"/>
      <c r="S78" s="4"/>
      <c r="T78" s="4"/>
      <c r="U78" s="62"/>
      <c r="V78" s="4"/>
      <c r="W78" s="4"/>
      <c r="X78" s="4"/>
      <c r="Y78" s="4"/>
      <c r="Z78" s="4"/>
      <c r="AA78" s="3"/>
    </row>
    <row r="79" spans="1:27" s="8" customFormat="1" ht="15">
      <c r="A79" s="193" t="s">
        <v>161</v>
      </c>
      <c r="B79" s="207">
        <f>'Open Int.'!E79</f>
        <v>587400</v>
      </c>
      <c r="C79" s="208">
        <f>'Open Int.'!F79</f>
        <v>26700</v>
      </c>
      <c r="D79" s="210">
        <f>'Open Int.'!H79</f>
        <v>71200</v>
      </c>
      <c r="E79" s="403">
        <f>'Open Int.'!I79</f>
        <v>0</v>
      </c>
      <c r="F79" s="212">
        <f>IF('Open Int.'!E79=0,0,'Open Int.'!H79/'Open Int.'!E79)</f>
        <v>0.12121212121212122</v>
      </c>
      <c r="G79" s="162">
        <v>0.12698412698412698</v>
      </c>
      <c r="H79" s="180">
        <f t="shared" si="2"/>
        <v>-0.04545454545454537</v>
      </c>
      <c r="I79" s="202">
        <f>IF(Volume!D79=0,0,Volume!F79/Volume!D79)</f>
        <v>0</v>
      </c>
      <c r="J79" s="192">
        <v>0.2</v>
      </c>
      <c r="K79" s="180">
        <f t="shared" si="3"/>
        <v>-1</v>
      </c>
      <c r="L79" s="61"/>
      <c r="M79" s="7"/>
      <c r="N79" s="60"/>
      <c r="O79" s="4"/>
      <c r="P79" s="4"/>
      <c r="Q79" s="4"/>
      <c r="R79" s="4"/>
      <c r="S79" s="4"/>
      <c r="T79" s="4"/>
      <c r="U79" s="62"/>
      <c r="V79" s="4"/>
      <c r="W79" s="4"/>
      <c r="X79" s="4"/>
      <c r="Y79" s="4"/>
      <c r="Z79" s="4"/>
      <c r="AA79" s="3"/>
    </row>
    <row r="80" spans="1:29" s="59" customFormat="1" ht="15">
      <c r="A80" s="193" t="s">
        <v>8</v>
      </c>
      <c r="B80" s="207">
        <f>'Open Int.'!E80</f>
        <v>4849600</v>
      </c>
      <c r="C80" s="208">
        <f>'Open Int.'!F80</f>
        <v>755200</v>
      </c>
      <c r="D80" s="210">
        <f>'Open Int.'!H80</f>
        <v>646400</v>
      </c>
      <c r="E80" s="403">
        <f>'Open Int.'!I80</f>
        <v>144000</v>
      </c>
      <c r="F80" s="212">
        <f>IF('Open Int.'!E80=0,0,'Open Int.'!H80/'Open Int.'!E80)</f>
        <v>0.13328934345100626</v>
      </c>
      <c r="G80" s="162">
        <v>0.12270418132082844</v>
      </c>
      <c r="H80" s="180">
        <f t="shared" si="2"/>
        <v>0.08626570029020716</v>
      </c>
      <c r="I80" s="202">
        <f>IF(Volume!D80=0,0,Volume!F80/Volume!D80)</f>
        <v>0.09761747187293184</v>
      </c>
      <c r="J80" s="192">
        <v>0.09183673469387756</v>
      </c>
      <c r="K80" s="180">
        <f t="shared" si="3"/>
        <v>0.06294580483859104</v>
      </c>
      <c r="L80" s="61"/>
      <c r="M80" s="7"/>
      <c r="N80" s="60"/>
      <c r="O80" s="4"/>
      <c r="P80" s="4"/>
      <c r="Q80" s="4"/>
      <c r="R80" s="4"/>
      <c r="S80" s="4"/>
      <c r="T80" s="4"/>
      <c r="U80" s="62"/>
      <c r="V80" s="4"/>
      <c r="W80" s="4"/>
      <c r="X80" s="4"/>
      <c r="Y80" s="4"/>
      <c r="Z80" s="4"/>
      <c r="AA80" s="3"/>
      <c r="AB80" s="80"/>
      <c r="AC80" s="79"/>
    </row>
    <row r="81" spans="1:27" s="8" customFormat="1" ht="15">
      <c r="A81" s="193" t="s">
        <v>195</v>
      </c>
      <c r="B81" s="207">
        <f>'Open Int.'!E81</f>
        <v>9772000</v>
      </c>
      <c r="C81" s="208">
        <f>'Open Int.'!F81</f>
        <v>140000</v>
      </c>
      <c r="D81" s="210">
        <f>'Open Int.'!H81</f>
        <v>1344000</v>
      </c>
      <c r="E81" s="403">
        <f>'Open Int.'!I81</f>
        <v>0</v>
      </c>
      <c r="F81" s="212">
        <f>IF('Open Int.'!E81=0,0,'Open Int.'!H81/'Open Int.'!E81)</f>
        <v>0.13753581661891118</v>
      </c>
      <c r="G81" s="162">
        <v>0.13953488372093023</v>
      </c>
      <c r="H81" s="180">
        <f t="shared" si="2"/>
        <v>-0.01432664756446988</v>
      </c>
      <c r="I81" s="202">
        <f>IF(Volume!D81=0,0,Volume!F81/Volume!D81)</f>
        <v>0</v>
      </c>
      <c r="J81" s="192">
        <v>0.11764705882352941</v>
      </c>
      <c r="K81" s="180">
        <f t="shared" si="3"/>
        <v>-1</v>
      </c>
      <c r="L81" s="61"/>
      <c r="M81" s="7"/>
      <c r="N81" s="60"/>
      <c r="O81" s="4"/>
      <c r="P81" s="4"/>
      <c r="Q81" s="4"/>
      <c r="R81" s="4"/>
      <c r="S81" s="4"/>
      <c r="T81" s="4"/>
      <c r="U81" s="62"/>
      <c r="V81" s="4"/>
      <c r="W81" s="4"/>
      <c r="X81" s="4"/>
      <c r="Y81" s="4"/>
      <c r="Z81" s="4"/>
      <c r="AA81" s="3"/>
    </row>
    <row r="82" spans="1:29" s="59" customFormat="1" ht="15">
      <c r="A82" s="193" t="s">
        <v>218</v>
      </c>
      <c r="B82" s="207">
        <f>'Open Int.'!E82</f>
        <v>331200</v>
      </c>
      <c r="C82" s="208">
        <f>'Open Int.'!F82</f>
        <v>5750</v>
      </c>
      <c r="D82" s="210">
        <f>'Open Int.'!H82</f>
        <v>24150</v>
      </c>
      <c r="E82" s="403">
        <f>'Open Int.'!I82</f>
        <v>0</v>
      </c>
      <c r="F82" s="212">
        <f>IF('Open Int.'!E82=0,0,'Open Int.'!H82/'Open Int.'!E82)</f>
        <v>0.07291666666666667</v>
      </c>
      <c r="G82" s="162">
        <v>0.07420494699646643</v>
      </c>
      <c r="H82" s="180">
        <f t="shared" si="2"/>
        <v>-0.017361111111111046</v>
      </c>
      <c r="I82" s="202">
        <f>IF(Volume!D82=0,0,Volume!F82/Volume!D82)</f>
        <v>0</v>
      </c>
      <c r="J82" s="192">
        <v>0.03333333333333333</v>
      </c>
      <c r="K82" s="180">
        <f t="shared" si="3"/>
        <v>-1</v>
      </c>
      <c r="L82" s="61"/>
      <c r="M82" s="7"/>
      <c r="N82" s="60"/>
      <c r="O82" s="4"/>
      <c r="P82" s="4"/>
      <c r="Q82" s="4"/>
      <c r="R82" s="4"/>
      <c r="S82" s="4"/>
      <c r="T82" s="4"/>
      <c r="U82" s="62"/>
      <c r="V82" s="4"/>
      <c r="W82" s="4"/>
      <c r="X82" s="4"/>
      <c r="Y82" s="4"/>
      <c r="Z82" s="4"/>
      <c r="AA82" s="3"/>
      <c r="AB82" s="80"/>
      <c r="AC82" s="79"/>
    </row>
    <row r="83" spans="1:27" s="8" customFormat="1" ht="15">
      <c r="A83" s="193" t="s">
        <v>187</v>
      </c>
      <c r="B83" s="207">
        <f>'Open Int.'!E83</f>
        <v>33000</v>
      </c>
      <c r="C83" s="208">
        <f>'Open Int.'!F83</f>
        <v>0</v>
      </c>
      <c r="D83" s="210">
        <f>'Open Int.'!H83</f>
        <v>0</v>
      </c>
      <c r="E83" s="403">
        <f>'Open Int.'!I83</f>
        <v>0</v>
      </c>
      <c r="F83" s="212">
        <f>IF('Open Int.'!E83=0,0,'Open Int.'!H83/'Open Int.'!E83)</f>
        <v>0</v>
      </c>
      <c r="G83" s="162">
        <v>0</v>
      </c>
      <c r="H83" s="180">
        <f t="shared" si="2"/>
        <v>0</v>
      </c>
      <c r="I83" s="202">
        <f>IF(Volume!D83=0,0,Volume!F83/Volume!D83)</f>
        <v>0</v>
      </c>
      <c r="J83" s="192">
        <v>0</v>
      </c>
      <c r="K83" s="180">
        <f t="shared" si="3"/>
        <v>0</v>
      </c>
      <c r="L83" s="61"/>
      <c r="M83" s="7"/>
      <c r="N83" s="60"/>
      <c r="O83" s="4"/>
      <c r="P83" s="4"/>
      <c r="Q83" s="4"/>
      <c r="R83" s="4"/>
      <c r="S83" s="4"/>
      <c r="T83" s="4"/>
      <c r="U83" s="62"/>
      <c r="V83" s="4"/>
      <c r="W83" s="4"/>
      <c r="X83" s="4"/>
      <c r="Y83" s="4"/>
      <c r="Z83" s="4"/>
      <c r="AA83" s="3"/>
    </row>
    <row r="84" spans="1:27" s="8" customFormat="1" ht="15">
      <c r="A84" s="193" t="s">
        <v>162</v>
      </c>
      <c r="B84" s="207">
        <f>'Open Int.'!E84</f>
        <v>495600</v>
      </c>
      <c r="C84" s="208">
        <f>'Open Int.'!F84</f>
        <v>17700</v>
      </c>
      <c r="D84" s="210">
        <f>'Open Int.'!H84</f>
        <v>82600</v>
      </c>
      <c r="E84" s="403">
        <f>'Open Int.'!I84</f>
        <v>0</v>
      </c>
      <c r="F84" s="212">
        <f>IF('Open Int.'!E84=0,0,'Open Int.'!H84/'Open Int.'!E84)</f>
        <v>0.16666666666666666</v>
      </c>
      <c r="G84" s="162">
        <v>0.1728395061728395</v>
      </c>
      <c r="H84" s="180">
        <f t="shared" si="2"/>
        <v>-0.03571428571428571</v>
      </c>
      <c r="I84" s="202">
        <f>IF(Volume!D84=0,0,Volume!F84/Volume!D84)</f>
        <v>0</v>
      </c>
      <c r="J84" s="192">
        <v>0.06666666666666667</v>
      </c>
      <c r="K84" s="180">
        <f t="shared" si="3"/>
        <v>-1</v>
      </c>
      <c r="L84" s="61"/>
      <c r="M84" s="7"/>
      <c r="N84" s="60"/>
      <c r="O84" s="4"/>
      <c r="P84" s="4"/>
      <c r="Q84" s="4"/>
      <c r="R84" s="4"/>
      <c r="S84" s="4"/>
      <c r="T84" s="4"/>
      <c r="U84" s="62"/>
      <c r="V84" s="4"/>
      <c r="W84" s="4"/>
      <c r="X84" s="4"/>
      <c r="Y84" s="4"/>
      <c r="Z84" s="4"/>
      <c r="AA84" s="3"/>
    </row>
    <row r="85" spans="1:27" s="8" customFormat="1" ht="15">
      <c r="A85" s="193" t="s">
        <v>163</v>
      </c>
      <c r="B85" s="207">
        <f>'Open Int.'!E85</f>
        <v>8360</v>
      </c>
      <c r="C85" s="208">
        <f>'Open Int.'!F85</f>
        <v>0</v>
      </c>
      <c r="D85" s="210">
        <f>'Open Int.'!H85</f>
        <v>0</v>
      </c>
      <c r="E85" s="403">
        <f>'Open Int.'!I85</f>
        <v>0</v>
      </c>
      <c r="F85" s="212">
        <f>IF('Open Int.'!E85=0,0,'Open Int.'!H85/'Open Int.'!E85)</f>
        <v>0</v>
      </c>
      <c r="G85" s="162">
        <v>0</v>
      </c>
      <c r="H85" s="180">
        <f t="shared" si="2"/>
        <v>0</v>
      </c>
      <c r="I85" s="202">
        <f>IF(Volume!D85=0,0,Volume!F85/Volume!D85)</f>
        <v>0</v>
      </c>
      <c r="J85" s="192">
        <v>0</v>
      </c>
      <c r="K85" s="180">
        <f t="shared" si="3"/>
        <v>0</v>
      </c>
      <c r="L85" s="61"/>
      <c r="M85" s="7"/>
      <c r="N85" s="60"/>
      <c r="O85" s="4"/>
      <c r="P85" s="4"/>
      <c r="Q85" s="4"/>
      <c r="R85" s="4"/>
      <c r="S85" s="4"/>
      <c r="T85" s="4"/>
      <c r="U85" s="62"/>
      <c r="V85" s="4"/>
      <c r="W85" s="4"/>
      <c r="X85" s="4"/>
      <c r="Y85" s="4"/>
      <c r="Z85" s="4"/>
      <c r="AA85" s="3"/>
    </row>
    <row r="86" spans="1:29" s="59" customFormat="1" ht="15">
      <c r="A86" s="193" t="s">
        <v>137</v>
      </c>
      <c r="B86" s="207">
        <f>'Open Int.'!E86</f>
        <v>3727750</v>
      </c>
      <c r="C86" s="208">
        <f>'Open Int.'!F86</f>
        <v>390000</v>
      </c>
      <c r="D86" s="210">
        <f>'Open Int.'!H86</f>
        <v>659750</v>
      </c>
      <c r="E86" s="403">
        <f>'Open Int.'!I86</f>
        <v>81250</v>
      </c>
      <c r="F86" s="212">
        <f>IF('Open Int.'!E86=0,0,'Open Int.'!H86/'Open Int.'!E86)</f>
        <v>0.17698343504795117</v>
      </c>
      <c r="G86" s="162">
        <v>0.1733203505355404</v>
      </c>
      <c r="H86" s="180">
        <f t="shared" si="2"/>
        <v>0.021134762889021653</v>
      </c>
      <c r="I86" s="202">
        <f>IF(Volume!D86=0,0,Volume!F86/Volume!D86)</f>
        <v>0.2268370607028754</v>
      </c>
      <c r="J86" s="192">
        <v>0.19382022471910113</v>
      </c>
      <c r="K86" s="180">
        <f t="shared" si="3"/>
        <v>0.17034773348150206</v>
      </c>
      <c r="L86" s="61"/>
      <c r="M86" s="7"/>
      <c r="N86" s="60"/>
      <c r="O86" s="4"/>
      <c r="P86" s="4"/>
      <c r="Q86" s="4"/>
      <c r="R86" s="4"/>
      <c r="S86" s="4"/>
      <c r="T86" s="4"/>
      <c r="U86" s="62"/>
      <c r="V86" s="4"/>
      <c r="W86" s="4"/>
      <c r="X86" s="4"/>
      <c r="Y86" s="4"/>
      <c r="Z86" s="4"/>
      <c r="AA86" s="3"/>
      <c r="AB86" s="80"/>
      <c r="AC86" s="79"/>
    </row>
    <row r="87" spans="1:29" s="59" customFormat="1" ht="15">
      <c r="A87" s="193" t="s">
        <v>50</v>
      </c>
      <c r="B87" s="207">
        <f>'Open Int.'!E87</f>
        <v>624600</v>
      </c>
      <c r="C87" s="208">
        <f>'Open Int.'!F87</f>
        <v>23850</v>
      </c>
      <c r="D87" s="210">
        <f>'Open Int.'!H87</f>
        <v>99000</v>
      </c>
      <c r="E87" s="403">
        <f>'Open Int.'!I87</f>
        <v>1350</v>
      </c>
      <c r="F87" s="212">
        <f>IF('Open Int.'!E87=0,0,'Open Int.'!H87/'Open Int.'!E87)</f>
        <v>0.1585014409221902</v>
      </c>
      <c r="G87" s="162">
        <v>0.16254681647940075</v>
      </c>
      <c r="H87" s="180">
        <f t="shared" si="2"/>
        <v>-0.024887448704498057</v>
      </c>
      <c r="I87" s="202">
        <f>IF(Volume!D87=0,0,Volume!F87/Volume!D87)</f>
        <v>0.1511627906976744</v>
      </c>
      <c r="J87" s="192">
        <v>0.06884057971014493</v>
      </c>
      <c r="K87" s="180">
        <f t="shared" si="3"/>
        <v>1.1958384332925336</v>
      </c>
      <c r="L87" s="61"/>
      <c r="M87" s="7"/>
      <c r="N87" s="60"/>
      <c r="O87" s="4"/>
      <c r="P87" s="4"/>
      <c r="Q87" s="4"/>
      <c r="R87" s="4"/>
      <c r="S87" s="4"/>
      <c r="T87" s="4"/>
      <c r="U87" s="62"/>
      <c r="V87" s="4"/>
      <c r="W87" s="4"/>
      <c r="X87" s="4"/>
      <c r="Y87" s="4"/>
      <c r="Z87" s="4"/>
      <c r="AA87" s="3"/>
      <c r="AB87" s="80"/>
      <c r="AC87" s="79"/>
    </row>
    <row r="88" spans="1:27" s="8" customFormat="1" ht="15">
      <c r="A88" s="193" t="s">
        <v>188</v>
      </c>
      <c r="B88" s="207">
        <f>'Open Int.'!E88</f>
        <v>290850</v>
      </c>
      <c r="C88" s="208">
        <f>'Open Int.'!F88</f>
        <v>10500</v>
      </c>
      <c r="D88" s="210">
        <f>'Open Int.'!H88</f>
        <v>6300</v>
      </c>
      <c r="E88" s="403">
        <f>'Open Int.'!I88</f>
        <v>2100</v>
      </c>
      <c r="F88" s="212">
        <f>IF('Open Int.'!E88=0,0,'Open Int.'!H88/'Open Int.'!E88)</f>
        <v>0.021660649819494584</v>
      </c>
      <c r="G88" s="162">
        <v>0.0149812734082397</v>
      </c>
      <c r="H88" s="180">
        <f t="shared" si="2"/>
        <v>0.44584837545126343</v>
      </c>
      <c r="I88" s="202">
        <f>IF(Volume!D88=0,0,Volume!F88/Volume!D88)</f>
        <v>0.04</v>
      </c>
      <c r="J88" s="192">
        <v>0.02112676056338028</v>
      </c>
      <c r="K88" s="180">
        <f t="shared" si="3"/>
        <v>0.8933333333333334</v>
      </c>
      <c r="L88" s="61"/>
      <c r="M88" s="7"/>
      <c r="N88" s="60"/>
      <c r="O88" s="4"/>
      <c r="P88" s="4"/>
      <c r="Q88" s="4"/>
      <c r="R88" s="4"/>
      <c r="S88" s="4"/>
      <c r="T88" s="4"/>
      <c r="U88" s="62"/>
      <c r="V88" s="4"/>
      <c r="W88" s="4"/>
      <c r="X88" s="4"/>
      <c r="Y88" s="4"/>
      <c r="Z88" s="4"/>
      <c r="AA88" s="3"/>
    </row>
    <row r="89" spans="1:29" s="59" customFormat="1" ht="15">
      <c r="A89" s="193" t="s">
        <v>94</v>
      </c>
      <c r="B89" s="207">
        <f>'Open Int.'!E89</f>
        <v>37200</v>
      </c>
      <c r="C89" s="208">
        <f>'Open Int.'!F89</f>
        <v>4800</v>
      </c>
      <c r="D89" s="210">
        <f>'Open Int.'!H89</f>
        <v>0</v>
      </c>
      <c r="E89" s="403">
        <f>'Open Int.'!I89</f>
        <v>0</v>
      </c>
      <c r="F89" s="212">
        <f>IF('Open Int.'!E89=0,0,'Open Int.'!H89/'Open Int.'!E89)</f>
        <v>0</v>
      </c>
      <c r="G89" s="162">
        <v>0</v>
      </c>
      <c r="H89" s="180">
        <f t="shared" si="2"/>
        <v>0</v>
      </c>
      <c r="I89" s="202">
        <f>IF(Volume!D89=0,0,Volume!F89/Volume!D89)</f>
        <v>0</v>
      </c>
      <c r="J89" s="192">
        <v>0</v>
      </c>
      <c r="K89" s="180">
        <f t="shared" si="3"/>
        <v>0</v>
      </c>
      <c r="L89" s="61"/>
      <c r="M89" s="7"/>
      <c r="N89" s="60"/>
      <c r="O89" s="4"/>
      <c r="P89" s="4"/>
      <c r="Q89" s="4"/>
      <c r="R89" s="4"/>
      <c r="S89" s="4"/>
      <c r="T89" s="4"/>
      <c r="U89" s="62"/>
      <c r="V89" s="4"/>
      <c r="W89" s="4"/>
      <c r="X89" s="4"/>
      <c r="Y89" s="4"/>
      <c r="Z89" s="4"/>
      <c r="AA89" s="3"/>
      <c r="AB89" s="80"/>
      <c r="AC89" s="79"/>
    </row>
    <row r="90" spans="1:27" s="8" customFormat="1" ht="15">
      <c r="A90" s="193" t="s">
        <v>241</v>
      </c>
      <c r="B90" s="207">
        <f>'Open Int.'!E90</f>
        <v>1950</v>
      </c>
      <c r="C90" s="208">
        <f>'Open Int.'!F90</f>
        <v>0</v>
      </c>
      <c r="D90" s="210">
        <f>'Open Int.'!H90</f>
        <v>0</v>
      </c>
      <c r="E90" s="403">
        <f>'Open Int.'!I90</f>
        <v>0</v>
      </c>
      <c r="F90" s="212">
        <f>IF('Open Int.'!E90=0,0,'Open Int.'!H90/'Open Int.'!E90)</f>
        <v>0</v>
      </c>
      <c r="G90" s="162">
        <v>0</v>
      </c>
      <c r="H90" s="180">
        <f t="shared" si="2"/>
        <v>0</v>
      </c>
      <c r="I90" s="202">
        <f>IF(Volume!D90=0,0,Volume!F90/Volume!D90)</f>
        <v>0</v>
      </c>
      <c r="J90" s="192">
        <v>0</v>
      </c>
      <c r="K90" s="180">
        <f t="shared" si="3"/>
        <v>0</v>
      </c>
      <c r="L90" s="61"/>
      <c r="M90" s="7"/>
      <c r="N90" s="60"/>
      <c r="O90" s="4"/>
      <c r="P90" s="4"/>
      <c r="Q90" s="4"/>
      <c r="R90" s="4"/>
      <c r="S90" s="4"/>
      <c r="T90" s="4"/>
      <c r="U90" s="62"/>
      <c r="V90" s="4"/>
      <c r="W90" s="4"/>
      <c r="X90" s="4"/>
      <c r="Y90" s="4"/>
      <c r="Z90" s="4"/>
      <c r="AA90" s="3"/>
    </row>
    <row r="91" spans="1:29" s="59" customFormat="1" ht="15">
      <c r="A91" s="193" t="s">
        <v>95</v>
      </c>
      <c r="B91" s="207">
        <f>'Open Int.'!E91</f>
        <v>42000</v>
      </c>
      <c r="C91" s="208">
        <f>'Open Int.'!F91</f>
        <v>10800</v>
      </c>
      <c r="D91" s="210">
        <f>'Open Int.'!H91</f>
        <v>0</v>
      </c>
      <c r="E91" s="403">
        <f>'Open Int.'!I91</f>
        <v>0</v>
      </c>
      <c r="F91" s="212">
        <f>IF('Open Int.'!E91=0,0,'Open Int.'!H91/'Open Int.'!E91)</f>
        <v>0</v>
      </c>
      <c r="G91" s="162">
        <v>0</v>
      </c>
      <c r="H91" s="180">
        <f t="shared" si="2"/>
        <v>0</v>
      </c>
      <c r="I91" s="202">
        <f>IF(Volume!D91=0,0,Volume!F91/Volume!D91)</f>
        <v>0</v>
      </c>
      <c r="J91" s="192">
        <v>0</v>
      </c>
      <c r="K91" s="180">
        <f t="shared" si="3"/>
        <v>0</v>
      </c>
      <c r="L91" s="61"/>
      <c r="M91" s="7"/>
      <c r="N91" s="60"/>
      <c r="O91" s="4"/>
      <c r="P91" s="4"/>
      <c r="Q91" s="4"/>
      <c r="R91" s="4"/>
      <c r="S91" s="4"/>
      <c r="T91" s="4"/>
      <c r="U91" s="62"/>
      <c r="V91" s="4"/>
      <c r="W91" s="4"/>
      <c r="X91" s="4"/>
      <c r="Y91" s="4"/>
      <c r="Z91" s="4"/>
      <c r="AA91" s="3"/>
      <c r="AB91" s="80"/>
      <c r="AC91" s="79"/>
    </row>
    <row r="92" spans="1:29" s="59" customFormat="1" ht="15">
      <c r="A92" s="193" t="s">
        <v>242</v>
      </c>
      <c r="B92" s="207">
        <f>'Open Int.'!E92</f>
        <v>602000</v>
      </c>
      <c r="C92" s="208">
        <f>'Open Int.'!F92</f>
        <v>22400</v>
      </c>
      <c r="D92" s="210">
        <f>'Open Int.'!H92</f>
        <v>84000</v>
      </c>
      <c r="E92" s="403">
        <f>'Open Int.'!I92</f>
        <v>5600</v>
      </c>
      <c r="F92" s="212">
        <f>IF('Open Int.'!E92=0,0,'Open Int.'!H92/'Open Int.'!E92)</f>
        <v>0.13953488372093023</v>
      </c>
      <c r="G92" s="162">
        <v>0.13526570048309178</v>
      </c>
      <c r="H92" s="180">
        <f t="shared" si="2"/>
        <v>0.031561461794019995</v>
      </c>
      <c r="I92" s="202">
        <f>IF(Volume!D92=0,0,Volume!F92/Volume!D92)</f>
        <v>0.25</v>
      </c>
      <c r="J92" s="192">
        <v>0.07526881720430108</v>
      </c>
      <c r="K92" s="180">
        <f t="shared" si="3"/>
        <v>2.3214285714285716</v>
      </c>
      <c r="L92" s="61"/>
      <c r="M92" s="7"/>
      <c r="N92" s="60"/>
      <c r="O92" s="4"/>
      <c r="P92" s="4"/>
      <c r="Q92" s="4"/>
      <c r="R92" s="4"/>
      <c r="S92" s="4"/>
      <c r="T92" s="4"/>
      <c r="U92" s="62"/>
      <c r="V92" s="4"/>
      <c r="W92" s="4"/>
      <c r="X92" s="4"/>
      <c r="Y92" s="4"/>
      <c r="Z92" s="4"/>
      <c r="AA92" s="3"/>
      <c r="AB92" s="80"/>
      <c r="AC92" s="79"/>
    </row>
    <row r="93" spans="1:29" s="59" customFormat="1" ht="15">
      <c r="A93" s="193" t="s">
        <v>243</v>
      </c>
      <c r="B93" s="207">
        <f>'Open Int.'!E93</f>
        <v>39600</v>
      </c>
      <c r="C93" s="208">
        <f>'Open Int.'!F93</f>
        <v>900</v>
      </c>
      <c r="D93" s="210">
        <f>'Open Int.'!H93</f>
        <v>5400</v>
      </c>
      <c r="E93" s="403">
        <f>'Open Int.'!I93</f>
        <v>1500</v>
      </c>
      <c r="F93" s="212">
        <f>IF('Open Int.'!E93=0,0,'Open Int.'!H93/'Open Int.'!E93)</f>
        <v>0.13636363636363635</v>
      </c>
      <c r="G93" s="162">
        <v>0.10077519379844961</v>
      </c>
      <c r="H93" s="180">
        <f t="shared" si="2"/>
        <v>0.35314685314685307</v>
      </c>
      <c r="I93" s="202">
        <f>IF(Volume!D93=0,0,Volume!F93/Volume!D93)</f>
        <v>0.5</v>
      </c>
      <c r="J93" s="192">
        <v>0.2857142857142857</v>
      </c>
      <c r="K93" s="180">
        <f t="shared" si="3"/>
        <v>0.7500000000000001</v>
      </c>
      <c r="L93" s="61"/>
      <c r="M93" s="7"/>
      <c r="N93" s="60"/>
      <c r="O93" s="4"/>
      <c r="P93" s="4"/>
      <c r="Q93" s="4"/>
      <c r="R93" s="4"/>
      <c r="S93" s="4"/>
      <c r="T93" s="4"/>
      <c r="U93" s="62"/>
      <c r="V93" s="4"/>
      <c r="W93" s="4"/>
      <c r="X93" s="4"/>
      <c r="Y93" s="4"/>
      <c r="Z93" s="4"/>
      <c r="AA93" s="3"/>
      <c r="AB93" s="80"/>
      <c r="AC93" s="79"/>
    </row>
    <row r="94" spans="1:29" s="59" customFormat="1" ht="15">
      <c r="A94" s="193" t="s">
        <v>244</v>
      </c>
      <c r="B94" s="207">
        <f>'Open Int.'!E94</f>
        <v>645600</v>
      </c>
      <c r="C94" s="208">
        <f>'Open Int.'!F94</f>
        <v>53600</v>
      </c>
      <c r="D94" s="210">
        <f>'Open Int.'!H94</f>
        <v>52800</v>
      </c>
      <c r="E94" s="403">
        <f>'Open Int.'!I94</f>
        <v>-2400</v>
      </c>
      <c r="F94" s="212">
        <f>IF('Open Int.'!E94=0,0,'Open Int.'!H94/'Open Int.'!E94)</f>
        <v>0.08178438661710037</v>
      </c>
      <c r="G94" s="162">
        <v>0.09324324324324325</v>
      </c>
      <c r="H94" s="180">
        <f t="shared" si="2"/>
        <v>-0.12289208555573519</v>
      </c>
      <c r="I94" s="202">
        <f>IF(Volume!D94=0,0,Volume!F94/Volume!D94)</f>
        <v>0.016891891891891893</v>
      </c>
      <c r="J94" s="192">
        <v>0.03939393939393939</v>
      </c>
      <c r="K94" s="180">
        <f t="shared" si="3"/>
        <v>-0.5712058212058212</v>
      </c>
      <c r="L94" s="61"/>
      <c r="M94" s="7"/>
      <c r="N94" s="60"/>
      <c r="O94" s="4"/>
      <c r="P94" s="4"/>
      <c r="Q94" s="4"/>
      <c r="R94" s="4"/>
      <c r="S94" s="4"/>
      <c r="T94" s="4"/>
      <c r="U94" s="62"/>
      <c r="V94" s="4"/>
      <c r="W94" s="4"/>
      <c r="X94" s="4"/>
      <c r="Y94" s="4"/>
      <c r="Z94" s="4"/>
      <c r="AA94" s="3"/>
      <c r="AB94" s="80"/>
      <c r="AC94" s="79"/>
    </row>
    <row r="95" spans="1:29" s="59" customFormat="1" ht="15">
      <c r="A95" s="193" t="s">
        <v>252</v>
      </c>
      <c r="B95" s="207">
        <f>'Open Int.'!E95</f>
        <v>1581300</v>
      </c>
      <c r="C95" s="208">
        <f>'Open Int.'!F95</f>
        <v>9100</v>
      </c>
      <c r="D95" s="210">
        <f>'Open Int.'!H95</f>
        <v>193900</v>
      </c>
      <c r="E95" s="403">
        <f>'Open Int.'!I95</f>
        <v>15400</v>
      </c>
      <c r="F95" s="212">
        <f>IF('Open Int.'!E95=0,0,'Open Int.'!H95/'Open Int.'!E95)</f>
        <v>0.12262062859672422</v>
      </c>
      <c r="G95" s="162">
        <v>0.11353517364203028</v>
      </c>
      <c r="H95" s="180">
        <f>IF(G95=0,0,(F95-G95)/G95)</f>
        <v>0.08002326207153958</v>
      </c>
      <c r="I95" s="202">
        <f>IF(Volume!D95=0,0,Volume!F95/Volume!D95)</f>
        <v>0.11547344110854503</v>
      </c>
      <c r="J95" s="192">
        <v>0.11956521739130435</v>
      </c>
      <c r="K95" s="180">
        <f>IF(J95=0,0,(I95-J95)/J95)</f>
        <v>-0.03422212891035069</v>
      </c>
      <c r="L95" s="61"/>
      <c r="M95" s="7"/>
      <c r="N95" s="60"/>
      <c r="O95" s="4"/>
      <c r="P95" s="4"/>
      <c r="Q95" s="4"/>
      <c r="R95" s="4"/>
      <c r="S95" s="4"/>
      <c r="T95" s="4"/>
      <c r="U95" s="62"/>
      <c r="V95" s="4"/>
      <c r="W95" s="4"/>
      <c r="X95" s="4"/>
      <c r="Y95" s="4"/>
      <c r="Z95" s="4"/>
      <c r="AA95" s="3"/>
      <c r="AB95" s="80"/>
      <c r="AC95" s="79"/>
    </row>
    <row r="96" spans="1:29" s="59" customFormat="1" ht="15">
      <c r="A96" s="193" t="s">
        <v>113</v>
      </c>
      <c r="B96" s="207">
        <f>'Open Int.'!E96</f>
        <v>376200</v>
      </c>
      <c r="C96" s="208">
        <f>'Open Int.'!F96</f>
        <v>4950</v>
      </c>
      <c r="D96" s="210">
        <f>'Open Int.'!H96</f>
        <v>38500</v>
      </c>
      <c r="E96" s="403">
        <f>'Open Int.'!I96</f>
        <v>2200</v>
      </c>
      <c r="F96" s="212">
        <f>IF('Open Int.'!E96=0,0,'Open Int.'!H96/'Open Int.'!E96)</f>
        <v>0.1023391812865497</v>
      </c>
      <c r="G96" s="162">
        <v>0.09777777777777778</v>
      </c>
      <c r="H96" s="180">
        <f t="shared" si="2"/>
        <v>0.04665071770334917</v>
      </c>
      <c r="I96" s="202">
        <f>IF(Volume!D96=0,0,Volume!F96/Volume!D96)</f>
        <v>0.15384615384615385</v>
      </c>
      <c r="J96" s="192">
        <v>0.03937007874015748</v>
      </c>
      <c r="K96" s="180">
        <f t="shared" si="3"/>
        <v>2.907692307692308</v>
      </c>
      <c r="L96" s="61"/>
      <c r="M96" s="7"/>
      <c r="N96" s="60"/>
      <c r="O96" s="4"/>
      <c r="P96" s="4"/>
      <c r="Q96" s="4"/>
      <c r="R96" s="4"/>
      <c r="S96" s="4"/>
      <c r="T96" s="4"/>
      <c r="U96" s="62"/>
      <c r="V96" s="4"/>
      <c r="W96" s="4"/>
      <c r="X96" s="4"/>
      <c r="Y96" s="4"/>
      <c r="Z96" s="4"/>
      <c r="AA96" s="3"/>
      <c r="AB96" s="80"/>
      <c r="AC96" s="79"/>
    </row>
    <row r="97" spans="1:27" s="8" customFormat="1" ht="15">
      <c r="A97" s="193" t="s">
        <v>164</v>
      </c>
      <c r="B97" s="207">
        <f>'Open Int.'!E97</f>
        <v>473000</v>
      </c>
      <c r="C97" s="208">
        <f>'Open Int.'!F97</f>
        <v>-24200</v>
      </c>
      <c r="D97" s="210">
        <f>'Open Int.'!H97</f>
        <v>55000</v>
      </c>
      <c r="E97" s="403">
        <f>'Open Int.'!I97</f>
        <v>3850</v>
      </c>
      <c r="F97" s="212">
        <f>IF('Open Int.'!E97=0,0,'Open Int.'!H97/'Open Int.'!E97)</f>
        <v>0.11627906976744186</v>
      </c>
      <c r="G97" s="162">
        <v>0.10287610619469026</v>
      </c>
      <c r="H97" s="180">
        <f t="shared" si="2"/>
        <v>0.13028257064266072</v>
      </c>
      <c r="I97" s="202">
        <f>IF(Volume!D97=0,0,Volume!F97/Volume!D97)</f>
        <v>0.08813559322033898</v>
      </c>
      <c r="J97" s="192">
        <v>0.09</v>
      </c>
      <c r="K97" s="180">
        <f t="shared" si="3"/>
        <v>-0.020715630885122394</v>
      </c>
      <c r="L97" s="61"/>
      <c r="M97" s="7"/>
      <c r="N97" s="60"/>
      <c r="O97" s="4"/>
      <c r="P97" s="4"/>
      <c r="Q97" s="4"/>
      <c r="R97" s="4"/>
      <c r="S97" s="4"/>
      <c r="T97" s="4"/>
      <c r="U97" s="62"/>
      <c r="V97" s="4"/>
      <c r="W97" s="4"/>
      <c r="X97" s="4"/>
      <c r="Y97" s="4"/>
      <c r="Z97" s="4"/>
      <c r="AA97" s="3"/>
    </row>
    <row r="98" spans="1:29" s="59" customFormat="1" ht="15">
      <c r="A98" s="193" t="s">
        <v>219</v>
      </c>
      <c r="B98" s="207">
        <f>'Open Int.'!E98</f>
        <v>4295100</v>
      </c>
      <c r="C98" s="208">
        <f>'Open Int.'!F98</f>
        <v>143700</v>
      </c>
      <c r="D98" s="210">
        <f>'Open Int.'!H98</f>
        <v>1312500</v>
      </c>
      <c r="E98" s="403">
        <f>'Open Int.'!I98</f>
        <v>-1500</v>
      </c>
      <c r="F98" s="212">
        <f>IF('Open Int.'!E98=0,0,'Open Int.'!H98/'Open Int.'!E98)</f>
        <v>0.30558077809596984</v>
      </c>
      <c r="G98" s="162">
        <v>0.31651972828443414</v>
      </c>
      <c r="H98" s="180">
        <f t="shared" si="2"/>
        <v>-0.03456008965935366</v>
      </c>
      <c r="I98" s="202">
        <f>IF(Volume!D98=0,0,Volume!F98/Volume!D98)</f>
        <v>0.33476394849785407</v>
      </c>
      <c r="J98" s="192">
        <v>0.26770467101958817</v>
      </c>
      <c r="K98" s="180">
        <f t="shared" si="3"/>
        <v>0.2504972260023028</v>
      </c>
      <c r="L98" s="61"/>
      <c r="M98" s="7"/>
      <c r="N98" s="60"/>
      <c r="O98" s="4"/>
      <c r="P98" s="4"/>
      <c r="Q98" s="4"/>
      <c r="R98" s="4"/>
      <c r="S98" s="4"/>
      <c r="T98" s="4"/>
      <c r="U98" s="62"/>
      <c r="V98" s="4"/>
      <c r="W98" s="4"/>
      <c r="X98" s="4"/>
      <c r="Y98" s="4"/>
      <c r="Z98" s="4"/>
      <c r="AA98" s="3"/>
      <c r="AB98" s="80"/>
      <c r="AC98" s="79"/>
    </row>
    <row r="99" spans="1:29" s="59" customFormat="1" ht="15">
      <c r="A99" s="193" t="s">
        <v>233</v>
      </c>
      <c r="B99" s="207">
        <f>'Open Int.'!E99</f>
        <v>4676600</v>
      </c>
      <c r="C99" s="208">
        <f>'Open Int.'!F99</f>
        <v>93800</v>
      </c>
      <c r="D99" s="210">
        <f>'Open Int.'!H99</f>
        <v>710200</v>
      </c>
      <c r="E99" s="403">
        <f>'Open Int.'!I99</f>
        <v>0</v>
      </c>
      <c r="F99" s="212">
        <f>IF('Open Int.'!E99=0,0,'Open Int.'!H99/'Open Int.'!E99)</f>
        <v>0.1518624641833811</v>
      </c>
      <c r="G99" s="162">
        <v>0.15497076023391812</v>
      </c>
      <c r="H99" s="180">
        <f>IF(G99=0,0,(F99-G99)/G99)</f>
        <v>-0.020057306590257812</v>
      </c>
      <c r="I99" s="202">
        <f>IF(Volume!D99=0,0,Volume!F99/Volume!D99)</f>
        <v>0.08064516129032258</v>
      </c>
      <c r="J99" s="192">
        <v>0.050359712230215826</v>
      </c>
      <c r="K99" s="180">
        <f>IF(J99=0,0,(I99-J99)/J99)</f>
        <v>0.6013824884792627</v>
      </c>
      <c r="L99" s="61"/>
      <c r="M99" s="7"/>
      <c r="N99" s="60"/>
      <c r="O99" s="4"/>
      <c r="P99" s="4"/>
      <c r="Q99" s="4"/>
      <c r="R99" s="4"/>
      <c r="S99" s="4"/>
      <c r="T99" s="4"/>
      <c r="U99" s="62"/>
      <c r="V99" s="4"/>
      <c r="W99" s="4"/>
      <c r="X99" s="4"/>
      <c r="Y99" s="4"/>
      <c r="Z99" s="4"/>
      <c r="AA99" s="3"/>
      <c r="AB99" s="80"/>
      <c r="AC99" s="79"/>
    </row>
    <row r="100" spans="1:29" s="59" customFormat="1" ht="15">
      <c r="A100" s="193" t="s">
        <v>253</v>
      </c>
      <c r="B100" s="207">
        <f>'Open Int.'!E100</f>
        <v>5078700</v>
      </c>
      <c r="C100" s="208">
        <f>'Open Int.'!F100</f>
        <v>240300</v>
      </c>
      <c r="D100" s="210">
        <f>'Open Int.'!H100</f>
        <v>834300</v>
      </c>
      <c r="E100" s="403">
        <f>'Open Int.'!I100</f>
        <v>48600</v>
      </c>
      <c r="F100" s="212">
        <f>IF('Open Int.'!E100=0,0,'Open Int.'!H100/'Open Int.'!E100)</f>
        <v>0.16427432216905902</v>
      </c>
      <c r="G100" s="162">
        <v>0.16238839285714285</v>
      </c>
      <c r="H100" s="180">
        <f>IF(G100=0,0,(F100-G100)/G100)</f>
        <v>0.011613695281628086</v>
      </c>
      <c r="I100" s="202">
        <f>IF(Volume!D100=0,0,Volume!F100/Volume!D100)</f>
        <v>0.1443661971830986</v>
      </c>
      <c r="J100" s="192">
        <v>0.18622448979591838</v>
      </c>
      <c r="K100" s="180">
        <f>IF(J100=0,0,(I100-J100)/J100)</f>
        <v>-0.22477329731815554</v>
      </c>
      <c r="L100" s="61"/>
      <c r="M100" s="7"/>
      <c r="N100" s="60"/>
      <c r="O100" s="4"/>
      <c r="P100" s="4"/>
      <c r="Q100" s="4"/>
      <c r="R100" s="4"/>
      <c r="S100" s="4"/>
      <c r="T100" s="4"/>
      <c r="U100" s="62"/>
      <c r="V100" s="4"/>
      <c r="W100" s="4"/>
      <c r="X100" s="4"/>
      <c r="Y100" s="4"/>
      <c r="Z100" s="4"/>
      <c r="AA100" s="3"/>
      <c r="AB100" s="80"/>
      <c r="AC100" s="79"/>
    </row>
    <row r="101" spans="1:29" s="59" customFormat="1" ht="15">
      <c r="A101" s="193" t="s">
        <v>220</v>
      </c>
      <c r="B101" s="207">
        <f>'Open Int.'!E101</f>
        <v>1214400</v>
      </c>
      <c r="C101" s="208">
        <f>'Open Int.'!F101</f>
        <v>10800</v>
      </c>
      <c r="D101" s="210">
        <f>'Open Int.'!H101</f>
        <v>202200</v>
      </c>
      <c r="E101" s="403">
        <f>'Open Int.'!I101</f>
        <v>12600</v>
      </c>
      <c r="F101" s="212">
        <f>IF('Open Int.'!E101=0,0,'Open Int.'!H101/'Open Int.'!E101)</f>
        <v>0.166501976284585</v>
      </c>
      <c r="G101" s="162">
        <v>0.1575274177467597</v>
      </c>
      <c r="H101" s="180">
        <f t="shared" si="2"/>
        <v>0.05697140641416933</v>
      </c>
      <c r="I101" s="202">
        <f>IF(Volume!D101=0,0,Volume!F101/Volume!D101)</f>
        <v>0.21164021164021163</v>
      </c>
      <c r="J101" s="192">
        <v>0.125</v>
      </c>
      <c r="K101" s="180">
        <f t="shared" si="3"/>
        <v>0.693121693121693</v>
      </c>
      <c r="L101" s="61"/>
      <c r="M101" s="7"/>
      <c r="N101" s="60"/>
      <c r="O101" s="4"/>
      <c r="P101" s="4"/>
      <c r="Q101" s="4"/>
      <c r="R101" s="4"/>
      <c r="S101" s="4"/>
      <c r="T101" s="4"/>
      <c r="U101" s="62"/>
      <c r="V101" s="4"/>
      <c r="W101" s="4"/>
      <c r="X101" s="4"/>
      <c r="Y101" s="4"/>
      <c r="Z101" s="4"/>
      <c r="AA101" s="3"/>
      <c r="AB101" s="80"/>
      <c r="AC101" s="79"/>
    </row>
    <row r="102" spans="1:29" s="59" customFormat="1" ht="15">
      <c r="A102" s="193" t="s">
        <v>221</v>
      </c>
      <c r="B102" s="207">
        <f>'Open Int.'!E102</f>
        <v>766500</v>
      </c>
      <c r="C102" s="208">
        <f>'Open Int.'!F102</f>
        <v>78500</v>
      </c>
      <c r="D102" s="210">
        <f>'Open Int.'!H102</f>
        <v>619500</v>
      </c>
      <c r="E102" s="403">
        <f>'Open Int.'!I102</f>
        <v>131000</v>
      </c>
      <c r="F102" s="212">
        <f>IF('Open Int.'!E102=0,0,'Open Int.'!H102/'Open Int.'!E102)</f>
        <v>0.8082191780821918</v>
      </c>
      <c r="G102" s="162">
        <v>0.7100290697674418</v>
      </c>
      <c r="H102" s="180">
        <f t="shared" si="2"/>
        <v>0.13829026513929982</v>
      </c>
      <c r="I102" s="202">
        <f>IF(Volume!D102=0,0,Volume!F102/Volume!D102)</f>
        <v>0.38579545454545455</v>
      </c>
      <c r="J102" s="192">
        <v>0.4153846153846154</v>
      </c>
      <c r="K102" s="180">
        <f t="shared" si="3"/>
        <v>-0.07123316498316502</v>
      </c>
      <c r="L102" s="61"/>
      <c r="M102" s="7"/>
      <c r="N102" s="60"/>
      <c r="O102" s="4"/>
      <c r="P102" s="4"/>
      <c r="Q102" s="4"/>
      <c r="R102" s="4"/>
      <c r="S102" s="4"/>
      <c r="T102" s="4"/>
      <c r="U102" s="62"/>
      <c r="V102" s="4"/>
      <c r="W102" s="4"/>
      <c r="X102" s="4"/>
      <c r="Y102" s="4"/>
      <c r="Z102" s="4"/>
      <c r="AA102" s="3"/>
      <c r="AB102" s="80"/>
      <c r="AC102" s="79"/>
    </row>
    <row r="103" spans="1:27" s="8" customFormat="1" ht="15">
      <c r="A103" s="193" t="s">
        <v>51</v>
      </c>
      <c r="B103" s="207">
        <f>'Open Int.'!E103</f>
        <v>251200</v>
      </c>
      <c r="C103" s="208">
        <f>'Open Int.'!F103</f>
        <v>4800</v>
      </c>
      <c r="D103" s="210">
        <f>'Open Int.'!H103</f>
        <v>27200</v>
      </c>
      <c r="E103" s="403">
        <f>'Open Int.'!I103</f>
        <v>0</v>
      </c>
      <c r="F103" s="212">
        <f>IF('Open Int.'!E103=0,0,'Open Int.'!H103/'Open Int.'!E103)</f>
        <v>0.10828025477707007</v>
      </c>
      <c r="G103" s="162">
        <v>0.11038961038961038</v>
      </c>
      <c r="H103" s="180">
        <f t="shared" si="2"/>
        <v>-0.019108280254776993</v>
      </c>
      <c r="I103" s="202">
        <f>IF(Volume!D103=0,0,Volume!F103/Volume!D103)</f>
        <v>0</v>
      </c>
      <c r="J103" s="192">
        <v>0</v>
      </c>
      <c r="K103" s="180">
        <f t="shared" si="3"/>
        <v>0</v>
      </c>
      <c r="L103" s="61"/>
      <c r="M103" s="7"/>
      <c r="N103" s="60"/>
      <c r="O103" s="4"/>
      <c r="P103" s="4"/>
      <c r="Q103" s="4"/>
      <c r="R103" s="4"/>
      <c r="S103" s="4"/>
      <c r="T103" s="4"/>
      <c r="U103" s="62"/>
      <c r="V103" s="4"/>
      <c r="W103" s="4"/>
      <c r="X103" s="4"/>
      <c r="Y103" s="4"/>
      <c r="Z103" s="4"/>
      <c r="AA103" s="3"/>
    </row>
    <row r="104" spans="1:27" s="8" customFormat="1" ht="15">
      <c r="A104" s="193" t="s">
        <v>245</v>
      </c>
      <c r="B104" s="207">
        <f>'Open Int.'!E104</f>
        <v>11250</v>
      </c>
      <c r="C104" s="208">
        <f>'Open Int.'!F104</f>
        <v>0</v>
      </c>
      <c r="D104" s="210">
        <f>'Open Int.'!H104</f>
        <v>0</v>
      </c>
      <c r="E104" s="403">
        <f>'Open Int.'!I104</f>
        <v>0</v>
      </c>
      <c r="F104" s="212">
        <f>IF('Open Int.'!E104=0,0,'Open Int.'!H104/'Open Int.'!E104)</f>
        <v>0</v>
      </c>
      <c r="G104" s="162">
        <v>0</v>
      </c>
      <c r="H104" s="180">
        <f t="shared" si="2"/>
        <v>0</v>
      </c>
      <c r="I104" s="202">
        <f>IF(Volume!D104=0,0,Volume!F104/Volume!D104)</f>
        <v>0</v>
      </c>
      <c r="J104" s="192">
        <v>0</v>
      </c>
      <c r="K104" s="180">
        <f t="shared" si="3"/>
        <v>0</v>
      </c>
      <c r="L104" s="61"/>
      <c r="M104" s="7"/>
      <c r="N104" s="60"/>
      <c r="O104" s="4"/>
      <c r="P104" s="4"/>
      <c r="Q104" s="4"/>
      <c r="R104" s="4"/>
      <c r="S104" s="4"/>
      <c r="T104" s="4"/>
      <c r="U104" s="62"/>
      <c r="V104" s="4"/>
      <c r="W104" s="4"/>
      <c r="X104" s="4"/>
      <c r="Y104" s="4"/>
      <c r="Z104" s="4"/>
      <c r="AA104" s="3"/>
    </row>
    <row r="105" spans="1:27" s="8" customFormat="1" ht="15">
      <c r="A105" s="193" t="s">
        <v>196</v>
      </c>
      <c r="B105" s="207">
        <f>'Open Int.'!E105</f>
        <v>345000</v>
      </c>
      <c r="C105" s="208">
        <f>'Open Int.'!F105</f>
        <v>-21000</v>
      </c>
      <c r="D105" s="210">
        <f>'Open Int.'!H105</f>
        <v>63000</v>
      </c>
      <c r="E105" s="403">
        <f>'Open Int.'!I105</f>
        <v>-4500</v>
      </c>
      <c r="F105" s="212">
        <f>IF('Open Int.'!E105=0,0,'Open Int.'!H105/'Open Int.'!E105)</f>
        <v>0.1826086956521739</v>
      </c>
      <c r="G105" s="162">
        <v>0.18442622950819673</v>
      </c>
      <c r="H105" s="180">
        <f t="shared" si="2"/>
        <v>-0.00985507246376817</v>
      </c>
      <c r="I105" s="202">
        <f>IF(Volume!D105=0,0,Volume!F105/Volume!D105)</f>
        <v>0</v>
      </c>
      <c r="J105" s="192">
        <v>0</v>
      </c>
      <c r="K105" s="180">
        <f t="shared" si="3"/>
        <v>0</v>
      </c>
      <c r="L105" s="61"/>
      <c r="M105" s="7"/>
      <c r="N105" s="60"/>
      <c r="O105" s="4"/>
      <c r="P105" s="4"/>
      <c r="Q105" s="4"/>
      <c r="R105" s="4"/>
      <c r="S105" s="4"/>
      <c r="T105" s="4"/>
      <c r="U105" s="62"/>
      <c r="V105" s="4"/>
      <c r="W105" s="4"/>
      <c r="X105" s="4"/>
      <c r="Y105" s="4"/>
      <c r="Z105" s="4"/>
      <c r="AA105" s="3"/>
    </row>
    <row r="106" spans="1:27" s="8" customFormat="1" ht="15">
      <c r="A106" s="193" t="s">
        <v>197</v>
      </c>
      <c r="B106" s="207">
        <f>'Open Int.'!E106</f>
        <v>0</v>
      </c>
      <c r="C106" s="208">
        <f>'Open Int.'!F106</f>
        <v>0</v>
      </c>
      <c r="D106" s="210">
        <f>'Open Int.'!H106</f>
        <v>0</v>
      </c>
      <c r="E106" s="403">
        <f>'Open Int.'!I106</f>
        <v>0</v>
      </c>
      <c r="F106" s="212">
        <f>IF('Open Int.'!E106=0,0,'Open Int.'!H106/'Open Int.'!E106)</f>
        <v>0</v>
      </c>
      <c r="G106" s="162">
        <v>0</v>
      </c>
      <c r="H106" s="180">
        <f t="shared" si="2"/>
        <v>0</v>
      </c>
      <c r="I106" s="202">
        <f>IF(Volume!D106=0,0,Volume!F106/Volume!D106)</f>
        <v>0</v>
      </c>
      <c r="J106" s="192">
        <v>0</v>
      </c>
      <c r="K106" s="180">
        <f t="shared" si="3"/>
        <v>0</v>
      </c>
      <c r="L106" s="61"/>
      <c r="M106" s="7"/>
      <c r="N106" s="60"/>
      <c r="O106" s="4"/>
      <c r="P106" s="4"/>
      <c r="Q106" s="4"/>
      <c r="R106" s="4"/>
      <c r="S106" s="4"/>
      <c r="T106" s="4"/>
      <c r="U106" s="62"/>
      <c r="V106" s="4"/>
      <c r="W106" s="4"/>
      <c r="X106" s="4"/>
      <c r="Y106" s="4"/>
      <c r="Z106" s="4"/>
      <c r="AA106" s="3"/>
    </row>
    <row r="107" spans="1:27" s="8" customFormat="1" ht="15">
      <c r="A107" s="193" t="s">
        <v>165</v>
      </c>
      <c r="B107" s="207">
        <f>'Open Int.'!E107</f>
        <v>212625</v>
      </c>
      <c r="C107" s="208">
        <f>'Open Int.'!F107</f>
        <v>8750</v>
      </c>
      <c r="D107" s="210">
        <f>'Open Int.'!H107</f>
        <v>45500</v>
      </c>
      <c r="E107" s="403">
        <f>'Open Int.'!I107</f>
        <v>0</v>
      </c>
      <c r="F107" s="212">
        <f>IF('Open Int.'!E107=0,0,'Open Int.'!H107/'Open Int.'!E107)</f>
        <v>0.2139917695473251</v>
      </c>
      <c r="G107" s="162">
        <v>0.22317596566523606</v>
      </c>
      <c r="H107" s="180">
        <f t="shared" si="2"/>
        <v>-0.041152263374485666</v>
      </c>
      <c r="I107" s="202">
        <f>IF(Volume!D107=0,0,Volume!F107/Volume!D107)</f>
        <v>0</v>
      </c>
      <c r="J107" s="192">
        <v>0.056179775280898875</v>
      </c>
      <c r="K107" s="180">
        <f t="shared" si="3"/>
        <v>-1</v>
      </c>
      <c r="L107" s="61"/>
      <c r="M107" s="7"/>
      <c r="N107" s="60"/>
      <c r="O107" s="4"/>
      <c r="P107" s="4"/>
      <c r="Q107" s="4"/>
      <c r="R107" s="4"/>
      <c r="S107" s="4"/>
      <c r="T107" s="4"/>
      <c r="U107" s="62"/>
      <c r="V107" s="4"/>
      <c r="W107" s="4"/>
      <c r="X107" s="4"/>
      <c r="Y107" s="4"/>
      <c r="Z107" s="4"/>
      <c r="AA107" s="3"/>
    </row>
    <row r="108" spans="1:27" s="8" customFormat="1" ht="15">
      <c r="A108" s="193" t="s">
        <v>166</v>
      </c>
      <c r="B108" s="207">
        <f>'Open Int.'!E108</f>
        <v>0</v>
      </c>
      <c r="C108" s="208">
        <f>'Open Int.'!F108</f>
        <v>0</v>
      </c>
      <c r="D108" s="210">
        <f>'Open Int.'!H108</f>
        <v>9000</v>
      </c>
      <c r="E108" s="403">
        <f>'Open Int.'!I108</f>
        <v>9000</v>
      </c>
      <c r="F108" s="212">
        <f>IF('Open Int.'!E108=0,0,'Open Int.'!H108/'Open Int.'!E108)</f>
        <v>0</v>
      </c>
      <c r="G108" s="162">
        <v>0</v>
      </c>
      <c r="H108" s="180">
        <f t="shared" si="2"/>
        <v>0</v>
      </c>
      <c r="I108" s="202">
        <f>IF(Volume!D108=0,0,Volume!F108/Volume!D108)</f>
        <v>0</v>
      </c>
      <c r="J108" s="192">
        <v>0</v>
      </c>
      <c r="K108" s="180">
        <f t="shared" si="3"/>
        <v>0</v>
      </c>
      <c r="L108" s="61"/>
      <c r="M108" s="7"/>
      <c r="N108" s="60"/>
      <c r="O108" s="4"/>
      <c r="P108" s="4"/>
      <c r="Q108" s="4"/>
      <c r="R108" s="4"/>
      <c r="S108" s="4"/>
      <c r="T108" s="4"/>
      <c r="U108" s="62"/>
      <c r="V108" s="4"/>
      <c r="W108" s="4"/>
      <c r="X108" s="4"/>
      <c r="Y108" s="4"/>
      <c r="Z108" s="4"/>
      <c r="AA108" s="3"/>
    </row>
    <row r="109" spans="1:27" s="8" customFormat="1" ht="15">
      <c r="A109" s="193" t="s">
        <v>231</v>
      </c>
      <c r="B109" s="207">
        <f>'Open Int.'!E109</f>
        <v>1000</v>
      </c>
      <c r="C109" s="208">
        <f>'Open Int.'!F109</f>
        <v>0</v>
      </c>
      <c r="D109" s="210">
        <f>'Open Int.'!H109</f>
        <v>250</v>
      </c>
      <c r="E109" s="403">
        <f>'Open Int.'!I109</f>
        <v>0</v>
      </c>
      <c r="F109" s="212">
        <f>IF('Open Int.'!E109=0,0,'Open Int.'!H109/'Open Int.'!E109)</f>
        <v>0.25</v>
      </c>
      <c r="G109" s="162">
        <v>0.25</v>
      </c>
      <c r="H109" s="180">
        <f>IF(G109=0,0,(F109-G109)/G109)</f>
        <v>0</v>
      </c>
      <c r="I109" s="202">
        <f>IF(Volume!D109=0,0,Volume!F109/Volume!D109)</f>
        <v>0</v>
      </c>
      <c r="J109" s="192">
        <v>0</v>
      </c>
      <c r="K109" s="180">
        <f>IF(J109=0,0,(I109-J109)/J109)</f>
        <v>0</v>
      </c>
      <c r="L109" s="61"/>
      <c r="M109" s="7"/>
      <c r="N109" s="60"/>
      <c r="O109" s="4"/>
      <c r="P109" s="4"/>
      <c r="Q109" s="4"/>
      <c r="R109" s="4"/>
      <c r="S109" s="4"/>
      <c r="T109" s="4"/>
      <c r="U109" s="62"/>
      <c r="V109" s="4"/>
      <c r="W109" s="4"/>
      <c r="X109" s="4"/>
      <c r="Y109" s="4"/>
      <c r="Z109" s="4"/>
      <c r="AA109" s="3"/>
    </row>
    <row r="110" spans="1:29" s="59" customFormat="1" ht="15">
      <c r="A110" s="193" t="s">
        <v>246</v>
      </c>
      <c r="B110" s="207">
        <f>'Open Int.'!E110</f>
        <v>30200</v>
      </c>
      <c r="C110" s="208">
        <f>'Open Int.'!F110</f>
        <v>-200</v>
      </c>
      <c r="D110" s="210">
        <f>'Open Int.'!H110</f>
        <v>5000</v>
      </c>
      <c r="E110" s="403">
        <f>'Open Int.'!I110</f>
        <v>-200</v>
      </c>
      <c r="F110" s="212">
        <f>IF('Open Int.'!E110=0,0,'Open Int.'!H110/'Open Int.'!E110)</f>
        <v>0.16556291390728478</v>
      </c>
      <c r="G110" s="162">
        <v>0.17105263157894737</v>
      </c>
      <c r="H110" s="180">
        <f t="shared" si="2"/>
        <v>-0.032093734080488996</v>
      </c>
      <c r="I110" s="202">
        <f>IF(Volume!D110=0,0,Volume!F110/Volume!D110)</f>
        <v>0.15789473684210525</v>
      </c>
      <c r="J110" s="192">
        <v>0</v>
      </c>
      <c r="K110" s="180">
        <f t="shared" si="3"/>
        <v>0</v>
      </c>
      <c r="L110" s="61"/>
      <c r="M110" s="7"/>
      <c r="N110" s="60"/>
      <c r="O110" s="4"/>
      <c r="P110" s="4"/>
      <c r="Q110" s="4"/>
      <c r="R110" s="4"/>
      <c r="S110" s="4"/>
      <c r="T110" s="4"/>
      <c r="U110" s="62"/>
      <c r="V110" s="4"/>
      <c r="W110" s="4"/>
      <c r="X110" s="4"/>
      <c r="Y110" s="4"/>
      <c r="Z110" s="4"/>
      <c r="AA110" s="3"/>
      <c r="AB110" s="80"/>
      <c r="AC110" s="79"/>
    </row>
    <row r="111" spans="1:27" s="8" customFormat="1" ht="15">
      <c r="A111" s="193" t="s">
        <v>105</v>
      </c>
      <c r="B111" s="207">
        <f>'Open Int.'!E111</f>
        <v>2986800</v>
      </c>
      <c r="C111" s="208">
        <f>'Open Int.'!F111</f>
        <v>-152000</v>
      </c>
      <c r="D111" s="210">
        <f>'Open Int.'!H111</f>
        <v>380000</v>
      </c>
      <c r="E111" s="403">
        <f>'Open Int.'!I111</f>
        <v>83600</v>
      </c>
      <c r="F111" s="212">
        <f>IF('Open Int.'!E111=0,0,'Open Int.'!H111/'Open Int.'!E111)</f>
        <v>0.1272264631043257</v>
      </c>
      <c r="G111" s="162">
        <v>0.09443099273607748</v>
      </c>
      <c r="H111" s="180">
        <f t="shared" si="2"/>
        <v>0.3472956221047824</v>
      </c>
      <c r="I111" s="202">
        <f>IF(Volume!D111=0,0,Volume!F111/Volume!D111)</f>
        <v>0.1282051282051282</v>
      </c>
      <c r="J111" s="192">
        <v>0.18840579710144928</v>
      </c>
      <c r="K111" s="180">
        <f t="shared" si="3"/>
        <v>-0.319526627218935</v>
      </c>
      <c r="L111" s="61"/>
      <c r="M111" s="7"/>
      <c r="N111" s="60"/>
      <c r="O111" s="4"/>
      <c r="P111" s="4"/>
      <c r="Q111" s="4"/>
      <c r="R111" s="4"/>
      <c r="S111" s="4"/>
      <c r="T111" s="4"/>
      <c r="U111" s="62"/>
      <c r="V111" s="4"/>
      <c r="W111" s="4"/>
      <c r="X111" s="4"/>
      <c r="Y111" s="4"/>
      <c r="Z111" s="4"/>
      <c r="AA111" s="3"/>
    </row>
    <row r="112" spans="1:29" s="59" customFormat="1" ht="15">
      <c r="A112" s="193" t="s">
        <v>167</v>
      </c>
      <c r="B112" s="207">
        <f>'Open Int.'!E112</f>
        <v>72900</v>
      </c>
      <c r="C112" s="208">
        <f>'Open Int.'!F112</f>
        <v>4050</v>
      </c>
      <c r="D112" s="210">
        <f>'Open Int.'!H112</f>
        <v>10800</v>
      </c>
      <c r="E112" s="403">
        <f>'Open Int.'!I112</f>
        <v>0</v>
      </c>
      <c r="F112" s="212">
        <f>IF('Open Int.'!E112=0,0,'Open Int.'!H112/'Open Int.'!E112)</f>
        <v>0.14814814814814814</v>
      </c>
      <c r="G112" s="162">
        <v>0.1568627450980392</v>
      </c>
      <c r="H112" s="180">
        <f t="shared" si="2"/>
        <v>-0.055555555555555594</v>
      </c>
      <c r="I112" s="202">
        <f>IF(Volume!D112=0,0,Volume!F112/Volume!D112)</f>
        <v>0</v>
      </c>
      <c r="J112" s="192">
        <v>0</v>
      </c>
      <c r="K112" s="180">
        <f t="shared" si="3"/>
        <v>0</v>
      </c>
      <c r="L112" s="61"/>
      <c r="M112" s="7"/>
      <c r="N112" s="60"/>
      <c r="O112" s="4"/>
      <c r="P112" s="4"/>
      <c r="Q112" s="4"/>
      <c r="R112" s="4"/>
      <c r="S112" s="4"/>
      <c r="T112" s="4"/>
      <c r="U112" s="62"/>
      <c r="V112" s="4"/>
      <c r="W112" s="4"/>
      <c r="X112" s="4"/>
      <c r="Y112" s="4"/>
      <c r="Z112" s="4"/>
      <c r="AA112" s="3"/>
      <c r="AB112" s="80"/>
      <c r="AC112" s="79"/>
    </row>
    <row r="113" spans="1:29" s="59" customFormat="1" ht="15">
      <c r="A113" s="193" t="s">
        <v>224</v>
      </c>
      <c r="B113" s="207">
        <f>'Open Int.'!E113</f>
        <v>723060</v>
      </c>
      <c r="C113" s="208">
        <f>'Open Int.'!F113</f>
        <v>-2060</v>
      </c>
      <c r="D113" s="210">
        <f>'Open Int.'!H113</f>
        <v>111240</v>
      </c>
      <c r="E113" s="403">
        <f>'Open Int.'!I113</f>
        <v>4532</v>
      </c>
      <c r="F113" s="212">
        <f>IF('Open Int.'!E113=0,0,'Open Int.'!H113/'Open Int.'!E113)</f>
        <v>0.15384615384615385</v>
      </c>
      <c r="G113" s="162">
        <v>0.1471590909090909</v>
      </c>
      <c r="H113" s="180">
        <f t="shared" si="2"/>
        <v>0.04544104544104552</v>
      </c>
      <c r="I113" s="202">
        <f>IF(Volume!D113=0,0,Volume!F113/Volume!D113)</f>
        <v>0.17543859649122806</v>
      </c>
      <c r="J113" s="192">
        <v>0.22742474916387959</v>
      </c>
      <c r="K113" s="180">
        <f t="shared" si="3"/>
        <v>-0.22858617131062953</v>
      </c>
      <c r="L113" s="61"/>
      <c r="M113" s="7"/>
      <c r="N113" s="60"/>
      <c r="O113" s="4"/>
      <c r="P113" s="4"/>
      <c r="Q113" s="4"/>
      <c r="R113" s="4"/>
      <c r="S113" s="4"/>
      <c r="T113" s="4"/>
      <c r="U113" s="62"/>
      <c r="V113" s="4"/>
      <c r="W113" s="4"/>
      <c r="X113" s="4"/>
      <c r="Y113" s="4"/>
      <c r="Z113" s="4"/>
      <c r="AA113" s="3"/>
      <c r="AB113" s="80"/>
      <c r="AC113" s="79"/>
    </row>
    <row r="114" spans="1:29" s="59" customFormat="1" ht="15">
      <c r="A114" s="193" t="s">
        <v>247</v>
      </c>
      <c r="B114" s="207">
        <f>'Open Int.'!E114</f>
        <v>29600</v>
      </c>
      <c r="C114" s="208">
        <f>'Open Int.'!F114</f>
        <v>-800</v>
      </c>
      <c r="D114" s="210">
        <f>'Open Int.'!H114</f>
        <v>4000</v>
      </c>
      <c r="E114" s="403">
        <f>'Open Int.'!I114</f>
        <v>0</v>
      </c>
      <c r="F114" s="212">
        <f>IF('Open Int.'!E114=0,0,'Open Int.'!H114/'Open Int.'!E114)</f>
        <v>0.13513513513513514</v>
      </c>
      <c r="G114" s="162">
        <v>0.13157894736842105</v>
      </c>
      <c r="H114" s="180">
        <f t="shared" si="2"/>
        <v>0.02702702702702714</v>
      </c>
      <c r="I114" s="202">
        <f>IF(Volume!D114=0,0,Volume!F114/Volume!D114)</f>
        <v>0</v>
      </c>
      <c r="J114" s="192">
        <v>0.041666666666666664</v>
      </c>
      <c r="K114" s="180">
        <f t="shared" si="3"/>
        <v>-1</v>
      </c>
      <c r="L114" s="61"/>
      <c r="M114" s="7"/>
      <c r="N114" s="60"/>
      <c r="O114" s="4"/>
      <c r="P114" s="4"/>
      <c r="Q114" s="4"/>
      <c r="R114" s="4"/>
      <c r="S114" s="4"/>
      <c r="T114" s="4"/>
      <c r="U114" s="62"/>
      <c r="V114" s="4"/>
      <c r="W114" s="4"/>
      <c r="X114" s="4"/>
      <c r="Y114" s="4"/>
      <c r="Z114" s="4"/>
      <c r="AA114" s="3"/>
      <c r="AB114" s="80"/>
      <c r="AC114" s="79"/>
    </row>
    <row r="115" spans="1:29" s="59" customFormat="1" ht="15">
      <c r="A115" s="193" t="s">
        <v>201</v>
      </c>
      <c r="B115" s="207">
        <f>'Open Int.'!E115</f>
        <v>5834700</v>
      </c>
      <c r="C115" s="208">
        <f>'Open Int.'!F115</f>
        <v>213300</v>
      </c>
      <c r="D115" s="210">
        <f>'Open Int.'!H115</f>
        <v>1193400</v>
      </c>
      <c r="E115" s="403">
        <f>'Open Int.'!I115</f>
        <v>31050</v>
      </c>
      <c r="F115" s="212">
        <f>IF('Open Int.'!E115=0,0,'Open Int.'!H115/'Open Int.'!E115)</f>
        <v>0.2045349375289218</v>
      </c>
      <c r="G115" s="162">
        <v>0.20677233429394812</v>
      </c>
      <c r="H115" s="180">
        <f t="shared" si="2"/>
        <v>-0.010820580870580266</v>
      </c>
      <c r="I115" s="202">
        <f>IF(Volume!D115=0,0,Volume!F115/Volume!D115)</f>
        <v>0.17978395061728394</v>
      </c>
      <c r="J115" s="192">
        <v>0.2621696801112656</v>
      </c>
      <c r="K115" s="180">
        <f t="shared" si="3"/>
        <v>-0.31424583292399383</v>
      </c>
      <c r="L115" s="61"/>
      <c r="M115" s="7"/>
      <c r="N115" s="60"/>
      <c r="O115" s="4"/>
      <c r="P115" s="4"/>
      <c r="Q115" s="4"/>
      <c r="R115" s="4"/>
      <c r="S115" s="4"/>
      <c r="T115" s="4"/>
      <c r="U115" s="62"/>
      <c r="V115" s="4"/>
      <c r="W115" s="4"/>
      <c r="X115" s="4"/>
      <c r="Y115" s="4"/>
      <c r="Z115" s="4"/>
      <c r="AA115" s="3"/>
      <c r="AB115" s="80"/>
      <c r="AC115" s="79"/>
    </row>
    <row r="116" spans="1:29" s="59" customFormat="1" ht="15">
      <c r="A116" s="193" t="s">
        <v>222</v>
      </c>
      <c r="B116" s="207">
        <f>'Open Int.'!E116</f>
        <v>86350</v>
      </c>
      <c r="C116" s="208">
        <f>'Open Int.'!F116</f>
        <v>1925</v>
      </c>
      <c r="D116" s="210">
        <f>'Open Int.'!H116</f>
        <v>2750</v>
      </c>
      <c r="E116" s="403">
        <f>'Open Int.'!I116</f>
        <v>0</v>
      </c>
      <c r="F116" s="212">
        <f>IF('Open Int.'!E116=0,0,'Open Int.'!H116/'Open Int.'!E116)</f>
        <v>0.03184713375796178</v>
      </c>
      <c r="G116" s="162">
        <v>0.03257328990228013</v>
      </c>
      <c r="H116" s="180">
        <f t="shared" si="2"/>
        <v>-0.02229299363057327</v>
      </c>
      <c r="I116" s="202">
        <f>IF(Volume!D116=0,0,Volume!F116/Volume!D116)</f>
        <v>0.05555555555555555</v>
      </c>
      <c r="J116" s="192">
        <v>0</v>
      </c>
      <c r="K116" s="180">
        <f t="shared" si="3"/>
        <v>0</v>
      </c>
      <c r="L116" s="61"/>
      <c r="M116" s="7"/>
      <c r="N116" s="60"/>
      <c r="O116" s="4"/>
      <c r="P116" s="4"/>
      <c r="Q116" s="4"/>
      <c r="R116" s="4"/>
      <c r="S116" s="4"/>
      <c r="T116" s="4"/>
      <c r="U116" s="62"/>
      <c r="V116" s="4"/>
      <c r="W116" s="4"/>
      <c r="X116" s="4"/>
      <c r="Y116" s="4"/>
      <c r="Z116" s="4"/>
      <c r="AA116" s="3"/>
      <c r="AB116" s="80"/>
      <c r="AC116" s="79"/>
    </row>
    <row r="117" spans="1:27" s="8" customFormat="1" ht="15">
      <c r="A117" s="193" t="s">
        <v>133</v>
      </c>
      <c r="B117" s="207">
        <f>'Open Int.'!E117</f>
        <v>317500</v>
      </c>
      <c r="C117" s="208">
        <f>'Open Int.'!F117</f>
        <v>24000</v>
      </c>
      <c r="D117" s="210">
        <f>'Open Int.'!H117</f>
        <v>6500</v>
      </c>
      <c r="E117" s="403">
        <f>'Open Int.'!I117</f>
        <v>1000</v>
      </c>
      <c r="F117" s="212">
        <f>IF('Open Int.'!E117=0,0,'Open Int.'!H117/'Open Int.'!E117)</f>
        <v>0.02047244094488189</v>
      </c>
      <c r="G117" s="162">
        <v>0.018739352640545145</v>
      </c>
      <c r="H117" s="180">
        <f t="shared" si="2"/>
        <v>0.09248389405869716</v>
      </c>
      <c r="I117" s="202">
        <f>IF(Volume!D117=0,0,Volume!F117/Volume!D117)</f>
        <v>0.023554603854389723</v>
      </c>
      <c r="J117" s="192">
        <v>0.0273972602739726</v>
      </c>
      <c r="K117" s="180">
        <f t="shared" si="3"/>
        <v>-0.14025695931477508</v>
      </c>
      <c r="L117" s="61"/>
      <c r="M117" s="7"/>
      <c r="N117" s="60"/>
      <c r="O117" s="4"/>
      <c r="P117" s="4"/>
      <c r="Q117" s="4"/>
      <c r="R117" s="4"/>
      <c r="S117" s="4"/>
      <c r="T117" s="4"/>
      <c r="U117" s="62"/>
      <c r="V117" s="4"/>
      <c r="W117" s="4"/>
      <c r="X117" s="4"/>
      <c r="Y117" s="4"/>
      <c r="Z117" s="4"/>
      <c r="AA117" s="3"/>
    </row>
    <row r="118" spans="1:27" s="8" customFormat="1" ht="15">
      <c r="A118" s="193" t="s">
        <v>248</v>
      </c>
      <c r="B118" s="207">
        <f>'Open Int.'!E118</f>
        <v>23016</v>
      </c>
      <c r="C118" s="208">
        <f>'Open Int.'!F118</f>
        <v>1644</v>
      </c>
      <c r="D118" s="210">
        <f>'Open Int.'!H118</f>
        <v>2877</v>
      </c>
      <c r="E118" s="403">
        <f>'Open Int.'!I118</f>
        <v>0</v>
      </c>
      <c r="F118" s="212">
        <f>IF('Open Int.'!E118=0,0,'Open Int.'!H118/'Open Int.'!E118)</f>
        <v>0.125</v>
      </c>
      <c r="G118" s="162">
        <v>0.1346153846153846</v>
      </c>
      <c r="H118" s="180">
        <f t="shared" si="2"/>
        <v>-0.07142857142857138</v>
      </c>
      <c r="I118" s="202">
        <f>IF(Volume!D118=0,0,Volume!F118/Volume!D118)</f>
        <v>0.14285714285714285</v>
      </c>
      <c r="J118" s="192">
        <v>0</v>
      </c>
      <c r="K118" s="180">
        <f t="shared" si="3"/>
        <v>0</v>
      </c>
      <c r="L118" s="61"/>
      <c r="M118" s="7"/>
      <c r="N118" s="60"/>
      <c r="O118" s="4"/>
      <c r="P118" s="4"/>
      <c r="Q118" s="4"/>
      <c r="R118" s="4"/>
      <c r="S118" s="4"/>
      <c r="T118" s="4"/>
      <c r="U118" s="62"/>
      <c r="V118" s="4"/>
      <c r="W118" s="4"/>
      <c r="X118" s="4"/>
      <c r="Y118" s="4"/>
      <c r="Z118" s="4"/>
      <c r="AA118" s="3"/>
    </row>
    <row r="119" spans="1:29" s="59" customFormat="1" ht="13.5" customHeight="1">
      <c r="A119" s="193" t="s">
        <v>189</v>
      </c>
      <c r="B119" s="207">
        <f>'Open Int.'!E119</f>
        <v>280250</v>
      </c>
      <c r="C119" s="208">
        <f>'Open Int.'!F119</f>
        <v>20650</v>
      </c>
      <c r="D119" s="210">
        <f>'Open Int.'!H119</f>
        <v>41300</v>
      </c>
      <c r="E119" s="403">
        <f>'Open Int.'!I119</f>
        <v>11800</v>
      </c>
      <c r="F119" s="212">
        <f>IF('Open Int.'!E119=0,0,'Open Int.'!H119/'Open Int.'!E119)</f>
        <v>0.14736842105263157</v>
      </c>
      <c r="G119" s="162">
        <v>0.11363636363636363</v>
      </c>
      <c r="H119" s="180">
        <f t="shared" si="2"/>
        <v>0.2968421052631578</v>
      </c>
      <c r="I119" s="202">
        <f>IF(Volume!D119=0,0,Volume!F119/Volume!D119)</f>
        <v>0.0784313725490196</v>
      </c>
      <c r="J119" s="192">
        <v>0</v>
      </c>
      <c r="K119" s="180">
        <f t="shared" si="3"/>
        <v>0</v>
      </c>
      <c r="L119" s="61"/>
      <c r="M119" s="7"/>
      <c r="N119" s="60"/>
      <c r="O119" s="4"/>
      <c r="P119" s="4"/>
      <c r="Q119" s="4"/>
      <c r="R119" s="4"/>
      <c r="S119" s="4"/>
      <c r="T119" s="4"/>
      <c r="U119" s="62"/>
      <c r="V119" s="4"/>
      <c r="W119" s="4"/>
      <c r="X119" s="4"/>
      <c r="Y119" s="4"/>
      <c r="Z119" s="4"/>
      <c r="AA119" s="3"/>
      <c r="AB119" s="80"/>
      <c r="AC119" s="79"/>
    </row>
    <row r="120" spans="1:27" s="8" customFormat="1" ht="15">
      <c r="A120" s="193" t="s">
        <v>96</v>
      </c>
      <c r="B120" s="207">
        <f>'Open Int.'!E120</f>
        <v>105000</v>
      </c>
      <c r="C120" s="208">
        <f>'Open Int.'!F120</f>
        <v>4200</v>
      </c>
      <c r="D120" s="210">
        <f>'Open Int.'!H120</f>
        <v>12600</v>
      </c>
      <c r="E120" s="403">
        <f>'Open Int.'!I120</f>
        <v>0</v>
      </c>
      <c r="F120" s="212">
        <f>IF('Open Int.'!E120=0,0,'Open Int.'!H120/'Open Int.'!E120)</f>
        <v>0.12</v>
      </c>
      <c r="G120" s="162">
        <v>0.125</v>
      </c>
      <c r="H120" s="180">
        <f t="shared" si="2"/>
        <v>-0.040000000000000036</v>
      </c>
      <c r="I120" s="202">
        <f>IF(Volume!D120=0,0,Volume!F120/Volume!D120)</f>
        <v>0</v>
      </c>
      <c r="J120" s="192">
        <v>0</v>
      </c>
      <c r="K120" s="180">
        <f t="shared" si="3"/>
        <v>0</v>
      </c>
      <c r="L120" s="61"/>
      <c r="M120" s="7"/>
      <c r="N120" s="60"/>
      <c r="O120" s="4"/>
      <c r="P120" s="4"/>
      <c r="Q120" s="4"/>
      <c r="R120" s="4"/>
      <c r="S120" s="4"/>
      <c r="T120" s="4"/>
      <c r="U120" s="62"/>
      <c r="V120" s="4"/>
      <c r="W120" s="4"/>
      <c r="X120" s="4"/>
      <c r="Y120" s="4"/>
      <c r="Z120" s="4"/>
      <c r="AA120" s="3"/>
    </row>
    <row r="121" spans="1:27" s="8" customFormat="1" ht="15">
      <c r="A121" s="193" t="s">
        <v>168</v>
      </c>
      <c r="B121" s="207">
        <f>'Open Int.'!E121</f>
        <v>1800</v>
      </c>
      <c r="C121" s="208">
        <f>'Open Int.'!F121</f>
        <v>-6300</v>
      </c>
      <c r="D121" s="210">
        <f>'Open Int.'!H121</f>
        <v>900</v>
      </c>
      <c r="E121" s="403">
        <f>'Open Int.'!I121</f>
        <v>0</v>
      </c>
      <c r="F121" s="212">
        <f>IF('Open Int.'!E121=0,0,'Open Int.'!H121/'Open Int.'!E121)</f>
        <v>0.5</v>
      </c>
      <c r="G121" s="162">
        <v>0.1111111111111111</v>
      </c>
      <c r="H121" s="180">
        <f t="shared" si="2"/>
        <v>3.5000000000000004</v>
      </c>
      <c r="I121" s="202">
        <f>IF(Volume!D121=0,0,Volume!F121/Volume!D121)</f>
        <v>0</v>
      </c>
      <c r="J121" s="192">
        <v>0.125</v>
      </c>
      <c r="K121" s="180">
        <f t="shared" si="3"/>
        <v>-1</v>
      </c>
      <c r="L121" s="61"/>
      <c r="M121" s="7"/>
      <c r="N121" s="60"/>
      <c r="O121" s="4"/>
      <c r="P121" s="4"/>
      <c r="Q121" s="4"/>
      <c r="R121" s="4"/>
      <c r="S121" s="4"/>
      <c r="T121" s="4"/>
      <c r="U121" s="62"/>
      <c r="V121" s="4"/>
      <c r="W121" s="4"/>
      <c r="X121" s="4"/>
      <c r="Y121" s="4"/>
      <c r="Z121" s="4"/>
      <c r="AA121" s="3"/>
    </row>
    <row r="122" spans="1:27" s="8" customFormat="1" ht="15">
      <c r="A122" s="193" t="s">
        <v>169</v>
      </c>
      <c r="B122" s="207">
        <f>'Open Int.'!E122</f>
        <v>531300</v>
      </c>
      <c r="C122" s="208">
        <f>'Open Int.'!F122</f>
        <v>34500</v>
      </c>
      <c r="D122" s="210">
        <f>'Open Int.'!H122</f>
        <v>48300</v>
      </c>
      <c r="E122" s="403">
        <f>'Open Int.'!I122</f>
        <v>0</v>
      </c>
      <c r="F122" s="212">
        <f>IF('Open Int.'!E122=0,0,'Open Int.'!H122/'Open Int.'!E122)</f>
        <v>0.09090909090909091</v>
      </c>
      <c r="G122" s="162">
        <v>0.09722222222222222</v>
      </c>
      <c r="H122" s="180">
        <f t="shared" si="2"/>
        <v>-0.06493506493506493</v>
      </c>
      <c r="I122" s="202">
        <f>IF(Volume!D122=0,0,Volume!F122/Volume!D122)</f>
        <v>0</v>
      </c>
      <c r="J122" s="192">
        <v>0</v>
      </c>
      <c r="K122" s="180">
        <f t="shared" si="3"/>
        <v>0</v>
      </c>
      <c r="L122" s="61"/>
      <c r="M122" s="7"/>
      <c r="N122" s="60"/>
      <c r="O122" s="4"/>
      <c r="P122" s="4"/>
      <c r="Q122" s="4"/>
      <c r="R122" s="4"/>
      <c r="S122" s="4"/>
      <c r="T122" s="4"/>
      <c r="U122" s="62"/>
      <c r="V122" s="4"/>
      <c r="W122" s="4"/>
      <c r="X122" s="4"/>
      <c r="Y122" s="4"/>
      <c r="Z122" s="4"/>
      <c r="AA122" s="3"/>
    </row>
    <row r="123" spans="1:29" s="59" customFormat="1" ht="14.25" customHeight="1">
      <c r="A123" s="193" t="s">
        <v>170</v>
      </c>
      <c r="B123" s="207">
        <f>'Open Int.'!E123</f>
        <v>178500</v>
      </c>
      <c r="C123" s="208">
        <f>'Open Int.'!F123</f>
        <v>11025</v>
      </c>
      <c r="D123" s="210">
        <f>'Open Int.'!H123</f>
        <v>29400</v>
      </c>
      <c r="E123" s="403">
        <f>'Open Int.'!I123</f>
        <v>-14175</v>
      </c>
      <c r="F123" s="212">
        <f>IF('Open Int.'!E123=0,0,'Open Int.'!H123/'Open Int.'!E123)</f>
        <v>0.16470588235294117</v>
      </c>
      <c r="G123" s="162">
        <v>0.2601880877742947</v>
      </c>
      <c r="H123" s="180">
        <f t="shared" si="2"/>
        <v>-0.3669737774627924</v>
      </c>
      <c r="I123" s="202">
        <f>IF(Volume!D123=0,0,Volume!F123/Volume!D123)</f>
        <v>0.09183673469387756</v>
      </c>
      <c r="J123" s="192">
        <v>0.6103896103896104</v>
      </c>
      <c r="K123" s="180">
        <f t="shared" si="3"/>
        <v>-0.8495440729483282</v>
      </c>
      <c r="L123" s="61"/>
      <c r="M123" s="7"/>
      <c r="N123" s="60"/>
      <c r="O123" s="4"/>
      <c r="P123" s="4"/>
      <c r="Q123" s="4"/>
      <c r="R123" s="4"/>
      <c r="S123" s="4"/>
      <c r="T123" s="4"/>
      <c r="U123" s="62"/>
      <c r="V123" s="4"/>
      <c r="W123" s="4"/>
      <c r="X123" s="4"/>
      <c r="Y123" s="4"/>
      <c r="Z123" s="4"/>
      <c r="AA123" s="3"/>
      <c r="AB123" s="80"/>
      <c r="AC123" s="79"/>
    </row>
    <row r="124" spans="1:27" s="8" customFormat="1" ht="15">
      <c r="A124" s="193" t="s">
        <v>52</v>
      </c>
      <c r="B124" s="207">
        <f>'Open Int.'!E124</f>
        <v>103800</v>
      </c>
      <c r="C124" s="208">
        <f>'Open Int.'!F124</f>
        <v>5400</v>
      </c>
      <c r="D124" s="210">
        <f>'Open Int.'!H124</f>
        <v>7800</v>
      </c>
      <c r="E124" s="403">
        <f>'Open Int.'!I124</f>
        <v>0</v>
      </c>
      <c r="F124" s="212">
        <f>IF('Open Int.'!E124=0,0,'Open Int.'!H124/'Open Int.'!E124)</f>
        <v>0.07514450867052024</v>
      </c>
      <c r="G124" s="162">
        <v>0.07926829268292683</v>
      </c>
      <c r="H124" s="180">
        <f t="shared" si="2"/>
        <v>-0.0520231213872832</v>
      </c>
      <c r="I124" s="202">
        <f>IF(Volume!D124=0,0,Volume!F124/Volume!D124)</f>
        <v>0</v>
      </c>
      <c r="J124" s="192">
        <v>0.023809523809523808</v>
      </c>
      <c r="K124" s="180">
        <f t="shared" si="3"/>
        <v>-1</v>
      </c>
      <c r="L124" s="61"/>
      <c r="M124" s="7"/>
      <c r="N124" s="60"/>
      <c r="O124" s="4"/>
      <c r="P124" s="4"/>
      <c r="Q124" s="4"/>
      <c r="R124" s="4"/>
      <c r="S124" s="4"/>
      <c r="T124" s="4"/>
      <c r="U124" s="62"/>
      <c r="V124" s="4"/>
      <c r="W124" s="4"/>
      <c r="X124" s="4"/>
      <c r="Y124" s="4"/>
      <c r="Z124" s="4"/>
      <c r="AA124" s="3"/>
    </row>
    <row r="125" spans="1:28" s="3" customFormat="1" ht="15" customHeight="1">
      <c r="A125" s="193" t="s">
        <v>171</v>
      </c>
      <c r="B125" s="207">
        <f>'Open Int.'!E125</f>
        <v>11400</v>
      </c>
      <c r="C125" s="208">
        <f>'Open Int.'!F125</f>
        <v>600</v>
      </c>
      <c r="D125" s="210">
        <f>'Open Int.'!H125</f>
        <v>0</v>
      </c>
      <c r="E125" s="403">
        <f>'Open Int.'!I125</f>
        <v>0</v>
      </c>
      <c r="F125" s="212">
        <f>IF('Open Int.'!E125=0,0,'Open Int.'!H125/'Open Int.'!E125)</f>
        <v>0</v>
      </c>
      <c r="G125" s="162">
        <v>0</v>
      </c>
      <c r="H125" s="180">
        <f t="shared" si="2"/>
        <v>0</v>
      </c>
      <c r="I125" s="202">
        <f>IF(Volume!D125=0,0,Volume!F125/Volume!D125)</f>
        <v>0</v>
      </c>
      <c r="J125" s="192">
        <v>0</v>
      </c>
      <c r="K125" s="180">
        <f t="shared" si="3"/>
        <v>0</v>
      </c>
      <c r="L125" s="61"/>
      <c r="M125" s="7"/>
      <c r="N125" s="60"/>
      <c r="O125" s="4"/>
      <c r="P125" s="4"/>
      <c r="Q125" s="4"/>
      <c r="R125" s="4"/>
      <c r="S125" s="4"/>
      <c r="T125" s="4"/>
      <c r="U125" s="62"/>
      <c r="V125" s="4"/>
      <c r="W125" s="4"/>
      <c r="X125" s="4"/>
      <c r="Y125" s="4"/>
      <c r="Z125" s="4"/>
      <c r="AB125" s="77"/>
    </row>
    <row r="126" spans="1:28" s="3" customFormat="1" ht="15" customHeight="1" thickBot="1">
      <c r="A126" s="193" t="s">
        <v>227</v>
      </c>
      <c r="B126" s="387">
        <f>'Open Int.'!E126</f>
        <v>959700</v>
      </c>
      <c r="C126" s="209">
        <f>'Open Int.'!F126</f>
        <v>49700</v>
      </c>
      <c r="D126" s="211">
        <f>'Open Int.'!H126</f>
        <v>282100</v>
      </c>
      <c r="E126" s="404">
        <f>'Open Int.'!I126</f>
        <v>3500</v>
      </c>
      <c r="F126" s="213">
        <f>IF('Open Int.'!E126=0,0,'Open Int.'!H126/'Open Int.'!E126)</f>
        <v>0.2939460247994165</v>
      </c>
      <c r="G126" s="391">
        <v>0.30615384615384617</v>
      </c>
      <c r="H126" s="182">
        <f>IF(G126=0,0,(F126-G126)/G126)</f>
        <v>-0.03987479336874009</v>
      </c>
      <c r="I126" s="203">
        <f>IF(Volume!D126=0,0,Volume!F126/Volume!D126)</f>
        <v>0.19540229885057472</v>
      </c>
      <c r="J126" s="204">
        <v>0.1315136476426799</v>
      </c>
      <c r="K126" s="182">
        <f>IF(J126=0,0,(I126-J126)/J126)</f>
        <v>0.48579483842984184</v>
      </c>
      <c r="L126" s="61"/>
      <c r="M126" s="7"/>
      <c r="N126" s="60"/>
      <c r="O126" s="4"/>
      <c r="P126" s="4"/>
      <c r="Q126" s="4"/>
      <c r="R126" s="4"/>
      <c r="S126" s="4"/>
      <c r="T126" s="4"/>
      <c r="U126" s="62"/>
      <c r="V126" s="4"/>
      <c r="W126" s="4"/>
      <c r="X126" s="4"/>
      <c r="Y126" s="4"/>
      <c r="Z126" s="4"/>
      <c r="AB126" s="77"/>
    </row>
    <row r="127" spans="1:28" s="3" customFormat="1" ht="15" customHeight="1" hidden="1">
      <c r="A127" s="73"/>
      <c r="B127" s="147">
        <f>SUM(B4:B126)</f>
        <v>160648040</v>
      </c>
      <c r="C127" s="148">
        <f>SUM(C4:C126)</f>
        <v>5230111</v>
      </c>
      <c r="D127" s="149"/>
      <c r="E127" s="150"/>
      <c r="F127" s="61"/>
      <c r="G127" s="7"/>
      <c r="H127" s="60"/>
      <c r="I127" s="7"/>
      <c r="J127" s="7"/>
      <c r="K127" s="60"/>
      <c r="L127" s="61"/>
      <c r="M127" s="7"/>
      <c r="N127" s="60"/>
      <c r="O127" s="4"/>
      <c r="P127" s="4"/>
      <c r="Q127" s="4"/>
      <c r="R127" s="4"/>
      <c r="S127" s="4"/>
      <c r="T127" s="4"/>
      <c r="U127" s="62"/>
      <c r="V127" s="4"/>
      <c r="W127" s="4"/>
      <c r="X127" s="4"/>
      <c r="Y127" s="4"/>
      <c r="Z127" s="4"/>
      <c r="AB127" s="77"/>
    </row>
    <row r="128" spans="2:28" s="3" customFormat="1" ht="15" customHeight="1">
      <c r="B128" s="6"/>
      <c r="C128" s="6"/>
      <c r="D128" s="150"/>
      <c r="E128" s="150"/>
      <c r="F128" s="61"/>
      <c r="G128" s="7"/>
      <c r="H128" s="60"/>
      <c r="I128" s="7"/>
      <c r="J128" s="7"/>
      <c r="K128" s="60"/>
      <c r="L128" s="61"/>
      <c r="M128" s="7"/>
      <c r="N128" s="60"/>
      <c r="O128" s="4"/>
      <c r="P128" s="4"/>
      <c r="Q128" s="4"/>
      <c r="R128" s="4"/>
      <c r="S128" s="4"/>
      <c r="T128" s="4"/>
      <c r="U128" s="62"/>
      <c r="V128" s="4"/>
      <c r="W128" s="4"/>
      <c r="X128" s="4"/>
      <c r="Y128" s="4"/>
      <c r="Z128" s="4"/>
      <c r="AB128" s="2"/>
    </row>
    <row r="129" spans="1:5" ht="12.75">
      <c r="A129" s="3"/>
      <c r="B129" s="6"/>
      <c r="C129" s="6"/>
      <c r="D129" s="150"/>
      <c r="E129" s="150"/>
    </row>
    <row r="130" spans="1:5" ht="12.75">
      <c r="A130" s="144"/>
      <c r="B130" s="151"/>
      <c r="C130" s="152"/>
      <c r="D130" s="153"/>
      <c r="E130" s="153"/>
    </row>
    <row r="131" spans="1:5" ht="12.75">
      <c r="A131" s="145"/>
      <c r="B131" s="154"/>
      <c r="C131" s="155"/>
      <c r="D131" s="155"/>
      <c r="E131" s="155"/>
    </row>
    <row r="132" spans="1:5" ht="12.75">
      <c r="A132" s="146"/>
      <c r="B132" s="156"/>
      <c r="C132" s="157"/>
      <c r="D132" s="158"/>
      <c r="E132" s="158"/>
    </row>
    <row r="133" spans="1:5" ht="12.75">
      <c r="A133" s="144"/>
      <c r="B133" s="156"/>
      <c r="C133" s="157"/>
      <c r="D133" s="158"/>
      <c r="E133" s="158"/>
    </row>
    <row r="134" spans="1:5" ht="12.75">
      <c r="A134" s="146"/>
      <c r="B134" s="156"/>
      <c r="C134" s="157"/>
      <c r="D134" s="158"/>
      <c r="E134" s="158"/>
    </row>
    <row r="135" spans="1:5" ht="12.75">
      <c r="A135" s="144"/>
      <c r="B135" s="156"/>
      <c r="C135" s="157"/>
      <c r="D135" s="158"/>
      <c r="E135" s="158"/>
    </row>
    <row r="136" spans="1:5" ht="12.75">
      <c r="A136" s="5"/>
      <c r="B136" s="159"/>
      <c r="C136" s="159"/>
      <c r="D136" s="160"/>
      <c r="E136" s="160"/>
    </row>
    <row r="137" spans="1:5" ht="12.75">
      <c r="A137" s="5"/>
      <c r="B137" s="159"/>
      <c r="C137" s="159"/>
      <c r="D137" s="160"/>
      <c r="E137" s="160"/>
    </row>
    <row r="138" spans="1:5" ht="12.75">
      <c r="A138" s="5"/>
      <c r="B138" s="159"/>
      <c r="C138" s="159"/>
      <c r="D138" s="160"/>
      <c r="E138" s="160"/>
    </row>
    <row r="169" ht="12.75">
      <c r="B169" s="128"/>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5"/>
  <sheetViews>
    <sheetView workbookViewId="0" topLeftCell="A1">
      <selection activeCell="G163" sqref="G163"/>
    </sheetView>
  </sheetViews>
  <sheetFormatPr defaultColWidth="9.140625" defaultRowHeight="12.75"/>
  <cols>
    <col min="1" max="1" width="14.57421875" style="71" customWidth="1"/>
    <col min="2" max="2" width="13.00390625" style="71" customWidth="1"/>
    <col min="3" max="3" width="11.7109375" style="71" customWidth="1"/>
    <col min="4" max="4" width="9.140625" style="71" customWidth="1"/>
    <col min="5" max="5" width="10.421875" style="71" customWidth="1"/>
    <col min="6" max="6" width="11.7109375" style="71" customWidth="1"/>
    <col min="7" max="7" width="10.28125" style="71" customWidth="1"/>
    <col min="8" max="16384" width="9.140625" style="71" customWidth="1"/>
  </cols>
  <sheetData>
    <row r="1" spans="1:7" s="140" customFormat="1" ht="19.5" customHeight="1" thickBot="1">
      <c r="A1" s="487" t="s">
        <v>141</v>
      </c>
      <c r="B1" s="488"/>
      <c r="C1" s="488"/>
      <c r="D1" s="488"/>
      <c r="E1" s="488"/>
      <c r="F1" s="488"/>
      <c r="G1" s="488"/>
    </row>
    <row r="2" spans="1:7" s="70" customFormat="1" ht="14.25" thickBot="1">
      <c r="A2" s="141" t="s">
        <v>128</v>
      </c>
      <c r="B2" s="34" t="s">
        <v>114</v>
      </c>
      <c r="C2" s="313" t="s">
        <v>138</v>
      </c>
      <c r="D2" s="103" t="s">
        <v>139</v>
      </c>
      <c r="E2" s="137" t="s">
        <v>134</v>
      </c>
      <c r="F2" s="412" t="s">
        <v>206</v>
      </c>
      <c r="G2" s="413" t="s">
        <v>84</v>
      </c>
    </row>
    <row r="3" spans="1:7" s="70" customFormat="1" ht="13.5">
      <c r="A3" s="105" t="s">
        <v>198</v>
      </c>
      <c r="B3" s="315">
        <f>Volume!J4</f>
        <v>6023.55</v>
      </c>
      <c r="C3" s="314">
        <v>6032.55</v>
      </c>
      <c r="D3" s="306">
        <f aca="true" t="shared" si="0" ref="D3:D34">C3-B3</f>
        <v>9</v>
      </c>
      <c r="E3" s="410">
        <f>D3/B3</f>
        <v>0.0014941355180914909</v>
      </c>
      <c r="F3" s="306">
        <v>-16.800000000000182</v>
      </c>
      <c r="G3" s="168">
        <f aca="true" t="shared" si="1" ref="G3:G63">D3-F3</f>
        <v>25.800000000000182</v>
      </c>
    </row>
    <row r="4" spans="1:7" s="70" customFormat="1" ht="13.5">
      <c r="A4" s="215" t="s">
        <v>88</v>
      </c>
      <c r="B4" s="318">
        <f>Volume!J5</f>
        <v>5028.5</v>
      </c>
      <c r="C4" s="3">
        <v>5016.25</v>
      </c>
      <c r="D4" s="307">
        <f t="shared" si="0"/>
        <v>-12.25</v>
      </c>
      <c r="E4" s="408">
        <f aca="true" t="shared" si="2" ref="E4:E64">D4/B4</f>
        <v>-0.0024361141493487123</v>
      </c>
      <c r="F4" s="307">
        <v>-19.550000000000182</v>
      </c>
      <c r="G4" s="167">
        <f t="shared" si="1"/>
        <v>7.300000000000182</v>
      </c>
    </row>
    <row r="5" spans="1:7" s="70" customFormat="1" ht="13.5">
      <c r="A5" s="215" t="s">
        <v>9</v>
      </c>
      <c r="B5" s="318">
        <f>Volume!J6</f>
        <v>3876.3</v>
      </c>
      <c r="C5" s="3">
        <v>3875.2</v>
      </c>
      <c r="D5" s="307">
        <f t="shared" si="0"/>
        <v>-1.1000000000003638</v>
      </c>
      <c r="E5" s="408">
        <f t="shared" si="2"/>
        <v>-0.0002837757655497159</v>
      </c>
      <c r="F5" s="307">
        <v>2.049999999999727</v>
      </c>
      <c r="G5" s="167">
        <f t="shared" si="1"/>
        <v>-3.150000000000091</v>
      </c>
    </row>
    <row r="6" spans="1:7" s="70" customFormat="1" ht="13.5">
      <c r="A6" s="215" t="s">
        <v>149</v>
      </c>
      <c r="B6" s="318">
        <f>Volume!J7</f>
        <v>3439.6</v>
      </c>
      <c r="C6" s="71">
        <v>3452.5</v>
      </c>
      <c r="D6" s="307">
        <f t="shared" si="0"/>
        <v>12.900000000000091</v>
      </c>
      <c r="E6" s="408">
        <f t="shared" si="2"/>
        <v>0.0037504360972206337</v>
      </c>
      <c r="F6" s="307">
        <v>-1.949999999999818</v>
      </c>
      <c r="G6" s="167">
        <f t="shared" si="1"/>
        <v>14.849999999999909</v>
      </c>
    </row>
    <row r="7" spans="1:10" s="70" customFormat="1" ht="13.5">
      <c r="A7" s="215" t="s">
        <v>0</v>
      </c>
      <c r="B7" s="318">
        <f>Volume!J8</f>
        <v>1019.35</v>
      </c>
      <c r="C7" s="71">
        <v>1019.15</v>
      </c>
      <c r="D7" s="307">
        <f t="shared" si="0"/>
        <v>-0.20000000000004547</v>
      </c>
      <c r="E7" s="408">
        <f t="shared" si="2"/>
        <v>-0.0001962034629911664</v>
      </c>
      <c r="F7" s="307">
        <v>4.949999999999932</v>
      </c>
      <c r="G7" s="167">
        <f t="shared" si="1"/>
        <v>-5.149999999999977</v>
      </c>
      <c r="H7" s="142"/>
      <c r="I7" s="143"/>
      <c r="J7" s="80"/>
    </row>
    <row r="8" spans="1:7" s="70" customFormat="1" ht="13.5">
      <c r="A8" s="215" t="s">
        <v>150</v>
      </c>
      <c r="B8" s="318">
        <f>Volume!J9</f>
        <v>97.95</v>
      </c>
      <c r="C8" s="71">
        <v>98.45</v>
      </c>
      <c r="D8" s="307">
        <f t="shared" si="0"/>
        <v>0.5</v>
      </c>
      <c r="E8" s="408">
        <f t="shared" si="2"/>
        <v>0.005104645227156712</v>
      </c>
      <c r="F8" s="307">
        <v>0.6500000000000057</v>
      </c>
      <c r="G8" s="167">
        <f t="shared" si="1"/>
        <v>-0.15000000000000568</v>
      </c>
    </row>
    <row r="9" spans="1:8" s="26" customFormat="1" ht="13.5">
      <c r="A9" s="215" t="s">
        <v>190</v>
      </c>
      <c r="B9" s="318">
        <f>Volume!J10</f>
        <v>68.1</v>
      </c>
      <c r="C9" s="71">
        <v>68.55</v>
      </c>
      <c r="D9" s="307">
        <f t="shared" si="0"/>
        <v>0.45000000000000284</v>
      </c>
      <c r="E9" s="408">
        <f t="shared" si="2"/>
        <v>0.006607929515418545</v>
      </c>
      <c r="F9" s="307">
        <v>0.3500000000000085</v>
      </c>
      <c r="G9" s="167">
        <f t="shared" si="1"/>
        <v>0.09999999999999432</v>
      </c>
      <c r="H9" s="70"/>
    </row>
    <row r="10" spans="1:7" s="70" customFormat="1" ht="13.5">
      <c r="A10" s="215" t="s">
        <v>89</v>
      </c>
      <c r="B10" s="318">
        <f>Volume!J11</f>
        <v>94.7</v>
      </c>
      <c r="C10" s="71">
        <v>95.1</v>
      </c>
      <c r="D10" s="307">
        <f t="shared" si="0"/>
        <v>0.3999999999999915</v>
      </c>
      <c r="E10" s="408">
        <f t="shared" si="2"/>
        <v>0.004223864836325147</v>
      </c>
      <c r="F10" s="307">
        <v>0.20000000000000284</v>
      </c>
      <c r="G10" s="167">
        <f t="shared" si="1"/>
        <v>0.19999999999998863</v>
      </c>
    </row>
    <row r="11" spans="1:7" s="70" customFormat="1" ht="13.5">
      <c r="A11" s="215" t="s">
        <v>102</v>
      </c>
      <c r="B11" s="318">
        <f>Volume!J12</f>
        <v>54.15</v>
      </c>
      <c r="C11" s="71">
        <v>54.55</v>
      </c>
      <c r="D11" s="307">
        <f t="shared" si="0"/>
        <v>0.3999999999999986</v>
      </c>
      <c r="E11" s="408">
        <f t="shared" si="2"/>
        <v>0.00738688827331484</v>
      </c>
      <c r="F11" s="307">
        <v>0.25</v>
      </c>
      <c r="G11" s="167">
        <f t="shared" si="1"/>
        <v>0.14999999999999858</v>
      </c>
    </row>
    <row r="12" spans="1:7" s="70" customFormat="1" ht="13.5">
      <c r="A12" s="215" t="s">
        <v>151</v>
      </c>
      <c r="B12" s="318">
        <f>Volume!J13</f>
        <v>44.6</v>
      </c>
      <c r="C12" s="71">
        <v>44.9</v>
      </c>
      <c r="D12" s="307">
        <f t="shared" si="0"/>
        <v>0.29999999999999716</v>
      </c>
      <c r="E12" s="408">
        <f t="shared" si="2"/>
        <v>0.006726457399103075</v>
      </c>
      <c r="F12" s="307">
        <v>0.30000000000000426</v>
      </c>
      <c r="G12" s="167">
        <f t="shared" si="1"/>
        <v>-7.105427357601002E-15</v>
      </c>
    </row>
    <row r="13" spans="1:7" s="70" customFormat="1" ht="13.5">
      <c r="A13" s="215" t="s">
        <v>172</v>
      </c>
      <c r="B13" s="318">
        <f>Volume!J14</f>
        <v>607.6</v>
      </c>
      <c r="C13" s="71">
        <v>612</v>
      </c>
      <c r="D13" s="307">
        <f t="shared" si="0"/>
        <v>4.399999999999977</v>
      </c>
      <c r="E13" s="408">
        <f t="shared" si="2"/>
        <v>0.007241606319947296</v>
      </c>
      <c r="F13" s="307">
        <v>3.8500000000000227</v>
      </c>
      <c r="G13" s="167">
        <f t="shared" si="1"/>
        <v>0.5499999999999545</v>
      </c>
    </row>
    <row r="14" spans="1:7" s="70" customFormat="1" ht="13.5">
      <c r="A14" s="215" t="s">
        <v>209</v>
      </c>
      <c r="B14" s="318">
        <f>Volume!J15</f>
        <v>2607.65</v>
      </c>
      <c r="C14" s="71">
        <v>2627.55</v>
      </c>
      <c r="D14" s="307">
        <f t="shared" si="0"/>
        <v>19.90000000000009</v>
      </c>
      <c r="E14" s="408">
        <f t="shared" si="2"/>
        <v>0.0076313922497268</v>
      </c>
      <c r="F14" s="307">
        <v>13.25</v>
      </c>
      <c r="G14" s="167">
        <f t="shared" si="1"/>
        <v>6.650000000000091</v>
      </c>
    </row>
    <row r="15" spans="1:7" s="70" customFormat="1" ht="13.5">
      <c r="A15" s="215" t="s">
        <v>90</v>
      </c>
      <c r="B15" s="318">
        <f>Volume!J16</f>
        <v>271.45</v>
      </c>
      <c r="C15" s="71">
        <v>272.95</v>
      </c>
      <c r="D15" s="307">
        <f t="shared" si="0"/>
        <v>1.5</v>
      </c>
      <c r="E15" s="408">
        <f t="shared" si="2"/>
        <v>0.00552587953582612</v>
      </c>
      <c r="F15" s="307">
        <v>0.2999999999999545</v>
      </c>
      <c r="G15" s="167">
        <f t="shared" si="1"/>
        <v>1.2000000000000455</v>
      </c>
    </row>
    <row r="16" spans="1:7" s="70" customFormat="1" ht="13.5">
      <c r="A16" s="215" t="s">
        <v>91</v>
      </c>
      <c r="B16" s="318">
        <f>Volume!J17</f>
        <v>186.2</v>
      </c>
      <c r="C16" s="71">
        <v>186.65</v>
      </c>
      <c r="D16" s="307">
        <f t="shared" si="0"/>
        <v>0.45000000000001705</v>
      </c>
      <c r="E16" s="408">
        <f t="shared" si="2"/>
        <v>0.0024167561761547643</v>
      </c>
      <c r="F16" s="307">
        <v>0.44999999999998863</v>
      </c>
      <c r="G16" s="167">
        <f t="shared" si="1"/>
        <v>2.842170943040401E-14</v>
      </c>
    </row>
    <row r="17" spans="1:7" s="70" customFormat="1" ht="13.5">
      <c r="A17" s="215" t="s">
        <v>44</v>
      </c>
      <c r="B17" s="318">
        <f>Volume!J18</f>
        <v>1110.65</v>
      </c>
      <c r="C17" s="71">
        <v>1116.45</v>
      </c>
      <c r="D17" s="307">
        <f t="shared" si="0"/>
        <v>5.7999999999999545</v>
      </c>
      <c r="E17" s="408">
        <f t="shared" si="2"/>
        <v>0.005222167199387705</v>
      </c>
      <c r="F17" s="307">
        <v>2.9500000000000455</v>
      </c>
      <c r="G17" s="167">
        <f t="shared" si="1"/>
        <v>2.849999999999909</v>
      </c>
    </row>
    <row r="18" spans="1:7" s="15" customFormat="1" ht="13.5">
      <c r="A18" s="215" t="s">
        <v>152</v>
      </c>
      <c r="B18" s="318">
        <f>Volume!J19</f>
        <v>393.05</v>
      </c>
      <c r="C18" s="71">
        <v>393.65</v>
      </c>
      <c r="D18" s="307">
        <f t="shared" si="0"/>
        <v>0.5999999999999659</v>
      </c>
      <c r="E18" s="408">
        <f t="shared" si="2"/>
        <v>0.0015265233430860345</v>
      </c>
      <c r="F18" s="307">
        <v>1.0500000000000114</v>
      </c>
      <c r="G18" s="167">
        <f t="shared" si="1"/>
        <v>-0.4500000000000455</v>
      </c>
    </row>
    <row r="19" spans="1:7" s="15" customFormat="1" ht="13.5">
      <c r="A19" s="215" t="s">
        <v>249</v>
      </c>
      <c r="B19" s="318">
        <f>Volume!J20</f>
        <v>578.65</v>
      </c>
      <c r="C19" s="71">
        <v>580.45</v>
      </c>
      <c r="D19" s="307">
        <f t="shared" si="0"/>
        <v>1.8000000000000682</v>
      </c>
      <c r="E19" s="408">
        <f t="shared" si="2"/>
        <v>0.0031106886719088713</v>
      </c>
      <c r="F19" s="307">
        <v>2.1000000000000227</v>
      </c>
      <c r="G19" s="167">
        <f t="shared" si="1"/>
        <v>-0.2999999999999545</v>
      </c>
    </row>
    <row r="20" spans="1:7" s="70" customFormat="1" ht="13.5">
      <c r="A20" s="215" t="s">
        <v>1</v>
      </c>
      <c r="B20" s="318">
        <f>Volume!J21</f>
        <v>2455.65</v>
      </c>
      <c r="C20" s="71">
        <v>2452.55</v>
      </c>
      <c r="D20" s="307">
        <f t="shared" si="0"/>
        <v>-3.099999999999909</v>
      </c>
      <c r="E20" s="408">
        <f t="shared" si="2"/>
        <v>-0.0012623948852645568</v>
      </c>
      <c r="F20" s="307">
        <v>4.25</v>
      </c>
      <c r="G20" s="167">
        <f t="shared" si="1"/>
        <v>-7.349999999999909</v>
      </c>
    </row>
    <row r="21" spans="1:7" s="70" customFormat="1" ht="13.5">
      <c r="A21" s="215" t="s">
        <v>173</v>
      </c>
      <c r="B21" s="318">
        <f>Volume!J22</f>
        <v>120.35</v>
      </c>
      <c r="C21" s="71">
        <v>119</v>
      </c>
      <c r="D21" s="307">
        <f t="shared" si="0"/>
        <v>-1.3499999999999943</v>
      </c>
      <c r="E21" s="408">
        <f t="shared" si="2"/>
        <v>-0.011217282924802612</v>
      </c>
      <c r="F21" s="307">
        <v>-1.1500000000000057</v>
      </c>
      <c r="G21" s="167">
        <f t="shared" si="1"/>
        <v>-0.19999999999998863</v>
      </c>
    </row>
    <row r="22" spans="1:7" s="70" customFormat="1" ht="13.5">
      <c r="A22" s="215" t="s">
        <v>174</v>
      </c>
      <c r="B22" s="318">
        <f>Volume!J23</f>
        <v>56.35</v>
      </c>
      <c r="C22" s="71">
        <v>56.85</v>
      </c>
      <c r="D22" s="307">
        <f t="shared" si="0"/>
        <v>0.5</v>
      </c>
      <c r="E22" s="408">
        <f t="shared" si="2"/>
        <v>0.008873114463176575</v>
      </c>
      <c r="F22" s="307">
        <v>0.29999999999999716</v>
      </c>
      <c r="G22" s="167">
        <f t="shared" si="1"/>
        <v>0.20000000000000284</v>
      </c>
    </row>
    <row r="23" spans="1:7" s="70" customFormat="1" ht="13.5">
      <c r="A23" s="215" t="s">
        <v>2</v>
      </c>
      <c r="B23" s="318">
        <f>Volume!J24</f>
        <v>367.85</v>
      </c>
      <c r="C23" s="71">
        <v>369.45</v>
      </c>
      <c r="D23" s="307">
        <f t="shared" si="0"/>
        <v>1.599999999999966</v>
      </c>
      <c r="E23" s="408">
        <f t="shared" si="2"/>
        <v>0.004349599021340128</v>
      </c>
      <c r="F23" s="307">
        <v>0.25</v>
      </c>
      <c r="G23" s="167">
        <f t="shared" si="1"/>
        <v>1.349999999999966</v>
      </c>
    </row>
    <row r="24" spans="1:7" s="70" customFormat="1" ht="13.5">
      <c r="A24" s="215" t="s">
        <v>92</v>
      </c>
      <c r="B24" s="318">
        <f>Volume!J25</f>
        <v>297.7</v>
      </c>
      <c r="C24" s="71">
        <v>299.25</v>
      </c>
      <c r="D24" s="307">
        <f t="shared" si="0"/>
        <v>1.5500000000000114</v>
      </c>
      <c r="E24" s="408">
        <f t="shared" si="2"/>
        <v>0.005206583809203935</v>
      </c>
      <c r="F24" s="307">
        <v>-0.39999999999997726</v>
      </c>
      <c r="G24" s="167">
        <f t="shared" si="1"/>
        <v>1.9499999999999886</v>
      </c>
    </row>
    <row r="25" spans="1:7" s="70" customFormat="1" ht="13.5">
      <c r="A25" s="215" t="s">
        <v>153</v>
      </c>
      <c r="B25" s="318">
        <f>Volume!J26</f>
        <v>605.5</v>
      </c>
      <c r="C25" s="71">
        <v>609.05</v>
      </c>
      <c r="D25" s="307">
        <f t="shared" si="0"/>
        <v>3.5499999999999545</v>
      </c>
      <c r="E25" s="408">
        <f t="shared" si="2"/>
        <v>0.005862923203963592</v>
      </c>
      <c r="F25" s="307">
        <v>3.0499999999999545</v>
      </c>
      <c r="G25" s="167">
        <f t="shared" si="1"/>
        <v>0.5</v>
      </c>
    </row>
    <row r="26" spans="1:7" s="70" customFormat="1" ht="13.5">
      <c r="A26" s="215" t="s">
        <v>175</v>
      </c>
      <c r="B26" s="318">
        <f>Volume!J27</f>
        <v>331.35</v>
      </c>
      <c r="C26" s="71">
        <v>331.85</v>
      </c>
      <c r="D26" s="307">
        <f t="shared" si="0"/>
        <v>0.5</v>
      </c>
      <c r="E26" s="408">
        <f t="shared" si="2"/>
        <v>0.001508978421608571</v>
      </c>
      <c r="F26" s="307">
        <v>1.5</v>
      </c>
      <c r="G26" s="167">
        <f t="shared" si="1"/>
        <v>-1</v>
      </c>
    </row>
    <row r="27" spans="1:7" s="70" customFormat="1" ht="13.5">
      <c r="A27" s="215" t="s">
        <v>176</v>
      </c>
      <c r="B27" s="318">
        <f>Volume!J28</f>
        <v>34.85</v>
      </c>
      <c r="C27" s="71">
        <v>35.05</v>
      </c>
      <c r="D27" s="307">
        <f t="shared" si="0"/>
        <v>0.19999999999999574</v>
      </c>
      <c r="E27" s="408">
        <f t="shared" si="2"/>
        <v>0.005738880918220824</v>
      </c>
      <c r="F27" s="307">
        <v>0.3499999999999943</v>
      </c>
      <c r="G27" s="167">
        <f t="shared" si="1"/>
        <v>-0.14999999999999858</v>
      </c>
    </row>
    <row r="28" spans="1:7" s="70" customFormat="1" ht="13.5">
      <c r="A28" s="215" t="s">
        <v>3</v>
      </c>
      <c r="B28" s="318">
        <f>Volume!J29</f>
        <v>264.95</v>
      </c>
      <c r="C28" s="71">
        <v>265.75</v>
      </c>
      <c r="D28" s="307">
        <f t="shared" si="0"/>
        <v>0.8000000000000114</v>
      </c>
      <c r="E28" s="408">
        <f t="shared" si="2"/>
        <v>0.0030194376297415036</v>
      </c>
      <c r="F28" s="307">
        <v>1</v>
      </c>
      <c r="G28" s="167">
        <f t="shared" si="1"/>
        <v>-0.19999999999998863</v>
      </c>
    </row>
    <row r="29" spans="1:7" s="70" customFormat="1" ht="13.5">
      <c r="A29" s="215" t="s">
        <v>235</v>
      </c>
      <c r="B29" s="318">
        <f>Volume!J30</f>
        <v>403.65</v>
      </c>
      <c r="C29" s="71">
        <v>406.4</v>
      </c>
      <c r="D29" s="307">
        <f t="shared" si="0"/>
        <v>2.75</v>
      </c>
      <c r="E29" s="408">
        <f t="shared" si="2"/>
        <v>0.006812832899789422</v>
      </c>
      <c r="F29" s="307">
        <v>1.8999999999999773</v>
      </c>
      <c r="G29" s="167">
        <f t="shared" si="1"/>
        <v>0.8500000000000227</v>
      </c>
    </row>
    <row r="30" spans="1:7" s="70" customFormat="1" ht="13.5">
      <c r="A30" s="215" t="s">
        <v>177</v>
      </c>
      <c r="B30" s="318">
        <f>Volume!J31</f>
        <v>421.45</v>
      </c>
      <c r="C30" s="71">
        <v>424.6</v>
      </c>
      <c r="D30" s="307">
        <f t="shared" si="0"/>
        <v>3.150000000000034</v>
      </c>
      <c r="E30" s="408">
        <f t="shared" si="2"/>
        <v>0.0074741962273105565</v>
      </c>
      <c r="F30" s="307">
        <v>1.75</v>
      </c>
      <c r="G30" s="167">
        <f t="shared" si="1"/>
        <v>1.400000000000034</v>
      </c>
    </row>
    <row r="31" spans="1:7" s="70" customFormat="1" ht="13.5">
      <c r="A31" s="215" t="s">
        <v>199</v>
      </c>
      <c r="B31" s="318">
        <f>Volume!J32</f>
        <v>280</v>
      </c>
      <c r="C31" s="71">
        <v>281.75</v>
      </c>
      <c r="D31" s="307">
        <f t="shared" si="0"/>
        <v>1.75</v>
      </c>
      <c r="E31" s="408">
        <f t="shared" si="2"/>
        <v>0.00625</v>
      </c>
      <c r="F31" s="307">
        <v>1.1999999999999886</v>
      </c>
      <c r="G31" s="167">
        <f t="shared" si="1"/>
        <v>0.5500000000000114</v>
      </c>
    </row>
    <row r="32" spans="1:7" s="70" customFormat="1" ht="13.5">
      <c r="A32" s="215" t="s">
        <v>236</v>
      </c>
      <c r="B32" s="318">
        <f>Volume!J33</f>
        <v>144.6</v>
      </c>
      <c r="C32" s="71">
        <v>145.6</v>
      </c>
      <c r="D32" s="307">
        <f t="shared" si="0"/>
        <v>1</v>
      </c>
      <c r="E32" s="408">
        <f t="shared" si="2"/>
        <v>0.006915629322268327</v>
      </c>
      <c r="F32" s="307">
        <v>1.049999999999983</v>
      </c>
      <c r="G32" s="167">
        <f t="shared" si="1"/>
        <v>-0.04999999999998295</v>
      </c>
    </row>
    <row r="33" spans="1:7" s="70" customFormat="1" ht="13.5">
      <c r="A33" s="215" t="s">
        <v>178</v>
      </c>
      <c r="B33" s="318">
        <f>Volume!J34</f>
        <v>3013.7</v>
      </c>
      <c r="C33" s="71">
        <v>3033.65</v>
      </c>
      <c r="D33" s="307">
        <f t="shared" si="0"/>
        <v>19.950000000000273</v>
      </c>
      <c r="E33" s="408">
        <f t="shared" si="2"/>
        <v>0.006619769718286582</v>
      </c>
      <c r="F33" s="307">
        <v>20.949999999999818</v>
      </c>
      <c r="G33" s="167">
        <f t="shared" si="1"/>
        <v>-0.9999999999995453</v>
      </c>
    </row>
    <row r="34" spans="1:7" s="70" customFormat="1" ht="13.5">
      <c r="A34" s="215" t="s">
        <v>210</v>
      </c>
      <c r="B34" s="318">
        <f>Volume!J35</f>
        <v>779.9</v>
      </c>
      <c r="C34" s="71">
        <v>781.85</v>
      </c>
      <c r="D34" s="307">
        <f t="shared" si="0"/>
        <v>1.9500000000000455</v>
      </c>
      <c r="E34" s="408">
        <f t="shared" si="2"/>
        <v>0.002500320553917227</v>
      </c>
      <c r="F34" s="307">
        <v>4.75</v>
      </c>
      <c r="G34" s="167">
        <f t="shared" si="1"/>
        <v>-2.7999999999999545</v>
      </c>
    </row>
    <row r="35" spans="1:8" s="26" customFormat="1" ht="13.5">
      <c r="A35" s="215" t="s">
        <v>237</v>
      </c>
      <c r="B35" s="318">
        <f>Volume!J36</f>
        <v>127.35</v>
      </c>
      <c r="C35" s="71">
        <v>128.15</v>
      </c>
      <c r="D35" s="307">
        <f aca="true" t="shared" si="3" ref="D35:D65">C35-B35</f>
        <v>0.8000000000000114</v>
      </c>
      <c r="E35" s="408">
        <f t="shared" si="2"/>
        <v>0.0062819002748332265</v>
      </c>
      <c r="F35" s="307">
        <v>0.5499999999999972</v>
      </c>
      <c r="G35" s="167">
        <f t="shared" si="1"/>
        <v>0.2500000000000142</v>
      </c>
      <c r="H35" s="70"/>
    </row>
    <row r="36" spans="1:7" s="70" customFormat="1" ht="13.5">
      <c r="A36" s="215" t="s">
        <v>179</v>
      </c>
      <c r="B36" s="318">
        <f>Volume!J37</f>
        <v>54.65</v>
      </c>
      <c r="C36" s="71">
        <v>54.85</v>
      </c>
      <c r="D36" s="307">
        <f t="shared" si="3"/>
        <v>0.20000000000000284</v>
      </c>
      <c r="E36" s="408">
        <f t="shared" si="2"/>
        <v>0.0036596523330284145</v>
      </c>
      <c r="F36" s="307">
        <v>0.15000000000000568</v>
      </c>
      <c r="G36" s="167">
        <f t="shared" si="1"/>
        <v>0.04999999999999716</v>
      </c>
    </row>
    <row r="37" spans="1:7" s="70" customFormat="1" ht="13.5">
      <c r="A37" s="215" t="s">
        <v>180</v>
      </c>
      <c r="B37" s="318">
        <f>Volume!J38</f>
        <v>214.95</v>
      </c>
      <c r="C37" s="71">
        <v>216.7</v>
      </c>
      <c r="D37" s="307">
        <f t="shared" si="3"/>
        <v>1.75</v>
      </c>
      <c r="E37" s="408">
        <f t="shared" si="2"/>
        <v>0.008141428239125378</v>
      </c>
      <c r="F37" s="307">
        <v>0.75</v>
      </c>
      <c r="G37" s="167">
        <f t="shared" si="1"/>
        <v>1</v>
      </c>
    </row>
    <row r="38" spans="1:7" s="70" customFormat="1" ht="13.5">
      <c r="A38" s="215" t="s">
        <v>103</v>
      </c>
      <c r="B38" s="318">
        <f>Volume!J39</f>
        <v>265.25</v>
      </c>
      <c r="C38" s="71">
        <v>262.6</v>
      </c>
      <c r="D38" s="307">
        <f t="shared" si="3"/>
        <v>-2.6499999999999773</v>
      </c>
      <c r="E38" s="408">
        <f t="shared" si="2"/>
        <v>-0.009990574929311885</v>
      </c>
      <c r="F38" s="307">
        <v>-1.349999999999966</v>
      </c>
      <c r="G38" s="167">
        <f t="shared" si="1"/>
        <v>-1.3000000000000114</v>
      </c>
    </row>
    <row r="39" spans="1:7" s="70" customFormat="1" ht="13.5">
      <c r="A39" s="215" t="s">
        <v>238</v>
      </c>
      <c r="B39" s="318">
        <f>Volume!J40</f>
        <v>1158.85</v>
      </c>
      <c r="C39" s="71">
        <v>1164.5</v>
      </c>
      <c r="D39" s="307">
        <f t="shared" si="3"/>
        <v>5.650000000000091</v>
      </c>
      <c r="E39" s="408">
        <f t="shared" si="2"/>
        <v>0.004875523147948476</v>
      </c>
      <c r="F39" s="307">
        <v>6.5</v>
      </c>
      <c r="G39" s="167">
        <f t="shared" si="1"/>
        <v>-0.849999999999909</v>
      </c>
    </row>
    <row r="40" spans="1:7" s="70" customFormat="1" ht="13.5">
      <c r="A40" s="215" t="s">
        <v>250</v>
      </c>
      <c r="B40" s="318">
        <f>Volume!J41</f>
        <v>364</v>
      </c>
      <c r="C40" s="71">
        <v>366.45</v>
      </c>
      <c r="D40" s="307">
        <f t="shared" si="3"/>
        <v>2.4499999999999886</v>
      </c>
      <c r="E40" s="408">
        <f t="shared" si="2"/>
        <v>0.0067307692307692</v>
      </c>
      <c r="F40" s="307">
        <v>2.5</v>
      </c>
      <c r="G40" s="167">
        <f t="shared" si="1"/>
        <v>-0.05000000000001137</v>
      </c>
    </row>
    <row r="41" spans="1:7" s="70" customFormat="1" ht="13.5">
      <c r="A41" s="215" t="s">
        <v>181</v>
      </c>
      <c r="B41" s="318">
        <f>Volume!J42</f>
        <v>103.05</v>
      </c>
      <c r="C41" s="71">
        <v>103.9</v>
      </c>
      <c r="D41" s="307">
        <f t="shared" si="3"/>
        <v>0.8500000000000085</v>
      </c>
      <c r="E41" s="408">
        <f t="shared" si="2"/>
        <v>0.008248423095584751</v>
      </c>
      <c r="F41" s="307">
        <v>1.3499999999999943</v>
      </c>
      <c r="G41" s="167">
        <f t="shared" si="1"/>
        <v>-0.4999999999999858</v>
      </c>
    </row>
    <row r="42" spans="1:7" s="70" customFormat="1" ht="13.5">
      <c r="A42" s="215" t="s">
        <v>239</v>
      </c>
      <c r="B42" s="318">
        <f>Volume!J43</f>
        <v>2708.75</v>
      </c>
      <c r="C42" s="71">
        <v>2722.85</v>
      </c>
      <c r="D42" s="307">
        <f t="shared" si="3"/>
        <v>14.099999999999909</v>
      </c>
      <c r="E42" s="408">
        <f t="shared" si="2"/>
        <v>0.005205353022611873</v>
      </c>
      <c r="F42" s="307">
        <v>17.949999999999818</v>
      </c>
      <c r="G42" s="167">
        <f t="shared" si="1"/>
        <v>-3.849999999999909</v>
      </c>
    </row>
    <row r="43" spans="1:7" s="70" customFormat="1" ht="13.5">
      <c r="A43" s="215" t="s">
        <v>211</v>
      </c>
      <c r="B43" s="318">
        <f>Volume!J44</f>
        <v>137.55</v>
      </c>
      <c r="C43" s="71">
        <v>136.55</v>
      </c>
      <c r="D43" s="307">
        <f t="shared" si="3"/>
        <v>-1</v>
      </c>
      <c r="E43" s="408">
        <f t="shared" si="2"/>
        <v>-0.007270083605961468</v>
      </c>
      <c r="F43" s="307">
        <v>-0.3499999999999943</v>
      </c>
      <c r="G43" s="167">
        <f t="shared" si="1"/>
        <v>-0.6500000000000057</v>
      </c>
    </row>
    <row r="44" spans="1:7" s="70" customFormat="1" ht="13.5">
      <c r="A44" s="215" t="s">
        <v>213</v>
      </c>
      <c r="B44" s="318">
        <f>Volume!J45</f>
        <v>629.7</v>
      </c>
      <c r="C44" s="71">
        <v>627.75</v>
      </c>
      <c r="D44" s="307">
        <f t="shared" si="3"/>
        <v>-1.9500000000000455</v>
      </c>
      <c r="E44" s="408">
        <f t="shared" si="2"/>
        <v>-0.0030967127203430926</v>
      </c>
      <c r="F44" s="307">
        <v>-1.2999999999999545</v>
      </c>
      <c r="G44" s="167">
        <f t="shared" si="1"/>
        <v>-0.650000000000091</v>
      </c>
    </row>
    <row r="45" spans="1:7" s="70" customFormat="1" ht="13.5">
      <c r="A45" s="215" t="s">
        <v>4</v>
      </c>
      <c r="B45" s="318">
        <f>Volume!J46</f>
        <v>1525.8</v>
      </c>
      <c r="C45" s="71">
        <v>1531.75</v>
      </c>
      <c r="D45" s="307">
        <f t="shared" si="3"/>
        <v>5.9500000000000455</v>
      </c>
      <c r="E45" s="408">
        <f t="shared" si="2"/>
        <v>0.003899593655787158</v>
      </c>
      <c r="F45" s="307">
        <v>1.8999999999998636</v>
      </c>
      <c r="G45" s="167">
        <f t="shared" si="1"/>
        <v>4.050000000000182</v>
      </c>
    </row>
    <row r="46" spans="1:7" s="70" customFormat="1" ht="13.5">
      <c r="A46" s="215" t="s">
        <v>93</v>
      </c>
      <c r="B46" s="318">
        <f>Volume!J47</f>
        <v>1076.45</v>
      </c>
      <c r="C46" s="71">
        <v>1081.3</v>
      </c>
      <c r="D46" s="307">
        <f t="shared" si="3"/>
        <v>4.849999999999909</v>
      </c>
      <c r="E46" s="408">
        <f t="shared" si="2"/>
        <v>0.0045055506526080254</v>
      </c>
      <c r="F46" s="307">
        <v>-1.550000000000182</v>
      </c>
      <c r="G46" s="167">
        <f t="shared" si="1"/>
        <v>6.400000000000091</v>
      </c>
    </row>
    <row r="47" spans="1:7" s="70" customFormat="1" ht="13.5">
      <c r="A47" s="215" t="s">
        <v>212</v>
      </c>
      <c r="B47" s="318">
        <f>Volume!J48</f>
        <v>713.7</v>
      </c>
      <c r="C47" s="71">
        <v>711.5</v>
      </c>
      <c r="D47" s="307">
        <f t="shared" si="3"/>
        <v>-2.2000000000000455</v>
      </c>
      <c r="E47" s="408">
        <f t="shared" si="2"/>
        <v>-0.0030825276726916704</v>
      </c>
      <c r="F47" s="307">
        <v>1.2999999999999545</v>
      </c>
      <c r="G47" s="167">
        <f t="shared" si="1"/>
        <v>-3.5</v>
      </c>
    </row>
    <row r="48" spans="1:7" s="70" customFormat="1" ht="13.5">
      <c r="A48" s="215" t="s">
        <v>5</v>
      </c>
      <c r="B48" s="318">
        <f>Volume!J49</f>
        <v>177.55</v>
      </c>
      <c r="C48" s="71">
        <v>178</v>
      </c>
      <c r="D48" s="307">
        <f t="shared" si="3"/>
        <v>0.44999999999998863</v>
      </c>
      <c r="E48" s="408">
        <f t="shared" si="2"/>
        <v>0.002534497324697204</v>
      </c>
      <c r="F48" s="307">
        <v>0.45000000000001705</v>
      </c>
      <c r="G48" s="167">
        <f t="shared" si="1"/>
        <v>-2.842170943040401E-14</v>
      </c>
    </row>
    <row r="49" spans="1:7" s="70" customFormat="1" ht="13.5">
      <c r="A49" s="215" t="s">
        <v>214</v>
      </c>
      <c r="B49" s="318">
        <f>Volume!J50</f>
        <v>244</v>
      </c>
      <c r="C49" s="71">
        <v>244.4</v>
      </c>
      <c r="D49" s="307">
        <f t="shared" si="3"/>
        <v>0.4000000000000057</v>
      </c>
      <c r="E49" s="408">
        <f t="shared" si="2"/>
        <v>0.0016393442622951052</v>
      </c>
      <c r="F49" s="307">
        <v>0.15000000000000568</v>
      </c>
      <c r="G49" s="167">
        <f t="shared" si="1"/>
        <v>0.25</v>
      </c>
    </row>
    <row r="50" spans="1:7" s="70" customFormat="1" ht="13.5">
      <c r="A50" s="215" t="s">
        <v>215</v>
      </c>
      <c r="B50" s="318">
        <f>Volume!J51</f>
        <v>305.75</v>
      </c>
      <c r="C50" s="71">
        <v>306.8</v>
      </c>
      <c r="D50" s="307">
        <f t="shared" si="3"/>
        <v>1.0500000000000114</v>
      </c>
      <c r="E50" s="408">
        <f t="shared" si="2"/>
        <v>0.0034341782502044526</v>
      </c>
      <c r="F50" s="307">
        <v>1.8000000000000114</v>
      </c>
      <c r="G50" s="167">
        <f t="shared" si="1"/>
        <v>-0.75</v>
      </c>
    </row>
    <row r="51" spans="1:7" s="70" customFormat="1" ht="13.5">
      <c r="A51" s="215" t="s">
        <v>57</v>
      </c>
      <c r="B51" s="318">
        <f>Volume!J52</f>
        <v>1524.9</v>
      </c>
      <c r="C51" s="71">
        <v>1529.7</v>
      </c>
      <c r="D51" s="307">
        <f t="shared" si="3"/>
        <v>4.7999999999999545</v>
      </c>
      <c r="E51" s="408">
        <f t="shared" si="2"/>
        <v>0.00314774739327166</v>
      </c>
      <c r="F51" s="307">
        <v>6.2999999999999545</v>
      </c>
      <c r="G51" s="167">
        <f t="shared" si="1"/>
        <v>-1.5</v>
      </c>
    </row>
    <row r="52" spans="1:7" s="70" customFormat="1" ht="13.5">
      <c r="A52" s="215" t="s">
        <v>216</v>
      </c>
      <c r="B52" s="318">
        <f>Volume!J53</f>
        <v>880.5</v>
      </c>
      <c r="C52" s="71">
        <v>875.65</v>
      </c>
      <c r="D52" s="307">
        <f t="shared" si="3"/>
        <v>-4.850000000000023</v>
      </c>
      <c r="E52" s="408">
        <f t="shared" si="2"/>
        <v>-0.005508233957978447</v>
      </c>
      <c r="F52" s="307">
        <v>-7.649999999999977</v>
      </c>
      <c r="G52" s="167">
        <f t="shared" si="1"/>
        <v>2.7999999999999545</v>
      </c>
    </row>
    <row r="53" spans="1:7" s="70" customFormat="1" ht="13.5">
      <c r="A53" s="215" t="s">
        <v>156</v>
      </c>
      <c r="B53" s="318">
        <f>Volume!J54</f>
        <v>80.25</v>
      </c>
      <c r="C53" s="71">
        <v>80.9</v>
      </c>
      <c r="D53" s="307">
        <f t="shared" si="3"/>
        <v>0.6500000000000057</v>
      </c>
      <c r="E53" s="408">
        <f t="shared" si="2"/>
        <v>0.008099688473520321</v>
      </c>
      <c r="F53" s="307">
        <v>0.25</v>
      </c>
      <c r="G53" s="167">
        <f t="shared" si="1"/>
        <v>0.4000000000000057</v>
      </c>
    </row>
    <row r="54" spans="1:7" s="70" customFormat="1" ht="13.5">
      <c r="A54" s="215" t="s">
        <v>200</v>
      </c>
      <c r="B54" s="318">
        <f>Volume!J55</f>
        <v>78.65</v>
      </c>
      <c r="C54" s="71">
        <v>79.15</v>
      </c>
      <c r="D54" s="307">
        <f t="shared" si="3"/>
        <v>0.5</v>
      </c>
      <c r="E54" s="408">
        <f t="shared" si="2"/>
        <v>0.006357279084551811</v>
      </c>
      <c r="F54" s="307">
        <v>0.44999999999998863</v>
      </c>
      <c r="G54" s="167">
        <f t="shared" si="1"/>
        <v>0.05000000000001137</v>
      </c>
    </row>
    <row r="55" spans="1:8" s="26" customFormat="1" ht="13.5">
      <c r="A55" s="215" t="s">
        <v>191</v>
      </c>
      <c r="B55" s="318">
        <f>Volume!J56</f>
        <v>12.55</v>
      </c>
      <c r="C55" s="71">
        <v>12.75</v>
      </c>
      <c r="D55" s="307">
        <f t="shared" si="3"/>
        <v>0.1999999999999993</v>
      </c>
      <c r="E55" s="408">
        <f t="shared" si="2"/>
        <v>0.015936254980079625</v>
      </c>
      <c r="F55" s="307">
        <v>0.09999999999999964</v>
      </c>
      <c r="G55" s="167">
        <f t="shared" si="1"/>
        <v>0.09999999999999964</v>
      </c>
      <c r="H55" s="70"/>
    </row>
    <row r="56" spans="1:7" s="70" customFormat="1" ht="13.5">
      <c r="A56" s="215" t="s">
        <v>157</v>
      </c>
      <c r="B56" s="318">
        <f>Volume!J57</f>
        <v>154.9</v>
      </c>
      <c r="C56" s="71">
        <v>155.2</v>
      </c>
      <c r="D56" s="307">
        <f t="shared" si="3"/>
        <v>0.29999999999998295</v>
      </c>
      <c r="E56" s="408">
        <f t="shared" si="2"/>
        <v>0.0019367333763717427</v>
      </c>
      <c r="F56" s="307">
        <v>0.8499999999999943</v>
      </c>
      <c r="G56" s="167">
        <f t="shared" si="1"/>
        <v>-0.5500000000000114</v>
      </c>
    </row>
    <row r="57" spans="1:8" s="26" customFormat="1" ht="13.5">
      <c r="A57" s="215" t="s">
        <v>192</v>
      </c>
      <c r="B57" s="318">
        <f>Volume!J58</f>
        <v>216.8</v>
      </c>
      <c r="C57" s="71">
        <v>217.9</v>
      </c>
      <c r="D57" s="307">
        <f t="shared" si="3"/>
        <v>1.0999999999999943</v>
      </c>
      <c r="E57" s="408">
        <f t="shared" si="2"/>
        <v>0.005073800738007354</v>
      </c>
      <c r="F57" s="307">
        <v>1.4000000000000057</v>
      </c>
      <c r="G57" s="167">
        <f t="shared" si="1"/>
        <v>-0.30000000000001137</v>
      </c>
      <c r="H57" s="70"/>
    </row>
    <row r="58" spans="1:7" s="70" customFormat="1" ht="13.5">
      <c r="A58" s="215" t="s">
        <v>182</v>
      </c>
      <c r="B58" s="318">
        <f>Volume!J59</f>
        <v>47.5</v>
      </c>
      <c r="C58" s="71">
        <v>47.75</v>
      </c>
      <c r="D58" s="307">
        <f t="shared" si="3"/>
        <v>0.25</v>
      </c>
      <c r="E58" s="408">
        <f t="shared" si="2"/>
        <v>0.005263157894736842</v>
      </c>
      <c r="F58" s="307">
        <v>0.29999999999999716</v>
      </c>
      <c r="G58" s="167">
        <f t="shared" si="1"/>
        <v>-0.04999999999999716</v>
      </c>
    </row>
    <row r="59" spans="1:7" s="70" customFormat="1" ht="13.5">
      <c r="A59" s="215" t="s">
        <v>217</v>
      </c>
      <c r="B59" s="318">
        <f>Volume!J60</f>
        <v>2222.65</v>
      </c>
      <c r="C59" s="71">
        <v>2204.35</v>
      </c>
      <c r="D59" s="307">
        <f t="shared" si="3"/>
        <v>-18.300000000000182</v>
      </c>
      <c r="E59" s="408">
        <f t="shared" si="2"/>
        <v>-0.00823341506759957</v>
      </c>
      <c r="F59" s="307">
        <v>-21.5</v>
      </c>
      <c r="G59" s="167">
        <f t="shared" si="1"/>
        <v>3.199999999999818</v>
      </c>
    </row>
    <row r="60" spans="1:7" s="70" customFormat="1" ht="13.5">
      <c r="A60" s="215" t="s">
        <v>158</v>
      </c>
      <c r="B60" s="318">
        <f>Volume!J61</f>
        <v>115.8</v>
      </c>
      <c r="C60" s="71">
        <v>116.1</v>
      </c>
      <c r="D60" s="307">
        <f t="shared" si="3"/>
        <v>0.29999999999999716</v>
      </c>
      <c r="E60" s="408">
        <f t="shared" si="2"/>
        <v>0.002590673575129509</v>
      </c>
      <c r="F60" s="307">
        <v>0.29999999999999716</v>
      </c>
      <c r="G60" s="167">
        <f t="shared" si="1"/>
        <v>0</v>
      </c>
    </row>
    <row r="61" spans="1:7" s="70" customFormat="1" ht="13.5">
      <c r="A61" s="215" t="s">
        <v>104</v>
      </c>
      <c r="B61" s="318">
        <f>Volume!J62</f>
        <v>493.95</v>
      </c>
      <c r="C61" s="71">
        <v>495.9</v>
      </c>
      <c r="D61" s="307">
        <f t="shared" si="3"/>
        <v>1.9499999999999886</v>
      </c>
      <c r="E61" s="408">
        <f t="shared" si="2"/>
        <v>0.00394776799271179</v>
      </c>
      <c r="F61" s="307">
        <v>3.8000000000000114</v>
      </c>
      <c r="G61" s="167">
        <f t="shared" si="1"/>
        <v>-1.8500000000000227</v>
      </c>
    </row>
    <row r="62" spans="1:7" s="70" customFormat="1" ht="13.5">
      <c r="A62" s="215" t="s">
        <v>48</v>
      </c>
      <c r="B62" s="318">
        <f>Volume!J63</f>
        <v>292.4</v>
      </c>
      <c r="C62" s="71">
        <v>294.25</v>
      </c>
      <c r="D62" s="307">
        <f t="shared" si="3"/>
        <v>1.8500000000000227</v>
      </c>
      <c r="E62" s="408">
        <f t="shared" si="2"/>
        <v>0.006326949384405003</v>
      </c>
      <c r="F62" s="307">
        <v>1.6499999999999773</v>
      </c>
      <c r="G62" s="167">
        <f t="shared" si="1"/>
        <v>0.20000000000004547</v>
      </c>
    </row>
    <row r="63" spans="1:7" s="70" customFormat="1" ht="13.5">
      <c r="A63" s="215" t="s">
        <v>6</v>
      </c>
      <c r="B63" s="318">
        <f>Volume!J64</f>
        <v>185.75</v>
      </c>
      <c r="C63" s="71">
        <v>185.95</v>
      </c>
      <c r="D63" s="307">
        <f t="shared" si="3"/>
        <v>0.19999999999998863</v>
      </c>
      <c r="E63" s="408">
        <f t="shared" si="2"/>
        <v>0.001076716016150679</v>
      </c>
      <c r="F63" s="307">
        <v>1.0500000000000114</v>
      </c>
      <c r="G63" s="167">
        <f t="shared" si="1"/>
        <v>-0.8500000000000227</v>
      </c>
    </row>
    <row r="64" spans="1:8" s="26" customFormat="1" ht="13.5">
      <c r="A64" s="215" t="s">
        <v>193</v>
      </c>
      <c r="B64" s="318">
        <f>Volume!J65</f>
        <v>347.25</v>
      </c>
      <c r="C64" s="71">
        <v>348.7</v>
      </c>
      <c r="D64" s="307">
        <f t="shared" si="3"/>
        <v>1.4499999999999886</v>
      </c>
      <c r="E64" s="408">
        <f t="shared" si="2"/>
        <v>0.00417566594672423</v>
      </c>
      <c r="F64" s="307">
        <v>-0.44999999999998863</v>
      </c>
      <c r="G64" s="167">
        <f aca="true" t="shared" si="4" ref="G64:G125">D64-F64</f>
        <v>1.8999999999999773</v>
      </c>
      <c r="H64" s="70"/>
    </row>
    <row r="65" spans="1:7" s="70" customFormat="1" ht="13.5">
      <c r="A65" s="215" t="s">
        <v>183</v>
      </c>
      <c r="B65" s="318">
        <f>Volume!J66</f>
        <v>522.7</v>
      </c>
      <c r="C65" s="71">
        <v>525.75</v>
      </c>
      <c r="D65" s="307">
        <f t="shared" si="3"/>
        <v>3.0499999999999545</v>
      </c>
      <c r="E65" s="408">
        <f aca="true" t="shared" si="5" ref="E65:E125">D65/B65</f>
        <v>0.00583508704801981</v>
      </c>
      <c r="F65" s="307">
        <v>1.5500000000000114</v>
      </c>
      <c r="G65" s="167">
        <f t="shared" si="4"/>
        <v>1.4999999999999432</v>
      </c>
    </row>
    <row r="66" spans="1:7" s="70" customFormat="1" ht="13.5">
      <c r="A66" s="215" t="s">
        <v>147</v>
      </c>
      <c r="B66" s="318">
        <f>Volume!J67</f>
        <v>653.75</v>
      </c>
      <c r="C66" s="71">
        <v>654.1</v>
      </c>
      <c r="D66" s="307">
        <f aca="true" t="shared" si="6" ref="D66:D97">C66-B66</f>
        <v>0.35000000000002274</v>
      </c>
      <c r="E66" s="408">
        <f t="shared" si="5"/>
        <v>0.0005353728489484095</v>
      </c>
      <c r="F66" s="307">
        <v>3.650000000000091</v>
      </c>
      <c r="G66" s="167">
        <f t="shared" si="4"/>
        <v>-3.300000000000068</v>
      </c>
    </row>
    <row r="67" spans="1:7" s="70" customFormat="1" ht="13.5">
      <c r="A67" s="215" t="s">
        <v>159</v>
      </c>
      <c r="B67" s="318">
        <f>Volume!J68</f>
        <v>2077.7</v>
      </c>
      <c r="C67" s="71">
        <v>2079.45</v>
      </c>
      <c r="D67" s="307">
        <f t="shared" si="6"/>
        <v>1.75</v>
      </c>
      <c r="E67" s="408">
        <f t="shared" si="5"/>
        <v>0.0008422775184097802</v>
      </c>
      <c r="F67" s="307">
        <v>-4.849999999999909</v>
      </c>
      <c r="G67" s="167">
        <f t="shared" si="4"/>
        <v>6.599999999999909</v>
      </c>
    </row>
    <row r="68" spans="1:7" s="70" customFormat="1" ht="13.5">
      <c r="A68" s="215" t="s">
        <v>148</v>
      </c>
      <c r="B68" s="318">
        <f>Volume!J69</f>
        <v>30.75</v>
      </c>
      <c r="C68" s="71">
        <v>30.95</v>
      </c>
      <c r="D68" s="307">
        <f t="shared" si="6"/>
        <v>0.1999999999999993</v>
      </c>
      <c r="E68" s="408">
        <f t="shared" si="5"/>
        <v>0.006504065040650383</v>
      </c>
      <c r="F68" s="307">
        <v>0.1999999999999993</v>
      </c>
      <c r="G68" s="167">
        <f t="shared" si="4"/>
        <v>0</v>
      </c>
    </row>
    <row r="69" spans="1:7" s="70" customFormat="1" ht="13.5">
      <c r="A69" s="215" t="s">
        <v>184</v>
      </c>
      <c r="B69" s="318">
        <f>Volume!J70</f>
        <v>119.8</v>
      </c>
      <c r="C69" s="71">
        <v>120.3</v>
      </c>
      <c r="D69" s="307">
        <f t="shared" si="6"/>
        <v>0.5</v>
      </c>
      <c r="E69" s="408">
        <f t="shared" si="5"/>
        <v>0.004173622704507512</v>
      </c>
      <c r="F69" s="307">
        <v>0.7999999999999972</v>
      </c>
      <c r="G69" s="167">
        <f t="shared" si="4"/>
        <v>-0.29999999999999716</v>
      </c>
    </row>
    <row r="70" spans="1:8" s="26" customFormat="1" ht="13.5">
      <c r="A70" s="215" t="s">
        <v>194</v>
      </c>
      <c r="B70" s="318">
        <f>Volume!J71</f>
        <v>116.35</v>
      </c>
      <c r="C70" s="71">
        <v>117.2</v>
      </c>
      <c r="D70" s="307">
        <f t="shared" si="6"/>
        <v>0.8500000000000085</v>
      </c>
      <c r="E70" s="408">
        <f t="shared" si="5"/>
        <v>0.007305543618392854</v>
      </c>
      <c r="F70" s="307">
        <v>0.7000000000000028</v>
      </c>
      <c r="G70" s="167">
        <f t="shared" si="4"/>
        <v>0.15000000000000568</v>
      </c>
      <c r="H70" s="70"/>
    </row>
    <row r="71" spans="1:7" s="70" customFormat="1" ht="13.5">
      <c r="A71" s="215" t="s">
        <v>160</v>
      </c>
      <c r="B71" s="318">
        <f>Volume!J72</f>
        <v>180.05</v>
      </c>
      <c r="C71" s="71">
        <v>181.45</v>
      </c>
      <c r="D71" s="307">
        <f t="shared" si="6"/>
        <v>1.3999999999999773</v>
      </c>
      <c r="E71" s="408">
        <f t="shared" si="5"/>
        <v>0.007775617883921006</v>
      </c>
      <c r="F71" s="307">
        <v>1.3499999999999943</v>
      </c>
      <c r="G71" s="167">
        <f t="shared" si="4"/>
        <v>0.04999999999998295</v>
      </c>
    </row>
    <row r="72" spans="1:7" s="70" customFormat="1" ht="13.5">
      <c r="A72" s="215" t="s">
        <v>226</v>
      </c>
      <c r="B72" s="318">
        <f>Volume!J73</f>
        <v>1349.25</v>
      </c>
      <c r="C72" s="71">
        <v>1355.75</v>
      </c>
      <c r="D72" s="307">
        <f t="shared" si="6"/>
        <v>6.5</v>
      </c>
      <c r="E72" s="408">
        <f t="shared" si="5"/>
        <v>0.004817491198814156</v>
      </c>
      <c r="F72" s="307">
        <v>3.4500000000000455</v>
      </c>
      <c r="G72" s="167">
        <f t="shared" si="4"/>
        <v>3.0499999999999545</v>
      </c>
    </row>
    <row r="73" spans="1:7" s="70" customFormat="1" ht="13.5">
      <c r="A73" s="215" t="s">
        <v>7</v>
      </c>
      <c r="B73" s="318">
        <f>Volume!J74</f>
        <v>830.5</v>
      </c>
      <c r="C73" s="71">
        <v>834.9</v>
      </c>
      <c r="D73" s="307">
        <f t="shared" si="6"/>
        <v>4.399999999999977</v>
      </c>
      <c r="E73" s="408">
        <f t="shared" si="5"/>
        <v>0.005298013245033085</v>
      </c>
      <c r="F73" s="307">
        <v>4.100000000000023</v>
      </c>
      <c r="G73" s="167">
        <f t="shared" si="4"/>
        <v>0.2999999999999545</v>
      </c>
    </row>
    <row r="74" spans="1:7" s="70" customFormat="1" ht="13.5">
      <c r="A74" s="215" t="s">
        <v>185</v>
      </c>
      <c r="B74" s="318">
        <f>Volume!J75</f>
        <v>466.55</v>
      </c>
      <c r="C74" s="71">
        <v>468.55</v>
      </c>
      <c r="D74" s="307">
        <f t="shared" si="6"/>
        <v>2</v>
      </c>
      <c r="E74" s="408">
        <f t="shared" si="5"/>
        <v>0.004286785982209838</v>
      </c>
      <c r="F74" s="307">
        <v>0.30000000000001137</v>
      </c>
      <c r="G74" s="167">
        <f t="shared" si="4"/>
        <v>1.6999999999999886</v>
      </c>
    </row>
    <row r="75" spans="1:7" s="70" customFormat="1" ht="13.5">
      <c r="A75" s="215" t="s">
        <v>240</v>
      </c>
      <c r="B75" s="318">
        <f>Volume!J76</f>
        <v>905.3</v>
      </c>
      <c r="C75" s="71">
        <v>909.1</v>
      </c>
      <c r="D75" s="307">
        <f t="shared" si="6"/>
        <v>3.800000000000068</v>
      </c>
      <c r="E75" s="408">
        <f t="shared" si="5"/>
        <v>0.0041975035899702515</v>
      </c>
      <c r="F75" s="307">
        <v>3.6000000000000227</v>
      </c>
      <c r="G75" s="167">
        <f t="shared" si="4"/>
        <v>0.20000000000004547</v>
      </c>
    </row>
    <row r="76" spans="1:7" s="70" customFormat="1" ht="13.5">
      <c r="A76" s="215" t="s">
        <v>223</v>
      </c>
      <c r="B76" s="318">
        <f>Volume!J77</f>
        <v>268.5</v>
      </c>
      <c r="C76" s="71">
        <v>270.35</v>
      </c>
      <c r="D76" s="307">
        <f t="shared" si="6"/>
        <v>1.8500000000000227</v>
      </c>
      <c r="E76" s="408">
        <f t="shared" si="5"/>
        <v>0.006890130353817589</v>
      </c>
      <c r="F76" s="307">
        <v>1.349999999999966</v>
      </c>
      <c r="G76" s="167">
        <f t="shared" si="4"/>
        <v>0.5000000000000568</v>
      </c>
    </row>
    <row r="77" spans="1:7" s="70" customFormat="1" ht="13.5">
      <c r="A77" s="215" t="s">
        <v>186</v>
      </c>
      <c r="B77" s="318">
        <f>Volume!J78</f>
        <v>244.4</v>
      </c>
      <c r="C77" s="71">
        <v>245.85</v>
      </c>
      <c r="D77" s="307">
        <f t="shared" si="6"/>
        <v>1.4499999999999886</v>
      </c>
      <c r="E77" s="408">
        <f t="shared" si="5"/>
        <v>0.005932896890343652</v>
      </c>
      <c r="F77" s="307">
        <v>0</v>
      </c>
      <c r="G77" s="167">
        <f t="shared" si="4"/>
        <v>1.4499999999999886</v>
      </c>
    </row>
    <row r="78" spans="1:7" s="70" customFormat="1" ht="13.5">
      <c r="A78" s="215" t="s">
        <v>161</v>
      </c>
      <c r="B78" s="318">
        <f>Volume!J79</f>
        <v>39.95</v>
      </c>
      <c r="C78" s="71">
        <v>40.25</v>
      </c>
      <c r="D78" s="307">
        <f t="shared" si="6"/>
        <v>0.29999999999999716</v>
      </c>
      <c r="E78" s="408">
        <f t="shared" si="5"/>
        <v>0.0075093867334167</v>
      </c>
      <c r="F78" s="307">
        <v>0.30000000000000426</v>
      </c>
      <c r="G78" s="167">
        <f t="shared" si="4"/>
        <v>-7.105427357601002E-15</v>
      </c>
    </row>
    <row r="79" spans="1:7" s="70" customFormat="1" ht="13.5">
      <c r="A79" s="215" t="s">
        <v>8</v>
      </c>
      <c r="B79" s="318">
        <f>Volume!J80</f>
        <v>142.5</v>
      </c>
      <c r="C79" s="71">
        <v>143.1</v>
      </c>
      <c r="D79" s="307">
        <f t="shared" si="6"/>
        <v>0.5999999999999943</v>
      </c>
      <c r="E79" s="408">
        <f t="shared" si="5"/>
        <v>0.004210526315789434</v>
      </c>
      <c r="F79" s="307">
        <v>0.8499999999999943</v>
      </c>
      <c r="G79" s="167">
        <f t="shared" si="4"/>
        <v>-0.25</v>
      </c>
    </row>
    <row r="80" spans="1:8" s="26" customFormat="1" ht="13.5">
      <c r="A80" s="215" t="s">
        <v>195</v>
      </c>
      <c r="B80" s="318">
        <f>Volume!J81</f>
        <v>12.75</v>
      </c>
      <c r="C80" s="71">
        <v>12.85</v>
      </c>
      <c r="D80" s="307">
        <f t="shared" si="6"/>
        <v>0.09999999999999964</v>
      </c>
      <c r="E80" s="408">
        <f t="shared" si="5"/>
        <v>0.007843137254901933</v>
      </c>
      <c r="F80" s="307">
        <v>0.09999999999999964</v>
      </c>
      <c r="G80" s="167">
        <f t="shared" si="4"/>
        <v>0</v>
      </c>
      <c r="H80" s="70"/>
    </row>
    <row r="81" spans="1:7" s="70" customFormat="1" ht="13.5">
      <c r="A81" s="215" t="s">
        <v>218</v>
      </c>
      <c r="B81" s="318">
        <f>Volume!J82</f>
        <v>218.25</v>
      </c>
      <c r="C81" s="71">
        <v>217.45</v>
      </c>
      <c r="D81" s="307">
        <f t="shared" si="6"/>
        <v>-0.8000000000000114</v>
      </c>
      <c r="E81" s="408">
        <f t="shared" si="5"/>
        <v>-0.003665521191294439</v>
      </c>
      <c r="F81" s="307">
        <v>-0.4000000000000057</v>
      </c>
      <c r="G81" s="167">
        <f t="shared" si="4"/>
        <v>-0.4000000000000057</v>
      </c>
    </row>
    <row r="82" spans="1:7" s="70" customFormat="1" ht="13.5">
      <c r="A82" s="215" t="s">
        <v>187</v>
      </c>
      <c r="B82" s="318">
        <f>Volume!J83</f>
        <v>240</v>
      </c>
      <c r="C82" s="71">
        <v>241.55</v>
      </c>
      <c r="D82" s="307">
        <f t="shared" si="6"/>
        <v>1.5500000000000114</v>
      </c>
      <c r="E82" s="408">
        <f t="shared" si="5"/>
        <v>0.006458333333333381</v>
      </c>
      <c r="F82" s="307">
        <v>1.8500000000000227</v>
      </c>
      <c r="G82" s="167">
        <f t="shared" si="4"/>
        <v>-0.30000000000001137</v>
      </c>
    </row>
    <row r="83" spans="1:7" s="70" customFormat="1" ht="13.5">
      <c r="A83" s="215" t="s">
        <v>162</v>
      </c>
      <c r="B83" s="318">
        <f>Volume!J84</f>
        <v>65.55</v>
      </c>
      <c r="C83" s="71">
        <v>65.95</v>
      </c>
      <c r="D83" s="307">
        <f t="shared" si="6"/>
        <v>0.4000000000000057</v>
      </c>
      <c r="E83" s="408">
        <f t="shared" si="5"/>
        <v>0.0061022120518688895</v>
      </c>
      <c r="F83" s="307">
        <v>0.3999999999999915</v>
      </c>
      <c r="G83" s="167">
        <f t="shared" si="4"/>
        <v>1.4210854715202004E-14</v>
      </c>
    </row>
    <row r="84" spans="1:7" s="70" customFormat="1" ht="13.5">
      <c r="A84" s="215" t="s">
        <v>163</v>
      </c>
      <c r="B84" s="318">
        <f>Volume!J85</f>
        <v>237.65</v>
      </c>
      <c r="C84" s="71">
        <v>238.4</v>
      </c>
      <c r="D84" s="307">
        <f t="shared" si="6"/>
        <v>0.75</v>
      </c>
      <c r="E84" s="408">
        <f t="shared" si="5"/>
        <v>0.0031559015358720807</v>
      </c>
      <c r="F84" s="307">
        <v>1.6999999999999886</v>
      </c>
      <c r="G84" s="167">
        <f t="shared" si="4"/>
        <v>-0.9499999999999886</v>
      </c>
    </row>
    <row r="85" spans="1:7" s="70" customFormat="1" ht="13.5">
      <c r="A85" s="215" t="s">
        <v>137</v>
      </c>
      <c r="B85" s="318">
        <f>Volume!J86</f>
        <v>134.2</v>
      </c>
      <c r="C85" s="71">
        <v>134.8</v>
      </c>
      <c r="D85" s="307">
        <f t="shared" si="6"/>
        <v>0.6000000000000227</v>
      </c>
      <c r="E85" s="408">
        <f t="shared" si="5"/>
        <v>0.004470938897168575</v>
      </c>
      <c r="F85" s="307">
        <v>0.6999999999999886</v>
      </c>
      <c r="G85" s="167">
        <f t="shared" si="4"/>
        <v>-0.0999999999999659</v>
      </c>
    </row>
    <row r="86" spans="1:7" s="70" customFormat="1" ht="13.5">
      <c r="A86" s="215" t="s">
        <v>50</v>
      </c>
      <c r="B86" s="318">
        <f>Volume!J87</f>
        <v>881.75</v>
      </c>
      <c r="C86" s="71">
        <v>873.75</v>
      </c>
      <c r="D86" s="307">
        <f t="shared" si="6"/>
        <v>-8</v>
      </c>
      <c r="E86" s="408">
        <f t="shared" si="5"/>
        <v>-0.00907286645874681</v>
      </c>
      <c r="F86" s="307">
        <v>-0.25</v>
      </c>
      <c r="G86" s="167">
        <f t="shared" si="4"/>
        <v>-7.75</v>
      </c>
    </row>
    <row r="87" spans="1:7" s="70" customFormat="1" ht="13.5">
      <c r="A87" s="215" t="s">
        <v>188</v>
      </c>
      <c r="B87" s="318">
        <f>Volume!J88</f>
        <v>223.3</v>
      </c>
      <c r="C87" s="71">
        <v>224.8</v>
      </c>
      <c r="D87" s="307">
        <f t="shared" si="6"/>
        <v>1.5</v>
      </c>
      <c r="E87" s="408">
        <f t="shared" si="5"/>
        <v>0.006717420510523958</v>
      </c>
      <c r="F87" s="307">
        <v>1</v>
      </c>
      <c r="G87" s="167">
        <f t="shared" si="4"/>
        <v>0.5</v>
      </c>
    </row>
    <row r="88" spans="1:7" s="70" customFormat="1" ht="13.5">
      <c r="A88" s="215" t="s">
        <v>94</v>
      </c>
      <c r="B88" s="318">
        <f>Volume!J89</f>
        <v>250.45</v>
      </c>
      <c r="C88" s="71">
        <v>250.6</v>
      </c>
      <c r="D88" s="307">
        <f t="shared" si="6"/>
        <v>0.15000000000000568</v>
      </c>
      <c r="E88" s="408">
        <f t="shared" si="5"/>
        <v>0.00059892194050711</v>
      </c>
      <c r="F88" s="307">
        <v>-0.30000000000001137</v>
      </c>
      <c r="G88" s="167">
        <f t="shared" si="4"/>
        <v>0.45000000000001705</v>
      </c>
    </row>
    <row r="89" spans="1:7" s="70" customFormat="1" ht="13.5">
      <c r="A89" s="215" t="s">
        <v>241</v>
      </c>
      <c r="B89" s="318">
        <f>Volume!J90</f>
        <v>417.1</v>
      </c>
      <c r="C89" s="71">
        <v>417.3</v>
      </c>
      <c r="D89" s="307">
        <f t="shared" si="6"/>
        <v>0.19999999999998863</v>
      </c>
      <c r="E89" s="408">
        <f t="shared" si="5"/>
        <v>0.00047950131862859894</v>
      </c>
      <c r="F89" s="307">
        <v>0.05000000000001137</v>
      </c>
      <c r="G89" s="167">
        <f t="shared" si="4"/>
        <v>0.14999999999997726</v>
      </c>
    </row>
    <row r="90" spans="1:7" s="70" customFormat="1" ht="13.5">
      <c r="A90" s="215" t="s">
        <v>95</v>
      </c>
      <c r="B90" s="318">
        <f>Volume!J91</f>
        <v>546.65</v>
      </c>
      <c r="C90" s="71">
        <v>550</v>
      </c>
      <c r="D90" s="307">
        <f t="shared" si="6"/>
        <v>3.3500000000000227</v>
      </c>
      <c r="E90" s="408">
        <f t="shared" si="5"/>
        <v>0.006128235616939583</v>
      </c>
      <c r="F90" s="307">
        <v>0.7999999999999545</v>
      </c>
      <c r="G90" s="167">
        <f t="shared" si="4"/>
        <v>2.550000000000068</v>
      </c>
    </row>
    <row r="91" spans="1:7" s="70" customFormat="1" ht="13.5">
      <c r="A91" s="215" t="s">
        <v>242</v>
      </c>
      <c r="B91" s="318">
        <f>Volume!J92</f>
        <v>127.75</v>
      </c>
      <c r="C91" s="71">
        <v>128.3</v>
      </c>
      <c r="D91" s="307">
        <f t="shared" si="6"/>
        <v>0.5500000000000114</v>
      </c>
      <c r="E91" s="408">
        <f t="shared" si="5"/>
        <v>0.004305283757338641</v>
      </c>
      <c r="F91" s="307">
        <v>0.6999999999999886</v>
      </c>
      <c r="G91" s="167">
        <f t="shared" si="4"/>
        <v>-0.14999999999997726</v>
      </c>
    </row>
    <row r="92" spans="1:7" s="70" customFormat="1" ht="13.5">
      <c r="A92" s="215" t="s">
        <v>243</v>
      </c>
      <c r="B92" s="318">
        <f>Volume!J93</f>
        <v>905.5</v>
      </c>
      <c r="C92" s="71">
        <v>907.65</v>
      </c>
      <c r="D92" s="307">
        <f t="shared" si="6"/>
        <v>2.1499999999999773</v>
      </c>
      <c r="E92" s="408">
        <f t="shared" si="5"/>
        <v>0.0023743787962451435</v>
      </c>
      <c r="F92" s="307">
        <v>2.25</v>
      </c>
      <c r="G92" s="167">
        <f t="shared" si="4"/>
        <v>-0.10000000000002274</v>
      </c>
    </row>
    <row r="93" spans="1:7" s="70" customFormat="1" ht="13.5">
      <c r="A93" s="215" t="s">
        <v>244</v>
      </c>
      <c r="B93" s="318">
        <f>Volume!J94</f>
        <v>403.85</v>
      </c>
      <c r="C93" s="71">
        <v>406.4</v>
      </c>
      <c r="D93" s="307">
        <f t="shared" si="6"/>
        <v>2.5499999999999545</v>
      </c>
      <c r="E93" s="408">
        <f t="shared" si="5"/>
        <v>0.006314225578803899</v>
      </c>
      <c r="F93" s="307">
        <v>2.6499999999999773</v>
      </c>
      <c r="G93" s="167">
        <f t="shared" si="4"/>
        <v>-0.10000000000002274</v>
      </c>
    </row>
    <row r="94" spans="1:7" s="70" customFormat="1" ht="13.5">
      <c r="A94" s="215" t="s">
        <v>252</v>
      </c>
      <c r="B94" s="318">
        <f>Volume!J95</f>
        <v>401.5</v>
      </c>
      <c r="C94" s="71">
        <v>402.75</v>
      </c>
      <c r="D94" s="307">
        <f t="shared" si="6"/>
        <v>1.25</v>
      </c>
      <c r="E94" s="408">
        <f t="shared" si="5"/>
        <v>0.00311332503113325</v>
      </c>
      <c r="F94" s="307">
        <v>0.5</v>
      </c>
      <c r="G94" s="167">
        <f t="shared" si="4"/>
        <v>0.75</v>
      </c>
    </row>
    <row r="95" spans="1:7" s="70" customFormat="1" ht="13.5">
      <c r="A95" s="215" t="s">
        <v>113</v>
      </c>
      <c r="B95" s="318">
        <f>Volume!J96</f>
        <v>525.75</v>
      </c>
      <c r="C95" s="71">
        <v>528.1</v>
      </c>
      <c r="D95" s="307">
        <f t="shared" si="6"/>
        <v>2.3500000000000227</v>
      </c>
      <c r="E95" s="408">
        <f t="shared" si="5"/>
        <v>0.0044698050404184935</v>
      </c>
      <c r="F95" s="307">
        <v>1.2999999999999545</v>
      </c>
      <c r="G95" s="167">
        <f t="shared" si="4"/>
        <v>1.0500000000000682</v>
      </c>
    </row>
    <row r="96" spans="1:7" s="70" customFormat="1" ht="13.5">
      <c r="A96" s="215" t="s">
        <v>164</v>
      </c>
      <c r="B96" s="318">
        <f>Volume!J97</f>
        <v>578.95</v>
      </c>
      <c r="C96" s="71">
        <v>582.2</v>
      </c>
      <c r="D96" s="307">
        <f t="shared" si="6"/>
        <v>3.25</v>
      </c>
      <c r="E96" s="408">
        <f t="shared" si="5"/>
        <v>0.005613610847223421</v>
      </c>
      <c r="F96" s="307">
        <v>3.8500000000000227</v>
      </c>
      <c r="G96" s="167">
        <f t="shared" si="4"/>
        <v>-0.6000000000000227</v>
      </c>
    </row>
    <row r="97" spans="1:7" s="70" customFormat="1" ht="13.5">
      <c r="A97" s="215" t="s">
        <v>219</v>
      </c>
      <c r="B97" s="318">
        <f>Volume!J98</f>
        <v>1262.65</v>
      </c>
      <c r="C97" s="71">
        <v>1268.1</v>
      </c>
      <c r="D97" s="307">
        <f t="shared" si="6"/>
        <v>5.449999999999818</v>
      </c>
      <c r="E97" s="408">
        <f t="shared" si="5"/>
        <v>0.004316318853205416</v>
      </c>
      <c r="F97" s="307">
        <v>1.1499999999998636</v>
      </c>
      <c r="G97" s="167">
        <f t="shared" si="4"/>
        <v>4.2999999999999545</v>
      </c>
    </row>
    <row r="98" spans="1:10" s="70" customFormat="1" ht="13.5">
      <c r="A98" s="215" t="s">
        <v>233</v>
      </c>
      <c r="B98" s="318">
        <f>Volume!J99</f>
        <v>67.5</v>
      </c>
      <c r="C98" s="71">
        <v>67.45</v>
      </c>
      <c r="D98" s="307">
        <f aca="true" t="shared" si="7" ref="D98:D125">C98-B98</f>
        <v>-0.04999999999999716</v>
      </c>
      <c r="E98" s="408">
        <f t="shared" si="5"/>
        <v>-0.0007407407407406986</v>
      </c>
      <c r="F98" s="307">
        <v>0.25</v>
      </c>
      <c r="G98" s="167">
        <f t="shared" si="4"/>
        <v>-0.29999999999999716</v>
      </c>
      <c r="J98" s="15"/>
    </row>
    <row r="99" spans="1:10" s="70" customFormat="1" ht="13.5">
      <c r="A99" s="215" t="s">
        <v>253</v>
      </c>
      <c r="B99" s="318">
        <f>Volume!J100</f>
        <v>84.3</v>
      </c>
      <c r="C99" s="71">
        <v>84.7</v>
      </c>
      <c r="D99" s="307">
        <f t="shared" si="7"/>
        <v>0.4000000000000057</v>
      </c>
      <c r="E99" s="408">
        <f t="shared" si="5"/>
        <v>0.004744958481613354</v>
      </c>
      <c r="F99" s="307">
        <v>0.5999999999999943</v>
      </c>
      <c r="G99" s="167">
        <f t="shared" si="4"/>
        <v>-0.19999999999998863</v>
      </c>
      <c r="J99" s="15"/>
    </row>
    <row r="100" spans="1:7" s="70" customFormat="1" ht="13.5">
      <c r="A100" s="215" t="s">
        <v>220</v>
      </c>
      <c r="B100" s="318">
        <f>Volume!J101</f>
        <v>427.15</v>
      </c>
      <c r="C100" s="71">
        <v>428.6</v>
      </c>
      <c r="D100" s="307">
        <f t="shared" si="7"/>
        <v>1.4500000000000455</v>
      </c>
      <c r="E100" s="408">
        <f t="shared" si="5"/>
        <v>0.0033945920636779714</v>
      </c>
      <c r="F100" s="307">
        <v>-0.19999999999998863</v>
      </c>
      <c r="G100" s="167">
        <f t="shared" si="4"/>
        <v>1.650000000000034</v>
      </c>
    </row>
    <row r="101" spans="1:7" s="70" customFormat="1" ht="13.5">
      <c r="A101" s="215" t="s">
        <v>221</v>
      </c>
      <c r="B101" s="318">
        <f>Volume!J102</f>
        <v>1178.45</v>
      </c>
      <c r="C101" s="71">
        <v>1181.5</v>
      </c>
      <c r="D101" s="307">
        <f t="shared" si="7"/>
        <v>3.0499999999999545</v>
      </c>
      <c r="E101" s="408">
        <f t="shared" si="5"/>
        <v>0.0025881454452882638</v>
      </c>
      <c r="F101" s="307">
        <v>4.75</v>
      </c>
      <c r="G101" s="167">
        <f t="shared" si="4"/>
        <v>-1.7000000000000455</v>
      </c>
    </row>
    <row r="102" spans="1:7" s="70" customFormat="1" ht="13.5">
      <c r="A102" s="215" t="s">
        <v>51</v>
      </c>
      <c r="B102" s="318">
        <f>Volume!J103</f>
        <v>165.75</v>
      </c>
      <c r="C102" s="71">
        <v>165.4</v>
      </c>
      <c r="D102" s="307">
        <f t="shared" si="7"/>
        <v>-0.3499999999999943</v>
      </c>
      <c r="E102" s="408">
        <f t="shared" si="5"/>
        <v>-0.0021116138763197243</v>
      </c>
      <c r="F102" s="307">
        <v>0.09999999999999432</v>
      </c>
      <c r="G102" s="167">
        <f t="shared" si="4"/>
        <v>-0.44999999999998863</v>
      </c>
    </row>
    <row r="103" spans="1:8" s="26" customFormat="1" ht="13.5">
      <c r="A103" s="215" t="s">
        <v>245</v>
      </c>
      <c r="B103" s="318">
        <f>Volume!J104</f>
        <v>1210.7</v>
      </c>
      <c r="C103" s="71">
        <v>1218.2</v>
      </c>
      <c r="D103" s="307">
        <f t="shared" si="7"/>
        <v>7.5</v>
      </c>
      <c r="E103" s="408">
        <f t="shared" si="5"/>
        <v>0.006194763360039646</v>
      </c>
      <c r="F103" s="307">
        <v>9.300000000000182</v>
      </c>
      <c r="G103" s="167">
        <f t="shared" si="4"/>
        <v>-1.800000000000182</v>
      </c>
      <c r="H103" s="70"/>
    </row>
    <row r="104" spans="1:8" s="26" customFormat="1" ht="13.5">
      <c r="A104" s="215" t="s">
        <v>196</v>
      </c>
      <c r="B104" s="318">
        <f>Volume!J105</f>
        <v>231.3</v>
      </c>
      <c r="C104" s="71">
        <v>232.05</v>
      </c>
      <c r="D104" s="307">
        <f t="shared" si="7"/>
        <v>0.75</v>
      </c>
      <c r="E104" s="408">
        <f t="shared" si="5"/>
        <v>0.0032425421530479894</v>
      </c>
      <c r="F104" s="307">
        <v>0.09999999999999432</v>
      </c>
      <c r="G104" s="167">
        <f t="shared" si="4"/>
        <v>0.6500000000000057</v>
      </c>
      <c r="H104" s="70"/>
    </row>
    <row r="105" spans="1:7" s="70" customFormat="1" ht="13.5">
      <c r="A105" s="215" t="s">
        <v>197</v>
      </c>
      <c r="B105" s="318">
        <f>Volume!J106</f>
        <v>308.35</v>
      </c>
      <c r="C105" s="71">
        <v>309.8</v>
      </c>
      <c r="D105" s="307">
        <f t="shared" si="7"/>
        <v>1.4499999999999886</v>
      </c>
      <c r="E105" s="408">
        <f t="shared" si="5"/>
        <v>0.0047024485162963795</v>
      </c>
      <c r="F105" s="307">
        <v>1.3999999999999773</v>
      </c>
      <c r="G105" s="167">
        <f t="shared" si="4"/>
        <v>0.05000000000001137</v>
      </c>
    </row>
    <row r="106" spans="1:7" s="70" customFormat="1" ht="13.5">
      <c r="A106" s="215" t="s">
        <v>165</v>
      </c>
      <c r="B106" s="318">
        <f>Volume!J107</f>
        <v>537.5</v>
      </c>
      <c r="C106" s="71">
        <v>540.8</v>
      </c>
      <c r="D106" s="307">
        <f t="shared" si="7"/>
        <v>3.2999999999999545</v>
      </c>
      <c r="E106" s="408">
        <f t="shared" si="5"/>
        <v>0.006139534883720846</v>
      </c>
      <c r="F106" s="307">
        <v>3.5</v>
      </c>
      <c r="G106" s="167">
        <f t="shared" si="4"/>
        <v>-0.20000000000004547</v>
      </c>
    </row>
    <row r="107" spans="1:7" s="70" customFormat="1" ht="13.5">
      <c r="A107" s="215" t="s">
        <v>166</v>
      </c>
      <c r="B107" s="318">
        <f>Volume!J108</f>
        <v>970</v>
      </c>
      <c r="C107" s="71">
        <v>970.2</v>
      </c>
      <c r="D107" s="307">
        <f t="shared" si="7"/>
        <v>0.20000000000004547</v>
      </c>
      <c r="E107" s="408">
        <f t="shared" si="5"/>
        <v>0.00020618556701035615</v>
      </c>
      <c r="F107" s="307">
        <v>-1.3999999999999773</v>
      </c>
      <c r="G107" s="167">
        <f t="shared" si="4"/>
        <v>1.6000000000000227</v>
      </c>
    </row>
    <row r="108" spans="1:7" s="70" customFormat="1" ht="13.5">
      <c r="A108" s="215" t="s">
        <v>231</v>
      </c>
      <c r="B108" s="318">
        <f>Volume!J109</f>
        <v>1419.8</v>
      </c>
      <c r="C108" s="71">
        <v>1429.9</v>
      </c>
      <c r="D108" s="307">
        <f t="shared" si="7"/>
        <v>10.100000000000136</v>
      </c>
      <c r="E108" s="408">
        <f t="shared" si="5"/>
        <v>0.007113677982814578</v>
      </c>
      <c r="F108" s="307">
        <v>10.3</v>
      </c>
      <c r="G108" s="167">
        <f t="shared" si="4"/>
        <v>-0.1999999999998643</v>
      </c>
    </row>
    <row r="109" spans="1:7" s="70" customFormat="1" ht="13.5">
      <c r="A109" s="215" t="s">
        <v>246</v>
      </c>
      <c r="B109" s="318">
        <f>Volume!J110</f>
        <v>1396.1</v>
      </c>
      <c r="C109" s="71">
        <v>1396.7</v>
      </c>
      <c r="D109" s="307">
        <f t="shared" si="7"/>
        <v>0.6000000000001364</v>
      </c>
      <c r="E109" s="408">
        <f t="shared" si="5"/>
        <v>0.00042976864121491046</v>
      </c>
      <c r="F109" s="307">
        <v>2.1000000000001364</v>
      </c>
      <c r="G109" s="167">
        <f t="shared" si="4"/>
        <v>-1.5</v>
      </c>
    </row>
    <row r="110" spans="1:7" s="70" customFormat="1" ht="13.5">
      <c r="A110" s="215" t="s">
        <v>105</v>
      </c>
      <c r="B110" s="318">
        <f>Volume!J111</f>
        <v>84.65</v>
      </c>
      <c r="C110" s="71">
        <v>84.8</v>
      </c>
      <c r="D110" s="307">
        <f t="shared" si="7"/>
        <v>0.14999999999999147</v>
      </c>
      <c r="E110" s="408">
        <f t="shared" si="5"/>
        <v>0.001772002362669716</v>
      </c>
      <c r="F110" s="307">
        <v>0.20000000000000284</v>
      </c>
      <c r="G110" s="167">
        <f t="shared" si="4"/>
        <v>-0.05000000000001137</v>
      </c>
    </row>
    <row r="111" spans="1:7" s="70" customFormat="1" ht="13.5">
      <c r="A111" s="215" t="s">
        <v>167</v>
      </c>
      <c r="B111" s="318">
        <f>Volume!J112</f>
        <v>227.65</v>
      </c>
      <c r="C111" s="71">
        <v>228.4</v>
      </c>
      <c r="D111" s="307">
        <f t="shared" si="7"/>
        <v>0.75</v>
      </c>
      <c r="E111" s="408">
        <f t="shared" si="5"/>
        <v>0.0032945310784098397</v>
      </c>
      <c r="F111" s="307">
        <v>0.35000000000002274</v>
      </c>
      <c r="G111" s="167">
        <f t="shared" si="4"/>
        <v>0.39999999999997726</v>
      </c>
    </row>
    <row r="112" spans="1:7" s="70" customFormat="1" ht="13.5">
      <c r="A112" s="215" t="s">
        <v>224</v>
      </c>
      <c r="B112" s="318">
        <f>Volume!J113</f>
        <v>823.8</v>
      </c>
      <c r="C112" s="71">
        <v>827.45</v>
      </c>
      <c r="D112" s="307">
        <f t="shared" si="7"/>
        <v>3.650000000000091</v>
      </c>
      <c r="E112" s="408">
        <f t="shared" si="5"/>
        <v>0.0044306870599661215</v>
      </c>
      <c r="F112" s="307">
        <v>1.5</v>
      </c>
      <c r="G112" s="167">
        <f t="shared" si="4"/>
        <v>2.150000000000091</v>
      </c>
    </row>
    <row r="113" spans="1:7" s="70" customFormat="1" ht="13.5">
      <c r="A113" s="215" t="s">
        <v>247</v>
      </c>
      <c r="B113" s="318">
        <f>Volume!J114</f>
        <v>557.95</v>
      </c>
      <c r="C113" s="71">
        <v>555.55</v>
      </c>
      <c r="D113" s="307">
        <f t="shared" si="7"/>
        <v>-2.400000000000091</v>
      </c>
      <c r="E113" s="408">
        <f t="shared" si="5"/>
        <v>-0.004301460704364353</v>
      </c>
      <c r="F113" s="307">
        <v>-0.7000000000000455</v>
      </c>
      <c r="G113" s="167">
        <f t="shared" si="4"/>
        <v>-1.7000000000000455</v>
      </c>
    </row>
    <row r="114" spans="1:7" s="70" customFormat="1" ht="13.5">
      <c r="A114" s="215" t="s">
        <v>201</v>
      </c>
      <c r="B114" s="318">
        <f>Volume!J115</f>
        <v>486.2</v>
      </c>
      <c r="C114" s="71">
        <v>489</v>
      </c>
      <c r="D114" s="307">
        <f t="shared" si="7"/>
        <v>2.8000000000000114</v>
      </c>
      <c r="E114" s="408">
        <f t="shared" si="5"/>
        <v>0.005758946935417547</v>
      </c>
      <c r="F114" s="307">
        <v>2.0500000000000114</v>
      </c>
      <c r="G114" s="167">
        <f t="shared" si="4"/>
        <v>0.75</v>
      </c>
    </row>
    <row r="115" spans="1:7" s="70" customFormat="1" ht="13.5">
      <c r="A115" s="215" t="s">
        <v>222</v>
      </c>
      <c r="B115" s="318">
        <f>Volume!J116</f>
        <v>736.85</v>
      </c>
      <c r="C115" s="71">
        <v>742.45</v>
      </c>
      <c r="D115" s="307">
        <f t="shared" si="7"/>
        <v>5.600000000000023</v>
      </c>
      <c r="E115" s="408">
        <f t="shared" si="5"/>
        <v>0.007599918572301041</v>
      </c>
      <c r="F115" s="307">
        <v>5.100000000000023</v>
      </c>
      <c r="G115" s="167">
        <f t="shared" si="4"/>
        <v>0.5</v>
      </c>
    </row>
    <row r="116" spans="1:7" s="70" customFormat="1" ht="13.5">
      <c r="A116" s="215" t="s">
        <v>133</v>
      </c>
      <c r="B116" s="318">
        <f>Volume!J117</f>
        <v>1096.8</v>
      </c>
      <c r="C116" s="71">
        <v>1097.7</v>
      </c>
      <c r="D116" s="307">
        <f t="shared" si="7"/>
        <v>0.900000000000091</v>
      </c>
      <c r="E116" s="408">
        <f t="shared" si="5"/>
        <v>0.0008205689277900173</v>
      </c>
      <c r="F116" s="307">
        <v>2.849999999999909</v>
      </c>
      <c r="G116" s="167">
        <f t="shared" si="4"/>
        <v>-1.949999999999818</v>
      </c>
    </row>
    <row r="117" spans="1:7" s="70" customFormat="1" ht="13.5">
      <c r="A117" s="215" t="s">
        <v>248</v>
      </c>
      <c r="B117" s="318">
        <f>Volume!J118</f>
        <v>766.8</v>
      </c>
      <c r="C117" s="71">
        <v>772.8</v>
      </c>
      <c r="D117" s="307">
        <f t="shared" si="7"/>
        <v>6</v>
      </c>
      <c r="E117" s="408">
        <f t="shared" si="5"/>
        <v>0.00782472613458529</v>
      </c>
      <c r="F117" s="307">
        <v>5.2000000000000455</v>
      </c>
      <c r="G117" s="167">
        <f t="shared" si="4"/>
        <v>0.7999999999999545</v>
      </c>
    </row>
    <row r="118" spans="1:7" s="70" customFormat="1" ht="13.5">
      <c r="A118" s="215" t="s">
        <v>189</v>
      </c>
      <c r="B118" s="318">
        <f>Volume!J119</f>
        <v>101.35</v>
      </c>
      <c r="C118" s="71">
        <v>102</v>
      </c>
      <c r="D118" s="307">
        <f t="shared" si="7"/>
        <v>0.6500000000000057</v>
      </c>
      <c r="E118" s="408">
        <f t="shared" si="5"/>
        <v>0.0064134188455846645</v>
      </c>
      <c r="F118" s="307">
        <v>0.5500000000000114</v>
      </c>
      <c r="G118" s="167">
        <f t="shared" si="4"/>
        <v>0.09999999999999432</v>
      </c>
    </row>
    <row r="119" spans="1:7" s="70" customFormat="1" ht="13.5">
      <c r="A119" s="215" t="s">
        <v>96</v>
      </c>
      <c r="B119" s="318">
        <f>Volume!J120</f>
        <v>134</v>
      </c>
      <c r="C119" s="71">
        <v>134.4</v>
      </c>
      <c r="D119" s="307">
        <f t="shared" si="7"/>
        <v>0.4000000000000057</v>
      </c>
      <c r="E119" s="408">
        <f t="shared" si="5"/>
        <v>0.002985074626865714</v>
      </c>
      <c r="F119" s="307">
        <v>0.15000000000000568</v>
      </c>
      <c r="G119" s="167">
        <f t="shared" si="4"/>
        <v>0.25</v>
      </c>
    </row>
    <row r="120" spans="1:7" s="70" customFormat="1" ht="13.5">
      <c r="A120" s="215" t="s">
        <v>168</v>
      </c>
      <c r="B120" s="318">
        <f>Volume!J121</f>
        <v>467</v>
      </c>
      <c r="C120" s="71">
        <v>468.85</v>
      </c>
      <c r="D120" s="307">
        <f t="shared" si="7"/>
        <v>1.8500000000000227</v>
      </c>
      <c r="E120" s="408">
        <f t="shared" si="5"/>
        <v>0.003961456102783775</v>
      </c>
      <c r="F120" s="307">
        <v>-1.7000000000000455</v>
      </c>
      <c r="G120" s="167">
        <f t="shared" si="4"/>
        <v>3.550000000000068</v>
      </c>
    </row>
    <row r="121" spans="1:7" s="70" customFormat="1" ht="13.5">
      <c r="A121" s="215" t="s">
        <v>169</v>
      </c>
      <c r="B121" s="318">
        <f>Volume!J122</f>
        <v>54</v>
      </c>
      <c r="C121" s="71">
        <v>54.4</v>
      </c>
      <c r="D121" s="307">
        <f t="shared" si="7"/>
        <v>0.3999999999999986</v>
      </c>
      <c r="E121" s="408">
        <f t="shared" si="5"/>
        <v>0.007407407407407381</v>
      </c>
      <c r="F121" s="307">
        <v>0.3999999999999986</v>
      </c>
      <c r="G121" s="167">
        <f t="shared" si="4"/>
        <v>0</v>
      </c>
    </row>
    <row r="122" spans="1:7" s="70" customFormat="1" ht="13.5">
      <c r="A122" s="215" t="s">
        <v>170</v>
      </c>
      <c r="B122" s="318">
        <f>Volume!J123</f>
        <v>446.75</v>
      </c>
      <c r="C122" s="71">
        <v>447.95</v>
      </c>
      <c r="D122" s="307">
        <f t="shared" si="7"/>
        <v>1.1999999999999886</v>
      </c>
      <c r="E122" s="408">
        <f t="shared" si="5"/>
        <v>0.002686066032456606</v>
      </c>
      <c r="F122" s="307">
        <v>1.8000000000000114</v>
      </c>
      <c r="G122" s="167">
        <f t="shared" si="4"/>
        <v>-0.6000000000000227</v>
      </c>
    </row>
    <row r="123" spans="1:12" s="70" customFormat="1" ht="13.5">
      <c r="A123" s="215" t="s">
        <v>52</v>
      </c>
      <c r="B123" s="318">
        <f>Volume!J124</f>
        <v>548.05</v>
      </c>
      <c r="C123" s="71">
        <v>546.65</v>
      </c>
      <c r="D123" s="307">
        <f t="shared" si="7"/>
        <v>-1.3999999999999773</v>
      </c>
      <c r="E123" s="408">
        <f t="shared" si="5"/>
        <v>-0.0025545114496852064</v>
      </c>
      <c r="F123" s="307">
        <v>-0.4499999999999318</v>
      </c>
      <c r="G123" s="167">
        <f t="shared" si="4"/>
        <v>-0.9500000000000455</v>
      </c>
      <c r="L123" s="312"/>
    </row>
    <row r="124" spans="1:7" ht="13.5">
      <c r="A124" s="215" t="s">
        <v>171</v>
      </c>
      <c r="B124" s="318">
        <f>Volume!J125</f>
        <v>421.25</v>
      </c>
      <c r="C124" s="71">
        <v>423.95</v>
      </c>
      <c r="D124" s="307">
        <f t="shared" si="7"/>
        <v>2.6999999999999886</v>
      </c>
      <c r="E124" s="408">
        <f t="shared" si="5"/>
        <v>0.0064094955489613975</v>
      </c>
      <c r="F124" s="307">
        <v>2.9499999999999886</v>
      </c>
      <c r="G124" s="167">
        <f t="shared" si="4"/>
        <v>-0.25</v>
      </c>
    </row>
    <row r="125" spans="1:7" ht="14.25" thickBot="1">
      <c r="A125" s="216" t="s">
        <v>227</v>
      </c>
      <c r="B125" s="321">
        <f>Volume!J126</f>
        <v>328.8</v>
      </c>
      <c r="C125" s="309">
        <v>330.9</v>
      </c>
      <c r="D125" s="308">
        <f t="shared" si="7"/>
        <v>2.099999999999966</v>
      </c>
      <c r="E125" s="411">
        <f t="shared" si="5"/>
        <v>0.006386861313868509</v>
      </c>
      <c r="F125" s="308">
        <v>1.3000000000000114</v>
      </c>
      <c r="G125" s="169">
        <f t="shared" si="4"/>
        <v>0.7999999999999545</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D86" sqref="D86"/>
    </sheetView>
  </sheetViews>
  <sheetFormatPr defaultColWidth="9.140625" defaultRowHeight="12.75"/>
  <cols>
    <col min="1" max="1" width="14.57421875" style="71" customWidth="1"/>
    <col min="2" max="2" width="13.00390625" style="71" customWidth="1"/>
    <col min="3" max="3" width="11.7109375" style="71" customWidth="1"/>
    <col min="4" max="4" width="11.28125" style="71" bestFit="1" customWidth="1"/>
    <col min="5" max="16384" width="9.140625" style="71" customWidth="1"/>
  </cols>
  <sheetData>
    <row r="1" spans="1:5" s="140" customFormat="1" ht="19.5" customHeight="1" thickBot="1">
      <c r="A1" s="487" t="s">
        <v>225</v>
      </c>
      <c r="B1" s="488"/>
      <c r="C1" s="488"/>
      <c r="D1" s="488"/>
      <c r="E1" s="488"/>
    </row>
    <row r="2" spans="1:5" s="70" customFormat="1" ht="14.25" thickBot="1">
      <c r="A2" s="141" t="s">
        <v>128</v>
      </c>
      <c r="B2" s="313" t="s">
        <v>230</v>
      </c>
      <c r="C2" s="34" t="s">
        <v>114</v>
      </c>
      <c r="D2" s="313" t="s">
        <v>138</v>
      </c>
      <c r="E2" s="227" t="s">
        <v>232</v>
      </c>
    </row>
    <row r="3" spans="1:5" s="70" customFormat="1" ht="13.5">
      <c r="A3" s="316" t="s">
        <v>229</v>
      </c>
      <c r="B3" s="195">
        <f>Margins!$B$6</f>
        <v>100</v>
      </c>
      <c r="C3" s="315">
        <f>Basis!B5</f>
        <v>3876.3</v>
      </c>
      <c r="D3" s="317">
        <f>Basis!C5</f>
        <v>3875.2</v>
      </c>
      <c r="E3" s="263">
        <f>Margins!$G$6</f>
        <v>39092.9</v>
      </c>
    </row>
    <row r="4" spans="1:5" s="70" customFormat="1" ht="13.5">
      <c r="A4" s="223" t="s">
        <v>149</v>
      </c>
      <c r="B4" s="195">
        <f>Margins!$B$7</f>
        <v>100</v>
      </c>
      <c r="C4" s="318">
        <f>Volume!J7</f>
        <v>3439.6</v>
      </c>
      <c r="D4" s="319">
        <f>Basis!C6</f>
        <v>3452.5</v>
      </c>
      <c r="E4" s="264">
        <f>Margins!$G$7</f>
        <v>54646</v>
      </c>
    </row>
    <row r="5" spans="1:5" s="70" customFormat="1" ht="13.5">
      <c r="A5" s="223" t="s">
        <v>0</v>
      </c>
      <c r="B5" s="195">
        <f>Margins!$B$8</f>
        <v>375</v>
      </c>
      <c r="C5" s="318">
        <f>Volume!J8</f>
        <v>1019.35</v>
      </c>
      <c r="D5" s="319">
        <f>Basis!C7</f>
        <v>1019.15</v>
      </c>
      <c r="E5" s="341">
        <f>Margins!G8</f>
        <v>59740.3125</v>
      </c>
    </row>
    <row r="6" spans="1:5" s="70" customFormat="1" ht="13.5">
      <c r="A6" s="223" t="s">
        <v>16</v>
      </c>
      <c r="B6" s="195">
        <f>Margins!B15</f>
        <v>100</v>
      </c>
      <c r="C6" s="318">
        <f>Volume!J15</f>
        <v>2607.65</v>
      </c>
      <c r="D6" s="319">
        <f>Basis!C14</f>
        <v>2627.55</v>
      </c>
      <c r="E6" s="264">
        <f>Margins!G15</f>
        <v>41090.25</v>
      </c>
    </row>
    <row r="7" spans="1:5" s="15" customFormat="1" ht="13.5">
      <c r="A7" s="223" t="s">
        <v>249</v>
      </c>
      <c r="B7" s="195">
        <f>Margins!B20</f>
        <v>1000</v>
      </c>
      <c r="C7" s="318">
        <f>Volume!J20</f>
        <v>578.65</v>
      </c>
      <c r="D7" s="319">
        <f>Basis!C19</f>
        <v>580.45</v>
      </c>
      <c r="E7" s="342">
        <f>Margins!G20</f>
        <v>90152.5</v>
      </c>
    </row>
    <row r="8" spans="1:5" s="70" customFormat="1" ht="13.5">
      <c r="A8" s="223" t="s">
        <v>1</v>
      </c>
      <c r="B8" s="195">
        <f>Margins!B21</f>
        <v>150</v>
      </c>
      <c r="C8" s="318">
        <f>Volume!J21</f>
        <v>2455.65</v>
      </c>
      <c r="D8" s="319">
        <f>Basis!C20</f>
        <v>2452.55</v>
      </c>
      <c r="E8" s="264">
        <f>Margins!G21</f>
        <v>58020.375</v>
      </c>
    </row>
    <row r="9" spans="1:5" s="70" customFormat="1" ht="13.5">
      <c r="A9" s="223" t="s">
        <v>2</v>
      </c>
      <c r="B9" s="195">
        <f>Margins!B24</f>
        <v>1100</v>
      </c>
      <c r="C9" s="318">
        <f>Volume!J24</f>
        <v>367.85</v>
      </c>
      <c r="D9" s="319">
        <f>Basis!C23</f>
        <v>369.45</v>
      </c>
      <c r="E9" s="264">
        <f>Margins!G24</f>
        <v>63758.75</v>
      </c>
    </row>
    <row r="10" spans="1:5" s="70" customFormat="1" ht="13.5">
      <c r="A10" s="223" t="s">
        <v>3</v>
      </c>
      <c r="B10" s="195">
        <f>Margins!B29</f>
        <v>1250</v>
      </c>
      <c r="C10" s="318">
        <f>Volume!J29</f>
        <v>264.95</v>
      </c>
      <c r="D10" s="319">
        <f>Basis!C28</f>
        <v>265.75</v>
      </c>
      <c r="E10" s="264">
        <f>Margins!G29</f>
        <v>52309.375</v>
      </c>
    </row>
    <row r="11" spans="1:5" s="70" customFormat="1" ht="13.5">
      <c r="A11" s="223" t="s">
        <v>154</v>
      </c>
      <c r="B11" s="195">
        <f>Margins!B33</f>
        <v>1800</v>
      </c>
      <c r="C11" s="318">
        <f>Volume!J33</f>
        <v>144.6</v>
      </c>
      <c r="D11" s="319">
        <f>Basis!C32</f>
        <v>145.6</v>
      </c>
      <c r="E11" s="264">
        <f>Margins!G33</f>
        <v>42432.84</v>
      </c>
    </row>
    <row r="12" spans="1:5" s="70" customFormat="1" ht="13.5">
      <c r="A12" s="223" t="s">
        <v>27</v>
      </c>
      <c r="B12" s="195">
        <f>Margins!B35</f>
        <v>400</v>
      </c>
      <c r="C12" s="318">
        <f>Volume!J35</f>
        <v>779.9</v>
      </c>
      <c r="D12" s="319">
        <f>Basis!C34</f>
        <v>781.85</v>
      </c>
      <c r="E12" s="264">
        <f>Margins!G35</f>
        <v>49754</v>
      </c>
    </row>
    <row r="13" spans="1:5" s="70" customFormat="1" ht="13.5">
      <c r="A13" s="223" t="s">
        <v>103</v>
      </c>
      <c r="B13" s="195">
        <f>Margins!B39</f>
        <v>1500</v>
      </c>
      <c r="C13" s="318">
        <f>Volume!J39</f>
        <v>265.25</v>
      </c>
      <c r="D13" s="319">
        <f>Basis!C38</f>
        <v>262.6</v>
      </c>
      <c r="E13" s="264">
        <f>Margins!G39</f>
        <v>62793.75</v>
      </c>
    </row>
    <row r="14" spans="1:5" s="70" customFormat="1" ht="13.5">
      <c r="A14" s="223" t="s">
        <v>155</v>
      </c>
      <c r="B14" s="195">
        <f>Margins!B40</f>
        <v>300</v>
      </c>
      <c r="C14" s="318">
        <f>Volume!J40</f>
        <v>1158.85</v>
      </c>
      <c r="D14" s="319">
        <f>Basis!C39</f>
        <v>1164.5</v>
      </c>
      <c r="E14" s="264">
        <f>Margins!G40</f>
        <v>55233.75</v>
      </c>
    </row>
    <row r="15" spans="1:5" s="70" customFormat="1" ht="13.5">
      <c r="A15" s="223" t="s">
        <v>34</v>
      </c>
      <c r="B15" s="195">
        <f>Margins!B43</f>
        <v>175</v>
      </c>
      <c r="C15" s="318">
        <f>Volume!J43</f>
        <v>2708.75</v>
      </c>
      <c r="D15" s="319">
        <f>Basis!C42</f>
        <v>2722.85</v>
      </c>
      <c r="E15" s="264">
        <f>Margins!G42</f>
        <v>49092.8675</v>
      </c>
    </row>
    <row r="16" spans="1:5" s="70" customFormat="1" ht="13.5">
      <c r="A16" s="223" t="s">
        <v>28</v>
      </c>
      <c r="B16" s="195">
        <f>Margins!B44</f>
        <v>2062</v>
      </c>
      <c r="C16" s="318">
        <f>Volume!J44</f>
        <v>137.55</v>
      </c>
      <c r="D16" s="319">
        <f>Basis!C43</f>
        <v>136.55</v>
      </c>
      <c r="E16" s="264">
        <f>Margins!G44</f>
        <v>44286.605</v>
      </c>
    </row>
    <row r="17" spans="1:5" s="70" customFormat="1" ht="13.5">
      <c r="A17" s="223" t="s">
        <v>46</v>
      </c>
      <c r="B17" s="195">
        <f>Margins!B45</f>
        <v>650</v>
      </c>
      <c r="C17" s="318">
        <f>Volume!J45</f>
        <v>629.7</v>
      </c>
      <c r="D17" s="319">
        <f>Basis!C44</f>
        <v>627.75</v>
      </c>
      <c r="E17" s="264">
        <f>Margins!G45</f>
        <v>64450.75</v>
      </c>
    </row>
    <row r="18" spans="1:5" s="70" customFormat="1" ht="13.5">
      <c r="A18" s="223" t="s">
        <v>4</v>
      </c>
      <c r="B18" s="195">
        <f>Margins!B46</f>
        <v>300</v>
      </c>
      <c r="C18" s="318">
        <f>Volume!J46</f>
        <v>1525.8</v>
      </c>
      <c r="D18" s="319">
        <f>Basis!C45</f>
        <v>1531.75</v>
      </c>
      <c r="E18" s="264">
        <f>Margins!G46</f>
        <v>72699</v>
      </c>
    </row>
    <row r="19" spans="1:5" s="70" customFormat="1" ht="13.5">
      <c r="A19" s="223" t="s">
        <v>93</v>
      </c>
      <c r="B19" s="195">
        <f>Margins!B47</f>
        <v>400</v>
      </c>
      <c r="C19" s="318">
        <f>Volume!J47</f>
        <v>1076.45</v>
      </c>
      <c r="D19" s="319">
        <f>Basis!C46</f>
        <v>1081.3</v>
      </c>
      <c r="E19" s="264">
        <f>Margins!G47</f>
        <v>67325</v>
      </c>
    </row>
    <row r="20" spans="1:5" s="70" customFormat="1" ht="13.5">
      <c r="A20" s="223" t="s">
        <v>45</v>
      </c>
      <c r="B20" s="195">
        <f>Margins!B48</f>
        <v>400</v>
      </c>
      <c r="C20" s="318">
        <f>Volume!J48</f>
        <v>713.7</v>
      </c>
      <c r="D20" s="319">
        <f>Basis!C47</f>
        <v>711.5</v>
      </c>
      <c r="E20" s="264">
        <f>Margins!G48</f>
        <v>44642</v>
      </c>
    </row>
    <row r="21" spans="1:5" s="70" customFormat="1" ht="13.5">
      <c r="A21" s="223" t="s">
        <v>5</v>
      </c>
      <c r="B21" s="195">
        <f>Margins!B49</f>
        <v>1595</v>
      </c>
      <c r="C21" s="318">
        <f>Volume!J49</f>
        <v>177.55</v>
      </c>
      <c r="D21" s="319">
        <f>Basis!C48</f>
        <v>178</v>
      </c>
      <c r="E21" s="264">
        <f>Margins!G49</f>
        <v>45737.6777</v>
      </c>
    </row>
    <row r="22" spans="1:5" s="70" customFormat="1" ht="13.5">
      <c r="A22" s="223" t="s">
        <v>17</v>
      </c>
      <c r="B22" s="195">
        <f>Margins!B50</f>
        <v>1000</v>
      </c>
      <c r="C22" s="318">
        <f>Volume!J50</f>
        <v>244</v>
      </c>
      <c r="D22" s="319">
        <f>Basis!C49</f>
        <v>244.4</v>
      </c>
      <c r="E22" s="264">
        <f>Margins!G50</f>
        <v>65760</v>
      </c>
    </row>
    <row r="23" spans="1:5" s="70" customFormat="1" ht="13.5">
      <c r="A23" s="223" t="s">
        <v>18</v>
      </c>
      <c r="B23" s="195">
        <f>Margins!B51</f>
        <v>1300</v>
      </c>
      <c r="C23" s="318">
        <f>Volume!J51</f>
        <v>305.75</v>
      </c>
      <c r="D23" s="319">
        <f>Basis!C50</f>
        <v>306.8</v>
      </c>
      <c r="E23" s="264">
        <f>Margins!G51</f>
        <v>68935.75</v>
      </c>
    </row>
    <row r="24" spans="1:5" s="70" customFormat="1" ht="13.5">
      <c r="A24" s="223" t="s">
        <v>47</v>
      </c>
      <c r="B24" s="195">
        <f>Margins!B53</f>
        <v>700</v>
      </c>
      <c r="C24" s="318">
        <f>Volume!J53</f>
        <v>880.5</v>
      </c>
      <c r="D24" s="319">
        <f>Basis!C52</f>
        <v>875.65</v>
      </c>
      <c r="E24" s="264">
        <f>Margins!G53</f>
        <v>95238.5</v>
      </c>
    </row>
    <row r="25" spans="1:5" s="70" customFormat="1" ht="13.5">
      <c r="A25" s="223" t="s">
        <v>29</v>
      </c>
      <c r="B25" s="195">
        <f>Margins!B60</f>
        <v>200</v>
      </c>
      <c r="C25" s="318">
        <f>Volume!J60</f>
        <v>2222.65</v>
      </c>
      <c r="D25" s="319">
        <f>Basis!C59</f>
        <v>2204.35</v>
      </c>
      <c r="E25" s="264">
        <f>Margins!G60</f>
        <v>69090.5</v>
      </c>
    </row>
    <row r="26" spans="1:5" s="70" customFormat="1" ht="13.5">
      <c r="A26" s="223" t="s">
        <v>48</v>
      </c>
      <c r="B26" s="195">
        <f>Margins!B63</f>
        <v>1100</v>
      </c>
      <c r="C26" s="318">
        <f>Basis!B62</f>
        <v>292.4</v>
      </c>
      <c r="D26" s="319">
        <f>Basis!C62</f>
        <v>294.25</v>
      </c>
      <c r="E26" s="264">
        <f>Margins!G63</f>
        <v>51524</v>
      </c>
    </row>
    <row r="27" spans="1:5" s="70" customFormat="1" ht="13.5">
      <c r="A27" s="223" t="s">
        <v>6</v>
      </c>
      <c r="B27" s="195">
        <f>Margins!B64</f>
        <v>1125</v>
      </c>
      <c r="C27" s="318">
        <f>Volume!J64</f>
        <v>185.75</v>
      </c>
      <c r="D27" s="319">
        <f>Basis!C63</f>
        <v>185.95</v>
      </c>
      <c r="E27" s="264">
        <f>Margins!G64</f>
        <v>32768.4375</v>
      </c>
    </row>
    <row r="28" spans="1:5" s="70" customFormat="1" ht="13.5">
      <c r="A28" s="223" t="s">
        <v>147</v>
      </c>
      <c r="B28" s="195">
        <f>Margins!B67</f>
        <v>400</v>
      </c>
      <c r="C28" s="318">
        <f>Volume!J67</f>
        <v>653.75</v>
      </c>
      <c r="D28" s="319">
        <f>Basis!C66</f>
        <v>654.1</v>
      </c>
      <c r="E28" s="264">
        <f>Margins!G67</f>
        <v>40383</v>
      </c>
    </row>
    <row r="29" spans="1:5" s="70" customFormat="1" ht="13.5">
      <c r="A29" s="223" t="s">
        <v>226</v>
      </c>
      <c r="B29" s="195">
        <f>Margins!$B$73</f>
        <v>200</v>
      </c>
      <c r="C29" s="318">
        <f>Volume!J73</f>
        <v>1349.25</v>
      </c>
      <c r="D29" s="319">
        <f>Volume!K73</f>
        <v>1346.1</v>
      </c>
      <c r="E29" s="264">
        <f>Margins!$G$73</f>
        <v>42410.5</v>
      </c>
    </row>
    <row r="30" spans="1:5" s="70" customFormat="1" ht="13.5">
      <c r="A30" s="223" t="s">
        <v>7</v>
      </c>
      <c r="B30" s="195">
        <f>Margins!B74</f>
        <v>625</v>
      </c>
      <c r="C30" s="318">
        <f>Volume!J74</f>
        <v>830.5</v>
      </c>
      <c r="D30" s="319">
        <f>Basis!C73</f>
        <v>834.9</v>
      </c>
      <c r="E30" s="264">
        <f>Margins!G74</f>
        <v>83840.625</v>
      </c>
    </row>
    <row r="31" spans="1:5" s="70" customFormat="1" ht="13.5">
      <c r="A31" s="223" t="s">
        <v>58</v>
      </c>
      <c r="B31" s="195">
        <f>Margins!B76</f>
        <v>400</v>
      </c>
      <c r="C31" s="318">
        <f>Volume!J76</f>
        <v>905.3</v>
      </c>
      <c r="D31" s="319">
        <f>Basis!C75</f>
        <v>909.1</v>
      </c>
      <c r="E31" s="264">
        <f>Margins!G76</f>
        <v>57134</v>
      </c>
    </row>
    <row r="32" spans="1:5" s="70" customFormat="1" ht="13.5">
      <c r="A32" s="223" t="s">
        <v>8</v>
      </c>
      <c r="B32" s="195">
        <f>Margins!B80</f>
        <v>1600</v>
      </c>
      <c r="C32" s="318">
        <f>Volume!J80</f>
        <v>142.5</v>
      </c>
      <c r="D32" s="319">
        <f>Basis!C79</f>
        <v>143.1</v>
      </c>
      <c r="E32" s="264">
        <f>Margins!G80</f>
        <v>35671.6</v>
      </c>
    </row>
    <row r="33" spans="1:5" s="70" customFormat="1" ht="13.5">
      <c r="A33" s="223" t="s">
        <v>49</v>
      </c>
      <c r="B33" s="195">
        <f>Margins!B82</f>
        <v>1150</v>
      </c>
      <c r="C33" s="318">
        <f>Volume!J82</f>
        <v>218.25</v>
      </c>
      <c r="D33" s="319">
        <f>Basis!C81</f>
        <v>217.45</v>
      </c>
      <c r="E33" s="264">
        <f>Margins!G82</f>
        <v>39373.67125</v>
      </c>
    </row>
    <row r="34" spans="1:5" s="70" customFormat="1" ht="13.5">
      <c r="A34" s="223" t="s">
        <v>50</v>
      </c>
      <c r="B34" s="195">
        <f>Margins!B87</f>
        <v>450</v>
      </c>
      <c r="C34" s="318">
        <f>Volume!J87</f>
        <v>881.75</v>
      </c>
      <c r="D34" s="319">
        <f>Basis!C86</f>
        <v>873.75</v>
      </c>
      <c r="E34" s="264">
        <f>Margins!G87</f>
        <v>62386.875</v>
      </c>
    </row>
    <row r="35" spans="1:5" s="70" customFormat="1" ht="13.5">
      <c r="A35" s="223" t="s">
        <v>94</v>
      </c>
      <c r="B35" s="195">
        <f>Margins!B89</f>
        <v>1200</v>
      </c>
      <c r="C35" s="318">
        <f>Volume!J89</f>
        <v>250.45</v>
      </c>
      <c r="D35" s="319">
        <f>Basis!C88</f>
        <v>250.6</v>
      </c>
      <c r="E35" s="264">
        <f>Margins!G89</f>
        <v>50415</v>
      </c>
    </row>
    <row r="36" spans="1:5" s="70" customFormat="1" ht="13.5">
      <c r="A36" s="223" t="s">
        <v>95</v>
      </c>
      <c r="B36" s="195">
        <f>Margins!B91</f>
        <v>1200</v>
      </c>
      <c r="C36" s="318">
        <f>Volume!J91</f>
        <v>546.65</v>
      </c>
      <c r="D36" s="319">
        <f>Basis!C90</f>
        <v>550</v>
      </c>
      <c r="E36" s="264">
        <f>Margins!G91</f>
        <v>99375</v>
      </c>
    </row>
    <row r="37" spans="1:5" s="70" customFormat="1" ht="13.5">
      <c r="A37" s="223" t="s">
        <v>30</v>
      </c>
      <c r="B37" s="195">
        <f>Margins!B94</f>
        <v>800</v>
      </c>
      <c r="C37" s="318">
        <f>Volume!J94</f>
        <v>403.85</v>
      </c>
      <c r="D37" s="319">
        <f>Basis!C93</f>
        <v>406.4</v>
      </c>
      <c r="E37" s="264">
        <f>Margins!G94</f>
        <v>50874</v>
      </c>
    </row>
    <row r="38" spans="1:5" s="70" customFormat="1" ht="13.5">
      <c r="A38" s="223" t="s">
        <v>252</v>
      </c>
      <c r="B38" s="195">
        <f>Margins!B95</f>
        <v>700</v>
      </c>
      <c r="C38" s="318">
        <f>Volume!J95</f>
        <v>401.5</v>
      </c>
      <c r="D38" s="319">
        <f>Volume!K95</f>
        <v>400</v>
      </c>
      <c r="E38" s="264">
        <f>Margins!$G$95</f>
        <v>45782.59</v>
      </c>
    </row>
    <row r="39" spans="1:5" s="70" customFormat="1" ht="13.5">
      <c r="A39" s="223" t="s">
        <v>113</v>
      </c>
      <c r="B39" s="195">
        <f>Margins!B96</f>
        <v>550</v>
      </c>
      <c r="C39" s="318">
        <f>Volume!J96</f>
        <v>525.75</v>
      </c>
      <c r="D39" s="319">
        <f>Basis!C95</f>
        <v>528.1</v>
      </c>
      <c r="E39" s="342">
        <f>Margins!G96</f>
        <v>46193.125</v>
      </c>
    </row>
    <row r="40" spans="1:5" s="70" customFormat="1" ht="13.5">
      <c r="A40" s="223" t="s">
        <v>31</v>
      </c>
      <c r="B40" s="195">
        <f>Margins!B98</f>
        <v>300</v>
      </c>
      <c r="C40" s="318">
        <f>Volume!J98</f>
        <v>1262.65</v>
      </c>
      <c r="D40" s="319">
        <f>Basis!C97</f>
        <v>1268.1</v>
      </c>
      <c r="E40" s="264">
        <f>Margins!G98</f>
        <v>60174.75</v>
      </c>
    </row>
    <row r="41" spans="1:5" s="70" customFormat="1" ht="13.5">
      <c r="A41" s="223" t="s">
        <v>228</v>
      </c>
      <c r="B41" s="195">
        <f>Margins!$B$100</f>
        <v>2700</v>
      </c>
      <c r="C41" s="318">
        <f>Volume!J100</f>
        <v>84.3</v>
      </c>
      <c r="D41" s="319">
        <f>Volume!K100</f>
        <v>83.95</v>
      </c>
      <c r="E41" s="264">
        <f>Margins!$G$100</f>
        <v>39822.543</v>
      </c>
    </row>
    <row r="42" spans="1:5" s="70" customFormat="1" ht="13.5">
      <c r="A42" s="223" t="s">
        <v>32</v>
      </c>
      <c r="B42" s="195">
        <f>Margins!B101</f>
        <v>600</v>
      </c>
      <c r="C42" s="318">
        <f>Volume!J101</f>
        <v>427.15</v>
      </c>
      <c r="D42" s="319">
        <f>Basis!C100</f>
        <v>428.6</v>
      </c>
      <c r="E42" s="264">
        <f>Margins!G101</f>
        <v>40666.5</v>
      </c>
    </row>
    <row r="43" spans="1:5" s="70" customFormat="1" ht="13.5">
      <c r="A43" s="223" t="s">
        <v>19</v>
      </c>
      <c r="B43" s="195">
        <f>Margins!B102</f>
        <v>500</v>
      </c>
      <c r="C43" s="318">
        <f>Volume!J102</f>
        <v>1178.45</v>
      </c>
      <c r="D43" s="319">
        <f>Basis!C101</f>
        <v>1181.5</v>
      </c>
      <c r="E43" s="264">
        <f>Margins!G102</f>
        <v>90026.25</v>
      </c>
    </row>
    <row r="44" spans="1:5" s="70" customFormat="1" ht="13.5">
      <c r="A44" s="223" t="s">
        <v>245</v>
      </c>
      <c r="B44" s="195">
        <f>Margins!B104</f>
        <v>375</v>
      </c>
      <c r="C44" s="318">
        <f>Volume!J104</f>
        <v>1210.7</v>
      </c>
      <c r="D44" s="319">
        <f>Basis!C103</f>
        <v>1218.2</v>
      </c>
      <c r="E44" s="264">
        <f>Margins!G104</f>
        <v>73298.15625</v>
      </c>
    </row>
    <row r="45" spans="1:5" s="70" customFormat="1" ht="13.5">
      <c r="A45" s="223" t="s">
        <v>166</v>
      </c>
      <c r="B45" s="195">
        <f>Margins!B108</f>
        <v>450</v>
      </c>
      <c r="C45" s="318">
        <f>Volume!J108</f>
        <v>970</v>
      </c>
      <c r="D45" s="319">
        <f>Basis!C107</f>
        <v>970.2</v>
      </c>
      <c r="E45" s="264">
        <f>Margins!G108</f>
        <v>68634</v>
      </c>
    </row>
    <row r="46" spans="1:5" s="70" customFormat="1" ht="13.5">
      <c r="A46" s="223" t="s">
        <v>246</v>
      </c>
      <c r="B46" s="195">
        <f>Margins!B110</f>
        <v>200</v>
      </c>
      <c r="C46" s="318">
        <f>Volume!J110</f>
        <v>1396.1</v>
      </c>
      <c r="D46" s="319">
        <f>Basis!C109</f>
        <v>1396.7</v>
      </c>
      <c r="E46" s="264">
        <f>Margins!G110</f>
        <v>46264.526</v>
      </c>
    </row>
    <row r="47" spans="1:5" s="70" customFormat="1" ht="13.5">
      <c r="A47" s="223" t="s">
        <v>109</v>
      </c>
      <c r="B47" s="195">
        <f>Margins!B113</f>
        <v>412</v>
      </c>
      <c r="C47" s="318">
        <f>Volume!J113</f>
        <v>823.8</v>
      </c>
      <c r="D47" s="319">
        <f>Basis!C112</f>
        <v>827.45</v>
      </c>
      <c r="E47" s="264">
        <f>Margins!G113</f>
        <v>53683.6</v>
      </c>
    </row>
    <row r="48" spans="1:5" s="70" customFormat="1" ht="13.5">
      <c r="A48" s="223" t="s">
        <v>33</v>
      </c>
      <c r="B48" s="195">
        <f>Margins!B114</f>
        <v>800</v>
      </c>
      <c r="C48" s="318">
        <f>Volume!J114</f>
        <v>557.95</v>
      </c>
      <c r="D48" s="319">
        <f>Basis!C113</f>
        <v>555.55</v>
      </c>
      <c r="E48" s="264">
        <f>Margins!G114</f>
        <v>70166</v>
      </c>
    </row>
    <row r="49" spans="1:5" s="70" customFormat="1" ht="13.5">
      <c r="A49" s="223" t="s">
        <v>201</v>
      </c>
      <c r="B49" s="195">
        <f>Margins!B115</f>
        <v>675</v>
      </c>
      <c r="C49" s="318">
        <f>Volume!J115</f>
        <v>486.2</v>
      </c>
      <c r="D49" s="319">
        <f>Basis!C114</f>
        <v>489</v>
      </c>
      <c r="E49" s="264">
        <f>Margins!G115</f>
        <v>54653.319</v>
      </c>
    </row>
    <row r="50" spans="1:5" ht="13.5">
      <c r="A50" s="223" t="s">
        <v>133</v>
      </c>
      <c r="B50" s="195">
        <f>Margins!B117</f>
        <v>250</v>
      </c>
      <c r="C50" s="318">
        <f>Volume!J117</f>
        <v>1096.8</v>
      </c>
      <c r="D50" s="319">
        <f>Basis!C116</f>
        <v>1097.7</v>
      </c>
      <c r="E50" s="344">
        <f>Margins!G117</f>
        <v>43415</v>
      </c>
    </row>
    <row r="51" spans="1:5" ht="13.5">
      <c r="A51" s="223" t="s">
        <v>170</v>
      </c>
      <c r="B51" s="195">
        <f>Margins!B123</f>
        <v>525</v>
      </c>
      <c r="C51" s="318">
        <f>Volume!J123</f>
        <v>446.75</v>
      </c>
      <c r="D51" s="319">
        <f>Basis!C122</f>
        <v>447.95</v>
      </c>
      <c r="E51" s="344">
        <f>Margins!G123</f>
        <v>40204.329375</v>
      </c>
    </row>
    <row r="52" spans="1:5" ht="13.5">
      <c r="A52" s="223" t="s">
        <v>52</v>
      </c>
      <c r="B52" s="195">
        <f>Margins!B124</f>
        <v>600</v>
      </c>
      <c r="C52" s="318">
        <f>Volume!J124</f>
        <v>548.05</v>
      </c>
      <c r="D52" s="319">
        <f>Basis!C123</f>
        <v>546.65</v>
      </c>
      <c r="E52" s="344">
        <f>Margins!G124</f>
        <v>51601.5</v>
      </c>
    </row>
    <row r="53" spans="1:5" ht="14.25" thickBot="1">
      <c r="A53" s="223" t="s">
        <v>227</v>
      </c>
      <c r="B53" s="196">
        <f>Margins!$B$126</f>
        <v>700</v>
      </c>
      <c r="C53" s="176">
        <f>Volume!J126</f>
        <v>328.8</v>
      </c>
      <c r="D53" s="320">
        <f>Volume!K126</f>
        <v>336.4</v>
      </c>
      <c r="E53" s="409">
        <f>Margins!$G$126</f>
        <v>38570</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28"/>
  <sheetViews>
    <sheetView workbookViewId="0" topLeftCell="A1">
      <pane xSplit="2" ySplit="2" topLeftCell="C3" activePane="bottomRight" state="frozen"/>
      <selection pane="topLeft" activeCell="F28" sqref="F28"/>
      <selection pane="topRight" activeCell="F28" sqref="F28"/>
      <selection pane="bottomLeft" activeCell="F28" sqref="F28"/>
      <selection pane="bottomRight" activeCell="D138" sqref="D138"/>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4" customWidth="1"/>
    <col min="9" max="9" width="12.57421875" style="114"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3" customFormat="1" ht="24" customHeight="1" thickBot="1">
      <c r="A1" s="489" t="s">
        <v>36</v>
      </c>
      <c r="B1" s="490"/>
      <c r="C1" s="490"/>
      <c r="D1" s="490"/>
      <c r="E1" s="490"/>
      <c r="F1" s="490"/>
      <c r="G1" s="490"/>
      <c r="H1" s="490"/>
      <c r="I1" s="490"/>
      <c r="J1" s="490"/>
      <c r="K1" s="491"/>
    </row>
    <row r="2" spans="1:11" s="8" customFormat="1" ht="46.5" customHeight="1" thickBot="1">
      <c r="A2" s="249" t="s">
        <v>37</v>
      </c>
      <c r="B2" s="250" t="s">
        <v>71</v>
      </c>
      <c r="C2" s="251" t="s">
        <v>38</v>
      </c>
      <c r="D2" s="251" t="s">
        <v>39</v>
      </c>
      <c r="E2" s="252" t="s">
        <v>53</v>
      </c>
      <c r="F2" s="253" t="s">
        <v>54</v>
      </c>
      <c r="G2" s="254" t="s">
        <v>85</v>
      </c>
      <c r="H2" s="255" t="s">
        <v>40</v>
      </c>
      <c r="I2" s="256" t="s">
        <v>207</v>
      </c>
      <c r="J2" s="256" t="s">
        <v>208</v>
      </c>
      <c r="K2" s="126" t="s">
        <v>35</v>
      </c>
    </row>
    <row r="3" spans="1:14" s="8" customFormat="1" ht="15">
      <c r="A3" s="30" t="s">
        <v>149</v>
      </c>
      <c r="B3" s="263">
        <f>'Open Int.'!K7</f>
        <v>303100</v>
      </c>
      <c r="C3" s="266">
        <f>'Open Int.'!R7</f>
        <v>104.254276</v>
      </c>
      <c r="D3" s="269">
        <f aca="true" t="shared" si="0" ref="D3:D32">B3/H3</f>
        <v>0.07466394450776606</v>
      </c>
      <c r="E3" s="270">
        <f>'Open Int.'!B7/'Open Int.'!K7</f>
        <v>0.9897723523589574</v>
      </c>
      <c r="F3" s="271">
        <f>'Open Int.'!E7/'Open Int.'!K7</f>
        <v>0.009237875288683603</v>
      </c>
      <c r="G3" s="272">
        <f>'Open Int.'!H7/'Open Int.'!K7</f>
        <v>0.0009897723523589574</v>
      </c>
      <c r="H3" s="278">
        <v>4059523</v>
      </c>
      <c r="I3" s="279">
        <v>811900</v>
      </c>
      <c r="J3" s="438">
        <v>405900</v>
      </c>
      <c r="K3" s="121"/>
      <c r="M3"/>
      <c r="N3"/>
    </row>
    <row r="4" spans="1:14" s="8" customFormat="1" ht="15">
      <c r="A4" s="223" t="s">
        <v>0</v>
      </c>
      <c r="B4" s="264">
        <f>'Open Int.'!K8</f>
        <v>3204750</v>
      </c>
      <c r="C4" s="267">
        <f>'Open Int.'!R8</f>
        <v>326.67619125</v>
      </c>
      <c r="D4" s="170">
        <f t="shared" si="0"/>
        <v>0.13255098027131848</v>
      </c>
      <c r="E4" s="273">
        <f>'Open Int.'!B8/'Open Int.'!K8</f>
        <v>0.9256962321553943</v>
      </c>
      <c r="F4" s="257">
        <f>'Open Int.'!E8/'Open Int.'!K8</f>
        <v>0.05780482096887433</v>
      </c>
      <c r="G4" s="274">
        <f>'Open Int.'!H8/'Open Int.'!K8</f>
        <v>0.016498946875731335</v>
      </c>
      <c r="H4" s="280">
        <v>24177490</v>
      </c>
      <c r="I4" s="260">
        <v>3019500</v>
      </c>
      <c r="J4" s="439">
        <v>1509750</v>
      </c>
      <c r="K4" s="122" t="str">
        <f aca="true" t="shared" si="1" ref="K4:K94">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8" customFormat="1" ht="15">
      <c r="A5" s="223" t="s">
        <v>150</v>
      </c>
      <c r="B5" s="264">
        <f>'Open Int.'!K9</f>
        <v>6139700</v>
      </c>
      <c r="C5" s="267">
        <f>'Open Int.'!R9</f>
        <v>60.1383615</v>
      </c>
      <c r="D5" s="170">
        <f t="shared" si="0"/>
        <v>0.1534925</v>
      </c>
      <c r="E5" s="273">
        <f>'Open Int.'!B9/'Open Int.'!K9</f>
        <v>0.8571428571428571</v>
      </c>
      <c r="F5" s="257">
        <f>'Open Int.'!E9/'Open Int.'!K9</f>
        <v>0.11332801276935354</v>
      </c>
      <c r="G5" s="274">
        <f>'Open Int.'!H9/'Open Int.'!K9</f>
        <v>0.029529130087789304</v>
      </c>
      <c r="H5" s="175">
        <v>40000000</v>
      </c>
      <c r="I5" s="259">
        <v>7996800</v>
      </c>
      <c r="J5" s="440">
        <v>5639900</v>
      </c>
      <c r="K5" s="122" t="str">
        <f t="shared" si="1"/>
        <v>Gross Exposure is less then 30%</v>
      </c>
      <c r="M5"/>
      <c r="N5"/>
    </row>
    <row r="6" spans="1:14" s="8" customFormat="1" ht="15">
      <c r="A6" s="223" t="s">
        <v>190</v>
      </c>
      <c r="B6" s="264">
        <f>'Open Int.'!K10</f>
        <v>7865800</v>
      </c>
      <c r="C6" s="267">
        <f>'Open Int.'!R10</f>
        <v>53.566098</v>
      </c>
      <c r="D6" s="170">
        <f t="shared" si="0"/>
        <v>0.318567790365562</v>
      </c>
      <c r="E6" s="273">
        <f>'Open Int.'!B10/'Open Int.'!K10</f>
        <v>0.9114139693356048</v>
      </c>
      <c r="F6" s="257">
        <f>'Open Int.'!E10/'Open Int.'!K10</f>
        <v>0.08262350936967632</v>
      </c>
      <c r="G6" s="274">
        <f>'Open Int.'!H10/'Open Int.'!K10</f>
        <v>0.00596252129471891</v>
      </c>
      <c r="H6" s="207">
        <v>24691134</v>
      </c>
      <c r="I6" s="178">
        <v>4937900</v>
      </c>
      <c r="J6" s="441">
        <v>4937900</v>
      </c>
      <c r="K6" s="121"/>
      <c r="M6"/>
      <c r="N6"/>
    </row>
    <row r="7" spans="1:14" s="8" customFormat="1" ht="15">
      <c r="A7" s="223" t="s">
        <v>89</v>
      </c>
      <c r="B7" s="264">
        <f>'Open Int.'!K11</f>
        <v>8418000</v>
      </c>
      <c r="C7" s="267">
        <f>'Open Int.'!R11</f>
        <v>79.71846</v>
      </c>
      <c r="D7" s="170">
        <f t="shared" si="0"/>
        <v>0.17910638297872342</v>
      </c>
      <c r="E7" s="273">
        <f>'Open Int.'!B11/'Open Int.'!K11</f>
        <v>0.9016393442622951</v>
      </c>
      <c r="F7" s="257">
        <f>'Open Int.'!E11/'Open Int.'!K11</f>
        <v>0.0912568306010929</v>
      </c>
      <c r="G7" s="274">
        <f>'Open Int.'!H11/'Open Int.'!K11</f>
        <v>0.007103825136612022</v>
      </c>
      <c r="H7" s="280">
        <v>47000000</v>
      </c>
      <c r="I7" s="260">
        <v>9397800</v>
      </c>
      <c r="J7" s="439">
        <v>5239400</v>
      </c>
      <c r="K7" s="122" t="str">
        <f t="shared" si="1"/>
        <v>Gross Exposure is less then 30%</v>
      </c>
      <c r="M7"/>
      <c r="N7"/>
    </row>
    <row r="8" spans="1:14" s="8" customFormat="1" ht="15">
      <c r="A8" s="223" t="s">
        <v>102</v>
      </c>
      <c r="B8" s="264">
        <f>'Open Int.'!K12</f>
        <v>26225700</v>
      </c>
      <c r="C8" s="267">
        <f>'Open Int.'!R12</f>
        <v>142.0121655</v>
      </c>
      <c r="D8" s="170">
        <f t="shared" si="0"/>
        <v>0.9568261291751942</v>
      </c>
      <c r="E8" s="273">
        <f>'Open Int.'!B12/'Open Int.'!K12</f>
        <v>0.8014428594851615</v>
      </c>
      <c r="F8" s="257">
        <f>'Open Int.'!E12/'Open Int.'!K12</f>
        <v>0.17297917691424824</v>
      </c>
      <c r="G8" s="274">
        <f>'Open Int.'!H12/'Open Int.'!K12</f>
        <v>0.02557796360059026</v>
      </c>
      <c r="H8" s="280">
        <v>27409055</v>
      </c>
      <c r="I8" s="260">
        <v>5478200</v>
      </c>
      <c r="J8" s="439">
        <v>5478200</v>
      </c>
      <c r="K8" s="122" t="str">
        <f t="shared" si="1"/>
        <v>Gross exposure has crossed 80%,Margin double</v>
      </c>
      <c r="M8"/>
      <c r="N8"/>
    </row>
    <row r="9" spans="1:14" s="8" customFormat="1" ht="27">
      <c r="A9" s="223" t="s">
        <v>151</v>
      </c>
      <c r="B9" s="264">
        <f>'Open Int.'!K13</f>
        <v>87735850</v>
      </c>
      <c r="C9" s="267">
        <f>'Open Int.'!R13</f>
        <v>391.301891</v>
      </c>
      <c r="D9" s="170">
        <f t="shared" si="0"/>
        <v>0.710982490000333</v>
      </c>
      <c r="E9" s="273">
        <f>'Open Int.'!B13/'Open Int.'!K13</f>
        <v>0.7770763034722978</v>
      </c>
      <c r="F9" s="257">
        <f>'Open Int.'!E13/'Open Int.'!K13</f>
        <v>0.1891803635572004</v>
      </c>
      <c r="G9" s="274">
        <f>'Open Int.'!H13/'Open Int.'!K13</f>
        <v>0.0337433329705018</v>
      </c>
      <c r="H9" s="175">
        <v>123400859</v>
      </c>
      <c r="I9" s="259">
        <v>24677200</v>
      </c>
      <c r="J9" s="440">
        <v>12338600</v>
      </c>
      <c r="K9" s="122" t="str">
        <f t="shared" si="1"/>
        <v>Gross exposure is Substantial as Open interest has crossed 60%</v>
      </c>
      <c r="M9"/>
      <c r="N9"/>
    </row>
    <row r="10" spans="1:14" s="8" customFormat="1" ht="15">
      <c r="A10" s="223" t="s">
        <v>172</v>
      </c>
      <c r="B10" s="264">
        <f>'Open Int.'!K14</f>
        <v>1502900</v>
      </c>
      <c r="C10" s="267">
        <f>'Open Int.'!R14</f>
        <v>91.316204</v>
      </c>
      <c r="D10" s="170">
        <f t="shared" si="0"/>
        <v>0.3189987992706052</v>
      </c>
      <c r="E10" s="273">
        <f>'Open Int.'!B14/'Open Int.'!K14</f>
        <v>0.9988355845365626</v>
      </c>
      <c r="F10" s="257">
        <f>'Open Int.'!E14/'Open Int.'!K14</f>
        <v>0.0011644154634373545</v>
      </c>
      <c r="G10" s="274">
        <f>'Open Int.'!H14/'Open Int.'!K14</f>
        <v>0</v>
      </c>
      <c r="H10" s="175">
        <v>4711303</v>
      </c>
      <c r="I10" s="259">
        <v>942200</v>
      </c>
      <c r="J10" s="440">
        <v>794500</v>
      </c>
      <c r="K10" s="121"/>
      <c r="M10"/>
      <c r="N10"/>
    </row>
    <row r="11" spans="1:14" s="8" customFormat="1" ht="15">
      <c r="A11" s="223" t="s">
        <v>209</v>
      </c>
      <c r="B11" s="264">
        <f>'Open Int.'!K15</f>
        <v>1687900</v>
      </c>
      <c r="C11" s="267">
        <f>'Open Int.'!R15</f>
        <v>440.1452435</v>
      </c>
      <c r="D11" s="170">
        <f t="shared" si="0"/>
        <v>0.12231027360646614</v>
      </c>
      <c r="E11" s="273">
        <f>'Open Int.'!B15/'Open Int.'!K15</f>
        <v>0.9750577640855501</v>
      </c>
      <c r="F11" s="257">
        <f>'Open Int.'!E15/'Open Int.'!K15</f>
        <v>0.024349783754961787</v>
      </c>
      <c r="G11" s="274">
        <f>'Open Int.'!H15/'Open Int.'!K15</f>
        <v>0.0005924521594881213</v>
      </c>
      <c r="H11" s="280">
        <v>13800149</v>
      </c>
      <c r="I11" s="260">
        <v>1001200</v>
      </c>
      <c r="J11" s="439">
        <v>500600</v>
      </c>
      <c r="K11" s="122" t="str">
        <f t="shared" si="1"/>
        <v>Gross Exposure is less then 30%</v>
      </c>
      <c r="M11"/>
      <c r="N11"/>
    </row>
    <row r="12" spans="1:14" s="8" customFormat="1" ht="15">
      <c r="A12" s="223" t="s">
        <v>90</v>
      </c>
      <c r="B12" s="264">
        <f>'Open Int.'!K16</f>
        <v>9545200</v>
      </c>
      <c r="C12" s="267">
        <f>'Open Int.'!R16</f>
        <v>259.104454</v>
      </c>
      <c r="D12" s="170">
        <f t="shared" si="0"/>
        <v>0.2836349200311888</v>
      </c>
      <c r="E12" s="273">
        <f>'Open Int.'!B16/'Open Int.'!K16</f>
        <v>0.8798767967145791</v>
      </c>
      <c r="F12" s="257">
        <f>'Open Int.'!E16/'Open Int.'!K16</f>
        <v>0.06820181871516574</v>
      </c>
      <c r="G12" s="274">
        <f>'Open Int.'!H16/'Open Int.'!K16</f>
        <v>0.051921384570255205</v>
      </c>
      <c r="H12" s="280">
        <v>33653120</v>
      </c>
      <c r="I12" s="260">
        <v>6729800</v>
      </c>
      <c r="J12" s="439">
        <v>3364200</v>
      </c>
      <c r="K12" s="122" t="str">
        <f t="shared" si="1"/>
        <v>Gross Exposure is less then 30%</v>
      </c>
      <c r="M12"/>
      <c r="N12"/>
    </row>
    <row r="13" spans="1:14" s="8" customFormat="1" ht="15">
      <c r="A13" s="223" t="s">
        <v>91</v>
      </c>
      <c r="B13" s="264">
        <f>'Open Int.'!K17</f>
        <v>6954000</v>
      </c>
      <c r="C13" s="267">
        <f>'Open Int.'!R17</f>
        <v>129.48348</v>
      </c>
      <c r="D13" s="170">
        <f t="shared" si="0"/>
        <v>0.23363716692256778</v>
      </c>
      <c r="E13" s="273">
        <f>'Open Int.'!B17/'Open Int.'!K17</f>
        <v>0.8300546448087431</v>
      </c>
      <c r="F13" s="257">
        <f>'Open Int.'!E17/'Open Int.'!K17</f>
        <v>0.09508196721311475</v>
      </c>
      <c r="G13" s="274">
        <f>'Open Int.'!H17/'Open Int.'!K17</f>
        <v>0.07486338797814207</v>
      </c>
      <c r="H13" s="280">
        <v>29764100</v>
      </c>
      <c r="I13" s="260">
        <v>5950800</v>
      </c>
      <c r="J13" s="439">
        <v>3085600</v>
      </c>
      <c r="K13" s="122" t="str">
        <f t="shared" si="1"/>
        <v>Gross Exposure is less then 30%</v>
      </c>
      <c r="M13"/>
      <c r="N13"/>
    </row>
    <row r="14" spans="1:14" s="8" customFormat="1" ht="15">
      <c r="A14" s="223" t="s">
        <v>44</v>
      </c>
      <c r="B14" s="264">
        <f>'Open Int.'!K18</f>
        <v>1001275</v>
      </c>
      <c r="C14" s="267">
        <f>'Open Int.'!R18</f>
        <v>111.206607875</v>
      </c>
      <c r="D14" s="170">
        <f t="shared" si="0"/>
        <v>0.2592579646201011</v>
      </c>
      <c r="E14" s="273">
        <f>'Open Int.'!B18/'Open Int.'!K18</f>
        <v>0.9936830541060149</v>
      </c>
      <c r="F14" s="257">
        <f>'Open Int.'!E18/'Open Int.'!K18</f>
        <v>0.006316945893985169</v>
      </c>
      <c r="G14" s="274">
        <f>'Open Int.'!H18/'Open Int.'!K18</f>
        <v>0</v>
      </c>
      <c r="H14" s="280">
        <v>3862080</v>
      </c>
      <c r="I14" s="260">
        <v>772200</v>
      </c>
      <c r="J14" s="439">
        <v>431750</v>
      </c>
      <c r="K14" s="122" t="str">
        <f t="shared" si="1"/>
        <v>Gross Exposure is less then 30%</v>
      </c>
      <c r="M14"/>
      <c r="N14"/>
    </row>
    <row r="15" spans="1:14" s="9" customFormat="1" ht="15">
      <c r="A15" s="223" t="s">
        <v>152</v>
      </c>
      <c r="B15" s="264">
        <f>'Open Int.'!K19</f>
        <v>3696000</v>
      </c>
      <c r="C15" s="267">
        <f>'Open Int.'!R19</f>
        <v>145.27128</v>
      </c>
      <c r="D15" s="170">
        <f t="shared" si="0"/>
        <v>0.13013117687383086</v>
      </c>
      <c r="E15" s="273">
        <f>'Open Int.'!B19/'Open Int.'!K19</f>
        <v>0.9821428571428571</v>
      </c>
      <c r="F15" s="257">
        <f>'Open Int.'!E19/'Open Int.'!K19</f>
        <v>0.016233766233766232</v>
      </c>
      <c r="G15" s="274">
        <f>'Open Int.'!H19/'Open Int.'!K19</f>
        <v>0.0016233766233766235</v>
      </c>
      <c r="H15" s="281">
        <v>28402110</v>
      </c>
      <c r="I15" s="261">
        <v>5680000</v>
      </c>
      <c r="J15" s="440">
        <v>2840000</v>
      </c>
      <c r="K15" s="122" t="str">
        <f t="shared" si="1"/>
        <v>Gross Exposure is less then 30%</v>
      </c>
      <c r="M15"/>
      <c r="N15"/>
    </row>
    <row r="16" spans="1:14" s="9" customFormat="1" ht="15">
      <c r="A16" s="223" t="s">
        <v>249</v>
      </c>
      <c r="B16" s="264">
        <f>'Open Int.'!K20</f>
        <v>10068000</v>
      </c>
      <c r="C16" s="267">
        <f>'Open Int.'!R20</f>
        <v>582.58482</v>
      </c>
      <c r="D16" s="170">
        <f t="shared" si="0"/>
        <v>0.0680641969769748</v>
      </c>
      <c r="E16" s="273">
        <f>'Open Int.'!B20/'Open Int.'!K20</f>
        <v>0.9823202224870878</v>
      </c>
      <c r="F16" s="257">
        <f>'Open Int.'!E20/'Open Int.'!K20</f>
        <v>0.01410409217322209</v>
      </c>
      <c r="G16" s="274">
        <f>'Open Int.'!H20/'Open Int.'!K20</f>
        <v>0.003575685339690107</v>
      </c>
      <c r="H16" s="281">
        <v>147919177</v>
      </c>
      <c r="I16" s="261">
        <v>6393000</v>
      </c>
      <c r="J16" s="440">
        <v>3196000</v>
      </c>
      <c r="K16" s="122" t="str">
        <f t="shared" si="1"/>
        <v>Gross Exposure is less then 30%</v>
      </c>
      <c r="M16"/>
      <c r="N16"/>
    </row>
    <row r="17" spans="1:14" s="8" customFormat="1" ht="15">
      <c r="A17" s="223" t="s">
        <v>1</v>
      </c>
      <c r="B17" s="264">
        <f>'Open Int.'!K21</f>
        <v>884100</v>
      </c>
      <c r="C17" s="267">
        <f>'Open Int.'!R21</f>
        <v>217.1040165</v>
      </c>
      <c r="D17" s="170">
        <f t="shared" si="0"/>
        <v>0.055953224344899195</v>
      </c>
      <c r="E17" s="273">
        <f>'Open Int.'!B21/'Open Int.'!K21</f>
        <v>0.986596538853071</v>
      </c>
      <c r="F17" s="257">
        <f>'Open Int.'!E21/'Open Int.'!K21</f>
        <v>0.011367492365117068</v>
      </c>
      <c r="G17" s="274">
        <f>'Open Int.'!H21/'Open Int.'!K21</f>
        <v>0.0020359687818120122</v>
      </c>
      <c r="H17" s="280">
        <v>15800698</v>
      </c>
      <c r="I17" s="260">
        <v>1250550</v>
      </c>
      <c r="J17" s="439">
        <v>625200</v>
      </c>
      <c r="K17" s="122" t="str">
        <f t="shared" si="1"/>
        <v>Gross Exposure is less then 30%</v>
      </c>
      <c r="M17"/>
      <c r="N17"/>
    </row>
    <row r="18" spans="1:14" s="8" customFormat="1" ht="15">
      <c r="A18" s="223" t="s">
        <v>173</v>
      </c>
      <c r="B18" s="264">
        <f>'Open Int.'!K22</f>
        <v>3380100</v>
      </c>
      <c r="C18" s="267">
        <f>'Open Int.'!R22</f>
        <v>40.6795035</v>
      </c>
      <c r="D18" s="170">
        <f t="shared" si="0"/>
        <v>0.18294962138667598</v>
      </c>
      <c r="E18" s="273">
        <f>'Open Int.'!B22/'Open Int.'!K22</f>
        <v>0.940415964024733</v>
      </c>
      <c r="F18" s="257">
        <f>'Open Int.'!E22/'Open Int.'!K22</f>
        <v>0.04440697020798201</v>
      </c>
      <c r="G18" s="274">
        <f>'Open Int.'!H22/'Open Int.'!K22</f>
        <v>0.01517706576728499</v>
      </c>
      <c r="H18" s="175">
        <v>18475578</v>
      </c>
      <c r="I18" s="258">
        <v>3693600</v>
      </c>
      <c r="J18" s="440">
        <v>3693600</v>
      </c>
      <c r="K18" s="121"/>
      <c r="M18"/>
      <c r="N18"/>
    </row>
    <row r="19" spans="1:14" s="8" customFormat="1" ht="15">
      <c r="A19" s="223" t="s">
        <v>174</v>
      </c>
      <c r="B19" s="264">
        <f>'Open Int.'!K23</f>
        <v>4594500</v>
      </c>
      <c r="C19" s="267">
        <f>'Open Int.'!R23</f>
        <v>25.8900075</v>
      </c>
      <c r="D19" s="170">
        <f t="shared" si="0"/>
        <v>0.450228686186735</v>
      </c>
      <c r="E19" s="273">
        <f>'Open Int.'!B23/'Open Int.'!K23</f>
        <v>0.8991185112634672</v>
      </c>
      <c r="F19" s="257">
        <f>'Open Int.'!E23/'Open Int.'!K23</f>
        <v>0.0979431929480901</v>
      </c>
      <c r="G19" s="274">
        <f>'Open Int.'!H23/'Open Int.'!K23</f>
        <v>0.002938295788442703</v>
      </c>
      <c r="H19" s="175">
        <v>10204814</v>
      </c>
      <c r="I19" s="258">
        <v>2038500</v>
      </c>
      <c r="J19" s="440">
        <v>2038500</v>
      </c>
      <c r="K19" s="121"/>
      <c r="M19"/>
      <c r="N19"/>
    </row>
    <row r="20" spans="1:14" s="8" customFormat="1" ht="15">
      <c r="A20" s="223" t="s">
        <v>2</v>
      </c>
      <c r="B20" s="264">
        <f>'Open Int.'!K24</f>
        <v>5183200</v>
      </c>
      <c r="C20" s="267">
        <f>'Open Int.'!R24</f>
        <v>190.664012</v>
      </c>
      <c r="D20" s="170">
        <f t="shared" si="0"/>
        <v>0.2555820052753483</v>
      </c>
      <c r="E20" s="273">
        <f>'Open Int.'!B24/'Open Int.'!K24</f>
        <v>0.9611629881154499</v>
      </c>
      <c r="F20" s="257">
        <f>'Open Int.'!E24/'Open Int.'!K24</f>
        <v>0.038200339558573854</v>
      </c>
      <c r="G20" s="274">
        <f>'Open Int.'!H24/'Open Int.'!K24</f>
        <v>0.0006366723259762309</v>
      </c>
      <c r="H20" s="280">
        <v>20279988</v>
      </c>
      <c r="I20" s="260">
        <v>4055700</v>
      </c>
      <c r="J20" s="439">
        <v>2027300</v>
      </c>
      <c r="K20" s="122" t="str">
        <f t="shared" si="1"/>
        <v>Gross Exposure is less then 30%</v>
      </c>
      <c r="M20"/>
      <c r="N20"/>
    </row>
    <row r="21" spans="1:14" s="8" customFormat="1" ht="15">
      <c r="A21" s="223" t="s">
        <v>92</v>
      </c>
      <c r="B21" s="264">
        <f>'Open Int.'!K25</f>
        <v>1934400</v>
      </c>
      <c r="C21" s="267">
        <f>'Open Int.'!R25</f>
        <v>57.587088</v>
      </c>
      <c r="D21" s="170">
        <f t="shared" si="0"/>
        <v>0.08792727272727273</v>
      </c>
      <c r="E21" s="273">
        <f>'Open Int.'!B25/'Open Int.'!K25</f>
        <v>0.9875930521091811</v>
      </c>
      <c r="F21" s="257">
        <f>'Open Int.'!E25/'Open Int.'!K25</f>
        <v>0.009098428453267164</v>
      </c>
      <c r="G21" s="274">
        <f>'Open Int.'!H25/'Open Int.'!K25</f>
        <v>0.0033085194375516956</v>
      </c>
      <c r="H21" s="280">
        <v>22000000</v>
      </c>
      <c r="I21" s="260">
        <v>4400000</v>
      </c>
      <c r="J21" s="439">
        <v>2200000</v>
      </c>
      <c r="K21" s="122" t="str">
        <f t="shared" si="1"/>
        <v>Gross Exposure is less then 30%</v>
      </c>
      <c r="M21"/>
      <c r="N21"/>
    </row>
    <row r="22" spans="1:14" s="8" customFormat="1" ht="15">
      <c r="A22" s="223" t="s">
        <v>153</v>
      </c>
      <c r="B22" s="264">
        <f>'Open Int.'!K26</f>
        <v>8217800</v>
      </c>
      <c r="C22" s="267">
        <f>'Open Int.'!R26</f>
        <v>497.58779</v>
      </c>
      <c r="D22" s="170">
        <f t="shared" si="0"/>
        <v>0.7707667993828463</v>
      </c>
      <c r="E22" s="273">
        <f>'Open Int.'!B26/'Open Int.'!K26</f>
        <v>0.9515928837401738</v>
      </c>
      <c r="F22" s="257">
        <f>'Open Int.'!E26/'Open Int.'!K26</f>
        <v>0.04054613156805958</v>
      </c>
      <c r="G22" s="274">
        <f>'Open Int.'!H26/'Open Int.'!K26</f>
        <v>0.007860984691766652</v>
      </c>
      <c r="H22" s="175">
        <v>10661850</v>
      </c>
      <c r="I22" s="259">
        <v>2131800</v>
      </c>
      <c r="J22" s="440">
        <v>1065900</v>
      </c>
      <c r="K22" s="122" t="str">
        <f t="shared" si="1"/>
        <v>Gross exposure is Substantial as Open interest has crossed 60%</v>
      </c>
      <c r="M22"/>
      <c r="N22"/>
    </row>
    <row r="23" spans="1:14" s="8" customFormat="1" ht="15">
      <c r="A23" s="223" t="s">
        <v>175</v>
      </c>
      <c r="B23" s="264">
        <f>'Open Int.'!K27</f>
        <v>1097800</v>
      </c>
      <c r="C23" s="267">
        <f>'Open Int.'!R27</f>
        <v>36.375603</v>
      </c>
      <c r="D23" s="170">
        <f t="shared" si="0"/>
        <v>0.11846944981742884</v>
      </c>
      <c r="E23" s="273">
        <f>'Open Int.'!B27/'Open Int.'!K27</f>
        <v>0.9959919839679359</v>
      </c>
      <c r="F23" s="257">
        <f>'Open Int.'!E27/'Open Int.'!K27</f>
        <v>0.004008016032064128</v>
      </c>
      <c r="G23" s="274">
        <f>'Open Int.'!H27/'Open Int.'!K27</f>
        <v>0</v>
      </c>
      <c r="H23" s="282">
        <v>9266524</v>
      </c>
      <c r="I23" s="262">
        <v>1852400</v>
      </c>
      <c r="J23" s="440">
        <v>1631300</v>
      </c>
      <c r="K23" s="121"/>
      <c r="M23"/>
      <c r="N23"/>
    </row>
    <row r="24" spans="1:14" s="8" customFormat="1" ht="15">
      <c r="A24" s="223" t="s">
        <v>176</v>
      </c>
      <c r="B24" s="264">
        <f>'Open Int.'!K28</f>
        <v>6920700</v>
      </c>
      <c r="C24" s="267">
        <f>'Open Int.'!R28</f>
        <v>24.1186395</v>
      </c>
      <c r="D24" s="170">
        <f t="shared" si="0"/>
        <v>0.14624831144662734</v>
      </c>
      <c r="E24" s="273">
        <f>'Open Int.'!B28/'Open Int.'!K28</f>
        <v>0.8883349950149552</v>
      </c>
      <c r="F24" s="257">
        <f>'Open Int.'!E28/'Open Int.'!K28</f>
        <v>0.10269192422731804</v>
      </c>
      <c r="G24" s="274">
        <f>'Open Int.'!H28/'Open Int.'!K28</f>
        <v>0.00897308075772682</v>
      </c>
      <c r="H24" s="282">
        <v>47321572</v>
      </c>
      <c r="I24" s="262">
        <v>9459900</v>
      </c>
      <c r="J24" s="440">
        <v>9459900</v>
      </c>
      <c r="K24" s="121"/>
      <c r="M24"/>
      <c r="N24"/>
    </row>
    <row r="25" spans="1:14" s="8" customFormat="1" ht="15">
      <c r="A25" s="223" t="s">
        <v>3</v>
      </c>
      <c r="B25" s="264">
        <f>'Open Int.'!K29</f>
        <v>3538750</v>
      </c>
      <c r="C25" s="267">
        <f>'Open Int.'!R29</f>
        <v>93.75918125</v>
      </c>
      <c r="D25" s="170">
        <f t="shared" si="0"/>
        <v>0.0389013243654261</v>
      </c>
      <c r="E25" s="273">
        <f>'Open Int.'!B29/'Open Int.'!K29</f>
        <v>0.9509007417873543</v>
      </c>
      <c r="F25" s="257">
        <f>'Open Int.'!E29/'Open Int.'!K29</f>
        <v>0.04415400918403391</v>
      </c>
      <c r="G25" s="274">
        <f>'Open Int.'!H29/'Open Int.'!K29</f>
        <v>0.004945249028611798</v>
      </c>
      <c r="H25" s="280">
        <v>90967340</v>
      </c>
      <c r="I25" s="260">
        <v>11427500</v>
      </c>
      <c r="J25" s="439">
        <v>5713750</v>
      </c>
      <c r="K25" s="122" t="str">
        <f t="shared" si="1"/>
        <v>Gross Exposure is less then 30%</v>
      </c>
      <c r="M25"/>
      <c r="N25"/>
    </row>
    <row r="26" spans="1:14" s="8" customFormat="1" ht="15">
      <c r="A26" s="223" t="s">
        <v>235</v>
      </c>
      <c r="B26" s="264">
        <f>'Open Int.'!K30</f>
        <v>1616475</v>
      </c>
      <c r="C26" s="267">
        <f>'Open Int.'!R30</f>
        <v>65.249013375</v>
      </c>
      <c r="D26" s="170">
        <f t="shared" si="0"/>
        <v>0.12129054535893853</v>
      </c>
      <c r="E26" s="273">
        <f>'Open Int.'!B30/'Open Int.'!K30</f>
        <v>0.9775901266645015</v>
      </c>
      <c r="F26" s="257">
        <f>'Open Int.'!E30/'Open Int.'!K30</f>
        <v>0.017862942513803184</v>
      </c>
      <c r="G26" s="274">
        <f>'Open Int.'!H30/'Open Int.'!K30</f>
        <v>0.004546930821695355</v>
      </c>
      <c r="H26" s="175">
        <v>13327296</v>
      </c>
      <c r="I26" s="259">
        <v>2665425</v>
      </c>
      <c r="J26" s="440">
        <v>1360800</v>
      </c>
      <c r="K26" s="122" t="str">
        <f t="shared" si="1"/>
        <v>Gross Exposure is less then 30%</v>
      </c>
      <c r="M26"/>
      <c r="N26"/>
    </row>
    <row r="27" spans="1:14" s="8" customFormat="1" ht="15">
      <c r="A27" s="223" t="s">
        <v>177</v>
      </c>
      <c r="B27" s="264">
        <f>'Open Int.'!K31</f>
        <v>469200</v>
      </c>
      <c r="C27" s="267">
        <f>'Open Int.'!R31</f>
        <v>19.774434</v>
      </c>
      <c r="D27" s="170">
        <f t="shared" si="0"/>
        <v>0.03818359375</v>
      </c>
      <c r="E27" s="273">
        <f>'Open Int.'!B31/'Open Int.'!K31</f>
        <v>1</v>
      </c>
      <c r="F27" s="257">
        <f>'Open Int.'!E31/'Open Int.'!K31</f>
        <v>0</v>
      </c>
      <c r="G27" s="274">
        <f>'Open Int.'!H31/'Open Int.'!K31</f>
        <v>0</v>
      </c>
      <c r="H27" s="282">
        <v>12288000</v>
      </c>
      <c r="I27" s="262">
        <v>2457600</v>
      </c>
      <c r="J27" s="440">
        <v>1228800</v>
      </c>
      <c r="K27" s="121"/>
      <c r="M27"/>
      <c r="N27"/>
    </row>
    <row r="28" spans="1:14" s="8" customFormat="1" ht="15">
      <c r="A28" s="223" t="s">
        <v>199</v>
      </c>
      <c r="B28" s="264">
        <f>'Open Int.'!K32</f>
        <v>3034300</v>
      </c>
      <c r="C28" s="267">
        <f>'Open Int.'!R32</f>
        <v>84.9604</v>
      </c>
      <c r="D28" s="170">
        <f t="shared" si="0"/>
        <v>0.15637576400870298</v>
      </c>
      <c r="E28" s="273">
        <f>'Open Int.'!B32/'Open Int.'!K32</f>
        <v>0.976205385097057</v>
      </c>
      <c r="F28" s="257">
        <f>'Open Int.'!E32/'Open Int.'!K32</f>
        <v>0.020663744520976832</v>
      </c>
      <c r="G28" s="274">
        <f>'Open Int.'!H32/'Open Int.'!K32</f>
        <v>0.0031308703819661866</v>
      </c>
      <c r="H28" s="175">
        <v>19403902</v>
      </c>
      <c r="I28" s="259">
        <v>3879800</v>
      </c>
      <c r="J28" s="440">
        <v>2179300</v>
      </c>
      <c r="K28" s="122" t="str">
        <f>IF(D28&gt;=80%,"Gross exposure has crossed 80%,Margin double",IF(D28&gt;=60%,"Gross exposure is Substantial as Open interest has crossed 60%",IF(D28&gt;=40%,"Gross exposure is building up andcrpsses 40% mark",IF(D28&gt;=30%,"Some sign of build up Gross exposure crosses 30%","Gross Exposure is less then 30%"))))</f>
        <v>Gross Exposure is less then 30%</v>
      </c>
      <c r="M28"/>
      <c r="N28"/>
    </row>
    <row r="29" spans="1:14" s="8" customFormat="1" ht="15">
      <c r="A29" s="223" t="s">
        <v>236</v>
      </c>
      <c r="B29" s="264">
        <f>'Open Int.'!K33</f>
        <v>4966200</v>
      </c>
      <c r="C29" s="267">
        <f>'Open Int.'!R33</f>
        <v>71.811252</v>
      </c>
      <c r="D29" s="170">
        <f t="shared" si="0"/>
        <v>0.16681976337539312</v>
      </c>
      <c r="E29" s="273">
        <f>'Open Int.'!B33/'Open Int.'!K33</f>
        <v>0.9427328742297933</v>
      </c>
      <c r="F29" s="257">
        <f>'Open Int.'!E33/'Open Int.'!K33</f>
        <v>0.05110547299746285</v>
      </c>
      <c r="G29" s="274">
        <f>'Open Int.'!H33/'Open Int.'!K33</f>
        <v>0.0061616527727437476</v>
      </c>
      <c r="H29" s="175">
        <v>29769854</v>
      </c>
      <c r="I29" s="259">
        <v>5952600</v>
      </c>
      <c r="J29" s="440">
        <v>3654000</v>
      </c>
      <c r="K29" s="122" t="str">
        <f t="shared" si="1"/>
        <v>Gross Exposure is less then 30%</v>
      </c>
      <c r="M29"/>
      <c r="N29"/>
    </row>
    <row r="30" spans="1:14" s="8" customFormat="1" ht="15">
      <c r="A30" s="223" t="s">
        <v>178</v>
      </c>
      <c r="B30" s="264">
        <f>'Open Int.'!K34</f>
        <v>948250</v>
      </c>
      <c r="C30" s="267">
        <f>'Open Int.'!R34</f>
        <v>285.7741025</v>
      </c>
      <c r="D30" s="170">
        <f t="shared" si="0"/>
        <v>0.8031660794145549</v>
      </c>
      <c r="E30" s="273">
        <f>'Open Int.'!B34/'Open Int.'!K34</f>
        <v>0.9889269707355656</v>
      </c>
      <c r="F30" s="257">
        <f>'Open Int.'!E34/'Open Int.'!K34</f>
        <v>0.010545742156604272</v>
      </c>
      <c r="G30" s="274">
        <f>'Open Int.'!H34/'Open Int.'!K34</f>
        <v>0.0005272871078302136</v>
      </c>
      <c r="H30" s="282">
        <v>1180640</v>
      </c>
      <c r="I30" s="262">
        <v>236000</v>
      </c>
      <c r="J30" s="440">
        <v>226500</v>
      </c>
      <c r="K30" s="121"/>
      <c r="M30"/>
      <c r="N30"/>
    </row>
    <row r="31" spans="1:14" s="8" customFormat="1" ht="15">
      <c r="A31" s="223" t="s">
        <v>210</v>
      </c>
      <c r="B31" s="264">
        <f>'Open Int.'!K35</f>
        <v>3024800</v>
      </c>
      <c r="C31" s="267">
        <f>'Open Int.'!R35</f>
        <v>235.904152</v>
      </c>
      <c r="D31" s="170">
        <f t="shared" si="0"/>
        <v>0.17065709073215998</v>
      </c>
      <c r="E31" s="273">
        <f>'Open Int.'!B35/'Open Int.'!K35</f>
        <v>0.9751388521555144</v>
      </c>
      <c r="F31" s="257">
        <f>'Open Int.'!E35/'Open Int.'!K35</f>
        <v>0.024596667548267653</v>
      </c>
      <c r="G31" s="274">
        <f>'Open Int.'!H35/'Open Int.'!K35</f>
        <v>0.0002644802962179318</v>
      </c>
      <c r="H31" s="280">
        <v>17724432</v>
      </c>
      <c r="I31" s="260">
        <v>3544800</v>
      </c>
      <c r="J31" s="439">
        <v>1772400</v>
      </c>
      <c r="K31" s="122" t="str">
        <f t="shared" si="1"/>
        <v>Gross Exposure is less then 30%</v>
      </c>
      <c r="M31"/>
      <c r="N31"/>
    </row>
    <row r="32" spans="1:14" s="8" customFormat="1" ht="15">
      <c r="A32" s="223" t="s">
        <v>237</v>
      </c>
      <c r="B32" s="264">
        <f>'Open Int.'!K36</f>
        <v>8865600</v>
      </c>
      <c r="C32" s="267">
        <f>'Open Int.'!R36</f>
        <v>112.90341599999999</v>
      </c>
      <c r="D32" s="170">
        <f t="shared" si="0"/>
        <v>0.875345251704216</v>
      </c>
      <c r="E32" s="273">
        <f>'Open Int.'!B36/'Open Int.'!K36</f>
        <v>0.9171629669734704</v>
      </c>
      <c r="F32" s="257">
        <f>'Open Int.'!E36/'Open Int.'!K36</f>
        <v>0.06876015159718463</v>
      </c>
      <c r="G32" s="274">
        <f>'Open Int.'!H36/'Open Int.'!K36</f>
        <v>0.014076881429344884</v>
      </c>
      <c r="H32" s="207">
        <v>10128118</v>
      </c>
      <c r="I32" s="178">
        <v>2025600</v>
      </c>
      <c r="J32" s="441">
        <v>2025600</v>
      </c>
      <c r="K32" s="121"/>
      <c r="M32"/>
      <c r="N32"/>
    </row>
    <row r="33" spans="1:14" s="8" customFormat="1" ht="15">
      <c r="A33" s="223" t="s">
        <v>179</v>
      </c>
      <c r="B33" s="264">
        <f>'Open Int.'!K37</f>
        <v>25487150</v>
      </c>
      <c r="C33" s="267">
        <f>'Open Int.'!R37</f>
        <v>139.28727475</v>
      </c>
      <c r="D33" s="170">
        <f aca="true" t="shared" si="2" ref="D33:D64">B33/H33</f>
        <v>0.929080925764075</v>
      </c>
      <c r="E33" s="273">
        <f>'Open Int.'!B37/'Open Int.'!K37</f>
        <v>0.90512081578364</v>
      </c>
      <c r="F33" s="257">
        <f>'Open Int.'!E37/'Open Int.'!K37</f>
        <v>0.08423852804256263</v>
      </c>
      <c r="G33" s="274">
        <f>'Open Int.'!H37/'Open Int.'!K37</f>
        <v>0.010640656173797385</v>
      </c>
      <c r="H33" s="282">
        <v>27432648</v>
      </c>
      <c r="I33" s="262">
        <v>5486150</v>
      </c>
      <c r="J33" s="440">
        <v>5486150</v>
      </c>
      <c r="K33" s="121"/>
      <c r="M33"/>
      <c r="N33"/>
    </row>
    <row r="34" spans="1:14" s="8" customFormat="1" ht="15">
      <c r="A34" s="223" t="s">
        <v>180</v>
      </c>
      <c r="B34" s="264">
        <f>'Open Int.'!K38</f>
        <v>984100</v>
      </c>
      <c r="C34" s="267">
        <f>'Open Int.'!R38</f>
        <v>21.1532295</v>
      </c>
      <c r="D34" s="170">
        <f t="shared" si="2"/>
        <v>0.07194162033641426</v>
      </c>
      <c r="E34" s="273">
        <f>'Open Int.'!B38/'Open Int.'!K38</f>
        <v>0.9749009247027741</v>
      </c>
      <c r="F34" s="257">
        <f>'Open Int.'!E38/'Open Int.'!K38</f>
        <v>0.017173051519154558</v>
      </c>
      <c r="G34" s="274">
        <f>'Open Int.'!H38/'Open Int.'!K38</f>
        <v>0.007926023778071334</v>
      </c>
      <c r="H34" s="282">
        <v>13679147</v>
      </c>
      <c r="I34" s="262">
        <v>2735200</v>
      </c>
      <c r="J34" s="440">
        <v>2359500</v>
      </c>
      <c r="K34" s="121"/>
      <c r="M34"/>
      <c r="N34"/>
    </row>
    <row r="35" spans="1:14" s="8" customFormat="1" ht="15">
      <c r="A35" s="223" t="s">
        <v>103</v>
      </c>
      <c r="B35" s="264">
        <f>'Open Int.'!K39</f>
        <v>4984500</v>
      </c>
      <c r="C35" s="267">
        <f>'Open Int.'!R39</f>
        <v>132.2138625</v>
      </c>
      <c r="D35" s="170">
        <f t="shared" si="2"/>
        <v>0.0804157983188234</v>
      </c>
      <c r="E35" s="273">
        <f>'Open Int.'!B39/'Open Int.'!K39</f>
        <v>0.9368040926873308</v>
      </c>
      <c r="F35" s="257">
        <f>'Open Int.'!E39/'Open Int.'!K39</f>
        <v>0.0586819139331929</v>
      </c>
      <c r="G35" s="274">
        <f>'Open Int.'!H39/'Open Int.'!K39</f>
        <v>0.0045139933794763765</v>
      </c>
      <c r="H35" s="280">
        <v>61984089</v>
      </c>
      <c r="I35" s="260">
        <v>11400000</v>
      </c>
      <c r="J35" s="439">
        <v>5700000</v>
      </c>
      <c r="K35" s="122" t="str">
        <f t="shared" si="1"/>
        <v>Gross Exposure is less then 30%</v>
      </c>
      <c r="M35"/>
      <c r="N35"/>
    </row>
    <row r="36" spans="1:14" s="8" customFormat="1" ht="15">
      <c r="A36" s="223" t="s">
        <v>238</v>
      </c>
      <c r="B36" s="264">
        <f>'Open Int.'!K40</f>
        <v>739800</v>
      </c>
      <c r="C36" s="267">
        <f>'Open Int.'!R40</f>
        <v>85.73172299999999</v>
      </c>
      <c r="D36" s="170">
        <f t="shared" si="2"/>
        <v>0.08852347792686582</v>
      </c>
      <c r="E36" s="273">
        <f>'Open Int.'!B40/'Open Int.'!K40</f>
        <v>0.9902676399026764</v>
      </c>
      <c r="F36" s="257">
        <f>'Open Int.'!E40/'Open Int.'!K40</f>
        <v>0.0016220600162206002</v>
      </c>
      <c r="G36" s="274">
        <f>'Open Int.'!H40/'Open Int.'!K40</f>
        <v>0.008110300081103</v>
      </c>
      <c r="H36" s="175">
        <v>8357105</v>
      </c>
      <c r="I36" s="259">
        <v>1671300</v>
      </c>
      <c r="J36" s="440">
        <v>835500</v>
      </c>
      <c r="K36" s="122" t="str">
        <f t="shared" si="1"/>
        <v>Gross Exposure is less then 30%</v>
      </c>
      <c r="M36"/>
      <c r="N36"/>
    </row>
    <row r="37" spans="1:14" s="8" customFormat="1" ht="15">
      <c r="A37" s="223" t="s">
        <v>250</v>
      </c>
      <c r="B37" s="264">
        <f>'Open Int.'!K42</f>
        <v>7779150</v>
      </c>
      <c r="C37" s="267">
        <f>'Open Int.'!R42</f>
        <v>80.16414075</v>
      </c>
      <c r="D37" s="170">
        <f>B37/H37</f>
        <v>0.5915837484377973</v>
      </c>
      <c r="E37" s="273">
        <f>'Open Int.'!B42/'Open Int.'!K42</f>
        <v>0.9472885855138415</v>
      </c>
      <c r="F37" s="257">
        <f>'Open Int.'!E42/'Open Int.'!K42</f>
        <v>0.05081532043989382</v>
      </c>
      <c r="G37" s="274">
        <f>'Open Int.'!H42/'Open Int.'!K42</f>
        <v>0.0018960940462646946</v>
      </c>
      <c r="H37" s="175">
        <v>13149702</v>
      </c>
      <c r="I37" s="259">
        <v>2629000</v>
      </c>
      <c r="J37" s="440">
        <v>2123000</v>
      </c>
      <c r="K37" s="122"/>
      <c r="M37"/>
      <c r="N37"/>
    </row>
    <row r="38" spans="1:14" s="8" customFormat="1" ht="15">
      <c r="A38" s="223" t="s">
        <v>181</v>
      </c>
      <c r="B38" s="264">
        <f>'Open Int.'!K42</f>
        <v>7779150</v>
      </c>
      <c r="C38" s="267">
        <f>'Open Int.'!R42</f>
        <v>80.16414075</v>
      </c>
      <c r="D38" s="170">
        <f t="shared" si="2"/>
        <v>0.47529764643302685</v>
      </c>
      <c r="E38" s="273">
        <f>'Open Int.'!B42/'Open Int.'!K42</f>
        <v>0.9472885855138415</v>
      </c>
      <c r="F38" s="257">
        <f>'Open Int.'!E42/'Open Int.'!K42</f>
        <v>0.05081532043989382</v>
      </c>
      <c r="G38" s="274">
        <f>'Open Int.'!H42/'Open Int.'!K42</f>
        <v>0.0018960940462646946</v>
      </c>
      <c r="H38" s="282">
        <v>16366902</v>
      </c>
      <c r="I38" s="262">
        <v>3271550</v>
      </c>
      <c r="J38" s="440">
        <v>3271550</v>
      </c>
      <c r="K38" s="121"/>
      <c r="M38"/>
      <c r="N38"/>
    </row>
    <row r="39" spans="1:14" s="8" customFormat="1" ht="15">
      <c r="A39" s="223" t="s">
        <v>239</v>
      </c>
      <c r="B39" s="264">
        <f>'Open Int.'!K43</f>
        <v>954275</v>
      </c>
      <c r="C39" s="267">
        <f>'Open Int.'!R43</f>
        <v>258.489240625</v>
      </c>
      <c r="D39" s="170">
        <f t="shared" si="2"/>
        <v>0.08149188279276404</v>
      </c>
      <c r="E39" s="273">
        <f>'Open Int.'!B43/'Open Int.'!K43</f>
        <v>0.9990830735375023</v>
      </c>
      <c r="F39" s="257">
        <f>'Open Int.'!E43/'Open Int.'!K43</f>
        <v>0.0005501558774986246</v>
      </c>
      <c r="G39" s="274">
        <f>'Open Int.'!H43/'Open Int.'!K43</f>
        <v>0.00036677058499908307</v>
      </c>
      <c r="H39" s="280">
        <v>11710062</v>
      </c>
      <c r="I39" s="260">
        <v>1188250</v>
      </c>
      <c r="J39" s="439">
        <v>594125</v>
      </c>
      <c r="K39" s="122" t="str">
        <f t="shared" si="1"/>
        <v>Gross Exposure is less then 30%</v>
      </c>
      <c r="M39"/>
      <c r="N39"/>
    </row>
    <row r="40" spans="1:14" s="8" customFormat="1" ht="15">
      <c r="A40" s="223" t="s">
        <v>211</v>
      </c>
      <c r="B40" s="264">
        <f>'Open Int.'!K44</f>
        <v>12580262</v>
      </c>
      <c r="C40" s="267">
        <f>'Open Int.'!R44</f>
        <v>173.04150381000002</v>
      </c>
      <c r="D40" s="170">
        <f t="shared" si="2"/>
        <v>0.06447520487735645</v>
      </c>
      <c r="E40" s="273">
        <f>'Open Int.'!B44/'Open Int.'!K44</f>
        <v>0.7372561875102442</v>
      </c>
      <c r="F40" s="257">
        <f>'Open Int.'!E44/'Open Int.'!K44</f>
        <v>0.15603999344369776</v>
      </c>
      <c r="G40" s="274">
        <f>'Open Int.'!H44/'Open Int.'!K44</f>
        <v>0.10670381904605802</v>
      </c>
      <c r="H40" s="280">
        <v>195117829</v>
      </c>
      <c r="I40" s="260">
        <v>25671900</v>
      </c>
      <c r="J40" s="439">
        <v>12835950</v>
      </c>
      <c r="K40" s="122" t="str">
        <f t="shared" si="1"/>
        <v>Gross Exposure is less then 30%</v>
      </c>
      <c r="M40"/>
      <c r="N40"/>
    </row>
    <row r="41" spans="1:14" s="8" customFormat="1" ht="15">
      <c r="A41" s="223" t="s">
        <v>213</v>
      </c>
      <c r="B41" s="264">
        <f>'Open Int.'!K45</f>
        <v>1946750</v>
      </c>
      <c r="C41" s="267">
        <f>'Open Int.'!R45</f>
        <v>122.5868475</v>
      </c>
      <c r="D41" s="170">
        <f t="shared" si="2"/>
        <v>0.09802445538332635</v>
      </c>
      <c r="E41" s="273">
        <f>'Open Int.'!B45/'Open Int.'!K45</f>
        <v>1</v>
      </c>
      <c r="F41" s="257">
        <f>'Open Int.'!E45/'Open Int.'!K45</f>
        <v>0</v>
      </c>
      <c r="G41" s="274">
        <f>'Open Int.'!H45/'Open Int.'!K45</f>
        <v>0</v>
      </c>
      <c r="H41" s="280">
        <v>19859840</v>
      </c>
      <c r="I41" s="260">
        <v>3971500</v>
      </c>
      <c r="J41" s="439">
        <v>1985750</v>
      </c>
      <c r="K41" s="122" t="str">
        <f t="shared" si="1"/>
        <v>Gross Exposure is less then 30%</v>
      </c>
      <c r="M41"/>
      <c r="N41"/>
    </row>
    <row r="42" spans="1:14" s="8" customFormat="1" ht="15">
      <c r="A42" s="223" t="s">
        <v>4</v>
      </c>
      <c r="B42" s="264">
        <f>'Open Int.'!K46</f>
        <v>825000</v>
      </c>
      <c r="C42" s="267">
        <f>'Open Int.'!R46</f>
        <v>125.8785</v>
      </c>
      <c r="D42" s="170">
        <f t="shared" si="2"/>
        <v>0.016528830909178262</v>
      </c>
      <c r="E42" s="273">
        <f>'Open Int.'!B46/'Open Int.'!K46</f>
        <v>0.9992727272727273</v>
      </c>
      <c r="F42" s="257">
        <f>'Open Int.'!E46/'Open Int.'!K46</f>
        <v>0.0007272727272727272</v>
      </c>
      <c r="G42" s="274">
        <f>'Open Int.'!H46/'Open Int.'!K46</f>
        <v>0</v>
      </c>
      <c r="H42" s="280">
        <v>49912786</v>
      </c>
      <c r="I42" s="260">
        <v>1956600</v>
      </c>
      <c r="J42" s="439">
        <v>978300</v>
      </c>
      <c r="K42" s="122" t="str">
        <f t="shared" si="1"/>
        <v>Gross Exposure is less then 30%</v>
      </c>
      <c r="M42"/>
      <c r="N42"/>
    </row>
    <row r="43" spans="1:14" s="8" customFormat="1" ht="15">
      <c r="A43" s="223" t="s">
        <v>93</v>
      </c>
      <c r="B43" s="264">
        <f>'Open Int.'!K47</f>
        <v>1720000</v>
      </c>
      <c r="C43" s="267">
        <f>'Open Int.'!R47</f>
        <v>185.1494</v>
      </c>
      <c r="D43" s="170">
        <f t="shared" si="2"/>
        <v>0.046574434123333217</v>
      </c>
      <c r="E43" s="273">
        <f>'Open Int.'!B47/'Open Int.'!K47</f>
        <v>0.9995348837209302</v>
      </c>
      <c r="F43" s="257">
        <f>'Open Int.'!E47/'Open Int.'!K47</f>
        <v>0.00046511627906976747</v>
      </c>
      <c r="G43" s="274">
        <f>'Open Int.'!H47/'Open Int.'!K47</f>
        <v>0</v>
      </c>
      <c r="H43" s="280">
        <v>36930132</v>
      </c>
      <c r="I43" s="260">
        <v>3242000</v>
      </c>
      <c r="J43" s="439">
        <v>1620800</v>
      </c>
      <c r="K43" s="122" t="str">
        <f t="shared" si="1"/>
        <v>Gross Exposure is less then 30%</v>
      </c>
      <c r="M43"/>
      <c r="N43"/>
    </row>
    <row r="44" spans="1:14" s="8" customFormat="1" ht="15">
      <c r="A44" s="223" t="s">
        <v>212</v>
      </c>
      <c r="B44" s="264">
        <f>'Open Int.'!K48</f>
        <v>1407200</v>
      </c>
      <c r="C44" s="267">
        <f>'Open Int.'!R48</f>
        <v>100.43186400000002</v>
      </c>
      <c r="D44" s="170">
        <f t="shared" si="2"/>
        <v>0.07821508637397817</v>
      </c>
      <c r="E44" s="273">
        <f>'Open Int.'!B48/'Open Int.'!K48</f>
        <v>0.9820920977828311</v>
      </c>
      <c r="F44" s="257">
        <f>'Open Int.'!E48/'Open Int.'!K48</f>
        <v>0.017055144968732235</v>
      </c>
      <c r="G44" s="274">
        <f>'Open Int.'!H48/'Open Int.'!K48</f>
        <v>0.0008527572484366117</v>
      </c>
      <c r="H44" s="280">
        <v>17991414</v>
      </c>
      <c r="I44" s="260">
        <v>3598000</v>
      </c>
      <c r="J44" s="439">
        <v>1798800</v>
      </c>
      <c r="K44" s="122" t="str">
        <f t="shared" si="1"/>
        <v>Gross Exposure is less then 30%</v>
      </c>
      <c r="M44"/>
      <c r="N44"/>
    </row>
    <row r="45" spans="1:14" s="8" customFormat="1" ht="15">
      <c r="A45" s="223" t="s">
        <v>5</v>
      </c>
      <c r="B45" s="264">
        <f>'Open Int.'!K49</f>
        <v>60150640</v>
      </c>
      <c r="C45" s="267">
        <f>'Open Int.'!R49</f>
        <v>1067.9746132</v>
      </c>
      <c r="D45" s="170">
        <f t="shared" si="2"/>
        <v>0.42403284002472125</v>
      </c>
      <c r="E45" s="273">
        <f>'Open Int.'!B49/'Open Int.'!K49</f>
        <v>0.8782880780653373</v>
      </c>
      <c r="F45" s="257">
        <f>'Open Int.'!E49/'Open Int.'!K49</f>
        <v>0.10604051760712771</v>
      </c>
      <c r="G45" s="274">
        <f>'Open Int.'!H49/'Open Int.'!K49</f>
        <v>0.015671404327535002</v>
      </c>
      <c r="H45" s="280">
        <v>141853730</v>
      </c>
      <c r="I45" s="260">
        <v>17497150</v>
      </c>
      <c r="J45" s="439">
        <v>8748575</v>
      </c>
      <c r="K45" s="122" t="str">
        <f t="shared" si="1"/>
        <v>Gross exposure is building up andcrpsses 40% mark</v>
      </c>
      <c r="M45"/>
      <c r="N45"/>
    </row>
    <row r="46" spans="1:14" s="8" customFormat="1" ht="15">
      <c r="A46" s="223" t="s">
        <v>214</v>
      </c>
      <c r="B46" s="264">
        <f>'Open Int.'!K50</f>
        <v>20307000</v>
      </c>
      <c r="C46" s="267">
        <f>'Open Int.'!R50</f>
        <v>495.4908</v>
      </c>
      <c r="D46" s="170">
        <f t="shared" si="2"/>
        <v>0.0948135237617692</v>
      </c>
      <c r="E46" s="273">
        <f>'Open Int.'!B50/'Open Int.'!K50</f>
        <v>0.7640222583345644</v>
      </c>
      <c r="F46" s="257">
        <f>'Open Int.'!E50/'Open Int.'!K50</f>
        <v>0.1890973555916679</v>
      </c>
      <c r="G46" s="274">
        <f>'Open Int.'!H50/'Open Int.'!K50</f>
        <v>0.04688038607376767</v>
      </c>
      <c r="H46" s="280">
        <v>214178307</v>
      </c>
      <c r="I46" s="260">
        <v>11666000</v>
      </c>
      <c r="J46" s="439">
        <v>5833000</v>
      </c>
      <c r="K46" s="122" t="str">
        <f t="shared" si="1"/>
        <v>Gross Exposure is less then 30%</v>
      </c>
      <c r="M46"/>
      <c r="N46"/>
    </row>
    <row r="47" spans="1:14" s="8" customFormat="1" ht="15">
      <c r="A47" s="223" t="s">
        <v>215</v>
      </c>
      <c r="B47" s="264">
        <f>'Open Int.'!K51</f>
        <v>7995000</v>
      </c>
      <c r="C47" s="267">
        <f>'Open Int.'!R51</f>
        <v>244.447125</v>
      </c>
      <c r="D47" s="170">
        <f t="shared" si="2"/>
        <v>0.24044642736307412</v>
      </c>
      <c r="E47" s="273">
        <f>'Open Int.'!B51/'Open Int.'!K51</f>
        <v>0.9310569105691057</v>
      </c>
      <c r="F47" s="257">
        <f>'Open Int.'!E51/'Open Int.'!K51</f>
        <v>0.05951219512195122</v>
      </c>
      <c r="G47" s="274">
        <f>'Open Int.'!H51/'Open Int.'!K51</f>
        <v>0.00943089430894309</v>
      </c>
      <c r="H47" s="280">
        <v>33250650</v>
      </c>
      <c r="I47" s="260">
        <v>6649500</v>
      </c>
      <c r="J47" s="439">
        <v>3324100</v>
      </c>
      <c r="K47" s="122" t="str">
        <f t="shared" si="1"/>
        <v>Gross Exposure is less then 30%</v>
      </c>
      <c r="M47"/>
      <c r="N47"/>
    </row>
    <row r="48" spans="1:14" s="8" customFormat="1" ht="15">
      <c r="A48" s="223" t="s">
        <v>57</v>
      </c>
      <c r="B48" s="264">
        <f>'Open Int.'!K52</f>
        <v>1546800</v>
      </c>
      <c r="C48" s="267">
        <f>'Open Int.'!R52</f>
        <v>235.871532</v>
      </c>
      <c r="D48" s="170">
        <f t="shared" si="2"/>
        <v>0.21288464055485434</v>
      </c>
      <c r="E48" s="273">
        <f>'Open Int.'!B52/'Open Int.'!K52</f>
        <v>0.9986423584173778</v>
      </c>
      <c r="F48" s="257">
        <f>'Open Int.'!E52/'Open Int.'!K52</f>
        <v>0.0011636927851047323</v>
      </c>
      <c r="G48" s="274">
        <f>'Open Int.'!H52/'Open Int.'!K52</f>
        <v>0.0001939487975174554</v>
      </c>
      <c r="H48" s="280">
        <v>7265907</v>
      </c>
      <c r="I48" s="260">
        <v>4287500</v>
      </c>
      <c r="J48" s="442">
        <v>2143400</v>
      </c>
      <c r="K48" s="122" t="str">
        <f t="shared" si="1"/>
        <v>Gross Exposure is less then 30%</v>
      </c>
      <c r="M48"/>
      <c r="N48"/>
    </row>
    <row r="49" spans="1:14" s="8" customFormat="1" ht="15">
      <c r="A49" s="223" t="s">
        <v>216</v>
      </c>
      <c r="B49" s="264">
        <f>'Open Int.'!K53</f>
        <v>9102100</v>
      </c>
      <c r="C49" s="267">
        <f>'Open Int.'!R53</f>
        <v>801.439905</v>
      </c>
      <c r="D49" s="170">
        <f t="shared" si="2"/>
        <v>0.06966344194498744</v>
      </c>
      <c r="E49" s="273">
        <f>'Open Int.'!B53/'Open Int.'!K53</f>
        <v>0.9307852034145966</v>
      </c>
      <c r="F49" s="257">
        <f>'Open Int.'!E53/'Open Int.'!K53</f>
        <v>0.043528416519264784</v>
      </c>
      <c r="G49" s="274">
        <f>'Open Int.'!H53/'Open Int.'!K53</f>
        <v>0.025686380066138582</v>
      </c>
      <c r="H49" s="280">
        <v>130658201</v>
      </c>
      <c r="I49" s="260">
        <v>13680000</v>
      </c>
      <c r="J49" s="439">
        <v>6840000</v>
      </c>
      <c r="K49" s="122" t="str">
        <f t="shared" si="1"/>
        <v>Gross Exposure is less then 30%</v>
      </c>
      <c r="M49"/>
      <c r="N49"/>
    </row>
    <row r="50" spans="1:14" s="8" customFormat="1" ht="15">
      <c r="A50" s="223" t="s">
        <v>156</v>
      </c>
      <c r="B50" s="264">
        <f>'Open Int.'!K54</f>
        <v>25272000</v>
      </c>
      <c r="C50" s="267">
        <f>'Open Int.'!R54</f>
        <v>202.8078</v>
      </c>
      <c r="D50" s="170">
        <f t="shared" si="2"/>
        <v>0.3694557515629358</v>
      </c>
      <c r="E50" s="273">
        <f>'Open Int.'!B54/'Open Int.'!K54</f>
        <v>0.7768281101614435</v>
      </c>
      <c r="F50" s="257">
        <f>'Open Int.'!E54/'Open Int.'!K54</f>
        <v>0.18461538461538463</v>
      </c>
      <c r="G50" s="274">
        <f>'Open Int.'!H54/'Open Int.'!K54</f>
        <v>0.03855650522317189</v>
      </c>
      <c r="H50" s="175">
        <v>68403320</v>
      </c>
      <c r="I50" s="259">
        <v>44409300</v>
      </c>
      <c r="J50" s="440">
        <v>22201700</v>
      </c>
      <c r="K50" s="122" t="str">
        <f t="shared" si="1"/>
        <v>Some sign of build up Gross exposure crosses 30%</v>
      </c>
      <c r="M50"/>
      <c r="N50"/>
    </row>
    <row r="51" spans="1:14" s="8" customFormat="1" ht="15">
      <c r="A51" s="223" t="s">
        <v>200</v>
      </c>
      <c r="B51" s="264">
        <f>'Open Int.'!K55</f>
        <v>24815400</v>
      </c>
      <c r="C51" s="267">
        <f>'Open Int.'!R55</f>
        <v>195.17312100000004</v>
      </c>
      <c r="D51" s="170">
        <f t="shared" si="2"/>
        <v>0.11054088110963277</v>
      </c>
      <c r="E51" s="273">
        <f>'Open Int.'!B55/'Open Int.'!K55</f>
        <v>0.7698525915359011</v>
      </c>
      <c r="F51" s="257">
        <f>'Open Int.'!E55/'Open Int.'!K55</f>
        <v>0.1783166904422254</v>
      </c>
      <c r="G51" s="274">
        <f>'Open Int.'!H55/'Open Int.'!K55</f>
        <v>0.051830718021873515</v>
      </c>
      <c r="H51" s="175">
        <v>224490702</v>
      </c>
      <c r="I51" s="259">
        <v>25546500</v>
      </c>
      <c r="J51" s="440">
        <v>25546500</v>
      </c>
      <c r="K51" s="122"/>
      <c r="M51"/>
      <c r="N51"/>
    </row>
    <row r="52" spans="1:14" s="8" customFormat="1" ht="15">
      <c r="A52" s="223" t="s">
        <v>191</v>
      </c>
      <c r="B52" s="264">
        <f>'Open Int.'!K56</f>
        <v>115479000</v>
      </c>
      <c r="C52" s="267">
        <f>'Open Int.'!R56</f>
        <v>144.926145</v>
      </c>
      <c r="D52" s="170">
        <f t="shared" si="2"/>
        <v>0.9040502805367155</v>
      </c>
      <c r="E52" s="273">
        <f>'Open Int.'!B56/'Open Int.'!K56</f>
        <v>0.7370430987452264</v>
      </c>
      <c r="F52" s="257">
        <f>'Open Int.'!E56/'Open Int.'!K56</f>
        <v>0.2037643207855974</v>
      </c>
      <c r="G52" s="274">
        <f>'Open Int.'!H56/'Open Int.'!K56</f>
        <v>0.05919258046917621</v>
      </c>
      <c r="H52" s="207">
        <v>127735152</v>
      </c>
      <c r="I52" s="178">
        <v>1452900</v>
      </c>
      <c r="J52" s="441">
        <v>726300</v>
      </c>
      <c r="K52" s="121"/>
      <c r="M52"/>
      <c r="N52"/>
    </row>
    <row r="53" spans="1:14" s="8" customFormat="1" ht="15">
      <c r="A53" s="223" t="s">
        <v>157</v>
      </c>
      <c r="B53" s="264">
        <f>'Open Int.'!K57</f>
        <v>11280500</v>
      </c>
      <c r="C53" s="267">
        <f>'Open Int.'!R57</f>
        <v>174.734945</v>
      </c>
      <c r="D53" s="170">
        <f t="shared" si="2"/>
        <v>0.1363652034829224</v>
      </c>
      <c r="E53" s="273">
        <f>'Open Int.'!B57/'Open Int.'!K57</f>
        <v>0.9587340986658393</v>
      </c>
      <c r="F53" s="257">
        <f>'Open Int.'!E57/'Open Int.'!K57</f>
        <v>0.03723239218119764</v>
      </c>
      <c r="G53" s="274">
        <f>'Open Int.'!H57/'Open Int.'!K57</f>
        <v>0.004033509152963078</v>
      </c>
      <c r="H53" s="175">
        <v>82722716</v>
      </c>
      <c r="I53" s="259">
        <v>16544500</v>
      </c>
      <c r="J53" s="440">
        <v>8272250</v>
      </c>
      <c r="K53" s="122" t="str">
        <f t="shared" si="1"/>
        <v>Gross Exposure is less then 30%</v>
      </c>
      <c r="M53"/>
      <c r="N53"/>
    </row>
    <row r="54" spans="1:14" s="8" customFormat="1" ht="15">
      <c r="A54" s="223" t="s">
        <v>192</v>
      </c>
      <c r="B54" s="264">
        <f>'Open Int.'!K58</f>
        <v>24593450</v>
      </c>
      <c r="C54" s="267">
        <f>'Open Int.'!R58</f>
        <v>533.185996</v>
      </c>
      <c r="D54" s="170">
        <f t="shared" si="2"/>
        <v>0.8743787191213667</v>
      </c>
      <c r="E54" s="273">
        <f>'Open Int.'!B58/'Open Int.'!K58</f>
        <v>0.8827309710512352</v>
      </c>
      <c r="F54" s="257">
        <f>'Open Int.'!E58/'Open Int.'!K58</f>
        <v>0.09286009079653322</v>
      </c>
      <c r="G54" s="274">
        <f>'Open Int.'!H58/'Open Int.'!K58</f>
        <v>0.02440893815223159</v>
      </c>
      <c r="H54" s="207">
        <v>28126771</v>
      </c>
      <c r="I54" s="178">
        <v>5624550</v>
      </c>
      <c r="J54" s="441">
        <v>2811550</v>
      </c>
      <c r="K54" s="121"/>
      <c r="M54"/>
      <c r="N54"/>
    </row>
    <row r="55" spans="1:14" s="8" customFormat="1" ht="15">
      <c r="A55" s="223" t="s">
        <v>182</v>
      </c>
      <c r="B55" s="264">
        <f>'Open Int.'!K59</f>
        <v>17194100</v>
      </c>
      <c r="C55" s="267">
        <f>'Open Int.'!R59</f>
        <v>81.671975</v>
      </c>
      <c r="D55" s="170">
        <f t="shared" si="2"/>
        <v>0.43132406989546584</v>
      </c>
      <c r="E55" s="273">
        <f>'Open Int.'!B59/'Open Int.'!K59</f>
        <v>0.8925212718316167</v>
      </c>
      <c r="F55" s="257">
        <f>'Open Int.'!E59/'Open Int.'!K59</f>
        <v>0.09314823107926556</v>
      </c>
      <c r="G55" s="274">
        <f>'Open Int.'!H59/'Open Int.'!K59</f>
        <v>0.014330497089117778</v>
      </c>
      <c r="H55" s="282">
        <v>39863530</v>
      </c>
      <c r="I55" s="262">
        <v>7969500</v>
      </c>
      <c r="J55" s="440">
        <v>7969500</v>
      </c>
      <c r="K55" s="121"/>
      <c r="M55"/>
      <c r="N55"/>
    </row>
    <row r="56" spans="1:14" s="8" customFormat="1" ht="15">
      <c r="A56" s="223" t="s">
        <v>217</v>
      </c>
      <c r="B56" s="264">
        <f>'Open Int.'!K60</f>
        <v>3064600</v>
      </c>
      <c r="C56" s="267">
        <f>'Open Int.'!R60</f>
        <v>681.153319</v>
      </c>
      <c r="D56" s="170">
        <f t="shared" si="2"/>
        <v>0.04150337167833535</v>
      </c>
      <c r="E56" s="273">
        <f>'Open Int.'!B60/'Open Int.'!K60</f>
        <v>0.8294720355021863</v>
      </c>
      <c r="F56" s="257">
        <f>'Open Int.'!E60/'Open Int.'!K60</f>
        <v>0.10924753638321477</v>
      </c>
      <c r="G56" s="274">
        <f>'Open Int.'!H60/'Open Int.'!K60</f>
        <v>0.06128042811459897</v>
      </c>
      <c r="H56" s="280">
        <v>73839784</v>
      </c>
      <c r="I56" s="260">
        <v>1621800</v>
      </c>
      <c r="J56" s="439">
        <v>810800</v>
      </c>
      <c r="K56" s="122" t="str">
        <f t="shared" si="1"/>
        <v>Gross Exposure is less then 30%</v>
      </c>
      <c r="M56"/>
      <c r="N56"/>
    </row>
    <row r="57" spans="1:14" s="8" customFormat="1" ht="15">
      <c r="A57" s="223" t="s">
        <v>158</v>
      </c>
      <c r="B57" s="264">
        <f>'Open Int.'!K61</f>
        <v>2569450</v>
      </c>
      <c r="C57" s="267">
        <f>'Open Int.'!R61</f>
        <v>29.754231</v>
      </c>
      <c r="D57" s="170">
        <f t="shared" si="2"/>
        <v>0.060829782196969696</v>
      </c>
      <c r="E57" s="273">
        <f>'Open Int.'!B61/'Open Int.'!K61</f>
        <v>0.9827784156142365</v>
      </c>
      <c r="F57" s="257">
        <f>'Open Int.'!E61/'Open Int.'!K61</f>
        <v>0.001148105625717566</v>
      </c>
      <c r="G57" s="274">
        <f>'Open Int.'!H61/'Open Int.'!K61</f>
        <v>0.016073478760045924</v>
      </c>
      <c r="H57" s="175">
        <v>42240000</v>
      </c>
      <c r="I57" s="259">
        <v>8445850</v>
      </c>
      <c r="J57" s="440">
        <v>4560700</v>
      </c>
      <c r="K57" s="122" t="str">
        <f t="shared" si="1"/>
        <v>Gross Exposure is less then 30%</v>
      </c>
      <c r="M57"/>
      <c r="N57"/>
    </row>
    <row r="58" spans="1:14" s="8" customFormat="1" ht="15">
      <c r="A58" s="223" t="s">
        <v>104</v>
      </c>
      <c r="B58" s="264">
        <f>'Open Int.'!K62</f>
        <v>1861200</v>
      </c>
      <c r="C58" s="267">
        <f>'Open Int.'!R62</f>
        <v>91.933974</v>
      </c>
      <c r="D58" s="170">
        <f t="shared" si="2"/>
        <v>0.044328144592062815</v>
      </c>
      <c r="E58" s="273">
        <f>'Open Int.'!B62/'Open Int.'!K62</f>
        <v>0.9993552546744036</v>
      </c>
      <c r="F58" s="257">
        <f>'Open Int.'!E62/'Open Int.'!K62</f>
        <v>0.0006447453255963894</v>
      </c>
      <c r="G58" s="274">
        <f>'Open Int.'!H62/'Open Int.'!K62</f>
        <v>0</v>
      </c>
      <c r="H58" s="280">
        <v>41986869</v>
      </c>
      <c r="I58" s="260">
        <v>5741400</v>
      </c>
      <c r="J58" s="439">
        <v>2870400</v>
      </c>
      <c r="K58" s="122" t="str">
        <f t="shared" si="1"/>
        <v>Gross Exposure is less then 30%</v>
      </c>
      <c r="M58"/>
      <c r="N58"/>
    </row>
    <row r="59" spans="1:14" s="8" customFormat="1" ht="15">
      <c r="A59" s="223" t="s">
        <v>48</v>
      </c>
      <c r="B59" s="264">
        <f>'Open Int.'!K63</f>
        <v>21213500</v>
      </c>
      <c r="C59" s="267">
        <f>'Open Int.'!R63</f>
        <v>620.2827399999999</v>
      </c>
      <c r="D59" s="170">
        <f t="shared" si="2"/>
        <v>0.7931014474461262</v>
      </c>
      <c r="E59" s="273">
        <f>'Open Int.'!B63/'Open Int.'!K63</f>
        <v>0.9312418978480684</v>
      </c>
      <c r="F59" s="257">
        <f>'Open Int.'!E63/'Open Int.'!K63</f>
        <v>0.06149857402126005</v>
      </c>
      <c r="G59" s="274">
        <f>'Open Int.'!H63/'Open Int.'!K63</f>
        <v>0.007259528130671506</v>
      </c>
      <c r="H59" s="280">
        <v>26747524</v>
      </c>
      <c r="I59" s="260">
        <v>5349300</v>
      </c>
      <c r="J59" s="439">
        <v>2674100</v>
      </c>
      <c r="K59" s="122" t="str">
        <f t="shared" si="1"/>
        <v>Gross exposure is Substantial as Open interest has crossed 60%</v>
      </c>
      <c r="M59"/>
      <c r="N59"/>
    </row>
    <row r="60" spans="1:14" s="8" customFormat="1" ht="15">
      <c r="A60" s="223" t="s">
        <v>6</v>
      </c>
      <c r="B60" s="264">
        <f>'Open Int.'!K64</f>
        <v>16214625</v>
      </c>
      <c r="C60" s="267">
        <f>'Open Int.'!R64</f>
        <v>301.186659375</v>
      </c>
      <c r="D60" s="170">
        <f t="shared" si="2"/>
        <v>0.02197328155207185</v>
      </c>
      <c r="E60" s="273">
        <f>'Open Int.'!B64/'Open Int.'!K64</f>
        <v>0.8295288975230695</v>
      </c>
      <c r="F60" s="257">
        <f>'Open Int.'!E64/'Open Int.'!K64</f>
        <v>0.15007285089849443</v>
      </c>
      <c r="G60" s="274">
        <f>'Open Int.'!H64/'Open Int.'!K64</f>
        <v>0.020398251578436135</v>
      </c>
      <c r="H60" s="280">
        <v>737924600</v>
      </c>
      <c r="I60" s="260">
        <v>15982875</v>
      </c>
      <c r="J60" s="439">
        <v>7990875</v>
      </c>
      <c r="K60" s="122" t="str">
        <f t="shared" si="1"/>
        <v>Gross Exposure is less then 30%</v>
      </c>
      <c r="M60"/>
      <c r="N60"/>
    </row>
    <row r="61" spans="1:14" s="8" customFormat="1" ht="15">
      <c r="A61" s="223" t="s">
        <v>193</v>
      </c>
      <c r="B61" s="264">
        <f>'Open Int.'!K65</f>
        <v>7027000</v>
      </c>
      <c r="C61" s="267">
        <f>'Open Int.'!R65</f>
        <v>244.012575</v>
      </c>
      <c r="D61" s="170">
        <f t="shared" si="2"/>
        <v>0.36754925562776125</v>
      </c>
      <c r="E61" s="273">
        <f>'Open Int.'!B65/'Open Int.'!K65</f>
        <v>0.8965419097765761</v>
      </c>
      <c r="F61" s="257">
        <f>'Open Int.'!E65/'Open Int.'!K65</f>
        <v>0.07883876476447986</v>
      </c>
      <c r="G61" s="274">
        <f>'Open Int.'!H65/'Open Int.'!K65</f>
        <v>0.02461932545894407</v>
      </c>
      <c r="H61" s="207">
        <v>19118526</v>
      </c>
      <c r="I61" s="178">
        <v>3823000</v>
      </c>
      <c r="J61" s="441">
        <v>1970000</v>
      </c>
      <c r="K61" s="121"/>
      <c r="M61"/>
      <c r="N61"/>
    </row>
    <row r="62" spans="1:14" s="8" customFormat="1" ht="15">
      <c r="A62" s="223" t="s">
        <v>183</v>
      </c>
      <c r="B62" s="264">
        <f>'Open Int.'!K66</f>
        <v>493800</v>
      </c>
      <c r="C62" s="267">
        <f>'Open Int.'!R66</f>
        <v>25.810926000000002</v>
      </c>
      <c r="D62" s="170">
        <f t="shared" si="2"/>
        <v>0.10875485382955617</v>
      </c>
      <c r="E62" s="273">
        <f>'Open Int.'!B66/'Open Int.'!K66</f>
        <v>0.9987849331713244</v>
      </c>
      <c r="F62" s="257">
        <f>'Open Int.'!E66/'Open Int.'!K66</f>
        <v>0.001215066828675577</v>
      </c>
      <c r="G62" s="274">
        <f>'Open Int.'!H66/'Open Int.'!K66</f>
        <v>0</v>
      </c>
      <c r="H62" s="282">
        <v>4540487</v>
      </c>
      <c r="I62" s="262">
        <v>907800</v>
      </c>
      <c r="J62" s="440">
        <v>907800</v>
      </c>
      <c r="K62" s="121"/>
      <c r="M62"/>
      <c r="N62"/>
    </row>
    <row r="63" spans="1:14" s="8" customFormat="1" ht="15">
      <c r="A63" s="223" t="s">
        <v>147</v>
      </c>
      <c r="B63" s="264">
        <f>'Open Int.'!K67</f>
        <v>1736000</v>
      </c>
      <c r="C63" s="267">
        <f>'Open Int.'!R67</f>
        <v>113.491</v>
      </c>
      <c r="D63" s="170">
        <f t="shared" si="2"/>
        <v>0.5027148338521682</v>
      </c>
      <c r="E63" s="273">
        <f>'Open Int.'!B67/'Open Int.'!K67</f>
        <v>0.9864055299539171</v>
      </c>
      <c r="F63" s="257">
        <f>'Open Int.'!E67/'Open Int.'!K67</f>
        <v>0.012903225806451613</v>
      </c>
      <c r="G63" s="274">
        <f>'Open Int.'!H67/'Open Int.'!K67</f>
        <v>0.0006912442396313364</v>
      </c>
      <c r="H63" s="280">
        <v>3453250</v>
      </c>
      <c r="I63" s="260">
        <v>690400</v>
      </c>
      <c r="J63" s="439">
        <v>690400</v>
      </c>
      <c r="K63" s="122" t="str">
        <f t="shared" si="1"/>
        <v>Gross exposure is building up andcrpsses 40% mark</v>
      </c>
      <c r="M63"/>
      <c r="N63"/>
    </row>
    <row r="64" spans="1:14" s="8" customFormat="1" ht="15">
      <c r="A64" s="223" t="s">
        <v>159</v>
      </c>
      <c r="B64" s="264">
        <f>'Open Int.'!K68</f>
        <v>237750</v>
      </c>
      <c r="C64" s="267">
        <f>'Open Int.'!R68</f>
        <v>49.39731749999999</v>
      </c>
      <c r="D64" s="170">
        <f t="shared" si="2"/>
        <v>0.0944809982915928</v>
      </c>
      <c r="E64" s="273">
        <f>'Open Int.'!B68/'Open Int.'!K68</f>
        <v>1</v>
      </c>
      <c r="F64" s="257">
        <f>'Open Int.'!E68/'Open Int.'!K68</f>
        <v>0</v>
      </c>
      <c r="G64" s="274">
        <f>'Open Int.'!H68/'Open Int.'!K68</f>
        <v>0</v>
      </c>
      <c r="H64" s="175">
        <v>2516379</v>
      </c>
      <c r="I64" s="259">
        <v>503250</v>
      </c>
      <c r="J64" s="440">
        <v>292000</v>
      </c>
      <c r="K64" s="122" t="str">
        <f t="shared" si="1"/>
        <v>Gross Exposure is less then 30%</v>
      </c>
      <c r="M64"/>
      <c r="N64"/>
    </row>
    <row r="65" spans="1:14" s="8" customFormat="1" ht="15">
      <c r="A65" s="223" t="s">
        <v>148</v>
      </c>
      <c r="B65" s="264">
        <f>'Open Int.'!K69</f>
        <v>30900000</v>
      </c>
      <c r="C65" s="267">
        <f>'Open Int.'!R69</f>
        <v>95.0175</v>
      </c>
      <c r="D65" s="170">
        <f aca="true" t="shared" si="3" ref="D65:D100">B65/H65</f>
        <v>0.8583333333333333</v>
      </c>
      <c r="E65" s="273">
        <f>'Open Int.'!B69/'Open Int.'!K69</f>
        <v>0.790453074433657</v>
      </c>
      <c r="F65" s="257">
        <f>'Open Int.'!E69/'Open Int.'!K69</f>
        <v>0.1824433656957929</v>
      </c>
      <c r="G65" s="274">
        <f>'Open Int.'!H69/'Open Int.'!K69</f>
        <v>0.027103559870550162</v>
      </c>
      <c r="H65" s="280">
        <v>36000000</v>
      </c>
      <c r="I65" s="260">
        <v>7200000</v>
      </c>
      <c r="J65" s="439">
        <v>7200000</v>
      </c>
      <c r="K65" s="122" t="str">
        <f t="shared" si="1"/>
        <v>Gross exposure has crossed 80%,Margin double</v>
      </c>
      <c r="M65"/>
      <c r="N65"/>
    </row>
    <row r="66" spans="1:14" s="8" customFormat="1" ht="15">
      <c r="A66" s="223" t="s">
        <v>184</v>
      </c>
      <c r="B66" s="264">
        <f>'Open Int.'!K70</f>
        <v>8704000</v>
      </c>
      <c r="C66" s="267">
        <f>'Open Int.'!R70</f>
        <v>104.27392</v>
      </c>
      <c r="D66" s="170">
        <f t="shared" si="3"/>
        <v>0.7152569719270678</v>
      </c>
      <c r="E66" s="273">
        <f>'Open Int.'!B70/'Open Int.'!K70</f>
        <v>0.9912683823529411</v>
      </c>
      <c r="F66" s="257">
        <f>'Open Int.'!E70/'Open Int.'!K70</f>
        <v>0.008272058823529412</v>
      </c>
      <c r="G66" s="274">
        <f>'Open Int.'!H70/'Open Int.'!K70</f>
        <v>0.00045955882352941176</v>
      </c>
      <c r="H66" s="282">
        <v>12169053</v>
      </c>
      <c r="I66" s="262">
        <v>2432000</v>
      </c>
      <c r="J66" s="440">
        <v>2432000</v>
      </c>
      <c r="K66" s="121"/>
      <c r="M66"/>
      <c r="N66"/>
    </row>
    <row r="67" spans="1:14" s="8" customFormat="1" ht="15">
      <c r="A67" s="223" t="s">
        <v>194</v>
      </c>
      <c r="B67" s="264">
        <f>'Open Int.'!K71</f>
        <v>3152500</v>
      </c>
      <c r="C67" s="267">
        <f>'Open Int.'!R71</f>
        <v>36.6793375</v>
      </c>
      <c r="D67" s="170">
        <f t="shared" si="3"/>
        <v>0.1299889093998537</v>
      </c>
      <c r="E67" s="273">
        <f>'Open Int.'!B71/'Open Int.'!K71</f>
        <v>0.9682791435368755</v>
      </c>
      <c r="F67" s="257">
        <f>'Open Int.'!E71/'Open Int.'!K71</f>
        <v>0.029341792228390166</v>
      </c>
      <c r="G67" s="274">
        <f>'Open Int.'!H71/'Open Int.'!K71</f>
        <v>0.0023790642347343376</v>
      </c>
      <c r="H67" s="207">
        <v>24252069</v>
      </c>
      <c r="I67" s="178">
        <v>4850000</v>
      </c>
      <c r="J67" s="441">
        <v>4092500</v>
      </c>
      <c r="K67" s="121"/>
      <c r="M67"/>
      <c r="N67"/>
    </row>
    <row r="68" spans="1:14" s="8" customFormat="1" ht="15">
      <c r="A68" s="223" t="s">
        <v>160</v>
      </c>
      <c r="B68" s="264">
        <f>'Open Int.'!K72</f>
        <v>3284400</v>
      </c>
      <c r="C68" s="267">
        <f>'Open Int.'!R72</f>
        <v>59.135622</v>
      </c>
      <c r="D68" s="170">
        <f t="shared" si="3"/>
        <v>0.31892063368143303</v>
      </c>
      <c r="E68" s="273">
        <f>'Open Int.'!B72/'Open Int.'!K72</f>
        <v>0.9208074534161491</v>
      </c>
      <c r="F68" s="257">
        <f>'Open Int.'!E72/'Open Int.'!K72</f>
        <v>0.06521739130434782</v>
      </c>
      <c r="G68" s="274">
        <f>'Open Int.'!H72/'Open Int.'!K72</f>
        <v>0.013975155279503106</v>
      </c>
      <c r="H68" s="175">
        <v>10298487</v>
      </c>
      <c r="I68" s="259">
        <v>2058700</v>
      </c>
      <c r="J68" s="440">
        <v>2058700</v>
      </c>
      <c r="K68" s="122" t="str">
        <f t="shared" si="1"/>
        <v>Some sign of build up Gross exposure crosses 30%</v>
      </c>
      <c r="M68"/>
      <c r="N68"/>
    </row>
    <row r="69" spans="1:14" s="8" customFormat="1" ht="15">
      <c r="A69" s="223" t="s">
        <v>226</v>
      </c>
      <c r="B69" s="264">
        <f>'Open Int.'!K73</f>
        <v>3253200</v>
      </c>
      <c r="C69" s="267">
        <f>'Open Int.'!R73</f>
        <v>438.93801</v>
      </c>
      <c r="D69" s="170">
        <f>B69/H69</f>
        <v>0.06064747386269488</v>
      </c>
      <c r="E69" s="273">
        <f>'Open Int.'!B73/'Open Int.'!K73</f>
        <v>0.9508791343907537</v>
      </c>
      <c r="F69" s="257">
        <f>'Open Int.'!E73/'Open Int.'!K73</f>
        <v>0.04813721873847289</v>
      </c>
      <c r="G69" s="274">
        <f>'Open Int.'!H73/'Open Int.'!K73</f>
        <v>0.0009836468707733923</v>
      </c>
      <c r="H69" s="175">
        <v>53641146</v>
      </c>
      <c r="I69" s="259">
        <v>2357600</v>
      </c>
      <c r="J69" s="440">
        <v>1178800</v>
      </c>
      <c r="K69" s="122" t="str">
        <f>IF(D69&gt;=80%,"Gross exposure has crossed 80%,Margin double",IF(D69&gt;=60%,"Gross exposure is Substantial as Open interest has crossed 60%",IF(D69&gt;=40%,"Gross exposure is building up andcrpsses 40% mark",IF(D69&gt;=30%,"Some sign of build up Gross exposure crosses 30%","Gross Exposure is less then 30%"))))</f>
        <v>Gross Exposure is less then 30%</v>
      </c>
      <c r="M69"/>
      <c r="N69"/>
    </row>
    <row r="70" spans="1:14" s="8" customFormat="1" ht="15">
      <c r="A70" s="223" t="s">
        <v>7</v>
      </c>
      <c r="B70" s="264">
        <f>'Open Int.'!K74</f>
        <v>2424500</v>
      </c>
      <c r="C70" s="267">
        <f>'Open Int.'!R74</f>
        <v>201.354725</v>
      </c>
      <c r="D70" s="170">
        <f t="shared" si="3"/>
        <v>0.07034087924097186</v>
      </c>
      <c r="E70" s="273">
        <f>'Open Int.'!B74/'Open Int.'!K74</f>
        <v>0.9123324396782841</v>
      </c>
      <c r="F70" s="257">
        <f>'Open Int.'!E74/'Open Int.'!K74</f>
        <v>0.06032171581769437</v>
      </c>
      <c r="G70" s="274">
        <f>'Open Int.'!H74/'Open Int.'!K74</f>
        <v>0.027345844504021447</v>
      </c>
      <c r="H70" s="280">
        <v>34467866</v>
      </c>
      <c r="I70" s="260">
        <v>4410625</v>
      </c>
      <c r="J70" s="439">
        <v>2205000</v>
      </c>
      <c r="K70" s="122" t="str">
        <f t="shared" si="1"/>
        <v>Gross Exposure is less then 30%</v>
      </c>
      <c r="M70"/>
      <c r="N70"/>
    </row>
    <row r="71" spans="1:14" s="8" customFormat="1" ht="15">
      <c r="A71" s="223" t="s">
        <v>185</v>
      </c>
      <c r="B71" s="264">
        <f>'Open Int.'!K75</f>
        <v>4168800</v>
      </c>
      <c r="C71" s="267">
        <f>'Open Int.'!R75</f>
        <v>194.495364</v>
      </c>
      <c r="D71" s="170">
        <f t="shared" si="3"/>
        <v>0.6482663602195099</v>
      </c>
      <c r="E71" s="273">
        <f>'Open Int.'!B75/'Open Int.'!K75</f>
        <v>0.9997121473805411</v>
      </c>
      <c r="F71" s="257">
        <f>'Open Int.'!E75/'Open Int.'!K75</f>
        <v>0.0002878526194588371</v>
      </c>
      <c r="G71" s="274">
        <f>'Open Int.'!H75/'Open Int.'!K75</f>
        <v>0</v>
      </c>
      <c r="H71" s="282">
        <v>6430690</v>
      </c>
      <c r="I71" s="262">
        <v>1285200</v>
      </c>
      <c r="J71" s="440">
        <v>1285200</v>
      </c>
      <c r="K71" s="121"/>
      <c r="M71"/>
      <c r="N71"/>
    </row>
    <row r="72" spans="1:14" s="8" customFormat="1" ht="15">
      <c r="A72" s="223" t="s">
        <v>240</v>
      </c>
      <c r="B72" s="264">
        <f>'Open Int.'!K76</f>
        <v>3638000</v>
      </c>
      <c r="C72" s="267">
        <f>'Open Int.'!R76</f>
        <v>329.34814</v>
      </c>
      <c r="D72" s="170">
        <f t="shared" si="3"/>
        <v>0.17726990507630255</v>
      </c>
      <c r="E72" s="273">
        <f>'Open Int.'!B76/'Open Int.'!K76</f>
        <v>0.9228147333699835</v>
      </c>
      <c r="F72" s="257">
        <f>'Open Int.'!E76/'Open Int.'!K76</f>
        <v>0.06849917537108301</v>
      </c>
      <c r="G72" s="274">
        <f>'Open Int.'!H76/'Open Int.'!K76</f>
        <v>0.00868609125893348</v>
      </c>
      <c r="H72" s="175">
        <v>20522378</v>
      </c>
      <c r="I72" s="259">
        <v>3056800</v>
      </c>
      <c r="J72" s="440">
        <v>1528400</v>
      </c>
      <c r="K72" s="122" t="str">
        <f t="shared" si="1"/>
        <v>Gross Exposure is less then 30%</v>
      </c>
      <c r="M72"/>
      <c r="N72"/>
    </row>
    <row r="73" spans="1:14" s="8" customFormat="1" ht="15">
      <c r="A73" s="223" t="s">
        <v>223</v>
      </c>
      <c r="B73" s="264">
        <f>'Open Int.'!K77</f>
        <v>8506250</v>
      </c>
      <c r="C73" s="267">
        <f>'Open Int.'!R77</f>
        <v>228.3928125</v>
      </c>
      <c r="D73" s="170">
        <f t="shared" si="3"/>
        <v>0.6182791107247485</v>
      </c>
      <c r="E73" s="273">
        <f>'Open Int.'!B77/'Open Int.'!K77</f>
        <v>0.8517266715650257</v>
      </c>
      <c r="F73" s="257">
        <f>'Open Int.'!E77/'Open Int.'!K77</f>
        <v>0.12196914033798678</v>
      </c>
      <c r="G73" s="274">
        <f>'Open Int.'!H77/'Open Int.'!K77</f>
        <v>0.026304188096987507</v>
      </c>
      <c r="H73" s="280">
        <v>13757945</v>
      </c>
      <c r="I73" s="260">
        <v>2751250</v>
      </c>
      <c r="J73" s="439">
        <v>1888750</v>
      </c>
      <c r="K73" s="122" t="str">
        <f t="shared" si="1"/>
        <v>Gross exposure is Substantial as Open interest has crossed 60%</v>
      </c>
      <c r="M73"/>
      <c r="N73"/>
    </row>
    <row r="74" spans="1:14" s="8" customFormat="1" ht="15">
      <c r="A74" s="223" t="s">
        <v>186</v>
      </c>
      <c r="B74" s="264">
        <f>'Open Int.'!K78</f>
        <v>5371200</v>
      </c>
      <c r="C74" s="267">
        <f>'Open Int.'!R78</f>
        <v>131.272128</v>
      </c>
      <c r="D74" s="170">
        <f t="shared" si="3"/>
        <v>0.3420743633440877</v>
      </c>
      <c r="E74" s="273">
        <f>'Open Int.'!B78/'Open Int.'!K78</f>
        <v>0.9868930592791183</v>
      </c>
      <c r="F74" s="257">
        <f>'Open Int.'!E78/'Open Int.'!K78</f>
        <v>0.012511170688114389</v>
      </c>
      <c r="G74" s="274">
        <f>'Open Int.'!H78/'Open Int.'!K78</f>
        <v>0.0005957700327673518</v>
      </c>
      <c r="H74" s="282">
        <v>15701849</v>
      </c>
      <c r="I74" s="262">
        <v>3139200</v>
      </c>
      <c r="J74" s="440">
        <v>2696000</v>
      </c>
      <c r="K74" s="121"/>
      <c r="M74"/>
      <c r="N74"/>
    </row>
    <row r="75" spans="1:14" s="8" customFormat="1" ht="15">
      <c r="A75" s="223" t="s">
        <v>161</v>
      </c>
      <c r="B75" s="264">
        <f>'Open Int.'!K79</f>
        <v>10502000</v>
      </c>
      <c r="C75" s="267">
        <f>'Open Int.'!R79</f>
        <v>41.955490000000005</v>
      </c>
      <c r="D75" s="170">
        <f t="shared" si="3"/>
        <v>0.26203286503920187</v>
      </c>
      <c r="E75" s="273">
        <f>'Open Int.'!B79/'Open Int.'!K79</f>
        <v>0.9372881355932203</v>
      </c>
      <c r="F75" s="257">
        <f>'Open Int.'!E79/'Open Int.'!K79</f>
        <v>0.05593220338983051</v>
      </c>
      <c r="G75" s="274">
        <f>'Open Int.'!H79/'Open Int.'!K79</f>
        <v>0.006779661016949152</v>
      </c>
      <c r="H75" s="175">
        <v>40078942</v>
      </c>
      <c r="I75" s="259">
        <v>8010000</v>
      </c>
      <c r="J75" s="440">
        <v>8010000</v>
      </c>
      <c r="K75" s="122" t="str">
        <f t="shared" si="1"/>
        <v>Gross Exposure is less then 30%</v>
      </c>
      <c r="M75"/>
      <c r="N75"/>
    </row>
    <row r="76" spans="1:14" s="8" customFormat="1" ht="15">
      <c r="A76" s="223" t="s">
        <v>8</v>
      </c>
      <c r="B76" s="264">
        <f>'Open Int.'!K80</f>
        <v>25643200</v>
      </c>
      <c r="C76" s="267">
        <f>'Open Int.'!R80</f>
        <v>365.4156</v>
      </c>
      <c r="D76" s="170">
        <f t="shared" si="3"/>
        <v>0.5614251535992549</v>
      </c>
      <c r="E76" s="273">
        <f>'Open Int.'!B80/'Open Int.'!K80</f>
        <v>0.7856741748299744</v>
      </c>
      <c r="F76" s="257">
        <f>'Open Int.'!E80/'Open Int.'!K80</f>
        <v>0.18911836276283772</v>
      </c>
      <c r="G76" s="274">
        <f>'Open Int.'!H80/'Open Int.'!K80</f>
        <v>0.02520746240718787</v>
      </c>
      <c r="H76" s="280">
        <v>45675189</v>
      </c>
      <c r="I76" s="260">
        <v>9134400</v>
      </c>
      <c r="J76" s="439">
        <v>4566400</v>
      </c>
      <c r="K76" s="122" t="str">
        <f t="shared" si="1"/>
        <v>Gross exposure is building up andcrpsses 40% mark</v>
      </c>
      <c r="M76"/>
      <c r="N76"/>
    </row>
    <row r="77" spans="1:14" s="8" customFormat="1" ht="15">
      <c r="A77" s="223" t="s">
        <v>195</v>
      </c>
      <c r="B77" s="264">
        <f>'Open Int.'!K81</f>
        <v>44744000</v>
      </c>
      <c r="C77" s="267">
        <f>'Open Int.'!R81</f>
        <v>57.0486</v>
      </c>
      <c r="D77" s="170">
        <f t="shared" si="3"/>
        <v>0.8069359557525548</v>
      </c>
      <c r="E77" s="273">
        <f>'Open Int.'!B81/'Open Int.'!K81</f>
        <v>0.7515644555694618</v>
      </c>
      <c r="F77" s="257">
        <f>'Open Int.'!E81/'Open Int.'!K81</f>
        <v>0.21839799749687108</v>
      </c>
      <c r="G77" s="274">
        <f>'Open Int.'!H81/'Open Int.'!K81</f>
        <v>0.030037546933667083</v>
      </c>
      <c r="H77" s="207">
        <v>55449258</v>
      </c>
      <c r="I77" s="178">
        <v>11088000</v>
      </c>
      <c r="J77" s="441">
        <v>11088000</v>
      </c>
      <c r="K77" s="121"/>
      <c r="M77"/>
      <c r="N77"/>
    </row>
    <row r="78" spans="1:14" s="8" customFormat="1" ht="15">
      <c r="A78" s="223" t="s">
        <v>218</v>
      </c>
      <c r="B78" s="264">
        <f>'Open Int.'!K82</f>
        <v>3981300</v>
      </c>
      <c r="C78" s="267">
        <f>'Open Int.'!R82</f>
        <v>86.8918725</v>
      </c>
      <c r="D78" s="170">
        <f t="shared" si="3"/>
        <v>0.2403876633724989</v>
      </c>
      <c r="E78" s="273">
        <f>'Open Int.'!B82/'Open Int.'!K82</f>
        <v>0.9107452339688041</v>
      </c>
      <c r="F78" s="257">
        <f>'Open Int.'!E82/'Open Int.'!K82</f>
        <v>0.0831889081455806</v>
      </c>
      <c r="G78" s="274">
        <f>'Open Int.'!H82/'Open Int.'!K82</f>
        <v>0.006065857885615251</v>
      </c>
      <c r="H78" s="280">
        <v>16561998</v>
      </c>
      <c r="I78" s="260">
        <v>3312000</v>
      </c>
      <c r="J78" s="439">
        <v>2352900</v>
      </c>
      <c r="K78" s="122" t="str">
        <f t="shared" si="1"/>
        <v>Gross Exposure is less then 30%</v>
      </c>
      <c r="M78"/>
      <c r="N78"/>
    </row>
    <row r="79" spans="1:14" s="8" customFormat="1" ht="15">
      <c r="A79" s="223" t="s">
        <v>187</v>
      </c>
      <c r="B79" s="264">
        <f>'Open Int.'!K83</f>
        <v>4928000</v>
      </c>
      <c r="C79" s="267">
        <f>'Open Int.'!R83</f>
        <v>118.272</v>
      </c>
      <c r="D79" s="170">
        <f t="shared" si="3"/>
        <v>0.896129368494288</v>
      </c>
      <c r="E79" s="273">
        <f>'Open Int.'!B83/'Open Int.'!K83</f>
        <v>0.9933035714285714</v>
      </c>
      <c r="F79" s="257">
        <f>'Open Int.'!E83/'Open Int.'!K83</f>
        <v>0.006696428571428571</v>
      </c>
      <c r="G79" s="274">
        <f>'Open Int.'!H83/'Open Int.'!K83</f>
        <v>0</v>
      </c>
      <c r="H79" s="282">
        <v>5499206</v>
      </c>
      <c r="I79" s="262">
        <v>1097800</v>
      </c>
      <c r="J79" s="440">
        <v>1097800</v>
      </c>
      <c r="K79" s="121"/>
      <c r="M79"/>
      <c r="N79"/>
    </row>
    <row r="80" spans="1:14" s="8" customFormat="1" ht="15">
      <c r="A80" s="223" t="s">
        <v>162</v>
      </c>
      <c r="B80" s="264">
        <f>'Open Int.'!K84</f>
        <v>7097700</v>
      </c>
      <c r="C80" s="267">
        <f>'Open Int.'!R84</f>
        <v>46.5254235</v>
      </c>
      <c r="D80" s="170">
        <f t="shared" si="3"/>
        <v>0.3283852920846454</v>
      </c>
      <c r="E80" s="273">
        <f>'Open Int.'!B84/'Open Int.'!K84</f>
        <v>0.9185369908561929</v>
      </c>
      <c r="F80" s="257">
        <f>'Open Int.'!E84/'Open Int.'!K84</f>
        <v>0.06982543640897755</v>
      </c>
      <c r="G80" s="274">
        <f>'Open Int.'!H84/'Open Int.'!K84</f>
        <v>0.011637572734829594</v>
      </c>
      <c r="H80" s="175">
        <v>21613940</v>
      </c>
      <c r="I80" s="259">
        <v>4318800</v>
      </c>
      <c r="J80" s="440">
        <v>4318800</v>
      </c>
      <c r="K80" s="122" t="str">
        <f t="shared" si="1"/>
        <v>Some sign of build up Gross exposure crosses 30%</v>
      </c>
      <c r="M80"/>
      <c r="N80"/>
    </row>
    <row r="81" spans="1:14" s="8" customFormat="1" ht="15">
      <c r="A81" s="223" t="s">
        <v>163</v>
      </c>
      <c r="B81" s="264">
        <f>'Open Int.'!K85</f>
        <v>1134870</v>
      </c>
      <c r="C81" s="267">
        <f>'Open Int.'!R85</f>
        <v>26.97018555</v>
      </c>
      <c r="D81" s="170">
        <f t="shared" si="3"/>
        <v>0.054744499139472255</v>
      </c>
      <c r="E81" s="273">
        <f>'Open Int.'!B85/'Open Int.'!K85</f>
        <v>0.992633517495396</v>
      </c>
      <c r="F81" s="257">
        <f>'Open Int.'!E85/'Open Int.'!K85</f>
        <v>0.007366482504604052</v>
      </c>
      <c r="G81" s="274">
        <f>'Open Int.'!H85/'Open Int.'!K85</f>
        <v>0</v>
      </c>
      <c r="H81" s="175">
        <v>20730302</v>
      </c>
      <c r="I81" s="259">
        <v>4144470</v>
      </c>
      <c r="J81" s="440">
        <v>2112990</v>
      </c>
      <c r="K81" s="122" t="str">
        <f t="shared" si="1"/>
        <v>Gross Exposure is less then 30%</v>
      </c>
      <c r="M81"/>
      <c r="N81"/>
    </row>
    <row r="82" spans="1:14" s="8" customFormat="1" ht="15">
      <c r="A82" s="223" t="s">
        <v>137</v>
      </c>
      <c r="B82" s="264">
        <f>'Open Int.'!K86</f>
        <v>12246000</v>
      </c>
      <c r="C82" s="267">
        <f>'Open Int.'!R86</f>
        <v>164.34131999999997</v>
      </c>
      <c r="D82" s="170">
        <f t="shared" si="3"/>
        <v>0.07071827033020339</v>
      </c>
      <c r="E82" s="273">
        <f>'Open Int.'!B86/'Open Int.'!K86</f>
        <v>0.64171974522293</v>
      </c>
      <c r="F82" s="257">
        <f>'Open Int.'!E86/'Open Int.'!K86</f>
        <v>0.3044055201698514</v>
      </c>
      <c r="G82" s="274">
        <f>'Open Int.'!H86/'Open Int.'!K86</f>
        <v>0.053874734607218686</v>
      </c>
      <c r="H82" s="280">
        <v>173166000</v>
      </c>
      <c r="I82" s="260">
        <v>23058750</v>
      </c>
      <c r="J82" s="439">
        <v>11527750</v>
      </c>
      <c r="K82" s="122" t="str">
        <f t="shared" si="1"/>
        <v>Gross Exposure is less then 30%</v>
      </c>
      <c r="M82"/>
      <c r="N82"/>
    </row>
    <row r="83" spans="1:14" s="8" customFormat="1" ht="15">
      <c r="A83" s="223" t="s">
        <v>50</v>
      </c>
      <c r="B83" s="264">
        <f>'Open Int.'!K87</f>
        <v>7149150</v>
      </c>
      <c r="C83" s="267">
        <f>'Open Int.'!R87</f>
        <v>630.37630125</v>
      </c>
      <c r="D83" s="170">
        <f t="shared" si="3"/>
        <v>0.0646209595189503</v>
      </c>
      <c r="E83" s="273">
        <f>'Open Int.'!B87/'Open Int.'!K87</f>
        <v>0.8987851702649965</v>
      </c>
      <c r="F83" s="257">
        <f>'Open Int.'!E87/'Open Int.'!K87</f>
        <v>0.0873670296468811</v>
      </c>
      <c r="G83" s="274">
        <f>'Open Int.'!H87/'Open Int.'!K87</f>
        <v>0.013847800088122364</v>
      </c>
      <c r="H83" s="280">
        <v>110632062</v>
      </c>
      <c r="I83" s="260">
        <v>3846600</v>
      </c>
      <c r="J83" s="439">
        <v>1923300</v>
      </c>
      <c r="K83" s="122" t="str">
        <f t="shared" si="1"/>
        <v>Gross Exposure is less then 30%</v>
      </c>
      <c r="M83"/>
      <c r="N83"/>
    </row>
    <row r="84" spans="1:14" s="8" customFormat="1" ht="15">
      <c r="A84" s="223" t="s">
        <v>188</v>
      </c>
      <c r="B84" s="264">
        <f>'Open Int.'!K88</f>
        <v>5432700</v>
      </c>
      <c r="C84" s="267">
        <f>'Open Int.'!R88</f>
        <v>121.312191</v>
      </c>
      <c r="D84" s="170">
        <f t="shared" si="3"/>
        <v>0.5005752833363725</v>
      </c>
      <c r="E84" s="273">
        <f>'Open Int.'!B88/'Open Int.'!K88</f>
        <v>0.9453034402783147</v>
      </c>
      <c r="F84" s="257">
        <f>'Open Int.'!E88/'Open Int.'!K88</f>
        <v>0.05353691534596057</v>
      </c>
      <c r="G84" s="274">
        <f>'Open Int.'!H88/'Open Int.'!K88</f>
        <v>0.0011596443757247777</v>
      </c>
      <c r="H84" s="282">
        <v>10852913</v>
      </c>
      <c r="I84" s="262">
        <v>2170350</v>
      </c>
      <c r="J84" s="440">
        <v>2170350</v>
      </c>
      <c r="K84" s="121"/>
      <c r="M84"/>
      <c r="N84"/>
    </row>
    <row r="85" spans="1:14" s="8" customFormat="1" ht="15">
      <c r="A85" s="223" t="s">
        <v>94</v>
      </c>
      <c r="B85" s="264">
        <f>'Open Int.'!K89</f>
        <v>2820000</v>
      </c>
      <c r="C85" s="267">
        <f>'Open Int.'!R89</f>
        <v>70.6269</v>
      </c>
      <c r="D85" s="170">
        <f t="shared" si="3"/>
        <v>0.11506475044414177</v>
      </c>
      <c r="E85" s="273">
        <f>'Open Int.'!B89/'Open Int.'!K89</f>
        <v>0.9868085106382979</v>
      </c>
      <c r="F85" s="257">
        <f>'Open Int.'!E89/'Open Int.'!K89</f>
        <v>0.013191489361702127</v>
      </c>
      <c r="G85" s="274">
        <f>'Open Int.'!H89/'Open Int.'!K89</f>
        <v>0</v>
      </c>
      <c r="H85" s="175">
        <v>24507940</v>
      </c>
      <c r="I85" s="260">
        <v>4900800</v>
      </c>
      <c r="J85" s="439">
        <v>2450400</v>
      </c>
      <c r="K85" s="122" t="str">
        <f t="shared" si="1"/>
        <v>Gross Exposure is less then 30%</v>
      </c>
      <c r="M85"/>
      <c r="N85"/>
    </row>
    <row r="86" spans="1:14" s="8" customFormat="1" ht="15">
      <c r="A86" s="223" t="s">
        <v>241</v>
      </c>
      <c r="B86" s="264">
        <f>'Open Int.'!K90</f>
        <v>1033500</v>
      </c>
      <c r="C86" s="267">
        <f>'Open Int.'!R90</f>
        <v>43.107285</v>
      </c>
      <c r="D86" s="170">
        <f t="shared" si="3"/>
        <v>0.12580132155292512</v>
      </c>
      <c r="E86" s="273">
        <f>'Open Int.'!B90/'Open Int.'!K90</f>
        <v>0.9981132075471698</v>
      </c>
      <c r="F86" s="257">
        <f>'Open Int.'!E90/'Open Int.'!K90</f>
        <v>0.0018867924528301887</v>
      </c>
      <c r="G86" s="274">
        <f>'Open Int.'!H90/'Open Int.'!K90</f>
        <v>0</v>
      </c>
      <c r="H86" s="175">
        <v>8215335</v>
      </c>
      <c r="I86" s="259">
        <v>1642550</v>
      </c>
      <c r="J86" s="440">
        <v>1297400</v>
      </c>
      <c r="K86" s="122" t="str">
        <f t="shared" si="1"/>
        <v>Gross Exposure is less then 30%</v>
      </c>
      <c r="M86"/>
      <c r="N86"/>
    </row>
    <row r="87" spans="1:14" s="8" customFormat="1" ht="15">
      <c r="A87" s="223" t="s">
        <v>95</v>
      </c>
      <c r="B87" s="264">
        <f>'Open Int.'!K91</f>
        <v>4561200</v>
      </c>
      <c r="C87" s="267">
        <f>'Open Int.'!R91</f>
        <v>249.337998</v>
      </c>
      <c r="D87" s="170">
        <f t="shared" si="3"/>
        <v>0.17139481682113192</v>
      </c>
      <c r="E87" s="273">
        <f>'Open Int.'!B91/'Open Int.'!K91</f>
        <v>0.990791896869245</v>
      </c>
      <c r="F87" s="257">
        <f>'Open Int.'!E91/'Open Int.'!K91</f>
        <v>0.009208103130755065</v>
      </c>
      <c r="G87" s="274">
        <f>'Open Int.'!H91/'Open Int.'!K91</f>
        <v>0</v>
      </c>
      <c r="H87" s="280">
        <v>26612240</v>
      </c>
      <c r="I87" s="260">
        <v>5322000</v>
      </c>
      <c r="J87" s="439">
        <v>2660400</v>
      </c>
      <c r="K87" s="122" t="str">
        <f t="shared" si="1"/>
        <v>Gross Exposure is less then 30%</v>
      </c>
      <c r="M87"/>
      <c r="N87"/>
    </row>
    <row r="88" spans="1:14" s="8" customFormat="1" ht="15">
      <c r="A88" s="223" t="s">
        <v>242</v>
      </c>
      <c r="B88" s="264">
        <f>'Open Int.'!K92</f>
        <v>9290400</v>
      </c>
      <c r="C88" s="267">
        <f>'Open Int.'!R92</f>
        <v>118.68486</v>
      </c>
      <c r="D88" s="170">
        <f t="shared" si="3"/>
        <v>0.6554591505318833</v>
      </c>
      <c r="E88" s="273">
        <f>'Open Int.'!B92/'Open Int.'!K92</f>
        <v>0.9261603375527426</v>
      </c>
      <c r="F88" s="257">
        <f>'Open Int.'!E92/'Open Int.'!K92</f>
        <v>0.06479807112718505</v>
      </c>
      <c r="G88" s="274">
        <f>'Open Int.'!H92/'Open Int.'!K92</f>
        <v>0.009041591320072333</v>
      </c>
      <c r="H88" s="280">
        <v>14173881</v>
      </c>
      <c r="I88" s="260">
        <v>2833600</v>
      </c>
      <c r="J88" s="439">
        <v>2833600</v>
      </c>
      <c r="K88" s="122" t="str">
        <f t="shared" si="1"/>
        <v>Gross exposure is Substantial as Open interest has crossed 60%</v>
      </c>
      <c r="M88"/>
      <c r="N88"/>
    </row>
    <row r="89" spans="1:14" s="8" customFormat="1" ht="15">
      <c r="A89" s="223" t="s">
        <v>243</v>
      </c>
      <c r="B89" s="264">
        <f>'Open Int.'!K93</f>
        <v>2422500</v>
      </c>
      <c r="C89" s="267">
        <f>'Open Int.'!R93</f>
        <v>219.357375</v>
      </c>
      <c r="D89" s="170">
        <f t="shared" si="3"/>
        <v>0.5132211922959832</v>
      </c>
      <c r="E89" s="273">
        <f>'Open Int.'!B93/'Open Int.'!K93</f>
        <v>0.9814241486068112</v>
      </c>
      <c r="F89" s="257">
        <f>'Open Int.'!E93/'Open Int.'!K93</f>
        <v>0.016346749226006194</v>
      </c>
      <c r="G89" s="274">
        <f>'Open Int.'!H93/'Open Int.'!K93</f>
        <v>0.0022291021671826624</v>
      </c>
      <c r="H89" s="280">
        <v>4720187</v>
      </c>
      <c r="I89" s="260">
        <v>943800</v>
      </c>
      <c r="J89" s="439">
        <v>627000</v>
      </c>
      <c r="K89" s="122"/>
      <c r="M89"/>
      <c r="N89"/>
    </row>
    <row r="90" spans="1:14" s="8" customFormat="1" ht="15">
      <c r="A90" s="223" t="s">
        <v>244</v>
      </c>
      <c r="B90" s="264">
        <f>'Open Int.'!K94</f>
        <v>10008800</v>
      </c>
      <c r="C90" s="267">
        <f>'Open Int.'!R94</f>
        <v>404.205388</v>
      </c>
      <c r="D90" s="170">
        <f t="shared" si="3"/>
        <v>0.2267081232124492</v>
      </c>
      <c r="E90" s="273">
        <f>'Open Int.'!B94/'Open Int.'!K94</f>
        <v>0.9302214051634562</v>
      </c>
      <c r="F90" s="257">
        <f>'Open Int.'!E94/'Open Int.'!K94</f>
        <v>0.06450323715130685</v>
      </c>
      <c r="G90" s="274">
        <f>'Open Int.'!H94/'Open Int.'!K94</f>
        <v>0.005275357685236992</v>
      </c>
      <c r="H90" s="280">
        <v>44148396</v>
      </c>
      <c r="I90" s="260">
        <v>6826400</v>
      </c>
      <c r="J90" s="439">
        <v>3412800</v>
      </c>
      <c r="K90" s="122" t="str">
        <f t="shared" si="1"/>
        <v>Gross Exposure is less then 30%</v>
      </c>
      <c r="M90"/>
      <c r="N90"/>
    </row>
    <row r="91" spans="1:14" s="8" customFormat="1" ht="15">
      <c r="A91" s="223" t="s">
        <v>252</v>
      </c>
      <c r="B91" s="264">
        <f>'Open Int.'!K95</f>
        <v>17506300</v>
      </c>
      <c r="C91" s="267">
        <f>'Open Int.'!R95</f>
        <v>702.877945</v>
      </c>
      <c r="D91" s="170">
        <f>B91/H91</f>
        <v>0.13277261162596252</v>
      </c>
      <c r="E91" s="273">
        <f>'Open Int.'!B95/'Open Int.'!K95</f>
        <v>0.8985965052581071</v>
      </c>
      <c r="F91" s="257">
        <f>'Open Int.'!E95/'Open Int.'!K95</f>
        <v>0.09032748210644168</v>
      </c>
      <c r="G91" s="274">
        <f>'Open Int.'!H95/'Open Int.'!K95</f>
        <v>0.011076012635451238</v>
      </c>
      <c r="H91" s="280">
        <v>131851741</v>
      </c>
      <c r="I91" s="260">
        <v>8655500</v>
      </c>
      <c r="J91" s="439">
        <v>4327400</v>
      </c>
      <c r="K91" s="122" t="str">
        <f>IF(D91&gt;=80%,"Gross exposure has crossed 80%,Margin double",IF(D91&gt;=60%,"Gross exposure is Substantial as Open interest has crossed 60%",IF(D91&gt;=40%,"Gross exposure is building up andcrpsses 40% mark",IF(D91&gt;=30%,"Some sign of build up Gross exposure crosses 30%","Gross Exposure is less then 30%"))))</f>
        <v>Gross Exposure is less then 30%</v>
      </c>
      <c r="M91"/>
      <c r="N91"/>
    </row>
    <row r="92" spans="1:14" s="9" customFormat="1" ht="15">
      <c r="A92" s="223" t="s">
        <v>113</v>
      </c>
      <c r="B92" s="264">
        <f>'Open Int.'!K96</f>
        <v>5633100</v>
      </c>
      <c r="C92" s="267">
        <f>'Open Int.'!R96</f>
        <v>296.1602325</v>
      </c>
      <c r="D92" s="170">
        <f t="shared" si="3"/>
        <v>0.29511226692805265</v>
      </c>
      <c r="E92" s="273">
        <f>'Open Int.'!B96/'Open Int.'!K96</f>
        <v>0.926381566100371</v>
      </c>
      <c r="F92" s="257">
        <f>'Open Int.'!E96/'Open Int.'!K96</f>
        <v>0.06678383128295255</v>
      </c>
      <c r="G92" s="274">
        <f>'Open Int.'!H96/'Open Int.'!K96</f>
        <v>0.006834602616676431</v>
      </c>
      <c r="H92" s="280">
        <v>19087990</v>
      </c>
      <c r="I92" s="260">
        <v>3817550</v>
      </c>
      <c r="J92" s="439">
        <v>1908500</v>
      </c>
      <c r="K92" s="122" t="str">
        <f t="shared" si="1"/>
        <v>Gross Exposure is less then 30%</v>
      </c>
      <c r="M92"/>
      <c r="N92"/>
    </row>
    <row r="93" spans="1:14" s="8" customFormat="1" ht="15">
      <c r="A93" s="223" t="s">
        <v>164</v>
      </c>
      <c r="B93" s="264">
        <f>'Open Int.'!K97</f>
        <v>8196650</v>
      </c>
      <c r="C93" s="267">
        <f>'Open Int.'!R97</f>
        <v>474.54505175</v>
      </c>
      <c r="D93" s="170">
        <f t="shared" si="3"/>
        <v>0.49527067906823746</v>
      </c>
      <c r="E93" s="273">
        <f>'Open Int.'!B97/'Open Int.'!K97</f>
        <v>0.9355834395759243</v>
      </c>
      <c r="F93" s="257">
        <f>'Open Int.'!E97/'Open Int.'!K97</f>
        <v>0.057706502046567805</v>
      </c>
      <c r="G93" s="274">
        <f>'Open Int.'!H97/'Open Int.'!K97</f>
        <v>0.006710058377507884</v>
      </c>
      <c r="H93" s="175">
        <v>16549839</v>
      </c>
      <c r="I93" s="259">
        <v>3309900</v>
      </c>
      <c r="J93" s="440">
        <v>1654950</v>
      </c>
      <c r="K93" s="122" t="str">
        <f t="shared" si="1"/>
        <v>Gross exposure is building up andcrpsses 40% mark</v>
      </c>
      <c r="M93"/>
      <c r="N93"/>
    </row>
    <row r="94" spans="1:14" s="8" customFormat="1" ht="15">
      <c r="A94" s="223" t="s">
        <v>219</v>
      </c>
      <c r="B94" s="264">
        <f>'Open Int.'!K98</f>
        <v>15127800</v>
      </c>
      <c r="C94" s="267">
        <f>'Open Int.'!R98</f>
        <v>1910.111667</v>
      </c>
      <c r="D94" s="170">
        <f t="shared" si="3"/>
        <v>0.11760840488911009</v>
      </c>
      <c r="E94" s="273">
        <f>'Open Int.'!B98/'Open Int.'!K98</f>
        <v>0.6293182088605085</v>
      </c>
      <c r="F94" s="257">
        <f>'Open Int.'!E98/'Open Int.'!K98</f>
        <v>0.2839209931384603</v>
      </c>
      <c r="G94" s="274">
        <f>'Open Int.'!H98/'Open Int.'!K98</f>
        <v>0.08676079800103122</v>
      </c>
      <c r="H94" s="280">
        <v>128628562</v>
      </c>
      <c r="I94" s="260">
        <v>2560200</v>
      </c>
      <c r="J94" s="439">
        <v>1280100</v>
      </c>
      <c r="K94" s="122" t="str">
        <f t="shared" si="1"/>
        <v>Gross Exposure is less then 30%</v>
      </c>
      <c r="M94"/>
      <c r="N94"/>
    </row>
    <row r="95" spans="1:14" s="8" customFormat="1" ht="15">
      <c r="A95" s="223" t="s">
        <v>233</v>
      </c>
      <c r="B95" s="264">
        <f>'Open Int.'!K99</f>
        <v>38883450</v>
      </c>
      <c r="C95" s="267">
        <f>'Open Int.'!R99</f>
        <v>262.4632875</v>
      </c>
      <c r="D95" s="170">
        <f>B95/H95</f>
        <v>0.21601916666666668</v>
      </c>
      <c r="E95" s="273">
        <f>'Open Int.'!B99/'Open Int.'!K99</f>
        <v>0.8614629103127424</v>
      </c>
      <c r="F95" s="257">
        <f>'Open Int.'!E99/'Open Int.'!K99</f>
        <v>0.12027224950460928</v>
      </c>
      <c r="G95" s="274">
        <f>'Open Int.'!H99/'Open Int.'!K99</f>
        <v>0.0182648401826484</v>
      </c>
      <c r="H95" s="280">
        <v>180000000</v>
      </c>
      <c r="I95" s="260">
        <v>35999100</v>
      </c>
      <c r="J95" s="439">
        <v>17999550</v>
      </c>
      <c r="K95" s="122" t="str">
        <f>IF(D97&gt;=80%,"Gross exposure has crossed 80%,Margin double",IF(D97&gt;=60%,"Gross exposure is Substantial as Open interest has crossed 60%",IF(D97&gt;=40%,"Gross exposure is building up andcrpsses 40% mark",IF(D97&gt;=30%,"Some sign of build up Gross exposure crosses 30%","Gross Exposure is less then 30%"))))</f>
        <v>Gross Exposure is less then 30%</v>
      </c>
      <c r="M95"/>
      <c r="N95"/>
    </row>
    <row r="96" spans="1:14" s="8" customFormat="1" ht="15">
      <c r="A96" s="223" t="s">
        <v>253</v>
      </c>
      <c r="B96" s="264">
        <f>'Open Int.'!K100</f>
        <v>31500900</v>
      </c>
      <c r="C96" s="267">
        <f>'Open Int.'!R100</f>
        <v>265.552587</v>
      </c>
      <c r="D96" s="170">
        <f>B96/H96</f>
        <v>0.2696757857710536</v>
      </c>
      <c r="E96" s="273">
        <f>'Open Int.'!B100/'Open Int.'!K100</f>
        <v>0.8122910773977886</v>
      </c>
      <c r="F96" s="257">
        <f>'Open Int.'!E100/'Open Int.'!K100</f>
        <v>0.1612239650295706</v>
      </c>
      <c r="G96" s="274">
        <f>'Open Int.'!H100/'Open Int.'!K100</f>
        <v>0.026484957572640782</v>
      </c>
      <c r="H96" s="280">
        <v>116810265</v>
      </c>
      <c r="I96" s="260">
        <v>23360400</v>
      </c>
      <c r="J96" s="439">
        <v>11680200</v>
      </c>
      <c r="K96" s="122" t="str">
        <f>IF(D98&gt;=80%,"Gross exposure has crossed 80%,Margin double",IF(D98&gt;=60%,"Gross exposure is Substantial as Open interest has crossed 60%",IF(D98&gt;=40%,"Gross exposure is building up andcrpsses 40% mark",IF(D98&gt;=30%,"Some sign of build up Gross exposure crosses 30%","Gross Exposure is less then 30%"))))</f>
        <v>Gross Exposure is less then 30%</v>
      </c>
      <c r="M96"/>
      <c r="N96"/>
    </row>
    <row r="97" spans="1:14" s="8" customFormat="1" ht="15">
      <c r="A97" s="223" t="s">
        <v>220</v>
      </c>
      <c r="B97" s="264">
        <f>'Open Int.'!K101</f>
        <v>7294200</v>
      </c>
      <c r="C97" s="267">
        <f>'Open Int.'!R101</f>
        <v>311.571753</v>
      </c>
      <c r="D97" s="170">
        <f t="shared" si="3"/>
        <v>0.07874190425283684</v>
      </c>
      <c r="E97" s="273">
        <f>'Open Int.'!B101/'Open Int.'!K101</f>
        <v>0.8057909023607798</v>
      </c>
      <c r="F97" s="257">
        <f>'Open Int.'!E101/'Open Int.'!K101</f>
        <v>0.16648844287241918</v>
      </c>
      <c r="G97" s="274">
        <f>'Open Int.'!H101/'Open Int.'!K101</f>
        <v>0.02772065476680102</v>
      </c>
      <c r="H97" s="280">
        <v>92634285</v>
      </c>
      <c r="I97" s="260">
        <v>7330800</v>
      </c>
      <c r="J97" s="439">
        <v>3665400</v>
      </c>
      <c r="K97" s="122" t="str">
        <f>IF(D98&gt;=80%,"Gross exposure has crossed 80%,Margin double",IF(D98&gt;=60%,"Gross exposure is Substantial as Open interest has crossed 60%",IF(D98&gt;=40%,"Gross exposure is building up andcrpsses 40% mark",IF(D98&gt;=30%,"Some sign of build up Gross exposure crosses 30%","Gross Exposure is less then 30%"))))</f>
        <v>Gross Exposure is less then 30%</v>
      </c>
      <c r="M97"/>
      <c r="N97"/>
    </row>
    <row r="98" spans="1:14" s="8" customFormat="1" ht="15">
      <c r="A98" s="223" t="s">
        <v>221</v>
      </c>
      <c r="B98" s="264">
        <f>'Open Int.'!K102</f>
        <v>7690000</v>
      </c>
      <c r="C98" s="267">
        <f>'Open Int.'!R102</f>
        <v>906.22805</v>
      </c>
      <c r="D98" s="170">
        <f t="shared" si="3"/>
        <v>0.22550584274201968</v>
      </c>
      <c r="E98" s="273">
        <f>'Open Int.'!B102/'Open Int.'!K102</f>
        <v>0.8197659297789337</v>
      </c>
      <c r="F98" s="257">
        <f>'Open Int.'!E102/'Open Int.'!K102</f>
        <v>0.09967490247074122</v>
      </c>
      <c r="G98" s="274">
        <f>'Open Int.'!H102/'Open Int.'!K102</f>
        <v>0.0805591677503251</v>
      </c>
      <c r="H98" s="280">
        <v>34101112</v>
      </c>
      <c r="I98" s="260">
        <v>2916000</v>
      </c>
      <c r="J98" s="439">
        <v>1458000</v>
      </c>
      <c r="K98" s="122" t="str">
        <f>IF(D99&gt;=80%,"Gross exposure has crossed 80%,Margin double",IF(D99&gt;=60%,"Gross exposure is Substantial as Open interest has crossed 60%",IF(D99&gt;=40%,"Gross exposure is building up andcrpsses 40% mark",IF(D99&gt;=30%,"Some sign of build up Gross exposure crosses 30%","Gross Exposure is less then 30%"))))</f>
        <v>Gross Exposure is less then 30%</v>
      </c>
      <c r="M98"/>
      <c r="N98"/>
    </row>
    <row r="99" spans="1:14" s="8" customFormat="1" ht="15">
      <c r="A99" s="223" t="s">
        <v>51</v>
      </c>
      <c r="B99" s="264">
        <f>'Open Int.'!K103</f>
        <v>2443200</v>
      </c>
      <c r="C99" s="267">
        <f>'Open Int.'!R103</f>
        <v>40.49604</v>
      </c>
      <c r="D99" s="170">
        <f t="shared" si="3"/>
        <v>0.21771442625405008</v>
      </c>
      <c r="E99" s="273">
        <f>'Open Int.'!B103/'Open Int.'!K103</f>
        <v>0.8860510805500982</v>
      </c>
      <c r="F99" s="257">
        <f>'Open Int.'!E103/'Open Int.'!K103</f>
        <v>0.10281597904387688</v>
      </c>
      <c r="G99" s="274">
        <f>'Open Int.'!H103/'Open Int.'!K103</f>
        <v>0.011132940406024885</v>
      </c>
      <c r="H99" s="280">
        <v>11222040</v>
      </c>
      <c r="I99" s="260">
        <v>2243200</v>
      </c>
      <c r="J99" s="439">
        <v>2243200</v>
      </c>
      <c r="K99" s="122" t="str">
        <f>IF(D100&gt;=80%,"Gross exposure has crossed 80%,Margin double",IF(D100&gt;=60%,"Gross exposure is Substantial as Open interest has crossed 60%",IF(D100&gt;=40%,"Gross exposure is building up andcrpsses 40% mark",IF(D100&gt;=30%,"Some sign of build up Gross exposure crosses 30%","Gross Exposure is less then 30%"))))</f>
        <v>Gross Exposure is less then 30%</v>
      </c>
      <c r="M99"/>
      <c r="N99"/>
    </row>
    <row r="100" spans="1:14" s="8" customFormat="1" ht="15">
      <c r="A100" s="223" t="s">
        <v>245</v>
      </c>
      <c r="B100" s="264">
        <f>'Open Int.'!K104</f>
        <v>2183250</v>
      </c>
      <c r="C100" s="267">
        <f>'Open Int.'!R104</f>
        <v>264.3260775</v>
      </c>
      <c r="D100" s="170">
        <f t="shared" si="3"/>
        <v>0.14447935022310668</v>
      </c>
      <c r="E100" s="273">
        <f>'Open Int.'!B104/'Open Int.'!K104</f>
        <v>0.9948471315699072</v>
      </c>
      <c r="F100" s="257">
        <f>'Open Int.'!E104/'Open Int.'!K104</f>
        <v>0.005152868430092752</v>
      </c>
      <c r="G100" s="274">
        <f>'Open Int.'!H104/'Open Int.'!K104</f>
        <v>0</v>
      </c>
      <c r="H100" s="175">
        <v>15111156</v>
      </c>
      <c r="I100" s="259">
        <v>2794125</v>
      </c>
      <c r="J100" s="440">
        <v>1396875</v>
      </c>
      <c r="K100" s="121"/>
      <c r="M100"/>
      <c r="N100"/>
    </row>
    <row r="101" spans="1:14" s="8" customFormat="1" ht="15">
      <c r="A101" s="223" t="s">
        <v>196</v>
      </c>
      <c r="B101" s="264">
        <f>'Open Int.'!K105</f>
        <v>6298500</v>
      </c>
      <c r="C101" s="267">
        <f>'Open Int.'!R105</f>
        <v>145.684305</v>
      </c>
      <c r="D101" s="170">
        <f aca="true" t="shared" si="4" ref="D101:D121">B101/H101</f>
        <v>0.8053431259102225</v>
      </c>
      <c r="E101" s="273">
        <f>'Open Int.'!B105/'Open Int.'!K105</f>
        <v>0.9352226720647774</v>
      </c>
      <c r="F101" s="257">
        <f>'Open Int.'!E105/'Open Int.'!K105</f>
        <v>0.05477494641581329</v>
      </c>
      <c r="G101" s="274">
        <f>'Open Int.'!H105/'Open Int.'!K105</f>
        <v>0.010002381519409383</v>
      </c>
      <c r="H101" s="207">
        <v>7820890</v>
      </c>
      <c r="I101" s="178">
        <v>1563000</v>
      </c>
      <c r="J101" s="441">
        <v>1563000</v>
      </c>
      <c r="K101" s="121"/>
      <c r="M101"/>
      <c r="N101"/>
    </row>
    <row r="102" spans="1:14" s="8" customFormat="1" ht="15">
      <c r="A102" s="223" t="s">
        <v>197</v>
      </c>
      <c r="B102" s="264">
        <f>'Open Int.'!K106</f>
        <v>477700</v>
      </c>
      <c r="C102" s="267">
        <f>'Open Int.'!R106</f>
        <v>14.7298795</v>
      </c>
      <c r="D102" s="170">
        <f t="shared" si="4"/>
        <v>0.08417910395158952</v>
      </c>
      <c r="E102" s="273">
        <f>'Open Int.'!B106/'Open Int.'!K106</f>
        <v>1</v>
      </c>
      <c r="F102" s="257">
        <f>'Open Int.'!E106/'Open Int.'!K106</f>
        <v>0</v>
      </c>
      <c r="G102" s="274">
        <f>'Open Int.'!H106/'Open Int.'!K106</f>
        <v>0</v>
      </c>
      <c r="H102" s="207">
        <v>5674805</v>
      </c>
      <c r="I102" s="178">
        <v>1134750</v>
      </c>
      <c r="J102" s="441">
        <v>1134750</v>
      </c>
      <c r="K102" s="122" t="str">
        <f>IF(D103&gt;=80%,"Gross exposure has crossed 80%,Margin double",IF(D103&gt;=60%,"Gross exposure is Substantial as Open interest has crossed 60%",IF(D103&gt;=40%,"Gross exposure is building up andcrpsses 40% mark",IF(D103&gt;=30%,"Some sign of build up Gross exposure crosses 30%","Gross Exposure is less then 30%"))))</f>
        <v>Gross exposure is building up andcrpsses 40% mark</v>
      </c>
      <c r="M102"/>
      <c r="N102"/>
    </row>
    <row r="103" spans="1:14" s="8" customFormat="1" ht="15">
      <c r="A103" s="223" t="s">
        <v>165</v>
      </c>
      <c r="B103" s="264">
        <f>'Open Int.'!K107</f>
        <v>10116750</v>
      </c>
      <c r="C103" s="267">
        <f>'Open Int.'!R107</f>
        <v>543.7753125</v>
      </c>
      <c r="D103" s="170">
        <f t="shared" si="4"/>
        <v>0.43251561478951805</v>
      </c>
      <c r="E103" s="273">
        <f>'Open Int.'!B107/'Open Int.'!K107</f>
        <v>0.9744853831517039</v>
      </c>
      <c r="F103" s="257">
        <f>'Open Int.'!E107/'Open Int.'!K107</f>
        <v>0.02101712506486767</v>
      </c>
      <c r="G103" s="274">
        <f>'Open Int.'!H107/'Open Int.'!K107</f>
        <v>0.004497491783428472</v>
      </c>
      <c r="H103" s="175">
        <v>23390485</v>
      </c>
      <c r="I103" s="259">
        <v>4677750</v>
      </c>
      <c r="J103" s="440">
        <v>2338875</v>
      </c>
      <c r="K103" s="122" t="str">
        <f>IF(D104&gt;=80%,"Gross exposure has crossed 80%,Margin double",IF(D104&gt;=60%,"Gross exposure is Substantial as Open interest has crossed 60%",IF(D104&gt;=40%,"Gross exposure is building up andcrpsses 40% mark",IF(D104&gt;=30%,"Some sign of build up Gross exposure crosses 30%","Gross Exposure is less then 30%"))))</f>
        <v>Gross Exposure is less then 30%</v>
      </c>
      <c r="M103"/>
      <c r="N103"/>
    </row>
    <row r="104" spans="1:14" s="8" customFormat="1" ht="15">
      <c r="A104" s="223" t="s">
        <v>166</v>
      </c>
      <c r="B104" s="264">
        <f>'Open Int.'!K108</f>
        <v>1976400</v>
      </c>
      <c r="C104" s="267">
        <f>'Open Int.'!R108</f>
        <v>191.7108</v>
      </c>
      <c r="D104" s="170">
        <f t="shared" si="4"/>
        <v>0.18426056405324762</v>
      </c>
      <c r="E104" s="273">
        <f>'Open Int.'!B108/'Open Int.'!K108</f>
        <v>0.9954462659380692</v>
      </c>
      <c r="F104" s="257">
        <f>'Open Int.'!E108/'Open Int.'!K108</f>
        <v>0</v>
      </c>
      <c r="G104" s="274">
        <f>'Open Int.'!H108/'Open Int.'!K108</f>
        <v>0.004553734061930784</v>
      </c>
      <c r="H104" s="175">
        <v>10726115</v>
      </c>
      <c r="I104" s="259">
        <v>2145150</v>
      </c>
      <c r="J104" s="440">
        <v>1072350</v>
      </c>
      <c r="K104" s="122" t="str">
        <f>IF(D105&gt;=80%,"Gross exposure has crossed 80%,Margin double",IF(D105&gt;=60%,"Gross exposure is Substantial as Open interest has crossed 60%",IF(D105&gt;=40%,"Gross exposure is building up andcrpsses 40% mark",IF(D105&gt;=30%,"Some sign of build up Gross exposure crosses 30%","Gross Exposure is less then 30%"))))</f>
        <v>Some sign of build up Gross exposure crosses 30%</v>
      </c>
      <c r="M104"/>
      <c r="N104"/>
    </row>
    <row r="105" spans="1:14" s="8" customFormat="1" ht="15">
      <c r="A105" s="223" t="s">
        <v>231</v>
      </c>
      <c r="B105" s="264">
        <f>'Open Int.'!K109</f>
        <v>468500</v>
      </c>
      <c r="C105" s="267">
        <f>'Open Int.'!R109</f>
        <v>66.51763</v>
      </c>
      <c r="D105" s="170">
        <f>B105/H105</f>
        <v>0.3400348381477718</v>
      </c>
      <c r="E105" s="273">
        <f>'Open Int.'!B109/'Open Int.'!K109</f>
        <v>0.9973319103521878</v>
      </c>
      <c r="F105" s="257">
        <f>'Open Int.'!E109/'Open Int.'!K109</f>
        <v>0.0021344717182497333</v>
      </c>
      <c r="G105" s="274">
        <f>'Open Int.'!H109/'Open Int.'!K109</f>
        <v>0.0005336179295624333</v>
      </c>
      <c r="H105" s="175">
        <v>1377800</v>
      </c>
      <c r="I105" s="259">
        <v>275500</v>
      </c>
      <c r="J105" s="440">
        <v>275500</v>
      </c>
      <c r="K105" s="122"/>
      <c r="M105"/>
      <c r="N105"/>
    </row>
    <row r="106" spans="1:14" s="8" customFormat="1" ht="15">
      <c r="A106" s="223" t="s">
        <v>246</v>
      </c>
      <c r="B106" s="264">
        <f>'Open Int.'!K110</f>
        <v>1429600</v>
      </c>
      <c r="C106" s="267">
        <f>'Open Int.'!R110</f>
        <v>199.58645599999997</v>
      </c>
      <c r="D106" s="170">
        <f t="shared" si="4"/>
        <v>0.08226589839125745</v>
      </c>
      <c r="E106" s="273">
        <f>'Open Int.'!B110/'Open Int.'!K110</f>
        <v>0.9753777280358142</v>
      </c>
      <c r="F106" s="257">
        <f>'Open Int.'!E110/'Open Int.'!K110</f>
        <v>0.021124790151091213</v>
      </c>
      <c r="G106" s="274">
        <f>'Open Int.'!H110/'Open Int.'!K110</f>
        <v>0.003497481813094572</v>
      </c>
      <c r="H106" s="175">
        <v>17377796</v>
      </c>
      <c r="I106" s="259">
        <v>2429000</v>
      </c>
      <c r="J106" s="440">
        <v>1214400</v>
      </c>
      <c r="K106" s="122" t="str">
        <f aca="true" t="shared" si="5" ref="K106:K112">IF(D107&gt;=80%,"Gross exposure has crossed 80%,Margin double",IF(D107&gt;=60%,"Gross exposure is Substantial as Open interest has crossed 60%",IF(D107&gt;=40%,"Gross exposure is building up andcrpsses 40% mark",IF(D107&gt;=30%,"Some sign of build up Gross exposure crosses 30%","Gross Exposure is less then 30%"))))</f>
        <v>Gross exposure is building up andcrpsses 40% mark</v>
      </c>
      <c r="M106"/>
      <c r="N106"/>
    </row>
    <row r="107" spans="1:14" s="8" customFormat="1" ht="15">
      <c r="A107" s="223" t="s">
        <v>105</v>
      </c>
      <c r="B107" s="264">
        <f>'Open Int.'!K111</f>
        <v>20223600</v>
      </c>
      <c r="C107" s="267">
        <f>'Open Int.'!R111</f>
        <v>171.192774</v>
      </c>
      <c r="D107" s="170">
        <f t="shared" si="4"/>
        <v>0.5778171428571428</v>
      </c>
      <c r="E107" s="273">
        <f>'Open Int.'!B111/'Open Int.'!K111</f>
        <v>0.8335212326193161</v>
      </c>
      <c r="F107" s="257">
        <f>'Open Int.'!E111/'Open Int.'!K111</f>
        <v>0.14768883878241262</v>
      </c>
      <c r="G107" s="274">
        <f>'Open Int.'!H111/'Open Int.'!K111</f>
        <v>0.018789928598271326</v>
      </c>
      <c r="H107" s="280">
        <v>35000000</v>
      </c>
      <c r="I107" s="260">
        <v>6999600</v>
      </c>
      <c r="J107" s="439">
        <v>5555600</v>
      </c>
      <c r="K107" s="122" t="str">
        <f t="shared" si="5"/>
        <v>Gross Exposure is less then 30%</v>
      </c>
      <c r="M107"/>
      <c r="N107"/>
    </row>
    <row r="108" spans="1:14" s="8" customFormat="1" ht="15">
      <c r="A108" s="223" t="s">
        <v>167</v>
      </c>
      <c r="B108" s="264">
        <f>'Open Int.'!K112</f>
        <v>2066850</v>
      </c>
      <c r="C108" s="267">
        <f>'Open Int.'!R112</f>
        <v>47.05184025</v>
      </c>
      <c r="D108" s="170">
        <f t="shared" si="4"/>
        <v>0.06730849830974044</v>
      </c>
      <c r="E108" s="273">
        <f>'Open Int.'!B112/'Open Int.'!K112</f>
        <v>0.9595035924232528</v>
      </c>
      <c r="F108" s="257">
        <f>'Open Int.'!E112/'Open Int.'!K112</f>
        <v>0.03527106466361855</v>
      </c>
      <c r="G108" s="274">
        <f>'Open Int.'!H112/'Open Int.'!K112</f>
        <v>0.005225342913128674</v>
      </c>
      <c r="H108" s="175">
        <v>30707118</v>
      </c>
      <c r="I108" s="259">
        <v>6141150</v>
      </c>
      <c r="J108" s="440">
        <v>3069900</v>
      </c>
      <c r="K108" s="122" t="str">
        <f t="shared" si="5"/>
        <v>Gross Exposure is less then 30%</v>
      </c>
      <c r="M108"/>
      <c r="N108"/>
    </row>
    <row r="109" spans="1:14" s="8" customFormat="1" ht="15">
      <c r="A109" s="223" t="s">
        <v>224</v>
      </c>
      <c r="B109" s="264">
        <f>'Open Int.'!K113</f>
        <v>7723352</v>
      </c>
      <c r="C109" s="267">
        <f>'Open Int.'!R113</f>
        <v>636.2497377599999</v>
      </c>
      <c r="D109" s="170">
        <f t="shared" si="4"/>
        <v>0.17346248283955226</v>
      </c>
      <c r="E109" s="273">
        <f>'Open Int.'!B113/'Open Int.'!K113</f>
        <v>0.8919769550837512</v>
      </c>
      <c r="F109" s="257">
        <f>'Open Int.'!E113/'Open Int.'!K113</f>
        <v>0.09361997226074896</v>
      </c>
      <c r="G109" s="274">
        <f>'Open Int.'!H113/'Open Int.'!K113</f>
        <v>0.01440307265549984</v>
      </c>
      <c r="H109" s="280">
        <v>44524625</v>
      </c>
      <c r="I109" s="260">
        <v>3481400</v>
      </c>
      <c r="J109" s="439">
        <v>1740700</v>
      </c>
      <c r="K109" s="122" t="str">
        <f t="shared" si="5"/>
        <v>Gross Exposure is less then 30%</v>
      </c>
      <c r="M109"/>
      <c r="N109"/>
    </row>
    <row r="110" spans="1:14" s="8" customFormat="1" ht="15">
      <c r="A110" s="223" t="s">
        <v>247</v>
      </c>
      <c r="B110" s="264">
        <f>'Open Int.'!K114</f>
        <v>1352000</v>
      </c>
      <c r="C110" s="267">
        <f>'Open Int.'!R114</f>
        <v>75.43484000000001</v>
      </c>
      <c r="D110" s="170">
        <f t="shared" si="4"/>
        <v>0.05058466822107266</v>
      </c>
      <c r="E110" s="273">
        <f>'Open Int.'!B114/'Open Int.'!K114</f>
        <v>0.9751479289940829</v>
      </c>
      <c r="F110" s="257">
        <f>'Open Int.'!E114/'Open Int.'!K114</f>
        <v>0.021893491124260357</v>
      </c>
      <c r="G110" s="274">
        <f>'Open Int.'!H114/'Open Int.'!K114</f>
        <v>0.0029585798816568047</v>
      </c>
      <c r="H110" s="280">
        <v>26727466</v>
      </c>
      <c r="I110" s="260">
        <v>5282400</v>
      </c>
      <c r="J110" s="439">
        <v>2640800</v>
      </c>
      <c r="K110" s="122" t="str">
        <f t="shared" si="5"/>
        <v>Gross exposure is building up andcrpsses 40% mark</v>
      </c>
      <c r="M110"/>
      <c r="N110"/>
    </row>
    <row r="111" spans="1:14" s="8" customFormat="1" ht="15">
      <c r="A111" s="223" t="s">
        <v>201</v>
      </c>
      <c r="B111" s="264">
        <f>'Open Int.'!K115</f>
        <v>36379800</v>
      </c>
      <c r="C111" s="267">
        <f>'Open Int.'!R115</f>
        <v>1768.785876</v>
      </c>
      <c r="D111" s="170">
        <f t="shared" si="4"/>
        <v>0.4494581084331678</v>
      </c>
      <c r="E111" s="273">
        <f>'Open Int.'!B115/'Open Int.'!K115</f>
        <v>0.8068131215674632</v>
      </c>
      <c r="F111" s="257">
        <f>'Open Int.'!E115/'Open Int.'!K115</f>
        <v>0.1603829597743803</v>
      </c>
      <c r="G111" s="274">
        <f>'Open Int.'!H115/'Open Int.'!K115</f>
        <v>0.03280391865815645</v>
      </c>
      <c r="H111" s="280">
        <v>80941470</v>
      </c>
      <c r="I111" s="260">
        <v>5600475</v>
      </c>
      <c r="J111" s="439">
        <v>2799900</v>
      </c>
      <c r="K111" s="122" t="str">
        <f t="shared" si="5"/>
        <v>Some sign of build up Gross exposure crosses 30%</v>
      </c>
      <c r="M111"/>
      <c r="N111"/>
    </row>
    <row r="112" spans="1:14" s="8" customFormat="1" ht="15">
      <c r="A112" s="223" t="s">
        <v>222</v>
      </c>
      <c r="B112" s="264">
        <f>'Open Int.'!K116</f>
        <v>2593525</v>
      </c>
      <c r="C112" s="267">
        <f>'Open Int.'!R116</f>
        <v>191.103889625</v>
      </c>
      <c r="D112" s="170">
        <f t="shared" si="4"/>
        <v>0.3253333992314755</v>
      </c>
      <c r="E112" s="273">
        <f>'Open Int.'!B116/'Open Int.'!K116</f>
        <v>0.9656452125967554</v>
      </c>
      <c r="F112" s="257">
        <f>'Open Int.'!E116/'Open Int.'!K116</f>
        <v>0.03329445445870003</v>
      </c>
      <c r="G112" s="274">
        <f>'Open Int.'!H116/'Open Int.'!K116</f>
        <v>0.001060332944544587</v>
      </c>
      <c r="H112" s="280">
        <v>7971899</v>
      </c>
      <c r="I112" s="260">
        <v>1594175</v>
      </c>
      <c r="J112" s="439">
        <v>796950</v>
      </c>
      <c r="K112" s="122" t="str">
        <f t="shared" si="5"/>
        <v>Gross Exposure is less then 30%</v>
      </c>
      <c r="M112"/>
      <c r="N112"/>
    </row>
    <row r="113" spans="1:14" s="8" customFormat="1" ht="15">
      <c r="A113" s="223" t="s">
        <v>133</v>
      </c>
      <c r="B113" s="264">
        <f>'Open Int.'!K117</f>
        <v>3785250</v>
      </c>
      <c r="C113" s="267">
        <f>'Open Int.'!R117</f>
        <v>415.16622</v>
      </c>
      <c r="D113" s="170">
        <f t="shared" si="4"/>
        <v>0.11855012840620803</v>
      </c>
      <c r="E113" s="273">
        <f>'Open Int.'!B117/'Open Int.'!K117</f>
        <v>0.9144045967901724</v>
      </c>
      <c r="F113" s="257">
        <f>'Open Int.'!E117/'Open Int.'!K117</f>
        <v>0.08387821147876626</v>
      </c>
      <c r="G113" s="274">
        <f>'Open Int.'!H117/'Open Int.'!K117</f>
        <v>0.0017171917310613565</v>
      </c>
      <c r="H113" s="280">
        <v>31929531</v>
      </c>
      <c r="I113" s="260">
        <v>2935250</v>
      </c>
      <c r="J113" s="439">
        <v>1467500</v>
      </c>
      <c r="K113" s="121"/>
      <c r="M113"/>
      <c r="N113"/>
    </row>
    <row r="114" spans="1:14" s="8" customFormat="1" ht="15">
      <c r="A114" s="223" t="s">
        <v>248</v>
      </c>
      <c r="B114" s="264">
        <f>'Open Int.'!K118</f>
        <v>2198850</v>
      </c>
      <c r="C114" s="267">
        <f>'Open Int.'!R118</f>
        <v>168.607818</v>
      </c>
      <c r="D114" s="170">
        <f t="shared" si="4"/>
        <v>0.5275846754389101</v>
      </c>
      <c r="E114" s="273">
        <f>'Open Int.'!B118/'Open Int.'!K118</f>
        <v>0.9882242990654205</v>
      </c>
      <c r="F114" s="257">
        <f>'Open Int.'!E118/'Open Int.'!K118</f>
        <v>0.010467289719626169</v>
      </c>
      <c r="G114" s="274">
        <f>'Open Int.'!H118/'Open Int.'!K118</f>
        <v>0.001308411214953271</v>
      </c>
      <c r="H114" s="282">
        <v>4167767</v>
      </c>
      <c r="I114" s="262">
        <v>833508</v>
      </c>
      <c r="J114" s="440">
        <v>619377</v>
      </c>
      <c r="K114" s="121"/>
      <c r="M114"/>
      <c r="N114"/>
    </row>
    <row r="115" spans="1:14" s="8" customFormat="1" ht="15">
      <c r="A115" s="223" t="s">
        <v>189</v>
      </c>
      <c r="B115" s="264">
        <f>'Open Int.'!K119</f>
        <v>7554950</v>
      </c>
      <c r="C115" s="267">
        <f>'Open Int.'!R119</f>
        <v>76.56941825</v>
      </c>
      <c r="D115" s="170">
        <f t="shared" si="4"/>
        <v>0.3683776128104784</v>
      </c>
      <c r="E115" s="273">
        <f>'Open Int.'!B119/'Open Int.'!K119</f>
        <v>0.9574385005857087</v>
      </c>
      <c r="F115" s="257">
        <f>'Open Int.'!E119/'Open Int.'!K119</f>
        <v>0.03709488481062085</v>
      </c>
      <c r="G115" s="274">
        <f>'Open Int.'!H119/'Open Int.'!K119</f>
        <v>0.005466614603670442</v>
      </c>
      <c r="H115" s="282">
        <v>20508711</v>
      </c>
      <c r="I115" s="262">
        <v>4100500</v>
      </c>
      <c r="J115" s="440">
        <v>4014950</v>
      </c>
      <c r="K115" s="122" t="str">
        <f aca="true" t="shared" si="6" ref="K115:K120">IF(D116&gt;=80%,"Gross exposure has crossed 80%,Margin double",IF(D116&gt;=60%,"Gross exposure is Substantial as Open interest has crossed 60%",IF(D116&gt;=40%,"Gross exposure is building up andcrpsses 40% mark",IF(D116&gt;=30%,"Some sign of build up Gross exposure crosses 30%","Gross Exposure is less then 30%"))))</f>
        <v>Gross Exposure is less then 30%</v>
      </c>
      <c r="M115"/>
      <c r="N115"/>
    </row>
    <row r="116" spans="1:14" s="8" customFormat="1" ht="15">
      <c r="A116" s="223" t="s">
        <v>96</v>
      </c>
      <c r="B116" s="264">
        <f>'Open Int.'!K120</f>
        <v>4998000</v>
      </c>
      <c r="C116" s="267">
        <f>'Open Int.'!R120</f>
        <v>66.9732</v>
      </c>
      <c r="D116" s="170">
        <f t="shared" si="4"/>
        <v>0.11100849821360274</v>
      </c>
      <c r="E116" s="273">
        <f>'Open Int.'!B120/'Open Int.'!K120</f>
        <v>0.9764705882352941</v>
      </c>
      <c r="F116" s="257">
        <f>'Open Int.'!E120/'Open Int.'!K120</f>
        <v>0.02100840336134454</v>
      </c>
      <c r="G116" s="274">
        <f>'Open Int.'!H120/'Open Int.'!K120</f>
        <v>0.0025210084033613447</v>
      </c>
      <c r="H116" s="280">
        <v>45023580</v>
      </c>
      <c r="I116" s="260">
        <v>9000600</v>
      </c>
      <c r="J116" s="439">
        <v>4498200</v>
      </c>
      <c r="K116" s="122" t="str">
        <f t="shared" si="6"/>
        <v>Gross Exposure is less then 30%</v>
      </c>
      <c r="M116"/>
      <c r="N116"/>
    </row>
    <row r="117" spans="1:14" s="8" customFormat="1" ht="15">
      <c r="A117" s="223" t="s">
        <v>168</v>
      </c>
      <c r="B117" s="264">
        <f>'Open Int.'!K121</f>
        <v>628200</v>
      </c>
      <c r="C117" s="267">
        <f>'Open Int.'!R121</f>
        <v>29.33694</v>
      </c>
      <c r="D117" s="170">
        <f t="shared" si="4"/>
        <v>0.021843910481415516</v>
      </c>
      <c r="E117" s="273">
        <f>'Open Int.'!B121/'Open Int.'!K121</f>
        <v>0.995702005730659</v>
      </c>
      <c r="F117" s="257">
        <f>'Open Int.'!E121/'Open Int.'!K121</f>
        <v>0.0028653295128939827</v>
      </c>
      <c r="G117" s="274">
        <f>'Open Int.'!H121/'Open Int.'!K121</f>
        <v>0.0014326647564469914</v>
      </c>
      <c r="H117" s="175">
        <v>28758587</v>
      </c>
      <c r="I117" s="259">
        <v>5751000</v>
      </c>
      <c r="J117" s="440">
        <v>2875500</v>
      </c>
      <c r="K117" s="122" t="str">
        <f t="shared" si="6"/>
        <v>Gross Exposure is less then 30%</v>
      </c>
      <c r="M117"/>
      <c r="N117"/>
    </row>
    <row r="118" spans="1:14" s="8" customFormat="1" ht="15">
      <c r="A118" s="223" t="s">
        <v>169</v>
      </c>
      <c r="B118" s="264">
        <f>'Open Int.'!K122</f>
        <v>8763000</v>
      </c>
      <c r="C118" s="267">
        <f>'Open Int.'!R122</f>
        <v>47.3202</v>
      </c>
      <c r="D118" s="170">
        <f t="shared" si="4"/>
        <v>0.219075</v>
      </c>
      <c r="E118" s="273">
        <f>'Open Int.'!B122/'Open Int.'!K122</f>
        <v>0.9338582677165355</v>
      </c>
      <c r="F118" s="257">
        <f>'Open Int.'!E122/'Open Int.'!K122</f>
        <v>0.06062992125984252</v>
      </c>
      <c r="G118" s="274">
        <f>'Open Int.'!H122/'Open Int.'!K122</f>
        <v>0.005511811023622047</v>
      </c>
      <c r="H118" s="175">
        <v>40000000</v>
      </c>
      <c r="I118" s="259">
        <v>7997100</v>
      </c>
      <c r="J118" s="440">
        <v>7997100</v>
      </c>
      <c r="K118" s="122" t="str">
        <f t="shared" si="6"/>
        <v>Some sign of build up Gross exposure crosses 30%</v>
      </c>
      <c r="M118"/>
      <c r="N118"/>
    </row>
    <row r="119" spans="1:14" s="8" customFormat="1" ht="15">
      <c r="A119" s="223" t="s">
        <v>170</v>
      </c>
      <c r="B119" s="264">
        <f>'Open Int.'!K123</f>
        <v>4154850</v>
      </c>
      <c r="C119" s="267">
        <f>'Open Int.'!R123</f>
        <v>185.61792375</v>
      </c>
      <c r="D119" s="170">
        <f t="shared" si="4"/>
        <v>0.3267260724079425</v>
      </c>
      <c r="E119" s="273">
        <f>'Open Int.'!B123/'Open Int.'!K123</f>
        <v>0.9499620924943138</v>
      </c>
      <c r="F119" s="257">
        <f>'Open Int.'!E123/'Open Int.'!K123</f>
        <v>0.0429618397776093</v>
      </c>
      <c r="G119" s="274">
        <f>'Open Int.'!H123/'Open Int.'!K123</f>
        <v>0.0070760677280768255</v>
      </c>
      <c r="H119" s="175">
        <v>12716616</v>
      </c>
      <c r="I119" s="259">
        <v>2543100</v>
      </c>
      <c r="J119" s="440">
        <v>1271550</v>
      </c>
      <c r="K119" s="122" t="str">
        <f t="shared" si="6"/>
        <v>Gross Exposure is less then 30%</v>
      </c>
      <c r="M119"/>
      <c r="N119"/>
    </row>
    <row r="120" spans="1:16" s="8" customFormat="1" ht="15.75" thickBot="1">
      <c r="A120" s="223" t="s">
        <v>52</v>
      </c>
      <c r="B120" s="264">
        <f>'Open Int.'!K124</f>
        <v>4238400</v>
      </c>
      <c r="C120" s="267">
        <f>'Open Int.'!R124</f>
        <v>232.285512</v>
      </c>
      <c r="D120" s="170">
        <f t="shared" si="4"/>
        <v>0.0850162917804707</v>
      </c>
      <c r="E120" s="273">
        <f>'Open Int.'!B124/'Open Int.'!K124</f>
        <v>0.9736693091732729</v>
      </c>
      <c r="F120" s="257">
        <f>'Open Int.'!E124/'Open Int.'!K124</f>
        <v>0.024490373725934315</v>
      </c>
      <c r="G120" s="274">
        <f>'Open Int.'!H124/'Open Int.'!K124</f>
        <v>0.001840317100792752</v>
      </c>
      <c r="H120" s="280">
        <v>49853974</v>
      </c>
      <c r="I120" s="260">
        <v>5715000</v>
      </c>
      <c r="J120" s="439">
        <v>2857200</v>
      </c>
      <c r="K120" s="123" t="str">
        <f t="shared" si="6"/>
        <v>Gross Exposure is less then 30%</v>
      </c>
      <c r="M120"/>
      <c r="N120"/>
      <c r="P120" s="100"/>
    </row>
    <row r="121" spans="1:14" s="4" customFormat="1" ht="15" thickBot="1">
      <c r="A121" s="223" t="s">
        <v>171</v>
      </c>
      <c r="B121" s="264">
        <f>'Open Int.'!K125</f>
        <v>1094400</v>
      </c>
      <c r="C121" s="267">
        <f>'Open Int.'!R125</f>
        <v>46.1016</v>
      </c>
      <c r="D121" s="170">
        <f t="shared" si="4"/>
        <v>0.19525702418589383</v>
      </c>
      <c r="E121" s="273">
        <f>'Open Int.'!B125/'Open Int.'!K125</f>
        <v>0.9895833333333334</v>
      </c>
      <c r="F121" s="257">
        <f>'Open Int.'!E125/'Open Int.'!K125</f>
        <v>0.010416666666666666</v>
      </c>
      <c r="G121" s="274">
        <f>'Open Int.'!H125/'Open Int.'!K125</f>
        <v>0</v>
      </c>
      <c r="H121" s="175">
        <v>5604920</v>
      </c>
      <c r="I121" s="259">
        <v>1120800</v>
      </c>
      <c r="J121" s="443">
        <v>1120800</v>
      </c>
      <c r="M121"/>
      <c r="N121"/>
    </row>
    <row r="122" spans="1:14" s="4" customFormat="1" ht="15" thickBot="1">
      <c r="A122" s="193" t="s">
        <v>227</v>
      </c>
      <c r="B122" s="265">
        <f>'Open Int.'!K126</f>
        <v>11260900</v>
      </c>
      <c r="C122" s="268">
        <f>'Open Int.'!R126</f>
        <v>370.258392</v>
      </c>
      <c r="D122" s="171">
        <f>B122/H122</f>
        <v>0.2516090464321237</v>
      </c>
      <c r="E122" s="275">
        <f>'Open Int.'!B126/'Open Int.'!K126</f>
        <v>0.8897246223658855</v>
      </c>
      <c r="F122" s="276">
        <f>'Open Int.'!E126/'Open Int.'!K126</f>
        <v>0.08522409398893517</v>
      </c>
      <c r="G122" s="277">
        <f>'Open Int.'!H126/'Open Int.'!K126</f>
        <v>0.025051283645179338</v>
      </c>
      <c r="H122" s="283">
        <v>44755545</v>
      </c>
      <c r="I122" s="284">
        <v>8950900</v>
      </c>
      <c r="J122" s="443">
        <v>4475100</v>
      </c>
      <c r="M122"/>
      <c r="N122"/>
    </row>
    <row r="123" spans="2:9" s="4" customFormat="1" ht="14.25">
      <c r="B123" s="70"/>
      <c r="H123" s="62"/>
      <c r="I123" s="62"/>
    </row>
    <row r="124" spans="2:9" s="4" customFormat="1" ht="14.25">
      <c r="B124" s="70"/>
      <c r="H124" s="62"/>
      <c r="I124" s="62"/>
    </row>
    <row r="125" spans="1:10" ht="14.25">
      <c r="A125" s="4"/>
      <c r="B125" s="70"/>
      <c r="C125" s="4"/>
      <c r="D125" s="4"/>
      <c r="E125" s="4"/>
      <c r="F125" s="4"/>
      <c r="G125" s="4"/>
      <c r="H125" s="62"/>
      <c r="I125" s="62"/>
      <c r="J125" s="4"/>
    </row>
    <row r="126" spans="2:8" ht="12.75">
      <c r="B126" s="1"/>
      <c r="F126" s="75"/>
      <c r="G126" s="4"/>
      <c r="H126" s="62"/>
    </row>
    <row r="127" spans="6:8" ht="12.75">
      <c r="F127" s="75"/>
      <c r="G127" s="4"/>
      <c r="H127" s="62"/>
    </row>
    <row r="128" spans="6:8" ht="12.75">
      <c r="F128" s="4"/>
      <c r="G128" s="4"/>
      <c r="H128" s="62"/>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16"/>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G155" sqref="G155"/>
    </sheetView>
  </sheetViews>
  <sheetFormatPr defaultColWidth="9.140625" defaultRowHeight="12.75"/>
  <cols>
    <col min="1" max="1" width="12.140625" style="32" customWidth="1"/>
    <col min="2" max="2" width="8.8515625" style="4" customWidth="1"/>
    <col min="3" max="3" width="10.00390625" style="4" customWidth="1"/>
    <col min="4" max="4" width="8.7109375" style="118" customWidth="1"/>
    <col min="5" max="5" width="11.57421875" style="4" customWidth="1"/>
    <col min="6" max="7" width="9.421875" style="4" customWidth="1"/>
    <col min="8" max="8" width="12.421875" style="125" hidden="1" customWidth="1"/>
    <col min="9" max="9" width="10.57421875" style="7" hidden="1" customWidth="1"/>
    <col min="10" max="10" width="12.00390625" style="120" customWidth="1"/>
    <col min="11" max="11" width="9.140625" style="4" hidden="1" customWidth="1"/>
    <col min="12" max="12" width="9.7109375" style="4" hidden="1" customWidth="1"/>
    <col min="13" max="13" width="9.140625" style="4" hidden="1" customWidth="1"/>
    <col min="14" max="15" width="9.140625" style="5" customWidth="1"/>
    <col min="16" max="16" width="11.57421875" style="5" bestFit="1" customWidth="1"/>
    <col min="17" max="16384" width="9.140625" style="5" customWidth="1"/>
  </cols>
  <sheetData>
    <row r="1" spans="1:13" s="69" customFormat="1" ht="19.5" customHeight="1" thickBot="1">
      <c r="A1" s="461" t="s">
        <v>255</v>
      </c>
      <c r="B1" s="462"/>
      <c r="C1" s="462"/>
      <c r="D1" s="462"/>
      <c r="E1" s="462"/>
      <c r="F1" s="462"/>
      <c r="G1" s="462"/>
      <c r="H1" s="462"/>
      <c r="I1" s="462"/>
      <c r="J1" s="492"/>
      <c r="K1" s="35"/>
      <c r="L1" s="36"/>
      <c r="M1" s="37"/>
    </row>
    <row r="2" spans="1:13" s="39" customFormat="1" ht="31.5" customHeight="1" thickBot="1">
      <c r="A2" s="496" t="s">
        <v>37</v>
      </c>
      <c r="B2" s="498" t="s">
        <v>15</v>
      </c>
      <c r="C2" s="500" t="s">
        <v>41</v>
      </c>
      <c r="D2" s="502" t="s">
        <v>86</v>
      </c>
      <c r="E2" s="503"/>
      <c r="F2" s="504"/>
      <c r="G2" s="505" t="s">
        <v>108</v>
      </c>
      <c r="H2" s="505"/>
      <c r="I2" s="505"/>
      <c r="J2" s="495"/>
      <c r="K2" s="493" t="s">
        <v>42</v>
      </c>
      <c r="L2" s="494"/>
      <c r="M2" s="495"/>
    </row>
    <row r="3" spans="1:13" s="39" customFormat="1" ht="27.75" thickBot="1">
      <c r="A3" s="497"/>
      <c r="B3" s="499"/>
      <c r="C3" s="501"/>
      <c r="D3" s="136" t="s">
        <v>87</v>
      </c>
      <c r="E3" s="103" t="s">
        <v>43</v>
      </c>
      <c r="F3" s="137" t="s">
        <v>20</v>
      </c>
      <c r="G3" s="38" t="s">
        <v>43</v>
      </c>
      <c r="H3" s="124" t="s">
        <v>106</v>
      </c>
      <c r="I3" s="40" t="s">
        <v>107</v>
      </c>
      <c r="J3" s="119" t="s">
        <v>20</v>
      </c>
      <c r="K3" s="164" t="s">
        <v>21</v>
      </c>
      <c r="L3" s="108" t="s">
        <v>22</v>
      </c>
      <c r="M3" s="109" t="s">
        <v>23</v>
      </c>
    </row>
    <row r="4" spans="1:14" s="9" customFormat="1" ht="15">
      <c r="A4" s="105" t="s">
        <v>198</v>
      </c>
      <c r="B4" s="194">
        <v>100</v>
      </c>
      <c r="C4" s="405">
        <f>Volume!J4</f>
        <v>6023.55</v>
      </c>
      <c r="D4" s="388">
        <v>415.99</v>
      </c>
      <c r="E4" s="231">
        <f>D4*B4</f>
        <v>41599</v>
      </c>
      <c r="F4" s="232">
        <f>D4/C4*100</f>
        <v>6.906060379676436</v>
      </c>
      <c r="G4" s="324">
        <f>(B4*C4)*H4%+E4</f>
        <v>59669.649999999994</v>
      </c>
      <c r="H4" s="322">
        <v>3</v>
      </c>
      <c r="I4" s="236">
        <f aca="true" t="shared" si="0" ref="I4:I9">G4/B4</f>
        <v>596.6964999999999</v>
      </c>
      <c r="J4" s="237">
        <f aca="true" t="shared" si="1" ref="J4:J64">I4/C4</f>
        <v>0.09906060379676435</v>
      </c>
      <c r="K4" s="241">
        <f>M4/16</f>
        <v>2.1477205</v>
      </c>
      <c r="L4" s="242">
        <f>K4*SQRT(30)</f>
        <v>11.763549650662743</v>
      </c>
      <c r="M4" s="243">
        <v>34.363528</v>
      </c>
      <c r="N4" s="92"/>
    </row>
    <row r="5" spans="1:14" s="9" customFormat="1" ht="15">
      <c r="A5" s="215" t="s">
        <v>88</v>
      </c>
      <c r="B5" s="195">
        <v>50</v>
      </c>
      <c r="C5" s="343">
        <f>Volume!J5</f>
        <v>5028.5</v>
      </c>
      <c r="D5" s="385">
        <v>358.88</v>
      </c>
      <c r="E5" s="228">
        <f aca="true" t="shared" si="2" ref="E5:E66">D5*B5</f>
        <v>17944</v>
      </c>
      <c r="F5" s="233">
        <f aca="true" t="shared" si="3" ref="F5:F66">D5/C5*100</f>
        <v>7.136919558516457</v>
      </c>
      <c r="G5" s="325">
        <f aca="true" t="shared" si="4" ref="G5:G65">(B5*C5)*H5%+E5</f>
        <v>25486.75</v>
      </c>
      <c r="H5" s="323">
        <v>3</v>
      </c>
      <c r="I5" s="229">
        <f t="shared" si="0"/>
        <v>509.735</v>
      </c>
      <c r="J5" s="238">
        <f t="shared" si="1"/>
        <v>0.10136919558516456</v>
      </c>
      <c r="K5" s="244">
        <f>M5/16</f>
        <v>1.733040375</v>
      </c>
      <c r="L5" s="230">
        <f>K5*SQRT(30)</f>
        <v>9.492253064547121</v>
      </c>
      <c r="M5" s="245">
        <v>27.728646</v>
      </c>
      <c r="N5" s="92"/>
    </row>
    <row r="6" spans="1:14" s="9" customFormat="1" ht="15">
      <c r="A6" s="215" t="s">
        <v>9</v>
      </c>
      <c r="B6" s="195">
        <v>100</v>
      </c>
      <c r="C6" s="343">
        <f>Volume!J6</f>
        <v>3876.3</v>
      </c>
      <c r="D6" s="385">
        <v>274.64</v>
      </c>
      <c r="E6" s="228">
        <f t="shared" si="2"/>
        <v>27464</v>
      </c>
      <c r="F6" s="233">
        <f t="shared" si="3"/>
        <v>7.085106931868018</v>
      </c>
      <c r="G6" s="325">
        <f t="shared" si="4"/>
        <v>39092.9</v>
      </c>
      <c r="H6" s="323">
        <v>3</v>
      </c>
      <c r="I6" s="229">
        <f t="shared" si="0"/>
        <v>390.92900000000003</v>
      </c>
      <c r="J6" s="238">
        <f t="shared" si="1"/>
        <v>0.10085106931868018</v>
      </c>
      <c r="K6" s="244">
        <f aca="true" t="shared" si="5" ref="K6:K67">M6/16</f>
        <v>1.672416125</v>
      </c>
      <c r="L6" s="230">
        <f aca="true" t="shared" si="6" ref="L6:L67">K6*SQRT(30)</f>
        <v>9.160200371978796</v>
      </c>
      <c r="M6" s="245">
        <v>26.758658</v>
      </c>
      <c r="N6" s="92"/>
    </row>
    <row r="7" spans="1:13" s="8" customFormat="1" ht="15">
      <c r="A7" s="215" t="s">
        <v>149</v>
      </c>
      <c r="B7" s="195">
        <v>100</v>
      </c>
      <c r="C7" s="343">
        <f>Volume!J7</f>
        <v>3439.6</v>
      </c>
      <c r="D7" s="385">
        <v>374.48</v>
      </c>
      <c r="E7" s="228">
        <f t="shared" si="2"/>
        <v>37448</v>
      </c>
      <c r="F7" s="233">
        <f t="shared" si="3"/>
        <v>10.88731247819514</v>
      </c>
      <c r="G7" s="325">
        <f t="shared" si="4"/>
        <v>54646</v>
      </c>
      <c r="H7" s="323">
        <v>5</v>
      </c>
      <c r="I7" s="229">
        <f t="shared" si="0"/>
        <v>546.46</v>
      </c>
      <c r="J7" s="238">
        <f t="shared" si="1"/>
        <v>0.1588731247819514</v>
      </c>
      <c r="K7" s="244">
        <f t="shared" si="5"/>
        <v>1.748589375</v>
      </c>
      <c r="L7" s="230">
        <f t="shared" si="6"/>
        <v>9.577418445013599</v>
      </c>
      <c r="M7" s="245">
        <v>27.97743</v>
      </c>
    </row>
    <row r="8" spans="1:13" s="9" customFormat="1" ht="15">
      <c r="A8" s="215" t="s">
        <v>0</v>
      </c>
      <c r="B8" s="195">
        <v>375</v>
      </c>
      <c r="C8" s="343">
        <f>Volume!J8</f>
        <v>1019.35</v>
      </c>
      <c r="D8" s="385">
        <v>108.34</v>
      </c>
      <c r="E8" s="228">
        <f t="shared" si="2"/>
        <v>40627.5</v>
      </c>
      <c r="F8" s="233">
        <f t="shared" si="3"/>
        <v>10.628341590229068</v>
      </c>
      <c r="G8" s="325">
        <f t="shared" si="4"/>
        <v>59740.3125</v>
      </c>
      <c r="H8" s="323">
        <v>5</v>
      </c>
      <c r="I8" s="229">
        <f t="shared" si="0"/>
        <v>159.3075</v>
      </c>
      <c r="J8" s="238">
        <f t="shared" si="1"/>
        <v>0.15628341590229067</v>
      </c>
      <c r="K8" s="244">
        <f t="shared" si="5"/>
        <v>2.040719375</v>
      </c>
      <c r="L8" s="230">
        <f t="shared" si="6"/>
        <v>11.177480352253442</v>
      </c>
      <c r="M8" s="245">
        <v>32.65151</v>
      </c>
    </row>
    <row r="9" spans="1:13" s="8" customFormat="1" ht="15">
      <c r="A9" s="215" t="s">
        <v>150</v>
      </c>
      <c r="B9" s="195">
        <v>4900</v>
      </c>
      <c r="C9" s="343">
        <f>Volume!J9</f>
        <v>97.95</v>
      </c>
      <c r="D9" s="385">
        <v>10.37</v>
      </c>
      <c r="E9" s="228">
        <f t="shared" si="2"/>
        <v>50812.99999999999</v>
      </c>
      <c r="F9" s="233">
        <f t="shared" si="3"/>
        <v>10.58703420112302</v>
      </c>
      <c r="G9" s="325">
        <f t="shared" si="4"/>
        <v>74810.75</v>
      </c>
      <c r="H9" s="323">
        <v>5</v>
      </c>
      <c r="I9" s="229">
        <f t="shared" si="0"/>
        <v>15.2675</v>
      </c>
      <c r="J9" s="238">
        <f t="shared" si="1"/>
        <v>0.1558703420112302</v>
      </c>
      <c r="K9" s="244">
        <f t="shared" si="5"/>
        <v>2.9536061875</v>
      </c>
      <c r="L9" s="230">
        <f t="shared" si="6"/>
        <v>16.177567348805834</v>
      </c>
      <c r="M9" s="245">
        <v>47.257699</v>
      </c>
    </row>
    <row r="10" spans="1:13" s="8" customFormat="1" ht="15">
      <c r="A10" s="215" t="s">
        <v>190</v>
      </c>
      <c r="B10" s="195">
        <v>6700</v>
      </c>
      <c r="C10" s="343">
        <f>Volume!J10</f>
        <v>68.1</v>
      </c>
      <c r="D10" s="207">
        <v>7.45</v>
      </c>
      <c r="E10" s="228">
        <f t="shared" si="2"/>
        <v>49915</v>
      </c>
      <c r="F10" s="233">
        <f t="shared" si="3"/>
        <v>10.939794419970633</v>
      </c>
      <c r="G10" s="325">
        <f t="shared" si="4"/>
        <v>72728.5</v>
      </c>
      <c r="H10" s="323">
        <v>5</v>
      </c>
      <c r="I10" s="229">
        <f aca="true" t="shared" si="7" ref="I10:I70">G10/B10</f>
        <v>10.855</v>
      </c>
      <c r="J10" s="238">
        <f t="shared" si="1"/>
        <v>0.15939794419970632</v>
      </c>
      <c r="K10" s="244">
        <f t="shared" si="5"/>
        <v>2.699981375</v>
      </c>
      <c r="L10" s="230">
        <f t="shared" si="6"/>
        <v>14.788407039313151</v>
      </c>
      <c r="M10" s="225">
        <v>43.199702</v>
      </c>
    </row>
    <row r="11" spans="1:13" s="9" customFormat="1" ht="15">
      <c r="A11" s="215" t="s">
        <v>89</v>
      </c>
      <c r="B11" s="195">
        <v>4600</v>
      </c>
      <c r="C11" s="343">
        <f>Volume!J11</f>
        <v>94.7</v>
      </c>
      <c r="D11" s="385">
        <v>9.87</v>
      </c>
      <c r="E11" s="228">
        <f t="shared" si="2"/>
        <v>45402</v>
      </c>
      <c r="F11" s="233">
        <f t="shared" si="3"/>
        <v>10.422386483632524</v>
      </c>
      <c r="G11" s="325">
        <f t="shared" si="4"/>
        <v>67183</v>
      </c>
      <c r="H11" s="323">
        <v>5</v>
      </c>
      <c r="I11" s="229">
        <f t="shared" si="7"/>
        <v>14.605</v>
      </c>
      <c r="J11" s="238">
        <f t="shared" si="1"/>
        <v>0.15422386483632525</v>
      </c>
      <c r="K11" s="244">
        <f t="shared" si="5"/>
        <v>3.0698615</v>
      </c>
      <c r="L11" s="230">
        <f t="shared" si="6"/>
        <v>16.814323919666457</v>
      </c>
      <c r="M11" s="245">
        <v>49.117784</v>
      </c>
    </row>
    <row r="12" spans="1:13" s="9" customFormat="1" ht="15">
      <c r="A12" s="215" t="s">
        <v>102</v>
      </c>
      <c r="B12" s="195">
        <v>4300</v>
      </c>
      <c r="C12" s="343">
        <f>Volume!J12</f>
        <v>54.15</v>
      </c>
      <c r="D12" s="385">
        <v>6.94</v>
      </c>
      <c r="E12" s="228">
        <f t="shared" si="2"/>
        <v>29842</v>
      </c>
      <c r="F12" s="233">
        <f t="shared" si="3"/>
        <v>12.816251154201295</v>
      </c>
      <c r="G12" s="325">
        <f t="shared" si="4"/>
        <v>41693.8105</v>
      </c>
      <c r="H12" s="323">
        <v>5.09</v>
      </c>
      <c r="I12" s="229">
        <f t="shared" si="7"/>
        <v>9.696235</v>
      </c>
      <c r="J12" s="238">
        <f t="shared" si="1"/>
        <v>0.17906251154201291</v>
      </c>
      <c r="K12" s="244">
        <f t="shared" si="5"/>
        <v>4.0204323125</v>
      </c>
      <c r="L12" s="230">
        <f t="shared" si="6"/>
        <v>22.02081468478909</v>
      </c>
      <c r="M12" s="245">
        <v>64.326917</v>
      </c>
    </row>
    <row r="13" spans="1:13" s="8" customFormat="1" ht="15">
      <c r="A13" s="215" t="s">
        <v>151</v>
      </c>
      <c r="B13" s="195">
        <v>9550</v>
      </c>
      <c r="C13" s="343">
        <f>Volume!J13</f>
        <v>44.6</v>
      </c>
      <c r="D13" s="385">
        <v>4.93</v>
      </c>
      <c r="E13" s="228">
        <f t="shared" si="2"/>
        <v>47081.5</v>
      </c>
      <c r="F13" s="233">
        <f t="shared" si="3"/>
        <v>11.053811659192823</v>
      </c>
      <c r="G13" s="325">
        <f t="shared" si="4"/>
        <v>68378</v>
      </c>
      <c r="H13" s="323">
        <v>5</v>
      </c>
      <c r="I13" s="229">
        <f t="shared" si="7"/>
        <v>7.16</v>
      </c>
      <c r="J13" s="238">
        <f t="shared" si="1"/>
        <v>0.16053811659192824</v>
      </c>
      <c r="K13" s="244">
        <f t="shared" si="5"/>
        <v>2.723805125</v>
      </c>
      <c r="L13" s="230">
        <f t="shared" si="6"/>
        <v>14.918895092106787</v>
      </c>
      <c r="M13" s="245">
        <v>43.580882</v>
      </c>
    </row>
    <row r="14" spans="1:13" s="8" customFormat="1" ht="15">
      <c r="A14" s="215" t="s">
        <v>172</v>
      </c>
      <c r="B14" s="195">
        <v>350</v>
      </c>
      <c r="C14" s="343">
        <f>Volume!J14</f>
        <v>607.6</v>
      </c>
      <c r="D14" s="385">
        <v>66.36</v>
      </c>
      <c r="E14" s="228">
        <f t="shared" si="2"/>
        <v>23226</v>
      </c>
      <c r="F14" s="233">
        <f t="shared" si="3"/>
        <v>10.921658986175114</v>
      </c>
      <c r="G14" s="325">
        <f t="shared" si="4"/>
        <v>33859</v>
      </c>
      <c r="H14" s="323">
        <v>5</v>
      </c>
      <c r="I14" s="229">
        <f t="shared" si="7"/>
        <v>96.74</v>
      </c>
      <c r="J14" s="238">
        <f t="shared" si="1"/>
        <v>0.15921658986175113</v>
      </c>
      <c r="K14" s="244">
        <f t="shared" si="5"/>
        <v>3.1216075625</v>
      </c>
      <c r="L14" s="230">
        <f t="shared" si="6"/>
        <v>17.097748776599676</v>
      </c>
      <c r="M14" s="225">
        <v>49.945721</v>
      </c>
    </row>
    <row r="15" spans="1:13" s="9" customFormat="1" ht="15">
      <c r="A15" s="215" t="s">
        <v>209</v>
      </c>
      <c r="B15" s="195">
        <v>100</v>
      </c>
      <c r="C15" s="343">
        <f>Volume!J15</f>
        <v>2607.65</v>
      </c>
      <c r="D15" s="385">
        <v>280.52</v>
      </c>
      <c r="E15" s="228">
        <f t="shared" si="2"/>
        <v>28052</v>
      </c>
      <c r="F15" s="233">
        <f t="shared" si="3"/>
        <v>10.757578662780663</v>
      </c>
      <c r="G15" s="325">
        <f t="shared" si="4"/>
        <v>41090.25</v>
      </c>
      <c r="H15" s="323">
        <v>5</v>
      </c>
      <c r="I15" s="229">
        <f t="shared" si="7"/>
        <v>410.9025</v>
      </c>
      <c r="J15" s="238">
        <f t="shared" si="1"/>
        <v>0.15757578662780664</v>
      </c>
      <c r="K15" s="244">
        <f t="shared" si="5"/>
        <v>2.29752625</v>
      </c>
      <c r="L15" s="230">
        <f t="shared" si="6"/>
        <v>12.584069535852539</v>
      </c>
      <c r="M15" s="245">
        <v>36.76042</v>
      </c>
    </row>
    <row r="16" spans="1:13" s="9" customFormat="1" ht="15">
      <c r="A16" s="215" t="s">
        <v>90</v>
      </c>
      <c r="B16" s="195">
        <v>1400</v>
      </c>
      <c r="C16" s="343">
        <f>Volume!J16</f>
        <v>271.45</v>
      </c>
      <c r="D16" s="385">
        <v>27.89</v>
      </c>
      <c r="E16" s="228">
        <f t="shared" si="2"/>
        <v>39046</v>
      </c>
      <c r="F16" s="233">
        <f t="shared" si="3"/>
        <v>10.27445201694603</v>
      </c>
      <c r="G16" s="325">
        <f t="shared" si="4"/>
        <v>58047.5</v>
      </c>
      <c r="H16" s="323">
        <v>5</v>
      </c>
      <c r="I16" s="229">
        <f t="shared" si="7"/>
        <v>41.4625</v>
      </c>
      <c r="J16" s="238">
        <f t="shared" si="1"/>
        <v>0.1527445201694603</v>
      </c>
      <c r="K16" s="244">
        <f t="shared" si="5"/>
        <v>3.1836025625</v>
      </c>
      <c r="L16" s="230">
        <f t="shared" si="6"/>
        <v>17.437309376125004</v>
      </c>
      <c r="M16" s="245">
        <v>50.937641</v>
      </c>
    </row>
    <row r="17" spans="1:13" s="9" customFormat="1" ht="15">
      <c r="A17" s="215" t="s">
        <v>91</v>
      </c>
      <c r="B17" s="195">
        <v>3800</v>
      </c>
      <c r="C17" s="343">
        <f>Volume!J17</f>
        <v>186.2</v>
      </c>
      <c r="D17" s="385">
        <v>20.73</v>
      </c>
      <c r="E17" s="228">
        <f t="shared" si="2"/>
        <v>78774</v>
      </c>
      <c r="F17" s="233">
        <f t="shared" si="3"/>
        <v>11.133190118152525</v>
      </c>
      <c r="G17" s="325">
        <f t="shared" si="4"/>
        <v>116062.412</v>
      </c>
      <c r="H17" s="323">
        <v>5.27</v>
      </c>
      <c r="I17" s="229">
        <f t="shared" si="7"/>
        <v>30.54274</v>
      </c>
      <c r="J17" s="238">
        <f t="shared" si="1"/>
        <v>0.16403190118152525</v>
      </c>
      <c r="K17" s="244">
        <f t="shared" si="5"/>
        <v>4.053074375</v>
      </c>
      <c r="L17" s="230">
        <f t="shared" si="6"/>
        <v>22.199602624336524</v>
      </c>
      <c r="M17" s="245">
        <v>64.84919</v>
      </c>
    </row>
    <row r="18" spans="1:13" s="9" customFormat="1" ht="15">
      <c r="A18" s="215" t="s">
        <v>44</v>
      </c>
      <c r="B18" s="195">
        <v>275</v>
      </c>
      <c r="C18" s="343">
        <f>Volume!J18</f>
        <v>1110.65</v>
      </c>
      <c r="D18" s="385">
        <v>118.72</v>
      </c>
      <c r="E18" s="228">
        <f t="shared" si="2"/>
        <v>32648</v>
      </c>
      <c r="F18" s="233">
        <f t="shared" si="3"/>
        <v>10.689236032953675</v>
      </c>
      <c r="G18" s="325">
        <f t="shared" si="4"/>
        <v>47919.4375</v>
      </c>
      <c r="H18" s="323">
        <v>5</v>
      </c>
      <c r="I18" s="229">
        <f t="shared" si="7"/>
        <v>174.2525</v>
      </c>
      <c r="J18" s="238">
        <f t="shared" si="1"/>
        <v>0.15689236032953674</v>
      </c>
      <c r="K18" s="244">
        <f t="shared" si="5"/>
        <v>2.749188875</v>
      </c>
      <c r="L18" s="230">
        <f t="shared" si="6"/>
        <v>15.057927616797505</v>
      </c>
      <c r="M18" s="245">
        <v>43.987022</v>
      </c>
    </row>
    <row r="19" spans="1:13" s="9" customFormat="1" ht="15">
      <c r="A19" s="215" t="s">
        <v>152</v>
      </c>
      <c r="B19" s="195">
        <v>1000</v>
      </c>
      <c r="C19" s="343">
        <f>Volume!J19</f>
        <v>393.05</v>
      </c>
      <c r="D19" s="385">
        <v>41.18</v>
      </c>
      <c r="E19" s="228">
        <f t="shared" si="2"/>
        <v>41180</v>
      </c>
      <c r="F19" s="233">
        <f t="shared" si="3"/>
        <v>10.477038544714413</v>
      </c>
      <c r="G19" s="325">
        <f t="shared" si="4"/>
        <v>60832.5</v>
      </c>
      <c r="H19" s="323">
        <v>5</v>
      </c>
      <c r="I19" s="229">
        <f t="shared" si="7"/>
        <v>60.8325</v>
      </c>
      <c r="J19" s="238">
        <f t="shared" si="1"/>
        <v>0.15477038544714414</v>
      </c>
      <c r="K19" s="244">
        <f t="shared" si="5"/>
        <v>2.8751389375</v>
      </c>
      <c r="L19" s="230">
        <f t="shared" si="6"/>
        <v>15.74778452030186</v>
      </c>
      <c r="M19" s="245">
        <v>46.002223</v>
      </c>
    </row>
    <row r="20" spans="1:13" s="9" customFormat="1" ht="15">
      <c r="A20" s="215" t="s">
        <v>249</v>
      </c>
      <c r="B20" s="195">
        <v>1000</v>
      </c>
      <c r="C20" s="343">
        <f>Volume!J20</f>
        <v>578.65</v>
      </c>
      <c r="D20" s="385">
        <v>61.22</v>
      </c>
      <c r="E20" s="228">
        <f t="shared" si="2"/>
        <v>61220</v>
      </c>
      <c r="F20" s="233">
        <f t="shared" si="3"/>
        <v>10.579797805236327</v>
      </c>
      <c r="G20" s="325">
        <f t="shared" si="4"/>
        <v>90152.5</v>
      </c>
      <c r="H20" s="323">
        <v>5</v>
      </c>
      <c r="I20" s="229">
        <f t="shared" si="7"/>
        <v>90.1525</v>
      </c>
      <c r="J20" s="238">
        <f t="shared" si="1"/>
        <v>0.15579797805236328</v>
      </c>
      <c r="K20" s="244">
        <f t="shared" si="5"/>
        <v>2.3427143125</v>
      </c>
      <c r="L20" s="230">
        <f t="shared" si="6"/>
        <v>12.83157474746457</v>
      </c>
      <c r="M20" s="245">
        <v>37.483429</v>
      </c>
    </row>
    <row r="21" spans="1:13" s="9" customFormat="1" ht="15">
      <c r="A21" s="215" t="s">
        <v>1</v>
      </c>
      <c r="B21" s="195">
        <v>150</v>
      </c>
      <c r="C21" s="343">
        <f>Volume!J21</f>
        <v>2455.65</v>
      </c>
      <c r="D21" s="385">
        <v>264.02</v>
      </c>
      <c r="E21" s="228">
        <f t="shared" si="2"/>
        <v>39603</v>
      </c>
      <c r="F21" s="233">
        <f t="shared" si="3"/>
        <v>10.751532180888969</v>
      </c>
      <c r="G21" s="325">
        <f t="shared" si="4"/>
        <v>58020.375</v>
      </c>
      <c r="H21" s="323">
        <v>5</v>
      </c>
      <c r="I21" s="229">
        <f t="shared" si="7"/>
        <v>386.8025</v>
      </c>
      <c r="J21" s="238">
        <f t="shared" si="1"/>
        <v>0.1575153218088897</v>
      </c>
      <c r="K21" s="244">
        <f t="shared" si="5"/>
        <v>2.1096951875</v>
      </c>
      <c r="L21" s="230">
        <f t="shared" si="6"/>
        <v>11.555276436538408</v>
      </c>
      <c r="M21" s="245">
        <v>33.755123</v>
      </c>
    </row>
    <row r="22" spans="1:13" s="8" customFormat="1" ht="15">
      <c r="A22" s="215" t="s">
        <v>173</v>
      </c>
      <c r="B22" s="195">
        <v>1900</v>
      </c>
      <c r="C22" s="343">
        <f>Volume!J22</f>
        <v>120.35</v>
      </c>
      <c r="D22" s="385">
        <v>12.99</v>
      </c>
      <c r="E22" s="228">
        <f t="shared" si="2"/>
        <v>24681</v>
      </c>
      <c r="F22" s="233">
        <f t="shared" si="3"/>
        <v>10.793518903199004</v>
      </c>
      <c r="G22" s="325">
        <f t="shared" si="4"/>
        <v>36114.25</v>
      </c>
      <c r="H22" s="323">
        <v>5</v>
      </c>
      <c r="I22" s="229">
        <f t="shared" si="7"/>
        <v>19.0075</v>
      </c>
      <c r="J22" s="238">
        <f t="shared" si="1"/>
        <v>0.15793518903199003</v>
      </c>
      <c r="K22" s="244">
        <f t="shared" si="5"/>
        <v>2.291685125</v>
      </c>
      <c r="L22" s="230">
        <f t="shared" si="6"/>
        <v>12.552076376615462</v>
      </c>
      <c r="M22" s="225">
        <v>36.666962</v>
      </c>
    </row>
    <row r="23" spans="1:13" s="8" customFormat="1" ht="15">
      <c r="A23" s="215" t="s">
        <v>174</v>
      </c>
      <c r="B23" s="195">
        <v>4500</v>
      </c>
      <c r="C23" s="343">
        <f>Volume!J23</f>
        <v>56.35</v>
      </c>
      <c r="D23" s="385">
        <v>5.94</v>
      </c>
      <c r="E23" s="228">
        <f t="shared" si="2"/>
        <v>26730</v>
      </c>
      <c r="F23" s="233">
        <f t="shared" si="3"/>
        <v>10.541259982253772</v>
      </c>
      <c r="G23" s="325">
        <f t="shared" si="4"/>
        <v>39535.5375</v>
      </c>
      <c r="H23" s="323">
        <v>5.05</v>
      </c>
      <c r="I23" s="229">
        <f t="shared" si="7"/>
        <v>8.785675</v>
      </c>
      <c r="J23" s="238">
        <f t="shared" si="1"/>
        <v>0.1559125998225377</v>
      </c>
      <c r="K23" s="244">
        <f t="shared" si="5"/>
        <v>3.5583818125</v>
      </c>
      <c r="L23" s="230">
        <f t="shared" si="6"/>
        <v>19.490059869223685</v>
      </c>
      <c r="M23" s="225">
        <v>56.934109</v>
      </c>
    </row>
    <row r="24" spans="1:13" s="9" customFormat="1" ht="15">
      <c r="A24" s="215" t="s">
        <v>2</v>
      </c>
      <c r="B24" s="195">
        <v>1100</v>
      </c>
      <c r="C24" s="343">
        <f>Volume!J24</f>
        <v>367.85</v>
      </c>
      <c r="D24" s="385">
        <v>39.57</v>
      </c>
      <c r="E24" s="228">
        <f t="shared" si="2"/>
        <v>43527</v>
      </c>
      <c r="F24" s="233">
        <f t="shared" si="3"/>
        <v>10.75710207965203</v>
      </c>
      <c r="G24" s="325">
        <f t="shared" si="4"/>
        <v>63758.75</v>
      </c>
      <c r="H24" s="323">
        <v>5</v>
      </c>
      <c r="I24" s="229">
        <f t="shared" si="7"/>
        <v>57.9625</v>
      </c>
      <c r="J24" s="238">
        <f t="shared" si="1"/>
        <v>0.1575710207965203</v>
      </c>
      <c r="K24" s="244">
        <f t="shared" si="5"/>
        <v>3.235748125</v>
      </c>
      <c r="L24" s="230">
        <f t="shared" si="6"/>
        <v>17.72292238467546</v>
      </c>
      <c r="M24" s="245">
        <v>51.77197</v>
      </c>
    </row>
    <row r="25" spans="1:13" s="9" customFormat="1" ht="15">
      <c r="A25" s="215" t="s">
        <v>92</v>
      </c>
      <c r="B25" s="195">
        <v>1600</v>
      </c>
      <c r="C25" s="343">
        <f>Volume!J25</f>
        <v>297.7</v>
      </c>
      <c r="D25" s="385">
        <v>31.21</v>
      </c>
      <c r="E25" s="228">
        <f t="shared" si="2"/>
        <v>49936</v>
      </c>
      <c r="F25" s="233">
        <f t="shared" si="3"/>
        <v>10.483708431306685</v>
      </c>
      <c r="G25" s="325">
        <f t="shared" si="4"/>
        <v>74323.584</v>
      </c>
      <c r="H25" s="323">
        <v>5.12</v>
      </c>
      <c r="I25" s="229">
        <f t="shared" si="7"/>
        <v>46.45224</v>
      </c>
      <c r="J25" s="238">
        <f t="shared" si="1"/>
        <v>0.15603708431306687</v>
      </c>
      <c r="K25" s="244">
        <f t="shared" si="5"/>
        <v>3.5366251875</v>
      </c>
      <c r="L25" s="230">
        <f t="shared" si="6"/>
        <v>19.370893926346877</v>
      </c>
      <c r="M25" s="245">
        <v>56.586003</v>
      </c>
    </row>
    <row r="26" spans="1:13" s="8" customFormat="1" ht="15">
      <c r="A26" s="215" t="s">
        <v>153</v>
      </c>
      <c r="B26" s="195">
        <v>850</v>
      </c>
      <c r="C26" s="343">
        <f>Volume!J26</f>
        <v>605.5</v>
      </c>
      <c r="D26" s="385">
        <v>63.33</v>
      </c>
      <c r="E26" s="228">
        <f t="shared" si="2"/>
        <v>53830.5</v>
      </c>
      <c r="F26" s="233">
        <f t="shared" si="3"/>
        <v>10.459124690338562</v>
      </c>
      <c r="G26" s="325">
        <f t="shared" si="4"/>
        <v>91762.0475</v>
      </c>
      <c r="H26" s="323">
        <v>7.37</v>
      </c>
      <c r="I26" s="229">
        <f t="shared" si="7"/>
        <v>107.95535</v>
      </c>
      <c r="J26" s="238">
        <f t="shared" si="1"/>
        <v>0.17829124690338563</v>
      </c>
      <c r="K26" s="244">
        <f t="shared" si="5"/>
        <v>3.870453125</v>
      </c>
      <c r="L26" s="230">
        <f t="shared" si="6"/>
        <v>21.199344843288625</v>
      </c>
      <c r="M26" s="245">
        <v>61.92725</v>
      </c>
    </row>
    <row r="27" spans="1:13" s="8" customFormat="1" ht="15">
      <c r="A27" s="215" t="s">
        <v>175</v>
      </c>
      <c r="B27" s="195">
        <v>1100</v>
      </c>
      <c r="C27" s="343">
        <f>Volume!J27</f>
        <v>331.35</v>
      </c>
      <c r="D27" s="385">
        <v>35.54</v>
      </c>
      <c r="E27" s="228">
        <f t="shared" si="2"/>
        <v>39094</v>
      </c>
      <c r="F27" s="233">
        <f t="shared" si="3"/>
        <v>10.72581862079372</v>
      </c>
      <c r="G27" s="325">
        <f t="shared" si="4"/>
        <v>58703.293000000005</v>
      </c>
      <c r="H27" s="323">
        <v>5.38</v>
      </c>
      <c r="I27" s="229">
        <f t="shared" si="7"/>
        <v>53.36663000000001</v>
      </c>
      <c r="J27" s="238">
        <f t="shared" si="1"/>
        <v>0.16105818620793724</v>
      </c>
      <c r="K27" s="244">
        <f t="shared" si="5"/>
        <v>3.3295676875</v>
      </c>
      <c r="L27" s="230">
        <f t="shared" si="6"/>
        <v>18.236793291840616</v>
      </c>
      <c r="M27" s="225">
        <v>53.273083</v>
      </c>
    </row>
    <row r="28" spans="1:13" s="8" customFormat="1" ht="15">
      <c r="A28" s="215" t="s">
        <v>176</v>
      </c>
      <c r="B28" s="195">
        <v>6900</v>
      </c>
      <c r="C28" s="343">
        <f>Volume!J28</f>
        <v>34.85</v>
      </c>
      <c r="D28" s="385">
        <v>3.83</v>
      </c>
      <c r="E28" s="228">
        <f t="shared" si="2"/>
        <v>26427</v>
      </c>
      <c r="F28" s="233">
        <f t="shared" si="3"/>
        <v>10.989956958393114</v>
      </c>
      <c r="G28" s="325">
        <f t="shared" si="4"/>
        <v>38450.25</v>
      </c>
      <c r="H28" s="323">
        <v>5</v>
      </c>
      <c r="I28" s="229">
        <f t="shared" si="7"/>
        <v>5.5725</v>
      </c>
      <c r="J28" s="238">
        <f t="shared" si="1"/>
        <v>0.15989956958393112</v>
      </c>
      <c r="K28" s="244">
        <f t="shared" si="5"/>
        <v>2.44665575</v>
      </c>
      <c r="L28" s="230">
        <f t="shared" si="6"/>
        <v>13.400885447247203</v>
      </c>
      <c r="M28" s="225">
        <v>39.146492</v>
      </c>
    </row>
    <row r="29" spans="1:13" s="9" customFormat="1" ht="15">
      <c r="A29" s="215" t="s">
        <v>3</v>
      </c>
      <c r="B29" s="195">
        <v>1250</v>
      </c>
      <c r="C29" s="343">
        <f>Volume!J29</f>
        <v>264.95</v>
      </c>
      <c r="D29" s="385">
        <v>28.6</v>
      </c>
      <c r="E29" s="228">
        <f t="shared" si="2"/>
        <v>35750</v>
      </c>
      <c r="F29" s="233">
        <f t="shared" si="3"/>
        <v>10.794489526325723</v>
      </c>
      <c r="G29" s="325">
        <f t="shared" si="4"/>
        <v>52309.375</v>
      </c>
      <c r="H29" s="323">
        <v>5</v>
      </c>
      <c r="I29" s="229">
        <f t="shared" si="7"/>
        <v>41.8475</v>
      </c>
      <c r="J29" s="238">
        <f t="shared" si="1"/>
        <v>0.15794489526325722</v>
      </c>
      <c r="K29" s="244">
        <f t="shared" si="5"/>
        <v>2.3311625625</v>
      </c>
      <c r="L29" s="230">
        <f t="shared" si="6"/>
        <v>12.768303206927966</v>
      </c>
      <c r="M29" s="245">
        <v>37.298601</v>
      </c>
    </row>
    <row r="30" spans="1:13" s="8" customFormat="1" ht="15">
      <c r="A30" s="215" t="s">
        <v>235</v>
      </c>
      <c r="B30" s="195">
        <v>525</v>
      </c>
      <c r="C30" s="343">
        <f>Volume!J30</f>
        <v>403.65</v>
      </c>
      <c r="D30" s="385">
        <v>46.41</v>
      </c>
      <c r="E30" s="228">
        <f t="shared" si="2"/>
        <v>24365.25</v>
      </c>
      <c r="F30" s="233">
        <f t="shared" si="3"/>
        <v>11.497584541062801</v>
      </c>
      <c r="G30" s="325">
        <f t="shared" si="4"/>
        <v>34961.0625</v>
      </c>
      <c r="H30" s="323">
        <v>5</v>
      </c>
      <c r="I30" s="229">
        <f t="shared" si="7"/>
        <v>66.5925</v>
      </c>
      <c r="J30" s="238">
        <f t="shared" si="1"/>
        <v>0.16497584541062804</v>
      </c>
      <c r="K30" s="244">
        <f t="shared" si="5"/>
        <v>2.42603775</v>
      </c>
      <c r="L30" s="230">
        <f t="shared" si="6"/>
        <v>13.287956010340787</v>
      </c>
      <c r="M30" s="245">
        <v>38.816604</v>
      </c>
    </row>
    <row r="31" spans="1:13" s="8" customFormat="1" ht="15">
      <c r="A31" s="215" t="s">
        <v>177</v>
      </c>
      <c r="B31" s="195">
        <v>1200</v>
      </c>
      <c r="C31" s="343">
        <f>Volume!J31</f>
        <v>421.45</v>
      </c>
      <c r="D31" s="385">
        <v>44.91</v>
      </c>
      <c r="E31" s="228">
        <f t="shared" si="2"/>
        <v>53891.99999999999</v>
      </c>
      <c r="F31" s="233">
        <f t="shared" si="3"/>
        <v>10.656068335508364</v>
      </c>
      <c r="G31" s="325">
        <f t="shared" si="4"/>
        <v>81505.404</v>
      </c>
      <c r="H31" s="323">
        <v>5.46</v>
      </c>
      <c r="I31" s="229">
        <f t="shared" si="7"/>
        <v>67.92116999999999</v>
      </c>
      <c r="J31" s="238">
        <f t="shared" si="1"/>
        <v>0.16116068335508363</v>
      </c>
      <c r="K31" s="244">
        <f t="shared" si="5"/>
        <v>3.46897725</v>
      </c>
      <c r="L31" s="230">
        <f t="shared" si="6"/>
        <v>19.00037091297238</v>
      </c>
      <c r="M31" s="225">
        <v>55.503636</v>
      </c>
    </row>
    <row r="32" spans="1:13" s="8" customFormat="1" ht="15">
      <c r="A32" s="215" t="s">
        <v>199</v>
      </c>
      <c r="B32" s="195">
        <v>1900</v>
      </c>
      <c r="C32" s="343">
        <f>Volume!J32</f>
        <v>280</v>
      </c>
      <c r="D32" s="385">
        <v>36.33</v>
      </c>
      <c r="E32" s="228">
        <f t="shared" si="2"/>
        <v>69027</v>
      </c>
      <c r="F32" s="233">
        <f t="shared" si="3"/>
        <v>12.975</v>
      </c>
      <c r="G32" s="325">
        <f t="shared" si="4"/>
        <v>95627</v>
      </c>
      <c r="H32" s="323">
        <v>5</v>
      </c>
      <c r="I32" s="229">
        <f>G32/B32</f>
        <v>50.33</v>
      </c>
      <c r="J32" s="238">
        <f t="shared" si="1"/>
        <v>0.17975</v>
      </c>
      <c r="K32" s="244">
        <f>M32/16</f>
        <v>3.0927384375</v>
      </c>
      <c r="L32" s="230">
        <f>K32*SQRT(30)</f>
        <v>16.939626066820313</v>
      </c>
      <c r="M32" s="245">
        <v>49.483815</v>
      </c>
    </row>
    <row r="33" spans="1:13" s="8" customFormat="1" ht="15">
      <c r="A33" s="215" t="s">
        <v>236</v>
      </c>
      <c r="B33" s="195">
        <v>1800</v>
      </c>
      <c r="C33" s="343">
        <f>Volume!J33</f>
        <v>144.6</v>
      </c>
      <c r="D33" s="385">
        <v>15.91</v>
      </c>
      <c r="E33" s="228">
        <f t="shared" si="2"/>
        <v>28638</v>
      </c>
      <c r="F33" s="233">
        <f t="shared" si="3"/>
        <v>11.002766251728909</v>
      </c>
      <c r="G33" s="325">
        <f t="shared" si="4"/>
        <v>42432.84</v>
      </c>
      <c r="H33" s="323">
        <v>5.3</v>
      </c>
      <c r="I33" s="229">
        <f t="shared" si="7"/>
        <v>23.5738</v>
      </c>
      <c r="J33" s="238">
        <f t="shared" si="1"/>
        <v>0.16302766251728906</v>
      </c>
      <c r="K33" s="244">
        <f t="shared" si="5"/>
        <v>2.75821525</v>
      </c>
      <c r="L33" s="230">
        <f t="shared" si="6"/>
        <v>15.107367108797511</v>
      </c>
      <c r="M33" s="245">
        <v>44.131444</v>
      </c>
    </row>
    <row r="34" spans="1:13" s="8" customFormat="1" ht="15">
      <c r="A34" s="215" t="s">
        <v>178</v>
      </c>
      <c r="B34" s="195">
        <v>250</v>
      </c>
      <c r="C34" s="343">
        <f>Volume!J34</f>
        <v>3013.7</v>
      </c>
      <c r="D34" s="385">
        <v>351.4</v>
      </c>
      <c r="E34" s="228">
        <f t="shared" si="2"/>
        <v>87850</v>
      </c>
      <c r="F34" s="233">
        <f t="shared" si="3"/>
        <v>11.660085609051995</v>
      </c>
      <c r="G34" s="325">
        <f t="shared" si="4"/>
        <v>125521.25</v>
      </c>
      <c r="H34" s="323">
        <v>5</v>
      </c>
      <c r="I34" s="229">
        <f t="shared" si="7"/>
        <v>502.085</v>
      </c>
      <c r="J34" s="238">
        <f t="shared" si="1"/>
        <v>0.16660085609051997</v>
      </c>
      <c r="K34" s="244">
        <f t="shared" si="5"/>
        <v>3.6233225</v>
      </c>
      <c r="L34" s="230">
        <f t="shared" si="6"/>
        <v>19.845754663660124</v>
      </c>
      <c r="M34" s="225">
        <v>57.97316</v>
      </c>
    </row>
    <row r="35" spans="1:13" s="9" customFormat="1" ht="15">
      <c r="A35" s="215" t="s">
        <v>210</v>
      </c>
      <c r="B35" s="195">
        <v>400</v>
      </c>
      <c r="C35" s="343">
        <f>Volume!J35</f>
        <v>779.9</v>
      </c>
      <c r="D35" s="385">
        <v>85.39</v>
      </c>
      <c r="E35" s="228">
        <f t="shared" si="2"/>
        <v>34156</v>
      </c>
      <c r="F35" s="233">
        <f t="shared" si="3"/>
        <v>10.94883959481985</v>
      </c>
      <c r="G35" s="325">
        <f t="shared" si="4"/>
        <v>49754</v>
      </c>
      <c r="H35" s="323">
        <v>5</v>
      </c>
      <c r="I35" s="229">
        <f t="shared" si="7"/>
        <v>124.385</v>
      </c>
      <c r="J35" s="238">
        <f t="shared" si="1"/>
        <v>0.1594883959481985</v>
      </c>
      <c r="K35" s="244">
        <f t="shared" si="5"/>
        <v>2.1992926875</v>
      </c>
      <c r="L35" s="230">
        <f t="shared" si="6"/>
        <v>12.0460221549991</v>
      </c>
      <c r="M35" s="245">
        <v>35.188683</v>
      </c>
    </row>
    <row r="36" spans="1:13" s="8" customFormat="1" ht="15">
      <c r="A36" s="215" t="s">
        <v>237</v>
      </c>
      <c r="B36" s="195">
        <v>4800</v>
      </c>
      <c r="C36" s="343">
        <f>Volume!J36</f>
        <v>127.35</v>
      </c>
      <c r="D36" s="207">
        <v>14.6</v>
      </c>
      <c r="E36" s="228">
        <f t="shared" si="2"/>
        <v>70080</v>
      </c>
      <c r="F36" s="233">
        <f t="shared" si="3"/>
        <v>11.464468001570475</v>
      </c>
      <c r="G36" s="325">
        <f t="shared" si="4"/>
        <v>111647.04000000001</v>
      </c>
      <c r="H36" s="323">
        <v>6.8</v>
      </c>
      <c r="I36" s="229">
        <f t="shared" si="7"/>
        <v>23.259800000000002</v>
      </c>
      <c r="J36" s="238">
        <f t="shared" si="1"/>
        <v>0.18264468001570477</v>
      </c>
      <c r="K36" s="244">
        <f t="shared" si="5"/>
        <v>5.5808068125</v>
      </c>
      <c r="L36" s="230">
        <f t="shared" si="6"/>
        <v>30.56733780284754</v>
      </c>
      <c r="M36" s="225">
        <v>89.292909</v>
      </c>
    </row>
    <row r="37" spans="1:13" s="8" customFormat="1" ht="15">
      <c r="A37" s="215" t="s">
        <v>179</v>
      </c>
      <c r="B37" s="195">
        <v>5650</v>
      </c>
      <c r="C37" s="343">
        <f>Volume!J37</f>
        <v>54.65</v>
      </c>
      <c r="D37" s="385">
        <v>7.04</v>
      </c>
      <c r="E37" s="228">
        <f t="shared" si="2"/>
        <v>39776</v>
      </c>
      <c r="F37" s="233">
        <f t="shared" si="3"/>
        <v>12.881976212259834</v>
      </c>
      <c r="G37" s="325">
        <f t="shared" si="4"/>
        <v>66453.944</v>
      </c>
      <c r="H37" s="323">
        <v>8.64</v>
      </c>
      <c r="I37" s="229">
        <f t="shared" si="7"/>
        <v>11.76176</v>
      </c>
      <c r="J37" s="238">
        <f t="shared" si="1"/>
        <v>0.21521976212259836</v>
      </c>
      <c r="K37" s="244">
        <f t="shared" si="5"/>
        <v>4.5060771875</v>
      </c>
      <c r="L37" s="230">
        <f t="shared" si="6"/>
        <v>24.680801214531858</v>
      </c>
      <c r="M37" s="225">
        <v>72.097235</v>
      </c>
    </row>
    <row r="38" spans="1:13" s="8" customFormat="1" ht="15">
      <c r="A38" s="215" t="s">
        <v>180</v>
      </c>
      <c r="B38" s="195">
        <v>1300</v>
      </c>
      <c r="C38" s="343">
        <f>Volume!J38</f>
        <v>214.95</v>
      </c>
      <c r="D38" s="385">
        <v>22.96</v>
      </c>
      <c r="E38" s="228">
        <f t="shared" si="2"/>
        <v>29848</v>
      </c>
      <c r="F38" s="233">
        <f t="shared" si="3"/>
        <v>10.681553849732497</v>
      </c>
      <c r="G38" s="325">
        <f t="shared" si="4"/>
        <v>43819.75</v>
      </c>
      <c r="H38" s="323">
        <v>5</v>
      </c>
      <c r="I38" s="229">
        <f t="shared" si="7"/>
        <v>33.7075</v>
      </c>
      <c r="J38" s="238">
        <f t="shared" si="1"/>
        <v>0.156815538497325</v>
      </c>
      <c r="K38" s="244">
        <f t="shared" si="5"/>
        <v>4.4411525625</v>
      </c>
      <c r="L38" s="230">
        <f t="shared" si="6"/>
        <v>24.325194398031222</v>
      </c>
      <c r="M38" s="225">
        <v>71.058441</v>
      </c>
    </row>
    <row r="39" spans="1:13" s="9" customFormat="1" ht="15">
      <c r="A39" s="215" t="s">
        <v>103</v>
      </c>
      <c r="B39" s="195">
        <v>1500</v>
      </c>
      <c r="C39" s="343">
        <f>Volume!J39</f>
        <v>265.25</v>
      </c>
      <c r="D39" s="385">
        <v>28.6</v>
      </c>
      <c r="E39" s="228">
        <f t="shared" si="2"/>
        <v>42900</v>
      </c>
      <c r="F39" s="233">
        <f t="shared" si="3"/>
        <v>10.782280867106504</v>
      </c>
      <c r="G39" s="325">
        <f t="shared" si="4"/>
        <v>62793.75</v>
      </c>
      <c r="H39" s="323">
        <v>5</v>
      </c>
      <c r="I39" s="229">
        <f t="shared" si="7"/>
        <v>41.8625</v>
      </c>
      <c r="J39" s="238">
        <f t="shared" si="1"/>
        <v>0.15782280867106502</v>
      </c>
      <c r="K39" s="244">
        <f t="shared" si="5"/>
        <v>2.6417169375</v>
      </c>
      <c r="L39" s="230">
        <f t="shared" si="6"/>
        <v>14.46927957212215</v>
      </c>
      <c r="M39" s="245">
        <v>42.267471</v>
      </c>
    </row>
    <row r="40" spans="1:13" s="8" customFormat="1" ht="15">
      <c r="A40" s="215" t="s">
        <v>238</v>
      </c>
      <c r="B40" s="195">
        <v>300</v>
      </c>
      <c r="C40" s="343">
        <f>Volume!J40</f>
        <v>1158.85</v>
      </c>
      <c r="D40" s="385">
        <v>126.17</v>
      </c>
      <c r="E40" s="228">
        <f t="shared" si="2"/>
        <v>37851</v>
      </c>
      <c r="F40" s="233">
        <f t="shared" si="3"/>
        <v>10.887517797816802</v>
      </c>
      <c r="G40" s="325">
        <f t="shared" si="4"/>
        <v>55233.75</v>
      </c>
      <c r="H40" s="323">
        <v>5</v>
      </c>
      <c r="I40" s="229">
        <f t="shared" si="7"/>
        <v>184.1125</v>
      </c>
      <c r="J40" s="238">
        <f t="shared" si="1"/>
        <v>0.15887517797816803</v>
      </c>
      <c r="K40" s="244">
        <f t="shared" si="5"/>
        <v>2.8633555</v>
      </c>
      <c r="L40" s="230">
        <f t="shared" si="6"/>
        <v>15.683243975064837</v>
      </c>
      <c r="M40" s="245">
        <v>45.813688</v>
      </c>
    </row>
    <row r="41" spans="1:13" s="8" customFormat="1" ht="15">
      <c r="A41" s="215" t="s">
        <v>250</v>
      </c>
      <c r="B41" s="195">
        <v>1000</v>
      </c>
      <c r="C41" s="343">
        <f>Volume!J41</f>
        <v>364</v>
      </c>
      <c r="D41" s="385">
        <v>50.9</v>
      </c>
      <c r="E41" s="228">
        <f>D41*B41</f>
        <v>50900</v>
      </c>
      <c r="F41" s="233">
        <f>D41/C41*100</f>
        <v>13.983516483516484</v>
      </c>
      <c r="G41" s="325">
        <f>(B41*C41)*H41%+E41</f>
        <v>69100</v>
      </c>
      <c r="H41" s="323">
        <v>5</v>
      </c>
      <c r="I41" s="229">
        <f>G41/B41</f>
        <v>69.1</v>
      </c>
      <c r="J41" s="238">
        <f>I41/C41</f>
        <v>0.18983516483516483</v>
      </c>
      <c r="K41" s="244">
        <f>M41/16</f>
        <v>2.24561925</v>
      </c>
      <c r="L41" s="230">
        <f t="shared" si="6"/>
        <v>12.29976318792833</v>
      </c>
      <c r="M41" s="245">
        <v>35.929908</v>
      </c>
    </row>
    <row r="42" spans="1:13" s="8" customFormat="1" ht="15">
      <c r="A42" s="215" t="s">
        <v>181</v>
      </c>
      <c r="B42" s="195">
        <v>2950</v>
      </c>
      <c r="C42" s="343">
        <f>Volume!J42</f>
        <v>103.05</v>
      </c>
      <c r="D42" s="386">
        <v>11.18</v>
      </c>
      <c r="E42" s="228">
        <f t="shared" si="2"/>
        <v>32981</v>
      </c>
      <c r="F42" s="233">
        <f t="shared" si="3"/>
        <v>10.849102377486657</v>
      </c>
      <c r="G42" s="325">
        <f t="shared" si="4"/>
        <v>49092.8675</v>
      </c>
      <c r="H42" s="323">
        <v>5.3</v>
      </c>
      <c r="I42" s="229">
        <f t="shared" si="7"/>
        <v>16.64165</v>
      </c>
      <c r="J42" s="238">
        <f t="shared" si="1"/>
        <v>0.16149102377486657</v>
      </c>
      <c r="K42" s="244">
        <f t="shared" si="5"/>
        <v>3.7176228125</v>
      </c>
      <c r="L42" s="230">
        <f t="shared" si="6"/>
        <v>20.362258747020487</v>
      </c>
      <c r="M42" s="225">
        <v>59.481965</v>
      </c>
    </row>
    <row r="43" spans="1:13" s="9" customFormat="1" ht="15">
      <c r="A43" s="215" t="s">
        <v>239</v>
      </c>
      <c r="B43" s="195">
        <v>175</v>
      </c>
      <c r="C43" s="343">
        <f>Volume!J43</f>
        <v>2708.75</v>
      </c>
      <c r="D43" s="385">
        <v>287.68</v>
      </c>
      <c r="E43" s="228">
        <f t="shared" si="2"/>
        <v>50344</v>
      </c>
      <c r="F43" s="233">
        <f t="shared" si="3"/>
        <v>10.620396862021227</v>
      </c>
      <c r="G43" s="325">
        <f t="shared" si="4"/>
        <v>74045.5625</v>
      </c>
      <c r="H43" s="323">
        <v>5</v>
      </c>
      <c r="I43" s="229">
        <f t="shared" si="7"/>
        <v>423.1175</v>
      </c>
      <c r="J43" s="238">
        <f t="shared" si="1"/>
        <v>0.15620396862021227</v>
      </c>
      <c r="K43" s="244">
        <f t="shared" si="5"/>
        <v>2.3670113125</v>
      </c>
      <c r="L43" s="230">
        <f t="shared" si="6"/>
        <v>12.9646548972616</v>
      </c>
      <c r="M43" s="245">
        <v>37.872181</v>
      </c>
    </row>
    <row r="44" spans="1:13" s="9" customFormat="1" ht="15">
      <c r="A44" s="215" t="s">
        <v>211</v>
      </c>
      <c r="B44" s="195">
        <v>2062</v>
      </c>
      <c r="C44" s="343">
        <f>Volume!J44</f>
        <v>137.55</v>
      </c>
      <c r="D44" s="385">
        <v>14.6</v>
      </c>
      <c r="E44" s="228">
        <f t="shared" si="2"/>
        <v>30105.2</v>
      </c>
      <c r="F44" s="233">
        <f t="shared" si="3"/>
        <v>10.614322064703744</v>
      </c>
      <c r="G44" s="325">
        <f t="shared" si="4"/>
        <v>44286.605</v>
      </c>
      <c r="H44" s="323">
        <v>5</v>
      </c>
      <c r="I44" s="229">
        <f t="shared" si="7"/>
        <v>21.477500000000003</v>
      </c>
      <c r="J44" s="238">
        <f t="shared" si="1"/>
        <v>0.15614322064703745</v>
      </c>
      <c r="K44" s="244">
        <f t="shared" si="5"/>
        <v>2.210013</v>
      </c>
      <c r="L44" s="230">
        <f t="shared" si="6"/>
        <v>12.104739724796646</v>
      </c>
      <c r="M44" s="245">
        <v>35.360208</v>
      </c>
    </row>
    <row r="45" spans="1:13" s="9" customFormat="1" ht="15">
      <c r="A45" s="215" t="s">
        <v>213</v>
      </c>
      <c r="B45" s="195">
        <v>650</v>
      </c>
      <c r="C45" s="343">
        <f>Volume!J45</f>
        <v>629.7</v>
      </c>
      <c r="D45" s="385">
        <v>67.67</v>
      </c>
      <c r="E45" s="228">
        <f t="shared" si="2"/>
        <v>43985.5</v>
      </c>
      <c r="F45" s="233">
        <f t="shared" si="3"/>
        <v>10.746387168492932</v>
      </c>
      <c r="G45" s="325">
        <f t="shared" si="4"/>
        <v>64450.75</v>
      </c>
      <c r="H45" s="323">
        <v>5</v>
      </c>
      <c r="I45" s="229">
        <f t="shared" si="7"/>
        <v>99.155</v>
      </c>
      <c r="J45" s="238">
        <f t="shared" si="1"/>
        <v>0.1574638716849293</v>
      </c>
      <c r="K45" s="244">
        <f t="shared" si="5"/>
        <v>2.2338401875</v>
      </c>
      <c r="L45" s="230">
        <f t="shared" si="6"/>
        <v>12.235246605553197</v>
      </c>
      <c r="M45" s="245">
        <v>35.741443</v>
      </c>
    </row>
    <row r="46" spans="1:13" s="9" customFormat="1" ht="15">
      <c r="A46" s="215" t="s">
        <v>4</v>
      </c>
      <c r="B46" s="195">
        <v>300</v>
      </c>
      <c r="C46" s="343">
        <f>Volume!J46</f>
        <v>1525.8</v>
      </c>
      <c r="D46" s="385">
        <v>166.04</v>
      </c>
      <c r="E46" s="228">
        <f t="shared" si="2"/>
        <v>49812</v>
      </c>
      <c r="F46" s="233">
        <f t="shared" si="3"/>
        <v>10.882160178267139</v>
      </c>
      <c r="G46" s="325">
        <f t="shared" si="4"/>
        <v>72699</v>
      </c>
      <c r="H46" s="323">
        <v>5</v>
      </c>
      <c r="I46" s="229">
        <f t="shared" si="7"/>
        <v>242.33</v>
      </c>
      <c r="J46" s="238">
        <f t="shared" si="1"/>
        <v>0.1588216017826714</v>
      </c>
      <c r="K46" s="244">
        <f t="shared" si="5"/>
        <v>2.082004</v>
      </c>
      <c r="L46" s="230">
        <f t="shared" si="6"/>
        <v>11.403605556159858</v>
      </c>
      <c r="M46" s="245">
        <v>33.312064</v>
      </c>
    </row>
    <row r="47" spans="1:13" s="9" customFormat="1" ht="15">
      <c r="A47" s="215" t="s">
        <v>93</v>
      </c>
      <c r="B47" s="195">
        <v>400</v>
      </c>
      <c r="C47" s="343">
        <f>Volume!J47</f>
        <v>1076.45</v>
      </c>
      <c r="D47" s="385">
        <v>114.49</v>
      </c>
      <c r="E47" s="228">
        <f t="shared" si="2"/>
        <v>45796</v>
      </c>
      <c r="F47" s="233">
        <f t="shared" si="3"/>
        <v>10.635886478703144</v>
      </c>
      <c r="G47" s="325">
        <f t="shared" si="4"/>
        <v>67325</v>
      </c>
      <c r="H47" s="323">
        <v>5</v>
      </c>
      <c r="I47" s="229">
        <f t="shared" si="7"/>
        <v>168.3125</v>
      </c>
      <c r="J47" s="238">
        <f t="shared" si="1"/>
        <v>0.15635886478703143</v>
      </c>
      <c r="K47" s="244">
        <f t="shared" si="5"/>
        <v>2.2952736875</v>
      </c>
      <c r="L47" s="230">
        <f t="shared" si="6"/>
        <v>12.571731742918134</v>
      </c>
      <c r="M47" s="245">
        <v>36.724379</v>
      </c>
    </row>
    <row r="48" spans="1:13" s="9" customFormat="1" ht="15">
      <c r="A48" s="215" t="s">
        <v>212</v>
      </c>
      <c r="B48" s="195">
        <v>400</v>
      </c>
      <c r="C48" s="343">
        <f>Volume!J48</f>
        <v>713.7</v>
      </c>
      <c r="D48" s="385">
        <v>75.92</v>
      </c>
      <c r="E48" s="228">
        <f t="shared" si="2"/>
        <v>30368</v>
      </c>
      <c r="F48" s="233">
        <f t="shared" si="3"/>
        <v>10.637522768670308</v>
      </c>
      <c r="G48" s="325">
        <f t="shared" si="4"/>
        <v>44642</v>
      </c>
      <c r="H48" s="323">
        <v>5</v>
      </c>
      <c r="I48" s="229">
        <f t="shared" si="7"/>
        <v>111.605</v>
      </c>
      <c r="J48" s="238">
        <f t="shared" si="1"/>
        <v>0.1563752276867031</v>
      </c>
      <c r="K48" s="244">
        <f t="shared" si="5"/>
        <v>2.060250625</v>
      </c>
      <c r="L48" s="230">
        <f t="shared" si="6"/>
        <v>11.28445741426617</v>
      </c>
      <c r="M48" s="245">
        <v>32.96401</v>
      </c>
    </row>
    <row r="49" spans="1:13" s="9" customFormat="1" ht="15">
      <c r="A49" s="215" t="s">
        <v>5</v>
      </c>
      <c r="B49" s="195">
        <v>1595</v>
      </c>
      <c r="C49" s="343">
        <f>Volume!J49</f>
        <v>177.55</v>
      </c>
      <c r="D49" s="385">
        <v>19.23</v>
      </c>
      <c r="E49" s="228">
        <f t="shared" si="2"/>
        <v>30671.850000000002</v>
      </c>
      <c r="F49" s="233">
        <f t="shared" si="3"/>
        <v>10.830751900872993</v>
      </c>
      <c r="G49" s="325">
        <f t="shared" si="4"/>
        <v>45737.6777</v>
      </c>
      <c r="H49" s="323">
        <v>5.32</v>
      </c>
      <c r="I49" s="229">
        <f t="shared" si="7"/>
        <v>28.67566</v>
      </c>
      <c r="J49" s="238">
        <f t="shared" si="1"/>
        <v>0.16150751900872992</v>
      </c>
      <c r="K49" s="244">
        <f t="shared" si="5"/>
        <v>2.749330375</v>
      </c>
      <c r="L49" s="230">
        <f t="shared" si="6"/>
        <v>15.058702644216375</v>
      </c>
      <c r="M49" s="245">
        <v>43.989286</v>
      </c>
    </row>
    <row r="50" spans="1:13" s="9" customFormat="1" ht="15">
      <c r="A50" s="215" t="s">
        <v>214</v>
      </c>
      <c r="B50" s="195">
        <v>1000</v>
      </c>
      <c r="C50" s="343">
        <f>Volume!J50</f>
        <v>244</v>
      </c>
      <c r="D50" s="385">
        <v>53.56</v>
      </c>
      <c r="E50" s="228">
        <f t="shared" si="2"/>
        <v>53560</v>
      </c>
      <c r="F50" s="233">
        <f t="shared" si="3"/>
        <v>21.950819672131146</v>
      </c>
      <c r="G50" s="325">
        <f t="shared" si="4"/>
        <v>65760</v>
      </c>
      <c r="H50" s="323">
        <v>5</v>
      </c>
      <c r="I50" s="229">
        <f t="shared" si="7"/>
        <v>65.76</v>
      </c>
      <c r="J50" s="238">
        <f t="shared" si="1"/>
        <v>0.2695081967213115</v>
      </c>
      <c r="K50" s="244">
        <f t="shared" si="5"/>
        <v>2.433695625</v>
      </c>
      <c r="L50" s="230">
        <f t="shared" si="6"/>
        <v>13.329899919141337</v>
      </c>
      <c r="M50" s="245">
        <v>38.93913</v>
      </c>
    </row>
    <row r="51" spans="1:13" s="9" customFormat="1" ht="15">
      <c r="A51" s="215" t="s">
        <v>215</v>
      </c>
      <c r="B51" s="195">
        <v>1300</v>
      </c>
      <c r="C51" s="343">
        <f>Volume!J51</f>
        <v>305.75</v>
      </c>
      <c r="D51" s="385">
        <v>37.74</v>
      </c>
      <c r="E51" s="228">
        <f t="shared" si="2"/>
        <v>49062</v>
      </c>
      <c r="F51" s="233">
        <f t="shared" si="3"/>
        <v>12.343417825020442</v>
      </c>
      <c r="G51" s="325">
        <f t="shared" si="4"/>
        <v>68935.75</v>
      </c>
      <c r="H51" s="323">
        <v>5</v>
      </c>
      <c r="I51" s="229">
        <f t="shared" si="7"/>
        <v>53.0275</v>
      </c>
      <c r="J51" s="238">
        <f t="shared" si="1"/>
        <v>0.17343417825020443</v>
      </c>
      <c r="K51" s="244">
        <f t="shared" si="5"/>
        <v>3.9228219375</v>
      </c>
      <c r="L51" s="230">
        <f t="shared" si="6"/>
        <v>21.48618064244871</v>
      </c>
      <c r="M51" s="245">
        <v>62.765151</v>
      </c>
    </row>
    <row r="52" spans="1:13" s="9" customFormat="1" ht="15">
      <c r="A52" s="215" t="s">
        <v>57</v>
      </c>
      <c r="B52" s="195">
        <v>300</v>
      </c>
      <c r="C52" s="343">
        <f>Volume!J52</f>
        <v>1524.9</v>
      </c>
      <c r="D52" s="207">
        <v>164.93</v>
      </c>
      <c r="E52" s="228">
        <f t="shared" si="2"/>
        <v>49479</v>
      </c>
      <c r="F52" s="233">
        <f t="shared" si="3"/>
        <v>10.815791199422913</v>
      </c>
      <c r="G52" s="325">
        <f t="shared" si="4"/>
        <v>72489.74100000001</v>
      </c>
      <c r="H52" s="323">
        <v>5.03</v>
      </c>
      <c r="I52" s="229">
        <f t="shared" si="7"/>
        <v>241.63247000000004</v>
      </c>
      <c r="J52" s="238">
        <f t="shared" si="1"/>
        <v>0.15845791199422915</v>
      </c>
      <c r="K52" s="244">
        <f t="shared" si="5"/>
        <v>2.190061875</v>
      </c>
      <c r="L52" s="230">
        <f t="shared" si="6"/>
        <v>11.995462912695595</v>
      </c>
      <c r="M52" s="245">
        <v>35.04099</v>
      </c>
    </row>
    <row r="53" spans="1:13" s="9" customFormat="1" ht="15">
      <c r="A53" s="215" t="s">
        <v>216</v>
      </c>
      <c r="B53" s="195">
        <v>700</v>
      </c>
      <c r="C53" s="343">
        <f>Volume!J53</f>
        <v>880.5</v>
      </c>
      <c r="D53" s="385">
        <v>92.03</v>
      </c>
      <c r="E53" s="228">
        <f t="shared" si="2"/>
        <v>64421</v>
      </c>
      <c r="F53" s="233">
        <f t="shared" si="3"/>
        <v>10.452015900056786</v>
      </c>
      <c r="G53" s="325">
        <f t="shared" si="4"/>
        <v>95238.5</v>
      </c>
      <c r="H53" s="323">
        <v>5</v>
      </c>
      <c r="I53" s="229">
        <f t="shared" si="7"/>
        <v>136.055</v>
      </c>
      <c r="J53" s="238">
        <f t="shared" si="1"/>
        <v>0.15452015900056787</v>
      </c>
      <c r="K53" s="244">
        <f t="shared" si="5"/>
        <v>2.3537395</v>
      </c>
      <c r="L53" s="230">
        <f t="shared" si="6"/>
        <v>12.89196218640931</v>
      </c>
      <c r="M53" s="245">
        <v>37.659832</v>
      </c>
    </row>
    <row r="54" spans="1:13" s="8" customFormat="1" ht="15">
      <c r="A54" s="215" t="s">
        <v>156</v>
      </c>
      <c r="B54" s="195">
        <v>4800</v>
      </c>
      <c r="C54" s="343">
        <f>Volume!J54</f>
        <v>80.25</v>
      </c>
      <c r="D54" s="385">
        <v>9.16</v>
      </c>
      <c r="E54" s="228">
        <f t="shared" si="2"/>
        <v>43968</v>
      </c>
      <c r="F54" s="233">
        <f t="shared" si="3"/>
        <v>11.414330218068535</v>
      </c>
      <c r="G54" s="325">
        <f t="shared" si="4"/>
        <v>64537.68</v>
      </c>
      <c r="H54" s="323">
        <v>5.34</v>
      </c>
      <c r="I54" s="229">
        <f t="shared" si="7"/>
        <v>13.44535</v>
      </c>
      <c r="J54" s="238">
        <f t="shared" si="1"/>
        <v>0.16754330218068536</v>
      </c>
      <c r="K54" s="244">
        <f t="shared" si="5"/>
        <v>4.7479275625</v>
      </c>
      <c r="L54" s="230">
        <f t="shared" si="6"/>
        <v>26.005470273817696</v>
      </c>
      <c r="M54" s="245">
        <v>75.966841</v>
      </c>
    </row>
    <row r="55" spans="1:13" s="8" customFormat="1" ht="15">
      <c r="A55" s="215" t="s">
        <v>200</v>
      </c>
      <c r="B55" s="195">
        <v>5900</v>
      </c>
      <c r="C55" s="343">
        <f>Volume!J55</f>
        <v>78.65</v>
      </c>
      <c r="D55" s="385">
        <v>10.97</v>
      </c>
      <c r="E55" s="228">
        <f t="shared" si="2"/>
        <v>64723.00000000001</v>
      </c>
      <c r="F55" s="233">
        <f t="shared" si="3"/>
        <v>13.947870311506675</v>
      </c>
      <c r="G55" s="325">
        <f>(B55*C55)*H55%+E55</f>
        <v>87924.75000000001</v>
      </c>
      <c r="H55" s="323">
        <v>5</v>
      </c>
      <c r="I55" s="229">
        <f>G55/B55</f>
        <v>14.902500000000002</v>
      </c>
      <c r="J55" s="238">
        <f>I55/C55</f>
        <v>0.18947870311506676</v>
      </c>
      <c r="K55" s="244">
        <f>M55/16</f>
        <v>2.9987720625</v>
      </c>
      <c r="L55" s="230">
        <f t="shared" si="6"/>
        <v>16.42495103447542</v>
      </c>
      <c r="M55" s="245">
        <v>47.980353</v>
      </c>
    </row>
    <row r="56" spans="1:13" s="8" customFormat="1" ht="15">
      <c r="A56" s="215" t="s">
        <v>191</v>
      </c>
      <c r="B56" s="195">
        <v>31500</v>
      </c>
      <c r="C56" s="343">
        <f>Volume!J56</f>
        <v>12.55</v>
      </c>
      <c r="D56" s="386">
        <v>2.71</v>
      </c>
      <c r="E56" s="228">
        <f t="shared" si="2"/>
        <v>85365</v>
      </c>
      <c r="F56" s="233">
        <f t="shared" si="3"/>
        <v>21.593625498007967</v>
      </c>
      <c r="G56" s="325">
        <f t="shared" si="4"/>
        <v>111812.2425</v>
      </c>
      <c r="H56" s="323">
        <v>6.69</v>
      </c>
      <c r="I56" s="229">
        <f t="shared" si="7"/>
        <v>3.5495949999999996</v>
      </c>
      <c r="J56" s="238">
        <f t="shared" si="1"/>
        <v>0.28283625498007964</v>
      </c>
      <c r="K56" s="244">
        <f t="shared" si="5"/>
        <v>4.1007693125</v>
      </c>
      <c r="L56" s="230">
        <f t="shared" si="6"/>
        <v>22.460838555812018</v>
      </c>
      <c r="M56" s="225">
        <v>65.612309</v>
      </c>
    </row>
    <row r="57" spans="1:13" s="8" customFormat="1" ht="15">
      <c r="A57" s="215" t="s">
        <v>157</v>
      </c>
      <c r="B57" s="195">
        <v>1750</v>
      </c>
      <c r="C57" s="343">
        <f>Volume!J57</f>
        <v>154.9</v>
      </c>
      <c r="D57" s="385">
        <v>16.51</v>
      </c>
      <c r="E57" s="228">
        <f t="shared" si="2"/>
        <v>28892.500000000004</v>
      </c>
      <c r="F57" s="233">
        <f t="shared" si="3"/>
        <v>10.65848934796643</v>
      </c>
      <c r="G57" s="325">
        <f t="shared" si="4"/>
        <v>43991.3775</v>
      </c>
      <c r="H57" s="323">
        <v>5.57</v>
      </c>
      <c r="I57" s="229">
        <f t="shared" si="7"/>
        <v>25.13793</v>
      </c>
      <c r="J57" s="238">
        <f t="shared" si="1"/>
        <v>0.1622848934796643</v>
      </c>
      <c r="K57" s="244">
        <f t="shared" si="5"/>
        <v>2.5785940625</v>
      </c>
      <c r="L57" s="230">
        <f t="shared" si="6"/>
        <v>14.123541346801362</v>
      </c>
      <c r="M57" s="245">
        <v>41.257505</v>
      </c>
    </row>
    <row r="58" spans="1:13" s="8" customFormat="1" ht="15">
      <c r="A58" s="215" t="s">
        <v>192</v>
      </c>
      <c r="B58" s="195">
        <v>1450</v>
      </c>
      <c r="C58" s="343">
        <f>Volume!J58</f>
        <v>216.8</v>
      </c>
      <c r="D58" s="207">
        <v>23.46</v>
      </c>
      <c r="E58" s="228">
        <f t="shared" si="2"/>
        <v>34017</v>
      </c>
      <c r="F58" s="233">
        <f t="shared" si="3"/>
        <v>10.821033210332102</v>
      </c>
      <c r="G58" s="325">
        <f t="shared" si="4"/>
        <v>56619.484</v>
      </c>
      <c r="H58" s="323">
        <v>7.19</v>
      </c>
      <c r="I58" s="229">
        <f t="shared" si="7"/>
        <v>39.04792</v>
      </c>
      <c r="J58" s="238">
        <f t="shared" si="1"/>
        <v>0.180110332103321</v>
      </c>
      <c r="K58" s="244">
        <f t="shared" si="5"/>
        <v>3.400492625</v>
      </c>
      <c r="L58" s="230">
        <f t="shared" si="6"/>
        <v>18.62526517342456</v>
      </c>
      <c r="M58" s="225">
        <v>54.407882</v>
      </c>
    </row>
    <row r="59" spans="1:13" s="8" customFormat="1" ht="15">
      <c r="A59" s="215" t="s">
        <v>182</v>
      </c>
      <c r="B59" s="195">
        <v>7700</v>
      </c>
      <c r="C59" s="343">
        <f>Volume!J59</f>
        <v>47.5</v>
      </c>
      <c r="D59" s="385">
        <v>7.14</v>
      </c>
      <c r="E59" s="228">
        <f t="shared" si="2"/>
        <v>54978</v>
      </c>
      <c r="F59" s="233">
        <f t="shared" si="3"/>
        <v>15.031578947368422</v>
      </c>
      <c r="G59" s="325">
        <f t="shared" si="4"/>
        <v>81055.975</v>
      </c>
      <c r="H59" s="323">
        <v>7.13</v>
      </c>
      <c r="I59" s="229">
        <f t="shared" si="7"/>
        <v>10.526750000000002</v>
      </c>
      <c r="J59" s="238">
        <f t="shared" si="1"/>
        <v>0.22161578947368424</v>
      </c>
      <c r="K59" s="244">
        <f t="shared" si="5"/>
        <v>4.9424118125</v>
      </c>
      <c r="L59" s="230">
        <f t="shared" si="6"/>
        <v>27.070704381862434</v>
      </c>
      <c r="M59" s="225">
        <v>79.078589</v>
      </c>
    </row>
    <row r="60" spans="1:13" s="9" customFormat="1" ht="15">
      <c r="A60" s="215" t="s">
        <v>217</v>
      </c>
      <c r="B60" s="195">
        <v>200</v>
      </c>
      <c r="C60" s="343">
        <f>Volume!J60</f>
        <v>2222.65</v>
      </c>
      <c r="D60" s="385">
        <v>234.32</v>
      </c>
      <c r="E60" s="228">
        <f t="shared" si="2"/>
        <v>46864</v>
      </c>
      <c r="F60" s="233">
        <f t="shared" si="3"/>
        <v>10.54237059366072</v>
      </c>
      <c r="G60" s="325">
        <f t="shared" si="4"/>
        <v>69090.5</v>
      </c>
      <c r="H60" s="323">
        <v>5</v>
      </c>
      <c r="I60" s="229">
        <f t="shared" si="7"/>
        <v>345.4525</v>
      </c>
      <c r="J60" s="238">
        <f t="shared" si="1"/>
        <v>0.1554237059366072</v>
      </c>
      <c r="K60" s="244">
        <f t="shared" si="5"/>
        <v>1.8710441875</v>
      </c>
      <c r="L60" s="230">
        <f t="shared" si="6"/>
        <v>10.248131075826755</v>
      </c>
      <c r="M60" s="245">
        <v>29.936707</v>
      </c>
    </row>
    <row r="61" spans="1:13" s="8" customFormat="1" ht="15">
      <c r="A61" s="215" t="s">
        <v>158</v>
      </c>
      <c r="B61" s="195">
        <v>2950</v>
      </c>
      <c r="C61" s="343">
        <f>Volume!J61</f>
        <v>115.8</v>
      </c>
      <c r="D61" s="385">
        <v>11.98</v>
      </c>
      <c r="E61" s="228">
        <f t="shared" si="2"/>
        <v>35341</v>
      </c>
      <c r="F61" s="233">
        <f t="shared" si="3"/>
        <v>10.345423143350605</v>
      </c>
      <c r="G61" s="325">
        <f t="shared" si="4"/>
        <v>53582.974</v>
      </c>
      <c r="H61" s="323">
        <v>5.34</v>
      </c>
      <c r="I61" s="229">
        <f t="shared" si="7"/>
        <v>18.16372</v>
      </c>
      <c r="J61" s="238">
        <f t="shared" si="1"/>
        <v>0.15685423143350605</v>
      </c>
      <c r="K61" s="244">
        <f t="shared" si="5"/>
        <v>3.72635225</v>
      </c>
      <c r="L61" s="230">
        <f t="shared" si="6"/>
        <v>20.410071845351304</v>
      </c>
      <c r="M61" s="245">
        <v>59.621636</v>
      </c>
    </row>
    <row r="62" spans="1:13" s="9" customFormat="1" ht="15">
      <c r="A62" s="215" t="s">
        <v>104</v>
      </c>
      <c r="B62" s="195">
        <v>600</v>
      </c>
      <c r="C62" s="343">
        <f>Volume!J62</f>
        <v>493.95</v>
      </c>
      <c r="D62" s="385">
        <v>53.16</v>
      </c>
      <c r="E62" s="228">
        <f t="shared" si="2"/>
        <v>31895.999999999996</v>
      </c>
      <c r="F62" s="233">
        <f t="shared" si="3"/>
        <v>10.762222897054357</v>
      </c>
      <c r="G62" s="325">
        <f t="shared" si="4"/>
        <v>46714.5</v>
      </c>
      <c r="H62" s="323">
        <v>5</v>
      </c>
      <c r="I62" s="229">
        <f t="shared" si="7"/>
        <v>77.8575</v>
      </c>
      <c r="J62" s="238">
        <f t="shared" si="1"/>
        <v>0.1576222289705436</v>
      </c>
      <c r="K62" s="244">
        <f t="shared" si="5"/>
        <v>2.97166375</v>
      </c>
      <c r="L62" s="230">
        <f t="shared" si="6"/>
        <v>16.276472691953924</v>
      </c>
      <c r="M62" s="245">
        <v>47.54662</v>
      </c>
    </row>
    <row r="63" spans="1:13" s="9" customFormat="1" ht="15">
      <c r="A63" s="215" t="s">
        <v>48</v>
      </c>
      <c r="B63" s="195">
        <v>1100</v>
      </c>
      <c r="C63" s="343">
        <f>Volume!J63</f>
        <v>292.4</v>
      </c>
      <c r="D63" s="385">
        <v>32.22</v>
      </c>
      <c r="E63" s="228">
        <f t="shared" si="2"/>
        <v>35442</v>
      </c>
      <c r="F63" s="233">
        <f t="shared" si="3"/>
        <v>11.019151846785226</v>
      </c>
      <c r="G63" s="325">
        <f t="shared" si="4"/>
        <v>51524</v>
      </c>
      <c r="H63" s="323">
        <v>5</v>
      </c>
      <c r="I63" s="229">
        <f t="shared" si="7"/>
        <v>46.84</v>
      </c>
      <c r="J63" s="238">
        <f t="shared" si="1"/>
        <v>0.1601915184678523</v>
      </c>
      <c r="K63" s="244">
        <f t="shared" si="5"/>
        <v>3.0395261875</v>
      </c>
      <c r="L63" s="230">
        <f t="shared" si="6"/>
        <v>16.64817057021427</v>
      </c>
      <c r="M63" s="245">
        <v>48.632419</v>
      </c>
    </row>
    <row r="64" spans="1:13" s="9" customFormat="1" ht="15">
      <c r="A64" s="215" t="s">
        <v>6</v>
      </c>
      <c r="B64" s="195">
        <v>1125</v>
      </c>
      <c r="C64" s="343">
        <f>Volume!J64</f>
        <v>185.75</v>
      </c>
      <c r="D64" s="385">
        <v>19.84</v>
      </c>
      <c r="E64" s="228">
        <f t="shared" si="2"/>
        <v>22320</v>
      </c>
      <c r="F64" s="233">
        <f t="shared" si="3"/>
        <v>10.681022880215343</v>
      </c>
      <c r="G64" s="325">
        <f>(B64*C64)*H64%+E64</f>
        <v>32768.4375</v>
      </c>
      <c r="H64" s="323">
        <v>5</v>
      </c>
      <c r="I64" s="229">
        <f>G64/B64</f>
        <v>29.1275</v>
      </c>
      <c r="J64" s="238">
        <f t="shared" si="1"/>
        <v>0.15681022880215345</v>
      </c>
      <c r="K64" s="244">
        <f t="shared" si="5"/>
        <v>1.9557301875</v>
      </c>
      <c r="L64" s="230">
        <f t="shared" si="6"/>
        <v>10.71197540087558</v>
      </c>
      <c r="M64" s="245">
        <v>31.291683</v>
      </c>
    </row>
    <row r="65" spans="1:13" s="8" customFormat="1" ht="15">
      <c r="A65" s="215" t="s">
        <v>193</v>
      </c>
      <c r="B65" s="195">
        <v>1000</v>
      </c>
      <c r="C65" s="343">
        <f>Volume!J65</f>
        <v>347.25</v>
      </c>
      <c r="D65" s="207">
        <v>45.48</v>
      </c>
      <c r="E65" s="228">
        <f t="shared" si="2"/>
        <v>45480</v>
      </c>
      <c r="F65" s="233">
        <f t="shared" si="3"/>
        <v>13.09719222462203</v>
      </c>
      <c r="G65" s="325">
        <f t="shared" si="4"/>
        <v>68745.75</v>
      </c>
      <c r="H65" s="323">
        <v>6.7</v>
      </c>
      <c r="I65" s="229">
        <f t="shared" si="7"/>
        <v>68.74575</v>
      </c>
      <c r="J65" s="238">
        <f aca="true" t="shared" si="8" ref="J65:J114">I65/C65</f>
        <v>0.19797192224622032</v>
      </c>
      <c r="K65" s="244">
        <f t="shared" si="5"/>
        <v>3.89347575</v>
      </c>
      <c r="L65" s="230">
        <f t="shared" si="6"/>
        <v>21.325444953743446</v>
      </c>
      <c r="M65" s="225">
        <v>62.295612</v>
      </c>
    </row>
    <row r="66" spans="1:13" s="8" customFormat="1" ht="15">
      <c r="A66" s="215" t="s">
        <v>183</v>
      </c>
      <c r="B66" s="195">
        <v>600</v>
      </c>
      <c r="C66" s="343">
        <f>Volume!J66</f>
        <v>522.7</v>
      </c>
      <c r="D66" s="385">
        <v>54.17</v>
      </c>
      <c r="E66" s="228">
        <f t="shared" si="2"/>
        <v>32502</v>
      </c>
      <c r="F66" s="233">
        <f t="shared" si="3"/>
        <v>10.363497225942222</v>
      </c>
      <c r="G66" s="325">
        <f aca="true" t="shared" si="9" ref="G66:G114">(B66*C66)*H66%+E66</f>
        <v>48183</v>
      </c>
      <c r="H66" s="323">
        <v>5</v>
      </c>
      <c r="I66" s="229">
        <f t="shared" si="7"/>
        <v>80.305</v>
      </c>
      <c r="J66" s="238">
        <f t="shared" si="8"/>
        <v>0.15363497225942224</v>
      </c>
      <c r="K66" s="244">
        <f t="shared" si="5"/>
        <v>2.7740656875</v>
      </c>
      <c r="L66" s="230">
        <f t="shared" si="6"/>
        <v>15.194183530448269</v>
      </c>
      <c r="M66" s="225">
        <v>44.385051</v>
      </c>
    </row>
    <row r="67" spans="1:13" s="9" customFormat="1" ht="15">
      <c r="A67" s="215" t="s">
        <v>147</v>
      </c>
      <c r="B67" s="195">
        <v>400</v>
      </c>
      <c r="C67" s="343">
        <f>Volume!J67</f>
        <v>653.75</v>
      </c>
      <c r="D67" s="385">
        <v>68.27</v>
      </c>
      <c r="E67" s="228">
        <f aca="true" t="shared" si="10" ref="E67:E125">D67*B67</f>
        <v>27308</v>
      </c>
      <c r="F67" s="233">
        <f aca="true" t="shared" si="11" ref="F67:F125">D67/C67*100</f>
        <v>10.44282982791587</v>
      </c>
      <c r="G67" s="325">
        <f t="shared" si="9"/>
        <v>40383</v>
      </c>
      <c r="H67" s="323">
        <v>5</v>
      </c>
      <c r="I67" s="229">
        <f t="shared" si="7"/>
        <v>100.9575</v>
      </c>
      <c r="J67" s="238">
        <f t="shared" si="8"/>
        <v>0.1544282982791587</v>
      </c>
      <c r="K67" s="244">
        <f t="shared" si="5"/>
        <v>4.7013195625</v>
      </c>
      <c r="L67" s="230">
        <f t="shared" si="6"/>
        <v>25.750187744215687</v>
      </c>
      <c r="M67" s="245">
        <v>75.221113</v>
      </c>
    </row>
    <row r="68" spans="1:13" s="8" customFormat="1" ht="15">
      <c r="A68" s="215" t="s">
        <v>159</v>
      </c>
      <c r="B68" s="195">
        <v>250</v>
      </c>
      <c r="C68" s="343">
        <f>Volume!J68</f>
        <v>2077.7</v>
      </c>
      <c r="D68" s="385">
        <v>223.64</v>
      </c>
      <c r="E68" s="228">
        <f t="shared" si="10"/>
        <v>55910</v>
      </c>
      <c r="F68" s="233">
        <f t="shared" si="11"/>
        <v>10.763825383837897</v>
      </c>
      <c r="G68" s="325">
        <f t="shared" si="9"/>
        <v>86763.845</v>
      </c>
      <c r="H68" s="323">
        <v>5.94</v>
      </c>
      <c r="I68" s="229">
        <f t="shared" si="7"/>
        <v>347.05538</v>
      </c>
      <c r="J68" s="238">
        <f t="shared" si="8"/>
        <v>0.167038253838379</v>
      </c>
      <c r="K68" s="244">
        <f aca="true" t="shared" si="12" ref="K68:K114">M68/16</f>
        <v>3.0672404375</v>
      </c>
      <c r="L68" s="230">
        <f aca="true" t="shared" si="13" ref="L68:L114">K68*SQRT(30)</f>
        <v>16.799967769107646</v>
      </c>
      <c r="M68" s="245">
        <v>49.075847</v>
      </c>
    </row>
    <row r="69" spans="1:13" s="9" customFormat="1" ht="15">
      <c r="A69" s="215" t="s">
        <v>148</v>
      </c>
      <c r="B69" s="195">
        <v>12500</v>
      </c>
      <c r="C69" s="343">
        <f>Volume!J69</f>
        <v>30.75</v>
      </c>
      <c r="D69" s="385">
        <v>3.42</v>
      </c>
      <c r="E69" s="228">
        <f t="shared" si="10"/>
        <v>42750</v>
      </c>
      <c r="F69" s="233">
        <f t="shared" si="11"/>
        <v>11.121951219512196</v>
      </c>
      <c r="G69" s="325">
        <f t="shared" si="9"/>
        <v>61968.75</v>
      </c>
      <c r="H69" s="323">
        <v>5</v>
      </c>
      <c r="I69" s="229">
        <f t="shared" si="7"/>
        <v>4.9575</v>
      </c>
      <c r="J69" s="238">
        <f t="shared" si="8"/>
        <v>0.16121951219512193</v>
      </c>
      <c r="K69" s="244">
        <f t="shared" si="12"/>
        <v>3.6290753125</v>
      </c>
      <c r="L69" s="230">
        <f t="shared" si="13"/>
        <v>19.8772641154136</v>
      </c>
      <c r="M69" s="245">
        <v>58.065205</v>
      </c>
    </row>
    <row r="70" spans="1:13" s="8" customFormat="1" ht="15">
      <c r="A70" s="215" t="s">
        <v>184</v>
      </c>
      <c r="B70" s="195">
        <v>4000</v>
      </c>
      <c r="C70" s="343">
        <f>Volume!J70</f>
        <v>119.8</v>
      </c>
      <c r="D70" s="385">
        <v>13.09</v>
      </c>
      <c r="E70" s="228">
        <f t="shared" si="10"/>
        <v>52360</v>
      </c>
      <c r="F70" s="233">
        <f t="shared" si="11"/>
        <v>10.926544240400668</v>
      </c>
      <c r="G70" s="325">
        <f t="shared" si="9"/>
        <v>84083.04</v>
      </c>
      <c r="H70" s="323">
        <v>6.62</v>
      </c>
      <c r="I70" s="229">
        <f t="shared" si="7"/>
        <v>21.02076</v>
      </c>
      <c r="J70" s="238">
        <f t="shared" si="8"/>
        <v>0.1754654424040067</v>
      </c>
      <c r="K70" s="244">
        <f t="shared" si="12"/>
        <v>3.0850253125</v>
      </c>
      <c r="L70" s="230">
        <f t="shared" si="13"/>
        <v>16.897379541306744</v>
      </c>
      <c r="M70" s="225">
        <v>49.360405</v>
      </c>
    </row>
    <row r="71" spans="1:13" s="8" customFormat="1" ht="15">
      <c r="A71" s="215" t="s">
        <v>194</v>
      </c>
      <c r="B71" s="195">
        <v>2500</v>
      </c>
      <c r="C71" s="343">
        <f>Volume!J71</f>
        <v>116.35</v>
      </c>
      <c r="D71" s="207">
        <v>12.28</v>
      </c>
      <c r="E71" s="228">
        <f t="shared" si="10"/>
        <v>30700</v>
      </c>
      <c r="F71" s="233">
        <f t="shared" si="11"/>
        <v>10.55436183927804</v>
      </c>
      <c r="G71" s="325">
        <f t="shared" si="9"/>
        <v>45243.75</v>
      </c>
      <c r="H71" s="323">
        <v>5</v>
      </c>
      <c r="I71" s="229">
        <f aca="true" t="shared" si="14" ref="I71:I125">G71/B71</f>
        <v>18.0975</v>
      </c>
      <c r="J71" s="238">
        <f t="shared" si="8"/>
        <v>0.15554361839278041</v>
      </c>
      <c r="K71" s="244">
        <f t="shared" si="12"/>
        <v>3.3562069375</v>
      </c>
      <c r="L71" s="230">
        <f t="shared" si="13"/>
        <v>18.382702473240812</v>
      </c>
      <c r="M71" s="225">
        <v>53.699311</v>
      </c>
    </row>
    <row r="72" spans="1:13" s="8" customFormat="1" ht="15">
      <c r="A72" s="215" t="s">
        <v>160</v>
      </c>
      <c r="B72" s="195">
        <v>1700</v>
      </c>
      <c r="C72" s="343">
        <f>Volume!J72</f>
        <v>180.05</v>
      </c>
      <c r="D72" s="385">
        <v>19.53</v>
      </c>
      <c r="E72" s="228">
        <f t="shared" si="10"/>
        <v>33201</v>
      </c>
      <c r="F72" s="233">
        <f t="shared" si="11"/>
        <v>10.846986948069981</v>
      </c>
      <c r="G72" s="325">
        <f t="shared" si="9"/>
        <v>48505.25</v>
      </c>
      <c r="H72" s="323">
        <v>5</v>
      </c>
      <c r="I72" s="229">
        <f t="shared" si="14"/>
        <v>28.5325</v>
      </c>
      <c r="J72" s="238">
        <f t="shared" si="8"/>
        <v>0.1584698694806998</v>
      </c>
      <c r="K72" s="244">
        <f t="shared" si="12"/>
        <v>2.2705491875</v>
      </c>
      <c r="L72" s="230">
        <f t="shared" si="13"/>
        <v>12.43631007918777</v>
      </c>
      <c r="M72" s="245">
        <v>36.328787</v>
      </c>
    </row>
    <row r="73" spans="1:13" s="8" customFormat="1" ht="15">
      <c r="A73" s="215" t="s">
        <v>226</v>
      </c>
      <c r="B73" s="195">
        <v>200</v>
      </c>
      <c r="C73" s="343">
        <f>Volume!J73</f>
        <v>1349.25</v>
      </c>
      <c r="D73" s="385">
        <v>144.59</v>
      </c>
      <c r="E73" s="228">
        <f>D73*B73</f>
        <v>28918</v>
      </c>
      <c r="F73" s="233">
        <f>D73/C73*100</f>
        <v>10.71632388363906</v>
      </c>
      <c r="G73" s="325">
        <f>(B73*C73)*H73%+E73</f>
        <v>42410.5</v>
      </c>
      <c r="H73" s="323">
        <v>5</v>
      </c>
      <c r="I73" s="229">
        <f>G73/B73</f>
        <v>212.0525</v>
      </c>
      <c r="J73" s="238">
        <f>I73/C73</f>
        <v>0.1571632388363906</v>
      </c>
      <c r="K73" s="244">
        <f>M73/16</f>
        <v>2.6364014375</v>
      </c>
      <c r="L73" s="230">
        <f t="shared" si="13"/>
        <v>14.440165379577964</v>
      </c>
      <c r="M73" s="245">
        <v>42.182423</v>
      </c>
    </row>
    <row r="74" spans="1:13" s="9" customFormat="1" ht="15">
      <c r="A74" s="215" t="s">
        <v>7</v>
      </c>
      <c r="B74" s="195">
        <v>625</v>
      </c>
      <c r="C74" s="343">
        <f>Volume!J74</f>
        <v>830.5</v>
      </c>
      <c r="D74" s="385">
        <v>92.62</v>
      </c>
      <c r="E74" s="228">
        <f t="shared" si="10"/>
        <v>57887.5</v>
      </c>
      <c r="F74" s="233">
        <f t="shared" si="11"/>
        <v>11.152317880794703</v>
      </c>
      <c r="G74" s="325">
        <f t="shared" si="9"/>
        <v>83840.625</v>
      </c>
      <c r="H74" s="323">
        <v>5</v>
      </c>
      <c r="I74" s="229">
        <f t="shared" si="14"/>
        <v>134.145</v>
      </c>
      <c r="J74" s="238">
        <f t="shared" si="8"/>
        <v>0.16152317880794703</v>
      </c>
      <c r="K74" s="244">
        <f t="shared" si="12"/>
        <v>2.319655125</v>
      </c>
      <c r="L74" s="230">
        <f t="shared" si="13"/>
        <v>12.705274375949658</v>
      </c>
      <c r="M74" s="245">
        <v>37.114482</v>
      </c>
    </row>
    <row r="75" spans="1:13" s="8" customFormat="1" ht="15">
      <c r="A75" s="215" t="s">
        <v>185</v>
      </c>
      <c r="B75" s="195">
        <v>1200</v>
      </c>
      <c r="C75" s="343">
        <f>Volume!J75</f>
        <v>466.55</v>
      </c>
      <c r="D75" s="385">
        <v>50.45</v>
      </c>
      <c r="E75" s="228">
        <f t="shared" si="10"/>
        <v>60540</v>
      </c>
      <c r="F75" s="233">
        <f t="shared" si="11"/>
        <v>10.813417640124317</v>
      </c>
      <c r="G75" s="325">
        <f t="shared" si="9"/>
        <v>88588.986</v>
      </c>
      <c r="H75" s="323">
        <v>5.01</v>
      </c>
      <c r="I75" s="229">
        <f t="shared" si="14"/>
        <v>73.824155</v>
      </c>
      <c r="J75" s="238">
        <f t="shared" si="8"/>
        <v>0.15823417640124318</v>
      </c>
      <c r="K75" s="244">
        <f t="shared" si="12"/>
        <v>3.067531875</v>
      </c>
      <c r="L75" s="230">
        <f t="shared" si="13"/>
        <v>16.801564038036176</v>
      </c>
      <c r="M75" s="225">
        <v>49.08051</v>
      </c>
    </row>
    <row r="76" spans="1:13" s="8" customFormat="1" ht="15">
      <c r="A76" s="215" t="s">
        <v>240</v>
      </c>
      <c r="B76" s="195">
        <v>400</v>
      </c>
      <c r="C76" s="343">
        <f>Volume!J76</f>
        <v>905.3</v>
      </c>
      <c r="D76" s="385">
        <v>97.57</v>
      </c>
      <c r="E76" s="228">
        <f t="shared" si="10"/>
        <v>39028</v>
      </c>
      <c r="F76" s="233">
        <f t="shared" si="11"/>
        <v>10.777642770352369</v>
      </c>
      <c r="G76" s="325">
        <f t="shared" si="9"/>
        <v>57134</v>
      </c>
      <c r="H76" s="323">
        <v>5</v>
      </c>
      <c r="I76" s="229">
        <f t="shared" si="14"/>
        <v>142.835</v>
      </c>
      <c r="J76" s="238">
        <f t="shared" si="8"/>
        <v>0.1577764277035237</v>
      </c>
      <c r="K76" s="244">
        <f t="shared" si="12"/>
        <v>2.360015875</v>
      </c>
      <c r="L76" s="230">
        <f t="shared" si="13"/>
        <v>12.926339308077926</v>
      </c>
      <c r="M76" s="245">
        <v>37.760254</v>
      </c>
    </row>
    <row r="77" spans="1:13" s="9" customFormat="1" ht="15">
      <c r="A77" s="215" t="s">
        <v>223</v>
      </c>
      <c r="B77" s="195">
        <v>1250</v>
      </c>
      <c r="C77" s="343">
        <f>Volume!J77</f>
        <v>268.5</v>
      </c>
      <c r="D77" s="385">
        <v>28.9</v>
      </c>
      <c r="E77" s="228">
        <f t="shared" si="10"/>
        <v>36125</v>
      </c>
      <c r="F77" s="233">
        <f t="shared" si="11"/>
        <v>10.763500931098696</v>
      </c>
      <c r="G77" s="325">
        <f t="shared" si="9"/>
        <v>54651.5</v>
      </c>
      <c r="H77" s="323">
        <v>5.52</v>
      </c>
      <c r="I77" s="229">
        <f t="shared" si="14"/>
        <v>43.7212</v>
      </c>
      <c r="J77" s="238">
        <f t="shared" si="8"/>
        <v>0.162835009310987</v>
      </c>
      <c r="K77" s="244">
        <f t="shared" si="12"/>
        <v>2.053780625</v>
      </c>
      <c r="L77" s="230">
        <f t="shared" si="13"/>
        <v>11.249019764795584</v>
      </c>
      <c r="M77" s="245">
        <v>32.86049</v>
      </c>
    </row>
    <row r="78" spans="1:13" s="8" customFormat="1" ht="15">
      <c r="A78" s="215" t="s">
        <v>186</v>
      </c>
      <c r="B78" s="195">
        <v>1600</v>
      </c>
      <c r="C78" s="343">
        <f>Volume!J78</f>
        <v>244.4</v>
      </c>
      <c r="D78" s="385">
        <v>35.01</v>
      </c>
      <c r="E78" s="228">
        <f t="shared" si="10"/>
        <v>56016</v>
      </c>
      <c r="F78" s="233">
        <f t="shared" si="11"/>
        <v>14.324877250409166</v>
      </c>
      <c r="G78" s="325">
        <f t="shared" si="9"/>
        <v>78383.488</v>
      </c>
      <c r="H78" s="323">
        <v>5.72</v>
      </c>
      <c r="I78" s="229">
        <f t="shared" si="14"/>
        <v>48.98968</v>
      </c>
      <c r="J78" s="238">
        <f t="shared" si="8"/>
        <v>0.20044877250409165</v>
      </c>
      <c r="K78" s="244">
        <f t="shared" si="12"/>
        <v>3.800296375</v>
      </c>
      <c r="L78" s="230">
        <f t="shared" si="13"/>
        <v>20.815080497926118</v>
      </c>
      <c r="M78" s="225">
        <v>60.804742</v>
      </c>
    </row>
    <row r="79" spans="1:13" s="8" customFormat="1" ht="15">
      <c r="A79" s="215" t="s">
        <v>161</v>
      </c>
      <c r="B79" s="195">
        <v>8900</v>
      </c>
      <c r="C79" s="343">
        <f>Volume!J79</f>
        <v>39.95</v>
      </c>
      <c r="D79" s="385">
        <v>4.33</v>
      </c>
      <c r="E79" s="228">
        <f t="shared" si="10"/>
        <v>38537</v>
      </c>
      <c r="F79" s="233">
        <f t="shared" si="11"/>
        <v>10.83854818523154</v>
      </c>
      <c r="G79" s="325">
        <f t="shared" si="9"/>
        <v>59479.18949999999</v>
      </c>
      <c r="H79" s="323">
        <v>5.89</v>
      </c>
      <c r="I79" s="229">
        <f t="shared" si="14"/>
        <v>6.6830549999999995</v>
      </c>
      <c r="J79" s="238">
        <f t="shared" si="8"/>
        <v>0.16728548185231537</v>
      </c>
      <c r="K79" s="244">
        <f t="shared" si="12"/>
        <v>3.723602125</v>
      </c>
      <c r="L79" s="230">
        <f t="shared" si="13"/>
        <v>20.395008790366713</v>
      </c>
      <c r="M79" s="245">
        <v>59.577634</v>
      </c>
    </row>
    <row r="80" spans="1:13" s="9" customFormat="1" ht="15">
      <c r="A80" s="215" t="s">
        <v>8</v>
      </c>
      <c r="B80" s="195">
        <v>1600</v>
      </c>
      <c r="C80" s="343">
        <f>Volume!J80</f>
        <v>142.5</v>
      </c>
      <c r="D80" s="385">
        <v>14.5</v>
      </c>
      <c r="E80" s="228">
        <f t="shared" si="10"/>
        <v>23200</v>
      </c>
      <c r="F80" s="233">
        <f t="shared" si="11"/>
        <v>10.175438596491228</v>
      </c>
      <c r="G80" s="325">
        <f t="shared" si="9"/>
        <v>35671.6</v>
      </c>
      <c r="H80" s="323">
        <v>5.47</v>
      </c>
      <c r="I80" s="229">
        <f t="shared" si="14"/>
        <v>22.29475</v>
      </c>
      <c r="J80" s="238">
        <f t="shared" si="8"/>
        <v>0.1564543859649123</v>
      </c>
      <c r="K80" s="244">
        <f t="shared" si="12"/>
        <v>2.7526358125</v>
      </c>
      <c r="L80" s="230">
        <f t="shared" si="13"/>
        <v>15.076807271028109</v>
      </c>
      <c r="M80" s="245">
        <v>44.042173</v>
      </c>
    </row>
    <row r="81" spans="1:13" s="8" customFormat="1" ht="15">
      <c r="A81" s="215" t="s">
        <v>195</v>
      </c>
      <c r="B81" s="195">
        <v>28000</v>
      </c>
      <c r="C81" s="343">
        <f>Volume!J81</f>
        <v>12.75</v>
      </c>
      <c r="D81" s="207">
        <v>2.21</v>
      </c>
      <c r="E81" s="228">
        <f t="shared" si="10"/>
        <v>61880</v>
      </c>
      <c r="F81" s="233">
        <f t="shared" si="11"/>
        <v>17.333333333333336</v>
      </c>
      <c r="G81" s="325">
        <f t="shared" si="9"/>
        <v>82086.2</v>
      </c>
      <c r="H81" s="323">
        <v>5.66</v>
      </c>
      <c r="I81" s="229">
        <f t="shared" si="14"/>
        <v>2.93165</v>
      </c>
      <c r="J81" s="238">
        <f t="shared" si="8"/>
        <v>0.22993333333333332</v>
      </c>
      <c r="K81" s="244">
        <f t="shared" si="12"/>
        <v>3.1017693125</v>
      </c>
      <c r="L81" s="230">
        <f t="shared" si="13"/>
        <v>16.98909020633541</v>
      </c>
      <c r="M81" s="225">
        <v>49.628309</v>
      </c>
    </row>
    <row r="82" spans="1:13" s="9" customFormat="1" ht="15">
      <c r="A82" s="215" t="s">
        <v>218</v>
      </c>
      <c r="B82" s="195">
        <v>1150</v>
      </c>
      <c r="C82" s="343">
        <f>Volume!J82</f>
        <v>218.25</v>
      </c>
      <c r="D82" s="385">
        <v>23.26</v>
      </c>
      <c r="E82" s="228">
        <f t="shared" si="10"/>
        <v>26749</v>
      </c>
      <c r="F82" s="233">
        <f t="shared" si="11"/>
        <v>10.657502863688432</v>
      </c>
      <c r="G82" s="325">
        <f t="shared" si="9"/>
        <v>39373.67125</v>
      </c>
      <c r="H82" s="323">
        <v>5.03</v>
      </c>
      <c r="I82" s="229">
        <f t="shared" si="14"/>
        <v>34.237975</v>
      </c>
      <c r="J82" s="238">
        <f t="shared" si="8"/>
        <v>0.1568750286368843</v>
      </c>
      <c r="K82" s="244">
        <f t="shared" si="12"/>
        <v>2.4968224375</v>
      </c>
      <c r="L82" s="230">
        <f t="shared" si="13"/>
        <v>13.675659711037829</v>
      </c>
      <c r="M82" s="245">
        <v>39.949159</v>
      </c>
    </row>
    <row r="83" spans="1:13" s="8" customFormat="1" ht="15">
      <c r="A83" s="215" t="s">
        <v>187</v>
      </c>
      <c r="B83" s="195">
        <v>2200</v>
      </c>
      <c r="C83" s="343">
        <f>Volume!J83</f>
        <v>240</v>
      </c>
      <c r="D83" s="385">
        <v>34.61</v>
      </c>
      <c r="E83" s="228">
        <f t="shared" si="10"/>
        <v>76142</v>
      </c>
      <c r="F83" s="233">
        <f t="shared" si="11"/>
        <v>14.420833333333333</v>
      </c>
      <c r="G83" s="325">
        <f t="shared" si="9"/>
        <v>108455.6</v>
      </c>
      <c r="H83" s="323">
        <v>6.12</v>
      </c>
      <c r="I83" s="229">
        <f t="shared" si="14"/>
        <v>49.298</v>
      </c>
      <c r="J83" s="238">
        <f t="shared" si="8"/>
        <v>0.20540833333333333</v>
      </c>
      <c r="K83" s="244">
        <f t="shared" si="12"/>
        <v>4.429697625</v>
      </c>
      <c r="L83" s="230">
        <f t="shared" si="13"/>
        <v>24.262453121395605</v>
      </c>
      <c r="M83" s="225">
        <v>70.875162</v>
      </c>
    </row>
    <row r="84" spans="1:13" s="8" customFormat="1" ht="15">
      <c r="A84" s="215" t="s">
        <v>162</v>
      </c>
      <c r="B84" s="195">
        <v>5900</v>
      </c>
      <c r="C84" s="343">
        <f>Volume!J84</f>
        <v>65.55</v>
      </c>
      <c r="D84" s="385">
        <v>7.95</v>
      </c>
      <c r="E84" s="228">
        <f t="shared" si="10"/>
        <v>46905</v>
      </c>
      <c r="F84" s="233">
        <f t="shared" si="11"/>
        <v>12.128146453089245</v>
      </c>
      <c r="G84" s="325">
        <f t="shared" si="9"/>
        <v>70225.7235</v>
      </c>
      <c r="H84" s="323">
        <v>6.03</v>
      </c>
      <c r="I84" s="229">
        <f t="shared" si="14"/>
        <v>11.902664999999999</v>
      </c>
      <c r="J84" s="238">
        <f t="shared" si="8"/>
        <v>0.18158146453089244</v>
      </c>
      <c r="K84" s="244">
        <f t="shared" si="12"/>
        <v>3.3557253125</v>
      </c>
      <c r="L84" s="230">
        <f t="shared" si="13"/>
        <v>18.38006450447323</v>
      </c>
      <c r="M84" s="245">
        <v>53.691605</v>
      </c>
    </row>
    <row r="85" spans="1:13" s="8" customFormat="1" ht="15">
      <c r="A85" s="215" t="s">
        <v>163</v>
      </c>
      <c r="B85" s="195">
        <v>2090</v>
      </c>
      <c r="C85" s="343">
        <f>Volume!J85</f>
        <v>237.65</v>
      </c>
      <c r="D85" s="385">
        <v>25.47</v>
      </c>
      <c r="E85" s="228">
        <f t="shared" si="10"/>
        <v>53232.299999999996</v>
      </c>
      <c r="F85" s="233">
        <f t="shared" si="11"/>
        <v>10.717441615821585</v>
      </c>
      <c r="G85" s="325">
        <f t="shared" si="9"/>
        <v>78066.725</v>
      </c>
      <c r="H85" s="323">
        <v>5</v>
      </c>
      <c r="I85" s="229">
        <f t="shared" si="14"/>
        <v>37.352500000000006</v>
      </c>
      <c r="J85" s="238">
        <f t="shared" si="8"/>
        <v>0.1571744161582159</v>
      </c>
      <c r="K85" s="244">
        <f t="shared" si="12"/>
        <v>2.9877858125</v>
      </c>
      <c r="L85" s="230">
        <f t="shared" si="13"/>
        <v>16.364776865001506</v>
      </c>
      <c r="M85" s="245">
        <v>47.804573</v>
      </c>
    </row>
    <row r="86" spans="1:13" s="9" customFormat="1" ht="15">
      <c r="A86" s="215" t="s">
        <v>137</v>
      </c>
      <c r="B86" s="195">
        <v>3250</v>
      </c>
      <c r="C86" s="343">
        <f>Volume!J86</f>
        <v>134.2</v>
      </c>
      <c r="D86" s="385">
        <v>14.6</v>
      </c>
      <c r="E86" s="228">
        <f t="shared" si="10"/>
        <v>47450</v>
      </c>
      <c r="F86" s="233">
        <f t="shared" si="11"/>
        <v>10.879284649776453</v>
      </c>
      <c r="G86" s="325">
        <f t="shared" si="9"/>
        <v>69257.5</v>
      </c>
      <c r="H86" s="323">
        <v>5</v>
      </c>
      <c r="I86" s="229">
        <f t="shared" si="14"/>
        <v>21.31</v>
      </c>
      <c r="J86" s="238">
        <f t="shared" si="8"/>
        <v>0.15879284649776454</v>
      </c>
      <c r="K86" s="244">
        <f t="shared" si="12"/>
        <v>2.2220813125</v>
      </c>
      <c r="L86" s="230">
        <f t="shared" si="13"/>
        <v>12.170840594669361</v>
      </c>
      <c r="M86" s="245">
        <v>35.553301</v>
      </c>
    </row>
    <row r="87" spans="1:13" s="9" customFormat="1" ht="15">
      <c r="A87" s="215" t="s">
        <v>50</v>
      </c>
      <c r="B87" s="195">
        <v>450</v>
      </c>
      <c r="C87" s="343">
        <f>Volume!J87</f>
        <v>881.75</v>
      </c>
      <c r="D87" s="385">
        <v>94.55</v>
      </c>
      <c r="E87" s="228">
        <f t="shared" si="10"/>
        <v>42547.5</v>
      </c>
      <c r="F87" s="233">
        <f t="shared" si="11"/>
        <v>10.722994045931387</v>
      </c>
      <c r="G87" s="325">
        <f t="shared" si="9"/>
        <v>62386.875</v>
      </c>
      <c r="H87" s="323">
        <v>5</v>
      </c>
      <c r="I87" s="229">
        <f t="shared" si="14"/>
        <v>138.6375</v>
      </c>
      <c r="J87" s="238">
        <f t="shared" si="8"/>
        <v>0.15722994045931385</v>
      </c>
      <c r="K87" s="244">
        <f t="shared" si="12"/>
        <v>1.8842114375</v>
      </c>
      <c r="L87" s="230">
        <f t="shared" si="13"/>
        <v>10.320251074279856</v>
      </c>
      <c r="M87" s="245">
        <v>30.147383</v>
      </c>
    </row>
    <row r="88" spans="1:13" s="8" customFormat="1" ht="15">
      <c r="A88" s="215" t="s">
        <v>188</v>
      </c>
      <c r="B88" s="195">
        <v>1050</v>
      </c>
      <c r="C88" s="343">
        <f>Volume!J88</f>
        <v>223.3</v>
      </c>
      <c r="D88" s="385">
        <v>24.37</v>
      </c>
      <c r="E88" s="228">
        <f t="shared" si="10"/>
        <v>25588.5</v>
      </c>
      <c r="F88" s="233">
        <f t="shared" si="11"/>
        <v>10.913569189431259</v>
      </c>
      <c r="G88" s="325">
        <f>(B88*C88)*H88%+E88</f>
        <v>39445.3815</v>
      </c>
      <c r="H88" s="323">
        <v>5.91</v>
      </c>
      <c r="I88" s="229">
        <f>G88/B88</f>
        <v>37.56703</v>
      </c>
      <c r="J88" s="238">
        <f t="shared" si="8"/>
        <v>0.1682356918943126</v>
      </c>
      <c r="K88" s="244">
        <f t="shared" si="12"/>
        <v>3.2563146875</v>
      </c>
      <c r="L88" s="230">
        <f t="shared" si="13"/>
        <v>17.83557008679136</v>
      </c>
      <c r="M88" s="225">
        <v>52.101035</v>
      </c>
    </row>
    <row r="89" spans="1:13" s="9" customFormat="1" ht="15">
      <c r="A89" s="215" t="s">
        <v>94</v>
      </c>
      <c r="B89" s="195">
        <v>1200</v>
      </c>
      <c r="C89" s="343">
        <f>Volume!J89</f>
        <v>250.45</v>
      </c>
      <c r="D89" s="385">
        <v>29.49</v>
      </c>
      <c r="E89" s="228">
        <f t="shared" si="10"/>
        <v>35388</v>
      </c>
      <c r="F89" s="233">
        <f t="shared" si="11"/>
        <v>11.774805350369336</v>
      </c>
      <c r="G89" s="325">
        <f t="shared" si="9"/>
        <v>50415</v>
      </c>
      <c r="H89" s="323">
        <v>5</v>
      </c>
      <c r="I89" s="229">
        <f t="shared" si="14"/>
        <v>42.0125</v>
      </c>
      <c r="J89" s="238">
        <f t="shared" si="8"/>
        <v>0.16774805350369337</v>
      </c>
      <c r="K89" s="244">
        <f t="shared" si="12"/>
        <v>3.5270004375</v>
      </c>
      <c r="L89" s="230">
        <f t="shared" si="13"/>
        <v>19.3181769994934</v>
      </c>
      <c r="M89" s="245">
        <v>56.432007</v>
      </c>
    </row>
    <row r="90" spans="1:13" s="8" customFormat="1" ht="15">
      <c r="A90" s="215" t="s">
        <v>241</v>
      </c>
      <c r="B90" s="195">
        <v>650</v>
      </c>
      <c r="C90" s="343">
        <f>Volume!J90</f>
        <v>417.1</v>
      </c>
      <c r="D90" s="385">
        <v>46.01</v>
      </c>
      <c r="E90" s="228">
        <f t="shared" si="10"/>
        <v>29906.5</v>
      </c>
      <c r="F90" s="233">
        <f t="shared" si="11"/>
        <v>11.030927835051545</v>
      </c>
      <c r="G90" s="325">
        <f t="shared" si="9"/>
        <v>43462.25</v>
      </c>
      <c r="H90" s="323">
        <v>5</v>
      </c>
      <c r="I90" s="229">
        <f t="shared" si="14"/>
        <v>66.865</v>
      </c>
      <c r="J90" s="238">
        <f t="shared" si="8"/>
        <v>0.16030927835051545</v>
      </c>
      <c r="K90" s="244">
        <f t="shared" si="12"/>
        <v>3.12469575</v>
      </c>
      <c r="L90" s="230">
        <f t="shared" si="13"/>
        <v>17.114663476155233</v>
      </c>
      <c r="M90" s="245">
        <v>49.995132</v>
      </c>
    </row>
    <row r="91" spans="1:13" s="9" customFormat="1" ht="15">
      <c r="A91" s="215" t="s">
        <v>95</v>
      </c>
      <c r="B91" s="195">
        <v>1200</v>
      </c>
      <c r="C91" s="343">
        <f>Volume!J91</f>
        <v>546.65</v>
      </c>
      <c r="D91" s="385">
        <v>55.48</v>
      </c>
      <c r="E91" s="228">
        <f t="shared" si="10"/>
        <v>66576</v>
      </c>
      <c r="F91" s="233">
        <f t="shared" si="11"/>
        <v>10.149089911277782</v>
      </c>
      <c r="G91" s="325">
        <f t="shared" si="9"/>
        <v>99375</v>
      </c>
      <c r="H91" s="323">
        <v>5</v>
      </c>
      <c r="I91" s="229">
        <f t="shared" si="14"/>
        <v>82.8125</v>
      </c>
      <c r="J91" s="238">
        <f t="shared" si="8"/>
        <v>0.15149089911277783</v>
      </c>
      <c r="K91" s="244">
        <f t="shared" si="12"/>
        <v>3.1650618125</v>
      </c>
      <c r="L91" s="230">
        <f t="shared" si="13"/>
        <v>17.335757506044363</v>
      </c>
      <c r="M91" s="245">
        <v>50.640989</v>
      </c>
    </row>
    <row r="92" spans="1:13" s="9" customFormat="1" ht="15">
      <c r="A92" s="215" t="s">
        <v>242</v>
      </c>
      <c r="B92" s="195">
        <v>2800</v>
      </c>
      <c r="C92" s="343">
        <f>Volume!J92</f>
        <v>127.75</v>
      </c>
      <c r="D92" s="385">
        <v>16.3</v>
      </c>
      <c r="E92" s="228">
        <f t="shared" si="10"/>
        <v>45640</v>
      </c>
      <c r="F92" s="233">
        <f t="shared" si="11"/>
        <v>12.759295499021528</v>
      </c>
      <c r="G92" s="325">
        <f t="shared" si="9"/>
        <v>66851.61</v>
      </c>
      <c r="H92" s="323">
        <v>5.93</v>
      </c>
      <c r="I92" s="229">
        <f t="shared" si="14"/>
        <v>23.875575</v>
      </c>
      <c r="J92" s="238">
        <f t="shared" si="8"/>
        <v>0.18689295499021527</v>
      </c>
      <c r="K92" s="244">
        <f t="shared" si="12"/>
        <v>3.2619569375</v>
      </c>
      <c r="L92" s="230">
        <f t="shared" si="13"/>
        <v>17.866473962792192</v>
      </c>
      <c r="M92" s="245">
        <v>52.191311</v>
      </c>
    </row>
    <row r="93" spans="1:13" s="9" customFormat="1" ht="15">
      <c r="A93" s="215" t="s">
        <v>243</v>
      </c>
      <c r="B93" s="195">
        <v>300</v>
      </c>
      <c r="C93" s="343">
        <f>Volume!J93</f>
        <v>905.5</v>
      </c>
      <c r="D93" s="385">
        <v>117.03</v>
      </c>
      <c r="E93" s="228">
        <f t="shared" si="10"/>
        <v>35109</v>
      </c>
      <c r="F93" s="233">
        <f t="shared" si="11"/>
        <v>12.924351187189398</v>
      </c>
      <c r="G93" s="325">
        <f t="shared" si="9"/>
        <v>52005.630000000005</v>
      </c>
      <c r="H93" s="323">
        <v>6.22</v>
      </c>
      <c r="I93" s="229">
        <f t="shared" si="14"/>
        <v>173.3521</v>
      </c>
      <c r="J93" s="238">
        <f t="shared" si="8"/>
        <v>0.19144351187189398</v>
      </c>
      <c r="K93" s="244">
        <f t="shared" si="12"/>
        <v>3.53799925</v>
      </c>
      <c r="L93" s="230">
        <f t="shared" si="13"/>
        <v>19.378419976613596</v>
      </c>
      <c r="M93" s="245">
        <v>56.607988</v>
      </c>
    </row>
    <row r="94" spans="1:13" s="9" customFormat="1" ht="15">
      <c r="A94" s="215" t="s">
        <v>244</v>
      </c>
      <c r="B94" s="195">
        <v>800</v>
      </c>
      <c r="C94" s="343">
        <f>Volume!J94</f>
        <v>403.85</v>
      </c>
      <c r="D94" s="385">
        <v>43.4</v>
      </c>
      <c r="E94" s="228">
        <f t="shared" si="10"/>
        <v>34720</v>
      </c>
      <c r="F94" s="233">
        <f t="shared" si="11"/>
        <v>10.746564318435063</v>
      </c>
      <c r="G94" s="325">
        <f t="shared" si="9"/>
        <v>50874</v>
      </c>
      <c r="H94" s="323">
        <v>5</v>
      </c>
      <c r="I94" s="229">
        <f t="shared" si="14"/>
        <v>63.5925</v>
      </c>
      <c r="J94" s="238">
        <f t="shared" si="8"/>
        <v>0.1574656431843506</v>
      </c>
      <c r="K94" s="244">
        <f t="shared" si="12"/>
        <v>2.1790569375</v>
      </c>
      <c r="L94" s="230">
        <f t="shared" si="13"/>
        <v>11.935186387568749</v>
      </c>
      <c r="M94" s="245">
        <v>34.864911</v>
      </c>
    </row>
    <row r="95" spans="1:13" s="9" customFormat="1" ht="15">
      <c r="A95" s="215" t="s">
        <v>252</v>
      </c>
      <c r="B95" s="195">
        <v>700</v>
      </c>
      <c r="C95" s="343">
        <f>Volume!J95</f>
        <v>401.5</v>
      </c>
      <c r="D95" s="385">
        <v>43</v>
      </c>
      <c r="E95" s="228">
        <f>D95*B95</f>
        <v>30100</v>
      </c>
      <c r="F95" s="233">
        <f>D95/C95*100</f>
        <v>10.709838107098381</v>
      </c>
      <c r="G95" s="325">
        <f>(B95*C95)*H95%+E95</f>
        <v>45782.59</v>
      </c>
      <c r="H95" s="323">
        <v>5.58</v>
      </c>
      <c r="I95" s="229">
        <f>G95/B95</f>
        <v>65.4037</v>
      </c>
      <c r="J95" s="238">
        <f>I95/C95</f>
        <v>0.1628983810709838</v>
      </c>
      <c r="K95" s="244">
        <f>M95/16</f>
        <v>2.680517625</v>
      </c>
      <c r="L95" s="230">
        <f t="shared" si="13"/>
        <v>14.681799690026738</v>
      </c>
      <c r="M95" s="245">
        <v>42.888282</v>
      </c>
    </row>
    <row r="96" spans="1:13" s="9" customFormat="1" ht="15">
      <c r="A96" s="215" t="s">
        <v>113</v>
      </c>
      <c r="B96" s="195">
        <v>550</v>
      </c>
      <c r="C96" s="343">
        <f>Volume!J96</f>
        <v>525.75</v>
      </c>
      <c r="D96" s="385">
        <v>57.7</v>
      </c>
      <c r="E96" s="228">
        <f t="shared" si="10"/>
        <v>31735</v>
      </c>
      <c r="F96" s="233">
        <f t="shared" si="11"/>
        <v>10.974797907750833</v>
      </c>
      <c r="G96" s="325">
        <f t="shared" si="9"/>
        <v>46193.125</v>
      </c>
      <c r="H96" s="323">
        <v>5</v>
      </c>
      <c r="I96" s="229">
        <f t="shared" si="14"/>
        <v>83.9875</v>
      </c>
      <c r="J96" s="238">
        <f t="shared" si="8"/>
        <v>0.15974797907750832</v>
      </c>
      <c r="K96" s="244">
        <f t="shared" si="12"/>
        <v>2.7632916875</v>
      </c>
      <c r="L96" s="230">
        <f t="shared" si="13"/>
        <v>15.135171902102664</v>
      </c>
      <c r="M96" s="245">
        <v>44.212667</v>
      </c>
    </row>
    <row r="97" spans="1:13" s="8" customFormat="1" ht="15">
      <c r="A97" s="215" t="s">
        <v>164</v>
      </c>
      <c r="B97" s="195">
        <v>550</v>
      </c>
      <c r="C97" s="343">
        <f>Volume!J97</f>
        <v>578.95</v>
      </c>
      <c r="D97" s="385">
        <v>60.62</v>
      </c>
      <c r="E97" s="228">
        <f t="shared" si="10"/>
        <v>33341</v>
      </c>
      <c r="F97" s="233">
        <f t="shared" si="11"/>
        <v>10.470679678728732</v>
      </c>
      <c r="G97" s="325">
        <f t="shared" si="9"/>
        <v>53433.459749999995</v>
      </c>
      <c r="H97" s="323">
        <v>6.31</v>
      </c>
      <c r="I97" s="229">
        <f t="shared" si="14"/>
        <v>97.15174499999999</v>
      </c>
      <c r="J97" s="238">
        <f t="shared" si="8"/>
        <v>0.1678067967872873</v>
      </c>
      <c r="K97" s="244">
        <f t="shared" si="12"/>
        <v>3.178301625</v>
      </c>
      <c r="L97" s="230">
        <f t="shared" si="13"/>
        <v>17.408274945678254</v>
      </c>
      <c r="M97" s="245">
        <v>50.852826</v>
      </c>
    </row>
    <row r="98" spans="1:13" s="9" customFormat="1" ht="15">
      <c r="A98" s="215" t="s">
        <v>219</v>
      </c>
      <c r="B98" s="195">
        <v>300</v>
      </c>
      <c r="C98" s="343">
        <f>Volume!J98</f>
        <v>1262.65</v>
      </c>
      <c r="D98" s="385">
        <v>137.45</v>
      </c>
      <c r="E98" s="228">
        <f t="shared" si="10"/>
        <v>41235</v>
      </c>
      <c r="F98" s="233">
        <f t="shared" si="11"/>
        <v>10.885835346295487</v>
      </c>
      <c r="G98" s="325">
        <f t="shared" si="9"/>
        <v>60174.75</v>
      </c>
      <c r="H98" s="323">
        <v>5</v>
      </c>
      <c r="I98" s="229">
        <f t="shared" si="14"/>
        <v>200.5825</v>
      </c>
      <c r="J98" s="238">
        <f t="shared" si="8"/>
        <v>0.1588583534629549</v>
      </c>
      <c r="K98" s="244">
        <f t="shared" si="12"/>
        <v>2.1132621875</v>
      </c>
      <c r="L98" s="230">
        <f t="shared" si="13"/>
        <v>11.57481370016462</v>
      </c>
      <c r="M98" s="245">
        <v>33.812195</v>
      </c>
    </row>
    <row r="99" spans="1:13" s="9" customFormat="1" ht="15">
      <c r="A99" s="215" t="s">
        <v>233</v>
      </c>
      <c r="B99" s="195">
        <v>3350</v>
      </c>
      <c r="C99" s="343">
        <f>Volume!J99</f>
        <v>67.5</v>
      </c>
      <c r="D99" s="385">
        <v>7.25</v>
      </c>
      <c r="E99" s="228">
        <f>D99*B99</f>
        <v>24287.5</v>
      </c>
      <c r="F99" s="233">
        <f>D99/C99*100</f>
        <v>10.74074074074074</v>
      </c>
      <c r="G99" s="325">
        <f>(B99*C99)*H99%+E99</f>
        <v>35593.75</v>
      </c>
      <c r="H99" s="323">
        <v>5</v>
      </c>
      <c r="I99" s="229">
        <f>G99/B99</f>
        <v>10.625</v>
      </c>
      <c r="J99" s="238">
        <f>I99/C99</f>
        <v>0.1574074074074074</v>
      </c>
      <c r="K99" s="244">
        <f>M99/16</f>
        <v>2.0015230625</v>
      </c>
      <c r="L99" s="230">
        <f t="shared" si="13"/>
        <v>10.962793306980725</v>
      </c>
      <c r="M99" s="245">
        <v>32.024369</v>
      </c>
    </row>
    <row r="100" spans="1:13" s="9" customFormat="1" ht="15">
      <c r="A100" s="215" t="s">
        <v>253</v>
      </c>
      <c r="B100" s="195">
        <v>2700</v>
      </c>
      <c r="C100" s="343">
        <f>Volume!J100</f>
        <v>84.3</v>
      </c>
      <c r="D100" s="385">
        <v>9.16</v>
      </c>
      <c r="E100" s="228">
        <f>D100*B100</f>
        <v>24732</v>
      </c>
      <c r="F100" s="233">
        <f>D100/C100*100</f>
        <v>10.865954922894424</v>
      </c>
      <c r="G100" s="325">
        <f>(B100*C100)*H100%+E100</f>
        <v>39822.543</v>
      </c>
      <c r="H100" s="323">
        <v>6.63</v>
      </c>
      <c r="I100" s="229">
        <f>G100/B100</f>
        <v>14.749089999999999</v>
      </c>
      <c r="J100" s="238">
        <f>I100/C100</f>
        <v>0.17495954922894424</v>
      </c>
      <c r="K100" s="244">
        <f>M100/16</f>
        <v>2.681146625</v>
      </c>
      <c r="L100" s="230">
        <f t="shared" si="13"/>
        <v>14.685244864913445</v>
      </c>
      <c r="M100" s="245">
        <v>42.898346</v>
      </c>
    </row>
    <row r="101" spans="1:13" s="9" customFormat="1" ht="15">
      <c r="A101" s="215" t="s">
        <v>220</v>
      </c>
      <c r="B101" s="195">
        <v>600</v>
      </c>
      <c r="C101" s="343">
        <f>Volume!J101</f>
        <v>427.15</v>
      </c>
      <c r="D101" s="207">
        <v>46.42</v>
      </c>
      <c r="E101" s="228">
        <f t="shared" si="10"/>
        <v>27852</v>
      </c>
      <c r="F101" s="233">
        <f t="shared" si="11"/>
        <v>10.86737679971907</v>
      </c>
      <c r="G101" s="325">
        <f t="shared" si="9"/>
        <v>40666.5</v>
      </c>
      <c r="H101" s="323">
        <v>5</v>
      </c>
      <c r="I101" s="229">
        <f t="shared" si="14"/>
        <v>67.7775</v>
      </c>
      <c r="J101" s="238">
        <f t="shared" si="8"/>
        <v>0.1586737679971907</v>
      </c>
      <c r="K101" s="244">
        <f t="shared" si="12"/>
        <v>2.1328536875</v>
      </c>
      <c r="L101" s="230">
        <f t="shared" si="13"/>
        <v>11.682120765018244</v>
      </c>
      <c r="M101" s="245">
        <v>34.125659</v>
      </c>
    </row>
    <row r="102" spans="1:13" s="9" customFormat="1" ht="15">
      <c r="A102" s="215" t="s">
        <v>221</v>
      </c>
      <c r="B102" s="195">
        <v>500</v>
      </c>
      <c r="C102" s="343">
        <f>Volume!J102</f>
        <v>1178.45</v>
      </c>
      <c r="D102" s="207">
        <v>121.13</v>
      </c>
      <c r="E102" s="228">
        <f t="shared" si="10"/>
        <v>60565</v>
      </c>
      <c r="F102" s="233">
        <f t="shared" si="11"/>
        <v>10.278755993041706</v>
      </c>
      <c r="G102" s="325">
        <f t="shared" si="9"/>
        <v>90026.25</v>
      </c>
      <c r="H102" s="323">
        <v>5</v>
      </c>
      <c r="I102" s="229">
        <f t="shared" si="14"/>
        <v>180.0525</v>
      </c>
      <c r="J102" s="238">
        <f t="shared" si="8"/>
        <v>0.15278755993041707</v>
      </c>
      <c r="K102" s="244">
        <f t="shared" si="12"/>
        <v>2.15979575</v>
      </c>
      <c r="L102" s="230">
        <f t="shared" si="13"/>
        <v>11.829688518787883</v>
      </c>
      <c r="M102" s="245">
        <v>34.556732</v>
      </c>
    </row>
    <row r="103" spans="1:13" s="8" customFormat="1" ht="15">
      <c r="A103" s="215" t="s">
        <v>51</v>
      </c>
      <c r="B103" s="195">
        <v>1600</v>
      </c>
      <c r="C103" s="343">
        <f>Volume!J103</f>
        <v>165.75</v>
      </c>
      <c r="D103" s="207">
        <v>17.92</v>
      </c>
      <c r="E103" s="228">
        <f t="shared" si="10"/>
        <v>28672.000000000004</v>
      </c>
      <c r="F103" s="233">
        <f t="shared" si="11"/>
        <v>10.811463046757165</v>
      </c>
      <c r="G103" s="325">
        <f t="shared" si="9"/>
        <v>41932</v>
      </c>
      <c r="H103" s="323">
        <v>5</v>
      </c>
      <c r="I103" s="229">
        <f t="shared" si="14"/>
        <v>26.2075</v>
      </c>
      <c r="J103" s="238">
        <f t="shared" si="8"/>
        <v>0.15811463046757165</v>
      </c>
      <c r="K103" s="244">
        <f t="shared" si="12"/>
        <v>2.4989243125</v>
      </c>
      <c r="L103" s="230">
        <f t="shared" si="13"/>
        <v>13.687172154543388</v>
      </c>
      <c r="M103" s="245">
        <v>39.982789</v>
      </c>
    </row>
    <row r="104" spans="1:13" s="8" customFormat="1" ht="15">
      <c r="A104" s="215" t="s">
        <v>245</v>
      </c>
      <c r="B104" s="195">
        <v>375</v>
      </c>
      <c r="C104" s="343">
        <f>Volume!J104</f>
        <v>1210.7</v>
      </c>
      <c r="D104" s="207">
        <v>131.9</v>
      </c>
      <c r="E104" s="228">
        <f t="shared" si="10"/>
        <v>49462.5</v>
      </c>
      <c r="F104" s="233">
        <f t="shared" si="11"/>
        <v>10.894523829189726</v>
      </c>
      <c r="G104" s="325">
        <f t="shared" si="9"/>
        <v>73298.15625</v>
      </c>
      <c r="H104" s="323">
        <v>5.25</v>
      </c>
      <c r="I104" s="229">
        <f t="shared" si="14"/>
        <v>195.46175</v>
      </c>
      <c r="J104" s="238">
        <f t="shared" si="8"/>
        <v>0.16144523829189725</v>
      </c>
      <c r="K104" s="244">
        <f t="shared" si="12"/>
        <v>2.4347006875</v>
      </c>
      <c r="L104" s="230">
        <f t="shared" si="13"/>
        <v>13.335404873170862</v>
      </c>
      <c r="M104" s="245">
        <v>38.955211</v>
      </c>
    </row>
    <row r="105" spans="1:13" s="8" customFormat="1" ht="15">
      <c r="A105" s="215" t="s">
        <v>196</v>
      </c>
      <c r="B105" s="195">
        <v>1500</v>
      </c>
      <c r="C105" s="343">
        <f>Volume!J105</f>
        <v>231.3</v>
      </c>
      <c r="D105" s="207">
        <v>29.89</v>
      </c>
      <c r="E105" s="228">
        <f t="shared" si="10"/>
        <v>44835</v>
      </c>
      <c r="F105" s="233">
        <f t="shared" si="11"/>
        <v>12.922611327280586</v>
      </c>
      <c r="G105" s="325">
        <f t="shared" si="9"/>
        <v>70890.945</v>
      </c>
      <c r="H105" s="323">
        <v>7.51</v>
      </c>
      <c r="I105" s="229">
        <f t="shared" si="14"/>
        <v>47.260630000000006</v>
      </c>
      <c r="J105" s="238">
        <f t="shared" si="8"/>
        <v>0.2043261132728059</v>
      </c>
      <c r="K105" s="244">
        <f t="shared" si="12"/>
        <v>4.420380625</v>
      </c>
      <c r="L105" s="230">
        <f t="shared" si="13"/>
        <v>24.211421810712846</v>
      </c>
      <c r="M105" s="225">
        <v>70.72609</v>
      </c>
    </row>
    <row r="106" spans="1:13" s="8" customFormat="1" ht="15">
      <c r="A106" s="215" t="s">
        <v>197</v>
      </c>
      <c r="B106" s="195">
        <v>850</v>
      </c>
      <c r="C106" s="343">
        <f>Volume!J106</f>
        <v>308.35</v>
      </c>
      <c r="D106" s="207">
        <v>58.4</v>
      </c>
      <c r="E106" s="228">
        <f t="shared" si="10"/>
        <v>49640</v>
      </c>
      <c r="F106" s="233">
        <f t="shared" si="11"/>
        <v>18.939516782876602</v>
      </c>
      <c r="G106" s="325">
        <f t="shared" si="9"/>
        <v>62744.875</v>
      </c>
      <c r="H106" s="323">
        <v>5</v>
      </c>
      <c r="I106" s="229">
        <f t="shared" si="14"/>
        <v>73.8175</v>
      </c>
      <c r="J106" s="238">
        <f t="shared" si="8"/>
        <v>0.239395167828766</v>
      </c>
      <c r="K106" s="244">
        <f t="shared" si="12"/>
        <v>4.458951375</v>
      </c>
      <c r="L106" s="230">
        <f t="shared" si="13"/>
        <v>24.42268250906177</v>
      </c>
      <c r="M106" s="225">
        <v>71.343222</v>
      </c>
    </row>
    <row r="107" spans="1:13" s="8" customFormat="1" ht="15">
      <c r="A107" s="215" t="s">
        <v>165</v>
      </c>
      <c r="B107" s="195">
        <v>875</v>
      </c>
      <c r="C107" s="343">
        <f>Volume!J107</f>
        <v>537.5</v>
      </c>
      <c r="D107" s="207">
        <v>58.3</v>
      </c>
      <c r="E107" s="228">
        <f t="shared" si="10"/>
        <v>51012.5</v>
      </c>
      <c r="F107" s="233">
        <f t="shared" si="11"/>
        <v>10.846511627906978</v>
      </c>
      <c r="G107" s="325">
        <f t="shared" si="9"/>
        <v>86897.34375</v>
      </c>
      <c r="H107" s="323">
        <v>7.63</v>
      </c>
      <c r="I107" s="229">
        <f t="shared" si="14"/>
        <v>99.31125</v>
      </c>
      <c r="J107" s="238">
        <f t="shared" si="8"/>
        <v>0.18476511627906977</v>
      </c>
      <c r="K107" s="244">
        <f t="shared" si="12"/>
        <v>4.041244625</v>
      </c>
      <c r="L107" s="230">
        <f t="shared" si="13"/>
        <v>22.13480841509006</v>
      </c>
      <c r="M107" s="245">
        <v>64.659914</v>
      </c>
    </row>
    <row r="108" spans="1:13" s="8" customFormat="1" ht="15">
      <c r="A108" s="215" t="s">
        <v>166</v>
      </c>
      <c r="B108" s="195">
        <v>450</v>
      </c>
      <c r="C108" s="343">
        <f>Volume!J108</f>
        <v>970</v>
      </c>
      <c r="D108" s="207">
        <v>104.02</v>
      </c>
      <c r="E108" s="228">
        <f t="shared" si="10"/>
        <v>46809</v>
      </c>
      <c r="F108" s="233">
        <f t="shared" si="11"/>
        <v>10.723711340206185</v>
      </c>
      <c r="G108" s="325">
        <f t="shared" si="9"/>
        <v>68634</v>
      </c>
      <c r="H108" s="323">
        <v>5</v>
      </c>
      <c r="I108" s="229">
        <f t="shared" si="14"/>
        <v>152.52</v>
      </c>
      <c r="J108" s="238">
        <f t="shared" si="8"/>
        <v>0.15723711340206187</v>
      </c>
      <c r="K108" s="244">
        <f t="shared" si="12"/>
        <v>2.0086185625</v>
      </c>
      <c r="L108" s="230">
        <f t="shared" si="13"/>
        <v>11.001656961048504</v>
      </c>
      <c r="M108" s="245">
        <v>32.137897</v>
      </c>
    </row>
    <row r="109" spans="1:13" s="8" customFormat="1" ht="15">
      <c r="A109" s="215" t="s">
        <v>231</v>
      </c>
      <c r="B109" s="195">
        <v>250</v>
      </c>
      <c r="C109" s="343">
        <f>Volume!J109</f>
        <v>1419.8</v>
      </c>
      <c r="D109" s="207">
        <v>178.32</v>
      </c>
      <c r="E109" s="228">
        <f>D109*B109</f>
        <v>44580</v>
      </c>
      <c r="F109" s="233">
        <f>D109/C109*100</f>
        <v>12.559515424707705</v>
      </c>
      <c r="G109" s="325">
        <f>(B109*C109)*H109%+E109</f>
        <v>67332.295</v>
      </c>
      <c r="H109" s="323">
        <v>6.41</v>
      </c>
      <c r="I109" s="229">
        <f>G109/B109</f>
        <v>269.32918</v>
      </c>
      <c r="J109" s="238">
        <f>I109/C109</f>
        <v>0.18969515424707706</v>
      </c>
      <c r="K109" s="244">
        <f>M109/16</f>
        <v>3.7456180625</v>
      </c>
      <c r="L109" s="230">
        <f t="shared" si="13"/>
        <v>20.51559504630045</v>
      </c>
      <c r="M109" s="245">
        <v>59.929889</v>
      </c>
    </row>
    <row r="110" spans="1:13" s="9" customFormat="1" ht="15">
      <c r="A110" s="215" t="s">
        <v>246</v>
      </c>
      <c r="B110" s="195">
        <v>200</v>
      </c>
      <c r="C110" s="343">
        <f>Volume!J110</f>
        <v>1396.1</v>
      </c>
      <c r="D110" s="207">
        <v>149.93</v>
      </c>
      <c r="E110" s="228">
        <f t="shared" si="10"/>
        <v>29986</v>
      </c>
      <c r="F110" s="233">
        <f t="shared" si="11"/>
        <v>10.739202062889479</v>
      </c>
      <c r="G110" s="325">
        <f>(B110*C110)*H110%+E110</f>
        <v>46264.526</v>
      </c>
      <c r="H110" s="323">
        <v>5.83</v>
      </c>
      <c r="I110" s="229">
        <f>G110/B110</f>
        <v>231.32263</v>
      </c>
      <c r="J110" s="238">
        <f>I110/C110</f>
        <v>0.1656920206288948</v>
      </c>
      <c r="K110" s="244">
        <f>M110/16</f>
        <v>3.165958875</v>
      </c>
      <c r="L110" s="230">
        <f t="shared" si="13"/>
        <v>17.340670919711783</v>
      </c>
      <c r="M110" s="245">
        <v>50.655342</v>
      </c>
    </row>
    <row r="111" spans="1:13" s="8" customFormat="1" ht="15">
      <c r="A111" s="215" t="s">
        <v>105</v>
      </c>
      <c r="B111" s="195">
        <v>7600</v>
      </c>
      <c r="C111" s="343">
        <f>Volume!J111</f>
        <v>84.65</v>
      </c>
      <c r="D111" s="207">
        <v>8.86</v>
      </c>
      <c r="E111" s="228">
        <f t="shared" si="10"/>
        <v>67336</v>
      </c>
      <c r="F111" s="233">
        <f t="shared" si="11"/>
        <v>10.466627288836383</v>
      </c>
      <c r="G111" s="325">
        <f t="shared" si="9"/>
        <v>103427.37400000001</v>
      </c>
      <c r="H111" s="323">
        <v>5.61</v>
      </c>
      <c r="I111" s="229">
        <f t="shared" si="14"/>
        <v>13.608865000000002</v>
      </c>
      <c r="J111" s="238">
        <f t="shared" si="8"/>
        <v>0.16076627288836387</v>
      </c>
      <c r="K111" s="244">
        <f t="shared" si="12"/>
        <v>3.5810650625</v>
      </c>
      <c r="L111" s="230">
        <f t="shared" si="13"/>
        <v>19.614301146248977</v>
      </c>
      <c r="M111" s="245">
        <v>57.297041</v>
      </c>
    </row>
    <row r="112" spans="1:13" s="9" customFormat="1" ht="15">
      <c r="A112" s="215" t="s">
        <v>167</v>
      </c>
      <c r="B112" s="195">
        <v>1350</v>
      </c>
      <c r="C112" s="343">
        <f>Volume!J112</f>
        <v>227.65</v>
      </c>
      <c r="D112" s="207">
        <v>24.67</v>
      </c>
      <c r="E112" s="228">
        <f t="shared" si="10"/>
        <v>33304.5</v>
      </c>
      <c r="F112" s="233">
        <f t="shared" si="11"/>
        <v>10.8368108939161</v>
      </c>
      <c r="G112" s="325">
        <f t="shared" si="9"/>
        <v>48670.875</v>
      </c>
      <c r="H112" s="323">
        <v>5</v>
      </c>
      <c r="I112" s="229">
        <f t="shared" si="14"/>
        <v>36.0525</v>
      </c>
      <c r="J112" s="238">
        <f t="shared" si="8"/>
        <v>0.158368108939161</v>
      </c>
      <c r="K112" s="244">
        <f t="shared" si="12"/>
        <v>2.1528548125</v>
      </c>
      <c r="L112" s="230">
        <f t="shared" si="13"/>
        <v>11.79167143839805</v>
      </c>
      <c r="M112" s="245">
        <v>34.445677</v>
      </c>
    </row>
    <row r="113" spans="1:13" s="9" customFormat="1" ht="15">
      <c r="A113" s="215" t="s">
        <v>224</v>
      </c>
      <c r="B113" s="195">
        <v>412</v>
      </c>
      <c r="C113" s="343">
        <f>Volume!J113</f>
        <v>823.8</v>
      </c>
      <c r="D113" s="207">
        <v>89.11</v>
      </c>
      <c r="E113" s="228">
        <f t="shared" si="10"/>
        <v>36713.32</v>
      </c>
      <c r="F113" s="233">
        <f t="shared" si="11"/>
        <v>10.816945860645788</v>
      </c>
      <c r="G113" s="325">
        <f t="shared" si="9"/>
        <v>53683.6</v>
      </c>
      <c r="H113" s="323">
        <v>5</v>
      </c>
      <c r="I113" s="229">
        <f t="shared" si="14"/>
        <v>130.29999999999998</v>
      </c>
      <c r="J113" s="238">
        <f t="shared" si="8"/>
        <v>0.15816945860645787</v>
      </c>
      <c r="K113" s="244">
        <f t="shared" si="12"/>
        <v>2.5992279375</v>
      </c>
      <c r="L113" s="230">
        <f t="shared" si="13"/>
        <v>14.23655773466378</v>
      </c>
      <c r="M113" s="245">
        <v>41.587647</v>
      </c>
    </row>
    <row r="114" spans="1:13" s="9" customFormat="1" ht="15">
      <c r="A114" s="215" t="s">
        <v>247</v>
      </c>
      <c r="B114" s="195">
        <v>800</v>
      </c>
      <c r="C114" s="343">
        <f>Volume!J114</f>
        <v>557.95</v>
      </c>
      <c r="D114" s="207">
        <v>59.81</v>
      </c>
      <c r="E114" s="228">
        <f t="shared" si="10"/>
        <v>47848</v>
      </c>
      <c r="F114" s="233">
        <f t="shared" si="11"/>
        <v>10.71959853033426</v>
      </c>
      <c r="G114" s="325">
        <f t="shared" si="9"/>
        <v>70166</v>
      </c>
      <c r="H114" s="323">
        <v>5</v>
      </c>
      <c r="I114" s="229">
        <f t="shared" si="14"/>
        <v>87.7075</v>
      </c>
      <c r="J114" s="238">
        <f t="shared" si="8"/>
        <v>0.15719598530334258</v>
      </c>
      <c r="K114" s="244">
        <f t="shared" si="12"/>
        <v>2.5324423125</v>
      </c>
      <c r="L114" s="230">
        <f t="shared" si="13"/>
        <v>13.870757801367972</v>
      </c>
      <c r="M114" s="245">
        <v>40.519077</v>
      </c>
    </row>
    <row r="115" spans="1:13" s="9" customFormat="1" ht="15">
      <c r="A115" s="215" t="s">
        <v>201</v>
      </c>
      <c r="B115" s="195">
        <v>675</v>
      </c>
      <c r="C115" s="343">
        <f>Volume!J115</f>
        <v>486.2</v>
      </c>
      <c r="D115" s="207">
        <v>53.06</v>
      </c>
      <c r="E115" s="228">
        <f t="shared" si="10"/>
        <v>35815.5</v>
      </c>
      <c r="F115" s="233">
        <f t="shared" si="11"/>
        <v>10.913204442616207</v>
      </c>
      <c r="G115" s="325">
        <f>(B115*C115)*H115%+E115</f>
        <v>54653.319</v>
      </c>
      <c r="H115" s="323">
        <v>5.74</v>
      </c>
      <c r="I115" s="229">
        <f>G115/B115</f>
        <v>80.96788000000001</v>
      </c>
      <c r="J115" s="238">
        <f>I115/C115</f>
        <v>0.1665320444261621</v>
      </c>
      <c r="K115" s="244">
        <f>M115/16</f>
        <v>2.6889045</v>
      </c>
      <c r="L115" s="230">
        <f>K115*SQRT(30)</f>
        <v>14.7277364962715</v>
      </c>
      <c r="M115" s="245">
        <v>43.022472</v>
      </c>
    </row>
    <row r="116" spans="1:13" s="9" customFormat="1" ht="15">
      <c r="A116" s="215" t="s">
        <v>222</v>
      </c>
      <c r="B116" s="195">
        <v>275</v>
      </c>
      <c r="C116" s="343">
        <f>Volume!J116</f>
        <v>736.85</v>
      </c>
      <c r="D116" s="207">
        <v>80.25</v>
      </c>
      <c r="E116" s="228">
        <f t="shared" si="10"/>
        <v>22068.75</v>
      </c>
      <c r="F116" s="233">
        <f t="shared" si="11"/>
        <v>10.890954739770645</v>
      </c>
      <c r="G116" s="325">
        <f aca="true" t="shared" si="15" ref="G116:G125">(B116*C116)*H116%+E116</f>
        <v>32200.4375</v>
      </c>
      <c r="H116" s="323">
        <v>5</v>
      </c>
      <c r="I116" s="229">
        <f t="shared" si="14"/>
        <v>117.0925</v>
      </c>
      <c r="J116" s="238">
        <f aca="true" t="shared" si="16" ref="J116:J125">I116/C116</f>
        <v>0.15890954739770646</v>
      </c>
      <c r="K116" s="244">
        <f aca="true" t="shared" si="17" ref="K116:K125">M116/16</f>
        <v>2.6827099375</v>
      </c>
      <c r="L116" s="230">
        <f aca="true" t="shared" si="18" ref="L116:L126">K116*SQRT(30)</f>
        <v>14.693807480120244</v>
      </c>
      <c r="M116" s="245">
        <v>42.923359</v>
      </c>
    </row>
    <row r="117" spans="1:13" s="8" customFormat="1" ht="15">
      <c r="A117" s="215" t="s">
        <v>133</v>
      </c>
      <c r="B117" s="195">
        <v>250</v>
      </c>
      <c r="C117" s="343">
        <f>Volume!J117</f>
        <v>1096.8</v>
      </c>
      <c r="D117" s="207">
        <v>118.82</v>
      </c>
      <c r="E117" s="228">
        <f t="shared" si="10"/>
        <v>29705</v>
      </c>
      <c r="F117" s="233">
        <f t="shared" si="11"/>
        <v>10.833333333333334</v>
      </c>
      <c r="G117" s="325">
        <f t="shared" si="15"/>
        <v>43415</v>
      </c>
      <c r="H117" s="323">
        <v>5</v>
      </c>
      <c r="I117" s="229">
        <f t="shared" si="14"/>
        <v>173.66</v>
      </c>
      <c r="J117" s="238">
        <f t="shared" si="16"/>
        <v>0.15833333333333333</v>
      </c>
      <c r="K117" s="244">
        <f t="shared" si="17"/>
        <v>2.157612375</v>
      </c>
      <c r="L117" s="230">
        <f t="shared" si="18"/>
        <v>11.817729681397955</v>
      </c>
      <c r="M117" s="245">
        <v>34.521798</v>
      </c>
    </row>
    <row r="118" spans="1:13" s="8" customFormat="1" ht="15">
      <c r="A118" s="215" t="s">
        <v>248</v>
      </c>
      <c r="B118" s="195">
        <v>411</v>
      </c>
      <c r="C118" s="343">
        <f>Volume!J118</f>
        <v>766.8</v>
      </c>
      <c r="D118" s="207">
        <v>84.78</v>
      </c>
      <c r="E118" s="228">
        <f t="shared" si="10"/>
        <v>34844.58</v>
      </c>
      <c r="F118" s="233">
        <f t="shared" si="11"/>
        <v>11.056338028169014</v>
      </c>
      <c r="G118" s="325">
        <f t="shared" si="15"/>
        <v>52304.155920000005</v>
      </c>
      <c r="H118" s="323">
        <v>5.54</v>
      </c>
      <c r="I118" s="229">
        <f t="shared" si="14"/>
        <v>127.26072</v>
      </c>
      <c r="J118" s="238">
        <f t="shared" si="16"/>
        <v>0.16596338028169016</v>
      </c>
      <c r="K118" s="244">
        <f t="shared" si="17"/>
        <v>3.1466180625</v>
      </c>
      <c r="L118" s="230">
        <f t="shared" si="18"/>
        <v>17.234736926844505</v>
      </c>
      <c r="M118" s="225">
        <v>50.345889</v>
      </c>
    </row>
    <row r="119" spans="1:13" s="9" customFormat="1" ht="15">
      <c r="A119" s="215" t="s">
        <v>189</v>
      </c>
      <c r="B119" s="195">
        <v>2950</v>
      </c>
      <c r="C119" s="343">
        <f>Volume!J119</f>
        <v>101.35</v>
      </c>
      <c r="D119" s="207">
        <v>12.08</v>
      </c>
      <c r="E119" s="228">
        <f t="shared" si="10"/>
        <v>35636</v>
      </c>
      <c r="F119" s="233">
        <f t="shared" si="11"/>
        <v>11.919092254563395</v>
      </c>
      <c r="G119" s="325">
        <f t="shared" si="15"/>
        <v>52050.13925</v>
      </c>
      <c r="H119" s="323">
        <v>5.49</v>
      </c>
      <c r="I119" s="229">
        <f t="shared" si="14"/>
        <v>17.644115</v>
      </c>
      <c r="J119" s="238">
        <f t="shared" si="16"/>
        <v>0.17409092254563394</v>
      </c>
      <c r="K119" s="244">
        <f t="shared" si="17"/>
        <v>4.322263375</v>
      </c>
      <c r="L119" s="230">
        <f t="shared" si="18"/>
        <v>23.674011499659112</v>
      </c>
      <c r="M119" s="225">
        <v>69.156214</v>
      </c>
    </row>
    <row r="120" spans="1:13" s="8" customFormat="1" ht="15">
      <c r="A120" s="215" t="s">
        <v>96</v>
      </c>
      <c r="B120" s="195">
        <v>4200</v>
      </c>
      <c r="C120" s="343">
        <f>Volume!J120</f>
        <v>134</v>
      </c>
      <c r="D120" s="207">
        <v>14</v>
      </c>
      <c r="E120" s="228">
        <f t="shared" si="10"/>
        <v>58800</v>
      </c>
      <c r="F120" s="233">
        <f t="shared" si="11"/>
        <v>10.44776119402985</v>
      </c>
      <c r="G120" s="325">
        <f t="shared" si="15"/>
        <v>86940</v>
      </c>
      <c r="H120" s="323">
        <v>5</v>
      </c>
      <c r="I120" s="229">
        <f t="shared" si="14"/>
        <v>20.7</v>
      </c>
      <c r="J120" s="238">
        <f t="shared" si="16"/>
        <v>0.1544776119402985</v>
      </c>
      <c r="K120" s="244">
        <f t="shared" si="17"/>
        <v>3.4590510625</v>
      </c>
      <c r="L120" s="230">
        <f t="shared" si="18"/>
        <v>18.946002944934623</v>
      </c>
      <c r="M120" s="245">
        <v>55.344817</v>
      </c>
    </row>
    <row r="121" spans="1:13" s="8" customFormat="1" ht="15">
      <c r="A121" s="215" t="s">
        <v>168</v>
      </c>
      <c r="B121" s="195">
        <v>900</v>
      </c>
      <c r="C121" s="343">
        <f>Volume!J121</f>
        <v>467</v>
      </c>
      <c r="D121" s="207">
        <v>50.85</v>
      </c>
      <c r="E121" s="228">
        <f t="shared" si="10"/>
        <v>45765</v>
      </c>
      <c r="F121" s="233">
        <f t="shared" si="11"/>
        <v>10.888650963597431</v>
      </c>
      <c r="G121" s="325">
        <f t="shared" si="15"/>
        <v>66780</v>
      </c>
      <c r="H121" s="323">
        <v>5</v>
      </c>
      <c r="I121" s="229">
        <f t="shared" si="14"/>
        <v>74.2</v>
      </c>
      <c r="J121" s="238">
        <f t="shared" si="16"/>
        <v>0.1588865096359743</v>
      </c>
      <c r="K121" s="244">
        <f t="shared" si="17"/>
        <v>2.4513904375</v>
      </c>
      <c r="L121" s="230">
        <f t="shared" si="18"/>
        <v>13.426818398712081</v>
      </c>
      <c r="M121" s="245">
        <v>39.222247</v>
      </c>
    </row>
    <row r="122" spans="1:13" s="8" customFormat="1" ht="15">
      <c r="A122" s="215" t="s">
        <v>169</v>
      </c>
      <c r="B122" s="195">
        <v>6900</v>
      </c>
      <c r="C122" s="343">
        <f>Volume!J122</f>
        <v>54</v>
      </c>
      <c r="D122" s="207">
        <v>5.74</v>
      </c>
      <c r="E122" s="228">
        <f t="shared" si="10"/>
        <v>39606</v>
      </c>
      <c r="F122" s="233">
        <f t="shared" si="11"/>
        <v>10.62962962962963</v>
      </c>
      <c r="G122" s="325">
        <f t="shared" si="15"/>
        <v>58496.82</v>
      </c>
      <c r="H122" s="323">
        <v>5.07</v>
      </c>
      <c r="I122" s="229">
        <f t="shared" si="14"/>
        <v>8.4778</v>
      </c>
      <c r="J122" s="238">
        <f t="shared" si="16"/>
        <v>0.1569962962962963</v>
      </c>
      <c r="K122" s="244">
        <f t="shared" si="17"/>
        <v>2.823169</v>
      </c>
      <c r="L122" s="230">
        <f t="shared" si="18"/>
        <v>15.463133449493023</v>
      </c>
      <c r="M122" s="245">
        <v>45.170704</v>
      </c>
    </row>
    <row r="123" spans="1:13" s="9" customFormat="1" ht="15">
      <c r="A123" s="215" t="s">
        <v>170</v>
      </c>
      <c r="B123" s="195">
        <v>525</v>
      </c>
      <c r="C123" s="343">
        <f>Volume!J123</f>
        <v>446.75</v>
      </c>
      <c r="D123" s="207">
        <v>49.73</v>
      </c>
      <c r="E123" s="228">
        <f t="shared" si="10"/>
        <v>26108.25</v>
      </c>
      <c r="F123" s="233">
        <f t="shared" si="11"/>
        <v>11.131505316172355</v>
      </c>
      <c r="G123" s="325">
        <f t="shared" si="15"/>
        <v>40204.329375</v>
      </c>
      <c r="H123" s="323">
        <v>6.01</v>
      </c>
      <c r="I123" s="229">
        <f t="shared" si="14"/>
        <v>76.57967500000001</v>
      </c>
      <c r="J123" s="238">
        <f t="shared" si="16"/>
        <v>0.1714150531617236</v>
      </c>
      <c r="K123" s="244">
        <f t="shared" si="17"/>
        <v>2.756080625</v>
      </c>
      <c r="L123" s="230">
        <f t="shared" si="18"/>
        <v>15.095675286154368</v>
      </c>
      <c r="M123" s="245">
        <v>44.09729</v>
      </c>
    </row>
    <row r="124" spans="1:13" s="8" customFormat="1" ht="15">
      <c r="A124" s="215" t="s">
        <v>52</v>
      </c>
      <c r="B124" s="195">
        <v>600</v>
      </c>
      <c r="C124" s="343">
        <f>Volume!J124</f>
        <v>548.05</v>
      </c>
      <c r="D124" s="207">
        <v>58.6</v>
      </c>
      <c r="E124" s="228">
        <f t="shared" si="10"/>
        <v>35160</v>
      </c>
      <c r="F124" s="233">
        <f t="shared" si="11"/>
        <v>10.692455067968252</v>
      </c>
      <c r="G124" s="325">
        <f t="shared" si="15"/>
        <v>51601.5</v>
      </c>
      <c r="H124" s="323">
        <v>5</v>
      </c>
      <c r="I124" s="229">
        <f t="shared" si="14"/>
        <v>86.0025</v>
      </c>
      <c r="J124" s="238">
        <f t="shared" si="16"/>
        <v>0.15692455067968253</v>
      </c>
      <c r="K124" s="244">
        <f t="shared" si="17"/>
        <v>2.11462375</v>
      </c>
      <c r="L124" s="230">
        <f t="shared" si="18"/>
        <v>11.582271285111648</v>
      </c>
      <c r="M124" s="245">
        <v>33.83398</v>
      </c>
    </row>
    <row r="125" spans="1:13" ht="14.25">
      <c r="A125" s="215" t="s">
        <v>171</v>
      </c>
      <c r="B125" s="195">
        <v>600</v>
      </c>
      <c r="C125" s="343">
        <f>Volume!J125</f>
        <v>421.25</v>
      </c>
      <c r="D125" s="207">
        <v>45.92</v>
      </c>
      <c r="E125" s="228">
        <f t="shared" si="10"/>
        <v>27552</v>
      </c>
      <c r="F125" s="233">
        <f t="shared" si="11"/>
        <v>10.900890207715134</v>
      </c>
      <c r="G125" s="325">
        <f t="shared" si="15"/>
        <v>40189.5</v>
      </c>
      <c r="H125" s="323">
        <v>5</v>
      </c>
      <c r="I125" s="229">
        <f t="shared" si="14"/>
        <v>66.9825</v>
      </c>
      <c r="J125" s="238">
        <f t="shared" si="16"/>
        <v>0.15900890207715135</v>
      </c>
      <c r="K125" s="244">
        <f t="shared" si="17"/>
        <v>2.6538509375</v>
      </c>
      <c r="L125" s="230">
        <f t="shared" si="18"/>
        <v>14.535740227249828</v>
      </c>
      <c r="M125" s="245">
        <v>42.461615</v>
      </c>
    </row>
    <row r="126" spans="1:13" ht="15" thickBot="1">
      <c r="A126" s="216" t="s">
        <v>227</v>
      </c>
      <c r="B126" s="196">
        <v>700</v>
      </c>
      <c r="C126" s="406">
        <f>Volume!J126</f>
        <v>328.8</v>
      </c>
      <c r="D126" s="387">
        <v>38.66</v>
      </c>
      <c r="E126" s="234">
        <f>D126*B126</f>
        <v>27061.999999999996</v>
      </c>
      <c r="F126" s="235">
        <f>D126/C126*100</f>
        <v>11.757907542579074</v>
      </c>
      <c r="G126" s="326">
        <f>(B126*C126)*H126%+E126</f>
        <v>38570</v>
      </c>
      <c r="H126" s="407">
        <v>5</v>
      </c>
      <c r="I126" s="239">
        <f>G126/B126</f>
        <v>55.1</v>
      </c>
      <c r="J126" s="240">
        <f>I126/C126</f>
        <v>0.16757907542579076</v>
      </c>
      <c r="K126" s="246">
        <f>M126/16</f>
        <v>3.227543625</v>
      </c>
      <c r="L126" s="247">
        <f t="shared" si="18"/>
        <v>17.67798448744495</v>
      </c>
      <c r="M126" s="248">
        <v>51.640698</v>
      </c>
    </row>
    <row r="127" spans="3:13" ht="12.75">
      <c r="C127" s="3"/>
      <c r="D127" s="115"/>
      <c r="M127" s="72"/>
    </row>
    <row r="128" spans="3:13" ht="14.25">
      <c r="C128" s="3"/>
      <c r="D128" s="116"/>
      <c r="F128" s="68"/>
      <c r="M128" s="72"/>
    </row>
    <row r="129" spans="3:13" ht="12.75">
      <c r="C129" s="3"/>
      <c r="D129" s="117"/>
      <c r="M129" s="72"/>
    </row>
    <row r="130" spans="3:13" ht="12.75">
      <c r="C130" s="3"/>
      <c r="D130" s="117"/>
      <c r="M130" s="2"/>
    </row>
    <row r="131" spans="3:13" ht="12.75">
      <c r="C131" s="3"/>
      <c r="D131" s="117"/>
      <c r="M131" s="2"/>
    </row>
    <row r="132" spans="3:13" ht="12.75">
      <c r="C132" s="3"/>
      <c r="D132" s="117"/>
      <c r="M132" s="2"/>
    </row>
    <row r="133" spans="3:13" ht="12.75">
      <c r="C133" s="3"/>
      <c r="D133" s="117"/>
      <c r="M133" s="2"/>
    </row>
    <row r="134" spans="3:13" ht="12.75">
      <c r="C134" s="3"/>
      <c r="D134" s="117"/>
      <c r="E134" s="3"/>
      <c r="F134" s="6"/>
      <c r="M134" s="2"/>
    </row>
    <row r="135" spans="3:13" ht="12.75">
      <c r="C135" s="3"/>
      <c r="D135" s="117"/>
      <c r="M135" s="2"/>
    </row>
    <row r="136" spans="3:13" ht="12.75">
      <c r="C136" s="3"/>
      <c r="D136" s="116"/>
      <c r="M136" s="2"/>
    </row>
    <row r="137" spans="3:13" ht="12.75">
      <c r="C137" s="3"/>
      <c r="D137" s="116"/>
      <c r="M137" s="2"/>
    </row>
    <row r="138" spans="3:13" ht="12.75">
      <c r="C138" s="3"/>
      <c r="D138" s="116"/>
      <c r="M138" s="2"/>
    </row>
    <row r="139" spans="3:13" ht="12.75">
      <c r="C139" s="3"/>
      <c r="D139" s="116"/>
      <c r="M139" s="2"/>
    </row>
    <row r="140" spans="3:13" ht="12.75">
      <c r="C140" s="3"/>
      <c r="D140" s="116"/>
      <c r="M140" s="2"/>
    </row>
    <row r="141" spans="1:13" ht="12.75">
      <c r="A141" s="78"/>
      <c r="C141" s="3"/>
      <c r="D141" s="116"/>
      <c r="M141" s="2"/>
    </row>
    <row r="142" spans="3:13" ht="12.75">
      <c r="C142" s="3"/>
      <c r="D142" s="116"/>
      <c r="M142" s="2"/>
    </row>
    <row r="143" spans="3:13" ht="12.75">
      <c r="C143" s="3"/>
      <c r="D143" s="116"/>
      <c r="M143" s="2"/>
    </row>
    <row r="144" spans="3:13" ht="12.75">
      <c r="C144" s="3"/>
      <c r="D144" s="116"/>
      <c r="M144" s="2"/>
    </row>
    <row r="145" spans="3:13" ht="12.75">
      <c r="C145" s="3"/>
      <c r="D145" s="116"/>
      <c r="M145" s="2"/>
    </row>
    <row r="146" spans="3:13" ht="12.75">
      <c r="C146" s="3"/>
      <c r="D146" s="116"/>
      <c r="M146" s="2"/>
    </row>
    <row r="147" spans="3:13" ht="12.75">
      <c r="C147" s="3"/>
      <c r="D147" s="116"/>
      <c r="M147" s="2"/>
    </row>
    <row r="148" spans="3:13" ht="12.75">
      <c r="C148" s="3"/>
      <c r="D148" s="116"/>
      <c r="M148" s="2"/>
    </row>
    <row r="149" spans="3:13" ht="12.75">
      <c r="C149" s="3"/>
      <c r="D149" s="116"/>
      <c r="M149" s="2"/>
    </row>
    <row r="150" spans="3:13" ht="12.75">
      <c r="C150" s="3"/>
      <c r="D150" s="116"/>
      <c r="M150" s="2"/>
    </row>
    <row r="151" spans="3:13" ht="12.75">
      <c r="C151" s="3"/>
      <c r="D151" s="116"/>
      <c r="M151" s="2"/>
    </row>
    <row r="152" spans="3:13" ht="12.75">
      <c r="C152" s="3"/>
      <c r="D152" s="116"/>
      <c r="M152" s="2"/>
    </row>
    <row r="153" spans="3:13" ht="12.75">
      <c r="C153" s="3"/>
      <c r="D153" s="116"/>
      <c r="M153" s="2"/>
    </row>
    <row r="154" spans="3:13" ht="12.75">
      <c r="C154" s="3"/>
      <c r="D154" s="116"/>
      <c r="M154" s="2"/>
    </row>
    <row r="155" spans="3:13" ht="12.75">
      <c r="C155" s="3"/>
      <c r="D155" s="116"/>
      <c r="M155" s="2"/>
    </row>
    <row r="156" spans="3:13" ht="12.75">
      <c r="C156" s="3"/>
      <c r="D156" s="116"/>
      <c r="M156" s="2"/>
    </row>
    <row r="157" spans="3:13" ht="12.75">
      <c r="C157" s="3"/>
      <c r="D157" s="116"/>
      <c r="M157" s="2"/>
    </row>
    <row r="158" spans="3:13" ht="12.75">
      <c r="C158" s="3"/>
      <c r="M158" s="2"/>
    </row>
    <row r="159" spans="3:13" ht="12.75">
      <c r="C159" s="3"/>
      <c r="M159" s="2"/>
    </row>
    <row r="160" ht="12.75">
      <c r="M160" s="2"/>
    </row>
    <row r="161" ht="12.75">
      <c r="M161" s="2"/>
    </row>
    <row r="162" ht="12.75">
      <c r="M162" s="2"/>
    </row>
    <row r="163" ht="12.75">
      <c r="M163" s="2"/>
    </row>
    <row r="164" ht="12.75">
      <c r="M164" s="2"/>
    </row>
    <row r="165" ht="12.75">
      <c r="M165" s="2"/>
    </row>
    <row r="166" ht="12.75">
      <c r="M166" s="2"/>
    </row>
    <row r="167" ht="12.75">
      <c r="M167" s="2"/>
    </row>
    <row r="168" ht="12.75">
      <c r="M168" s="2"/>
    </row>
    <row r="169" ht="12.75">
      <c r="M169" s="2"/>
    </row>
    <row r="170" ht="12.75">
      <c r="M170" s="2"/>
    </row>
    <row r="171" ht="12.75">
      <c r="M171" s="2"/>
    </row>
    <row r="172" ht="12.75">
      <c r="M172" s="2"/>
    </row>
    <row r="173" ht="12.75">
      <c r="M173" s="2"/>
    </row>
    <row r="174" ht="12.75">
      <c r="M174" s="2"/>
    </row>
    <row r="175" ht="12.75">
      <c r="M175" s="2"/>
    </row>
    <row r="176" ht="12.75">
      <c r="M176" s="2"/>
    </row>
    <row r="177" ht="12.75">
      <c r="M177" s="2"/>
    </row>
    <row r="178" ht="12.75">
      <c r="M178" s="2"/>
    </row>
    <row r="179" ht="12.75">
      <c r="M179" s="2"/>
    </row>
    <row r="180" ht="12.75">
      <c r="M180" s="2"/>
    </row>
    <row r="181" ht="12.75">
      <c r="M181" s="2"/>
    </row>
    <row r="182" ht="12.75">
      <c r="M182" s="2"/>
    </row>
    <row r="183" ht="12.75">
      <c r="M183" s="2"/>
    </row>
    <row r="184" ht="12.75">
      <c r="M184" s="2"/>
    </row>
    <row r="185" ht="12.75">
      <c r="M185" s="2"/>
    </row>
    <row r="186" ht="12.75">
      <c r="M186" s="2"/>
    </row>
    <row r="187" ht="12.75">
      <c r="M187" s="2"/>
    </row>
    <row r="188" ht="12.75">
      <c r="M188" s="2"/>
    </row>
    <row r="189" ht="12.75">
      <c r="M189" s="2"/>
    </row>
    <row r="190" ht="12.75">
      <c r="M190" s="2"/>
    </row>
    <row r="191" ht="12.75">
      <c r="M191" s="2"/>
    </row>
    <row r="192" ht="12.75">
      <c r="M192" s="2"/>
    </row>
    <row r="193" ht="12.75">
      <c r="M193" s="2"/>
    </row>
    <row r="194" ht="12.75">
      <c r="M194" s="2"/>
    </row>
    <row r="195" ht="12.75">
      <c r="M195" s="2"/>
    </row>
    <row r="196" ht="12.75">
      <c r="M196" s="2"/>
    </row>
    <row r="197" ht="12.75">
      <c r="M197" s="2"/>
    </row>
    <row r="198" ht="12.75">
      <c r="M198" s="2"/>
    </row>
    <row r="199" ht="12.75">
      <c r="M199" s="2"/>
    </row>
    <row r="200" ht="12.75">
      <c r="M200" s="2"/>
    </row>
    <row r="201" ht="12.75">
      <c r="M201" s="2"/>
    </row>
    <row r="202" ht="12.75">
      <c r="M202" s="2"/>
    </row>
    <row r="203" ht="12.75">
      <c r="M203" s="2"/>
    </row>
    <row r="204" ht="12.75">
      <c r="M204" s="2"/>
    </row>
    <row r="205" ht="12.75">
      <c r="M205" s="2"/>
    </row>
    <row r="206" ht="12.75">
      <c r="M206" s="2"/>
    </row>
    <row r="207" ht="12.75">
      <c r="M207" s="2"/>
    </row>
    <row r="208" ht="12.75">
      <c r="M208" s="2"/>
    </row>
    <row r="209" ht="12.75">
      <c r="M209" s="2"/>
    </row>
    <row r="210" ht="12.75">
      <c r="M210" s="2"/>
    </row>
    <row r="211" ht="12.75">
      <c r="M211" s="2"/>
    </row>
    <row r="212" ht="12.75">
      <c r="M212" s="2"/>
    </row>
    <row r="213" ht="12.75">
      <c r="M213" s="2"/>
    </row>
    <row r="214" ht="12.75">
      <c r="M214" s="2"/>
    </row>
    <row r="215" ht="12.75">
      <c r="M215" s="2"/>
    </row>
    <row r="216" ht="12.75">
      <c r="M216" s="2"/>
    </row>
    <row r="217" ht="12.75">
      <c r="M217" s="2"/>
    </row>
    <row r="218" ht="12.75">
      <c r="M218" s="2"/>
    </row>
    <row r="219" ht="12.75">
      <c r="M219" s="2"/>
    </row>
    <row r="220" ht="12.75">
      <c r="M220" s="2"/>
    </row>
    <row r="221" ht="12.75">
      <c r="M221" s="2"/>
    </row>
    <row r="222" ht="12.75">
      <c r="M222" s="2"/>
    </row>
    <row r="223" ht="12.75">
      <c r="M223" s="2"/>
    </row>
    <row r="224" ht="12.75">
      <c r="M224" s="2"/>
    </row>
    <row r="225" ht="12.75">
      <c r="M225" s="2"/>
    </row>
    <row r="226" ht="12.75">
      <c r="M226" s="2"/>
    </row>
    <row r="227" ht="12.75">
      <c r="M227" s="2"/>
    </row>
    <row r="228" ht="12.75">
      <c r="M228" s="2"/>
    </row>
    <row r="229" ht="12.75">
      <c r="M229" s="2"/>
    </row>
    <row r="230" ht="12.75">
      <c r="M230" s="2"/>
    </row>
    <row r="231" ht="12.75">
      <c r="M231" s="2"/>
    </row>
    <row r="232" ht="12.75">
      <c r="M232" s="2"/>
    </row>
    <row r="233" ht="12.75">
      <c r="M233" s="2"/>
    </row>
    <row r="234" ht="12.75">
      <c r="M234" s="2"/>
    </row>
    <row r="235" ht="12.75">
      <c r="M235" s="2"/>
    </row>
    <row r="236" ht="12.75">
      <c r="M236" s="2"/>
    </row>
    <row r="237" ht="12.75">
      <c r="M237" s="2"/>
    </row>
    <row r="238" ht="12.75">
      <c r="M238" s="2"/>
    </row>
    <row r="239" ht="12.75">
      <c r="M239" s="2"/>
    </row>
    <row r="240" ht="12.75">
      <c r="M240" s="2"/>
    </row>
    <row r="241" ht="12.75">
      <c r="M241" s="2"/>
    </row>
    <row r="242" ht="12.75">
      <c r="M242" s="2"/>
    </row>
    <row r="243" ht="12.75">
      <c r="M243" s="2"/>
    </row>
    <row r="244" ht="12.75">
      <c r="M244" s="2"/>
    </row>
    <row r="245" ht="12.75">
      <c r="M245" s="2"/>
    </row>
    <row r="246" ht="12.75">
      <c r="M246" s="2"/>
    </row>
    <row r="247" ht="12.75">
      <c r="M247" s="2"/>
    </row>
    <row r="248" ht="12.75">
      <c r="M248" s="2"/>
    </row>
    <row r="249" ht="12.75">
      <c r="M249" s="2"/>
    </row>
    <row r="250" ht="12.75">
      <c r="M250" s="2"/>
    </row>
    <row r="251" ht="12.75">
      <c r="M251" s="2"/>
    </row>
    <row r="252" ht="12.75">
      <c r="M252" s="2"/>
    </row>
    <row r="253" ht="12.75">
      <c r="M253" s="2"/>
    </row>
    <row r="254" ht="12.75">
      <c r="M254" s="2"/>
    </row>
    <row r="255" ht="12.75">
      <c r="M255" s="2"/>
    </row>
    <row r="256" ht="12.75">
      <c r="M256" s="2"/>
    </row>
    <row r="257" ht="12.75">
      <c r="M257" s="2"/>
    </row>
    <row r="258" ht="12.75">
      <c r="M258" s="6"/>
    </row>
    <row r="259" ht="12.75">
      <c r="M259" s="6"/>
    </row>
    <row r="260" ht="12.75">
      <c r="M260" s="6"/>
    </row>
    <row r="261" ht="12.75">
      <c r="M261" s="6"/>
    </row>
    <row r="262" ht="12.75">
      <c r="M262" s="6"/>
    </row>
    <row r="263" ht="12.75">
      <c r="M263" s="6"/>
    </row>
    <row r="264" ht="12.75">
      <c r="M264" s="6"/>
    </row>
    <row r="265" ht="12.75">
      <c r="M265" s="6"/>
    </row>
    <row r="266" ht="12.75">
      <c r="M266" s="6"/>
    </row>
    <row r="267" ht="12.75">
      <c r="M267" s="6"/>
    </row>
    <row r="268" ht="12.75">
      <c r="M268" s="6"/>
    </row>
    <row r="269" ht="12.75">
      <c r="M269" s="6"/>
    </row>
    <row r="270" ht="12.75">
      <c r="M270" s="6"/>
    </row>
    <row r="271" ht="12.75">
      <c r="M271" s="6"/>
    </row>
    <row r="272" ht="12.75">
      <c r="M272" s="6"/>
    </row>
    <row r="273" ht="12.75">
      <c r="M273" s="6"/>
    </row>
    <row r="274" ht="12.75">
      <c r="M274" s="6"/>
    </row>
    <row r="275" ht="12.75">
      <c r="M275" s="6"/>
    </row>
    <row r="276" ht="12.75">
      <c r="M276" s="6"/>
    </row>
    <row r="277" ht="12.75">
      <c r="M277" s="6"/>
    </row>
    <row r="278" ht="12.75">
      <c r="M278" s="6"/>
    </row>
    <row r="279" ht="12.75">
      <c r="M279" s="6"/>
    </row>
    <row r="280" ht="12.75">
      <c r="M280" s="6"/>
    </row>
    <row r="281" ht="12.75">
      <c r="M281" s="6"/>
    </row>
    <row r="282" ht="12.75">
      <c r="M282" s="6"/>
    </row>
    <row r="283" ht="12.75">
      <c r="M283" s="6"/>
    </row>
    <row r="284" ht="12.75">
      <c r="M284" s="6"/>
    </row>
    <row r="285" ht="12.75">
      <c r="M285" s="6"/>
    </row>
    <row r="286" ht="12.75">
      <c r="M286" s="6"/>
    </row>
    <row r="287" ht="12.75">
      <c r="M287" s="6"/>
    </row>
    <row r="288" ht="12.75">
      <c r="M288" s="6"/>
    </row>
    <row r="289" ht="12.75">
      <c r="M289" s="6"/>
    </row>
    <row r="290" ht="12.75">
      <c r="M290" s="6"/>
    </row>
    <row r="291" ht="12.75">
      <c r="M291" s="6"/>
    </row>
    <row r="292" ht="12.75">
      <c r="M292" s="6"/>
    </row>
    <row r="293" ht="12.75">
      <c r="M293" s="6"/>
    </row>
    <row r="294" ht="12.75">
      <c r="M294" s="6"/>
    </row>
    <row r="295" ht="12.75">
      <c r="M295" s="6"/>
    </row>
    <row r="296" ht="12.75">
      <c r="M296" s="6"/>
    </row>
    <row r="297" ht="12.75">
      <c r="M297" s="6"/>
    </row>
    <row r="298" ht="12.75">
      <c r="M298" s="6"/>
    </row>
    <row r="299" ht="12.75">
      <c r="M299" s="6"/>
    </row>
    <row r="300" ht="12.75">
      <c r="M300" s="6"/>
    </row>
    <row r="301" ht="12.75">
      <c r="M301" s="6"/>
    </row>
    <row r="302" ht="12.75">
      <c r="M302" s="6"/>
    </row>
    <row r="303" ht="12.75">
      <c r="M303" s="6"/>
    </row>
    <row r="304" ht="12.75">
      <c r="M304" s="6"/>
    </row>
    <row r="305" ht="12.75">
      <c r="M305" s="6"/>
    </row>
    <row r="306" ht="12.75">
      <c r="M306" s="6"/>
    </row>
    <row r="307" ht="12.75">
      <c r="M307" s="6"/>
    </row>
    <row r="308" ht="12.75">
      <c r="M308" s="6"/>
    </row>
    <row r="309" ht="12.75">
      <c r="M309" s="6"/>
    </row>
    <row r="310" ht="12.75">
      <c r="M310" s="6"/>
    </row>
    <row r="311" ht="12.75">
      <c r="M311" s="6"/>
    </row>
    <row r="312" ht="12.75">
      <c r="M312" s="6"/>
    </row>
    <row r="313" ht="12.75">
      <c r="M313" s="6"/>
    </row>
    <row r="314" ht="12.75">
      <c r="M314" s="6"/>
    </row>
    <row r="315" ht="12.75">
      <c r="M315" s="6"/>
    </row>
    <row r="316" ht="12.75">
      <c r="M316" s="6"/>
    </row>
    <row r="317" ht="12.75">
      <c r="M317" s="6"/>
    </row>
    <row r="318" ht="12.75">
      <c r="M318" s="6"/>
    </row>
    <row r="319" ht="12.75">
      <c r="M319" s="6"/>
    </row>
    <row r="320" ht="12.75">
      <c r="M320" s="6"/>
    </row>
    <row r="321" ht="12.75">
      <c r="M321" s="6"/>
    </row>
    <row r="322" ht="12.75">
      <c r="M322" s="6"/>
    </row>
    <row r="323" ht="12.75">
      <c r="M323" s="6"/>
    </row>
    <row r="324" ht="12.75">
      <c r="M324" s="6"/>
    </row>
    <row r="325" ht="12.75">
      <c r="M325" s="6"/>
    </row>
    <row r="326" ht="12.75">
      <c r="M326" s="6"/>
    </row>
    <row r="327" ht="12.75">
      <c r="M327" s="6"/>
    </row>
    <row r="328" ht="12.75">
      <c r="M328" s="6"/>
    </row>
    <row r="329" ht="12.75">
      <c r="M329" s="6"/>
    </row>
    <row r="330" ht="12.75">
      <c r="M330" s="6"/>
    </row>
    <row r="331" ht="12.75">
      <c r="M331" s="6"/>
    </row>
    <row r="332" ht="12.75">
      <c r="M332" s="6"/>
    </row>
    <row r="333" ht="12.75">
      <c r="M333" s="6"/>
    </row>
    <row r="334" ht="12.75">
      <c r="M334" s="6"/>
    </row>
    <row r="335" ht="12.75">
      <c r="M335" s="6"/>
    </row>
    <row r="336" ht="12.75">
      <c r="M336" s="6"/>
    </row>
    <row r="337" ht="12.75">
      <c r="M337" s="6"/>
    </row>
    <row r="338" ht="12.75">
      <c r="M338" s="6"/>
    </row>
    <row r="339" ht="12.75">
      <c r="M339" s="6"/>
    </row>
    <row r="340" ht="12.75">
      <c r="M340" s="6"/>
    </row>
    <row r="341" ht="12.75">
      <c r="M341" s="6"/>
    </row>
    <row r="342" ht="12.75">
      <c r="M342" s="6"/>
    </row>
    <row r="343" ht="12.75">
      <c r="M343" s="6"/>
    </row>
    <row r="344" ht="12.75">
      <c r="M344" s="6"/>
    </row>
    <row r="345" ht="12.75">
      <c r="M345" s="6"/>
    </row>
    <row r="346" ht="12.75">
      <c r="M346" s="6"/>
    </row>
    <row r="347" ht="12.75">
      <c r="M347" s="6"/>
    </row>
    <row r="348" ht="12.75">
      <c r="M348" s="6"/>
    </row>
    <row r="349" ht="12.75">
      <c r="M349" s="6"/>
    </row>
    <row r="350" ht="12.75">
      <c r="M350" s="6"/>
    </row>
    <row r="351" ht="12.75">
      <c r="M351" s="6"/>
    </row>
    <row r="352" ht="12.75">
      <c r="M352" s="6"/>
    </row>
    <row r="353" ht="12.75">
      <c r="M353" s="6"/>
    </row>
    <row r="354" ht="12.75">
      <c r="M354" s="6"/>
    </row>
    <row r="355" ht="12.75">
      <c r="M355" s="6"/>
    </row>
    <row r="356" ht="12.75">
      <c r="M356" s="6"/>
    </row>
    <row r="357" ht="12.75">
      <c r="M357" s="6"/>
    </row>
    <row r="358" ht="12.75">
      <c r="M358" s="6"/>
    </row>
    <row r="359" ht="12.75">
      <c r="M359" s="6"/>
    </row>
    <row r="360" ht="12.75">
      <c r="M360" s="6"/>
    </row>
    <row r="361" ht="12.75">
      <c r="M361" s="6"/>
    </row>
    <row r="362" ht="12.75">
      <c r="M362" s="6"/>
    </row>
    <row r="363" ht="12.75">
      <c r="M363" s="6"/>
    </row>
    <row r="364" ht="12.75">
      <c r="M364" s="6"/>
    </row>
    <row r="365" ht="12.75">
      <c r="M365" s="6"/>
    </row>
    <row r="366" ht="12.75">
      <c r="M366" s="6"/>
    </row>
    <row r="367" ht="12.75">
      <c r="M367" s="6"/>
    </row>
    <row r="368" ht="12.75">
      <c r="M368" s="6"/>
    </row>
    <row r="369" ht="12.75">
      <c r="M369" s="6"/>
    </row>
    <row r="370" ht="12.75">
      <c r="M370" s="6"/>
    </row>
    <row r="371" ht="12.75">
      <c r="M371" s="6"/>
    </row>
    <row r="372" ht="12.75">
      <c r="M372" s="6"/>
    </row>
    <row r="373" ht="12.75">
      <c r="M373" s="6"/>
    </row>
    <row r="374" ht="12.75">
      <c r="M374" s="6"/>
    </row>
    <row r="375" ht="12.75">
      <c r="M375" s="6"/>
    </row>
    <row r="376" ht="12.75">
      <c r="M376" s="6"/>
    </row>
    <row r="377" ht="12.75">
      <c r="M377" s="6"/>
    </row>
    <row r="378" ht="12.75">
      <c r="M378" s="6"/>
    </row>
    <row r="379" ht="12.75">
      <c r="M379" s="6"/>
    </row>
    <row r="380" ht="12.75">
      <c r="M380" s="6"/>
    </row>
    <row r="381" ht="12.75">
      <c r="M381" s="6"/>
    </row>
    <row r="382" ht="12.75">
      <c r="M382" s="6"/>
    </row>
    <row r="383" ht="12.75">
      <c r="M383" s="6"/>
    </row>
    <row r="384" ht="12.75">
      <c r="M384" s="6"/>
    </row>
    <row r="385" ht="12.75">
      <c r="M385" s="6"/>
    </row>
    <row r="386" ht="12.75">
      <c r="M386" s="6"/>
    </row>
    <row r="387" ht="12.75">
      <c r="M387" s="6"/>
    </row>
    <row r="388" ht="12.75">
      <c r="M388" s="6"/>
    </row>
    <row r="389" ht="12.75">
      <c r="M389" s="6"/>
    </row>
    <row r="390" ht="12.75">
      <c r="M390" s="6"/>
    </row>
    <row r="391" ht="12.75">
      <c r="M391" s="6"/>
    </row>
    <row r="392" ht="12.75">
      <c r="M392" s="6"/>
    </row>
    <row r="393" ht="12.75">
      <c r="M393" s="6"/>
    </row>
    <row r="394" ht="12.75">
      <c r="M394" s="6"/>
    </row>
    <row r="395" ht="12.75">
      <c r="M395" s="6"/>
    </row>
    <row r="396" ht="12.75">
      <c r="M396" s="6"/>
    </row>
    <row r="397" ht="12.75">
      <c r="M397" s="6"/>
    </row>
    <row r="398" ht="12.75">
      <c r="M398" s="6"/>
    </row>
    <row r="399" ht="12.75">
      <c r="M399" s="6"/>
    </row>
    <row r="400" ht="12.75">
      <c r="M400" s="6"/>
    </row>
    <row r="401" ht="12.75">
      <c r="M401" s="6"/>
    </row>
    <row r="402" ht="12.75">
      <c r="M402" s="6"/>
    </row>
    <row r="403" ht="12.75">
      <c r="M403" s="6"/>
    </row>
    <row r="404" ht="12.75">
      <c r="M404" s="6"/>
    </row>
    <row r="405" ht="12.75">
      <c r="M405" s="6"/>
    </row>
    <row r="406" ht="12.75">
      <c r="M406" s="6"/>
    </row>
    <row r="407" ht="12.75">
      <c r="M407" s="6"/>
    </row>
    <row r="408" ht="12.75">
      <c r="M408" s="6"/>
    </row>
    <row r="409" ht="12.75">
      <c r="M409" s="6"/>
    </row>
    <row r="410" ht="12.75">
      <c r="M410" s="6"/>
    </row>
    <row r="411" ht="12.75">
      <c r="M411" s="3"/>
    </row>
    <row r="412" ht="12.75">
      <c r="M412" s="3"/>
    </row>
    <row r="413" ht="12.75">
      <c r="M413" s="3"/>
    </row>
    <row r="414" ht="12.75">
      <c r="M414" s="3"/>
    </row>
    <row r="415" ht="12.75">
      <c r="M415" s="3"/>
    </row>
    <row r="416" ht="12.75">
      <c r="M416" s="3"/>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2006-08-05T05:58:00Z</cp:lastPrinted>
  <dcterms:created xsi:type="dcterms:W3CDTF">2003-08-14T05:49:12Z</dcterms:created>
  <dcterms:modified xsi:type="dcterms:W3CDTF">2006-11-15T13:38:32Z</dcterms:modified>
  <cp:category/>
  <cp:version/>
  <cp:contentType/>
  <cp:contentStatus/>
</cp:coreProperties>
</file>