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<sst xmlns="http://schemas.openxmlformats.org/spreadsheetml/2006/main" count="1481" uniqueCount="402">
  <si>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</si>
  <si>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</si>
  <si>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</si>
  <si>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</si>
  <si>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</si>
  <si>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</si>
  <si>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</si>
  <si>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</si>
  <si>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</si>
  <si>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</si>
  <si>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</si>
  <si>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</si>
  <si>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</si>
  <si>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</si>
  <si>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</si>
  <si>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</si>
  <si>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</si>
  <si>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</si>
  <si>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</si>
  <si>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</si>
  <si>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</si>
  <si>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</si>
  <si>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</si>
  <si>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</si>
  <si>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</si>
  <si>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</si>
  <si>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</si>
  <si>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</si>
  <si>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</si>
  <si>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</si>
  <si>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</si>
  <si>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</si>
  <si>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</si>
  <si>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</si>
  <si>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</si>
  <si>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</si>
  <si>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</si>
  <si>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</si>
  <si>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</si>
  <si>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</si>
  <si>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</si>
  <si>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</si>
  <si>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</si>
  <si>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</si>
  <si>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</si>
  <si>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</si>
  <si>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</si>
  <si>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</si>
  <si>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</si>
  <si>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</si>
  <si>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</si>
  <si>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</si>
  <si>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</si>
  <si>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</si>
  <si>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</si>
  <si>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</si>
  <si>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</si>
  <si>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</si>
  <si>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</si>
  <si>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</si>
  <si>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</si>
  <si>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</si>
  <si>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</si>
  <si>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</si>
  <si>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</si>
  <si>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</si>
  <si>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</si>
  <si>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</si>
  <si>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</si>
  <si>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</si>
  <si>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</si>
  <si>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</si>
  <si>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</si>
  <si>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</si>
  <si>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</si>
  <si>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</si>
  <si>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</si>
  <si>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</si>
  <si>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</si>
  <si>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</si>
  <si>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</si>
  <si>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</si>
  <si>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</si>
  <si>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</si>
  <si>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</si>
  <si>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</si>
  <si>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</si>
  <si>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</si>
  <si>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</si>
  <si>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</si>
  <si>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</si>
  <si>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</si>
  <si>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</si>
  <si>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</si>
  <si>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</si>
  <si>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</si>
  <si>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</si>
  <si>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</si>
  <si>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</si>
  <si>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</si>
  <si>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</si>
  <si>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</si>
  <si>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</si>
  <si>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</si>
  <si>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</si>
  <si>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</si>
  <si>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</si>
  <si>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</si>
  <si>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</si>
  <si>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</si>
  <si>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</si>
  <si>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</si>
  <si>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</si>
  <si>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</si>
  <si>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</si>
  <si>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</si>
  <si>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</si>
  <si>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</si>
  <si>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</si>
  <si>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</si>
  <si>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</si>
  <si>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</si>
  <si>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</si>
  <si>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</si>
  <si>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</si>
  <si>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</si>
  <si>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</si>
  <si>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</si>
  <si>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</si>
  <si>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</si>
  <si>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</si>
  <si>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</si>
  <si>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</si>
  <si>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</si>
  <si>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</si>
  <si>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</si>
  <si>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</si>
  <si>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</si>
  <si>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</si>
  <si>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</si>
  <si>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</si>
  <si>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</si>
  <si>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</si>
  <si>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</si>
  <si>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</si>
  <si>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</si>
  <si>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</si>
  <si>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</si>
  <si>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</si>
  <si>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</si>
  <si>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</si>
  <si>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</si>
  <si>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</si>
  <si>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</si>
  <si>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</si>
  <si>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</si>
  <si>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</si>
  <si>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</si>
  <si>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</si>
  <si>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</si>
  <si>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</si>
  <si>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</si>
  <si>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</si>
  <si>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</si>
  <si>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</si>
  <si>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</si>
  <si>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</si>
  <si>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</si>
  <si>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</si>
  <si>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</si>
  <si>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</si>
  <si>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</si>
  <si>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</si>
  <si>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</si>
  <si>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</si>
  <si>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</si>
  <si>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</si>
  <si>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</si>
  <si>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</si>
  <si>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</si>
  <si>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</si>
  <si>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</si>
  <si>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</si>
  <si>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</si>
  <si>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</si>
  <si>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</si>
  <si>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</si>
  <si>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</si>
  <si>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</si>
  <si>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</si>
  <si>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</si>
  <si>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</si>
  <si>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</si>
  <si>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</si>
  <si>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</si>
  <si>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</si>
  <si>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</si>
  <si>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</si>
  <si>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</si>
  <si>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</si>
  <si>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</si>
  <si>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</si>
  <si>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</si>
  <si>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</si>
  <si>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</si>
  <si>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</si>
  <si>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</si>
  <si>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</si>
  <si>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</si>
  <si>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</si>
  <si>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</si>
  <si>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</si>
  <si>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</si>
  <si>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</si>
  <si>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</si>
  <si>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</si>
  <si>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</si>
  <si>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</si>
  <si>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</si>
  <si>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</si>
  <si>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</si>
  <si>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</si>
  <si>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</si>
  <si>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</si>
  <si>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</si>
  <si>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</si>
  <si>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</si>
  <si>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</si>
  <si>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</si>
  <si>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</si>
  <si>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</si>
  <si>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</si>
  <si>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</si>
  <si>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</si>
  <si>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</si>
  <si>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</si>
  <si>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</si>
  <si>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</si>
  <si>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Jan</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</si>
  <si>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</si>
  <si>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</si>
  <si>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</si>
  <si>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</si>
  <si>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</si>
  <si>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</si>
  <si>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</si>
  <si>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</si>
  <si>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</si>
  <si>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</si>
  <si>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</si>
  <si>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</si>
  <si>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</si>
  <si>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</si>
  <si>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</si>
  <si>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</si>
  <si>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</si>
  <si>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</si>
  <si>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</si>
  <si>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</si>
  <si>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</si>
  <si>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</si>
  <si>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</si>
  <si>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</si>
  <si>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</si>
  <si>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</si>
  <si>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</si>
  <si>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</si>
  <si>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</si>
  <si>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</si>
  <si>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</si>
  <si>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</si>
  <si>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</si>
  <si>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</si>
  <si>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</si>
  <si>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</si>
  <si>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</si>
  <si>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</si>
  <si>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Feb</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</si>
  <si>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</si>
  <si>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</si>
  <si>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</si>
  <si>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</si>
  <si>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</si>
  <si>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</si>
  <si>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</si>
  <si>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</si>
  <si>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</si>
  <si>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</si>
  <si>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</si>
  <si>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</si>
  <si>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</si>
  <si>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</si>
  <si>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</si>
  <si>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</si>
  <si>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</si>
  <si>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</si>
  <si>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</si>
  <si>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</si>
  <si>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</si>
  <si>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</si>
  <si>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</si>
  <si>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</si>
  <si>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</si>
  <si>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</si>
  <si>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</si>
  <si>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</si>
  <si>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</si>
  <si>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</si>
  <si>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</si>
  <si>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</si>
  <si>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</si>
  <si>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</si>
  <si>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</si>
  <si>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</si>
  <si>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</si>
  <si>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</si>
  <si>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</si>
  <si>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</si>
  <si>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</si>
  <si>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</si>
  <si>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</si>
  <si>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</si>
  <si>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</si>
  <si>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</si>
  <si>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</si>
  <si>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</si>
  <si>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</si>
  <si>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</si>
  <si>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</si>
  <si>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</si>
  <si>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</si>
  <si>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</si>
  <si>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</si>
  <si>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</si>
  <si>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</si>
  <si>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</si>
  <si>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</si>
  <si>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</si>
  <si>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</si>
  <si>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</si>
  <si>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</si>
  <si>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</si>
  <si>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</si>
  <si>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</si>
  <si>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</si>
  <si>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</si>
  <si>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</si>
  <si>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</si>
  <si>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</si>
  <si>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</si>
  <si>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</si>
  <si>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</si>
  <si>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</si>
  <si>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</si>
  <si>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</si>
  <si>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</si>
  <si>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</si>
  <si>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</si>
  <si>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</si>
  <si>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</si>
  <si>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</si>
  <si>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</si>
  <si>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</si>
  <si>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</si>
  <si>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</si>
  <si>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</si>
  <si>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</si>
  <si>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</si>
  <si>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</si>
  <si>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</si>
  <si>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</si>
  <si>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</si>
  <si>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</si>
  <si>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</si>
  <si>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</si>
  <si>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</si>
  <si>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</si>
  <si>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</si>
  <si>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</si>
  <si>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</si>
  <si>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</si>
  <si>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</si>
  <si>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</si>
  <si>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</si>
  <si>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</si>
  <si>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</si>
  <si>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</si>
  <si>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</si>
  <si>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</si>
  <si>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</si>
  <si>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</si>
  <si>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</si>
  <si>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</si>
  <si>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</si>
  <si>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</si>
  <si>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</si>
  <si>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INTERIM DIVIDEND - 60%</t>
  </si>
  <si>
    <t>BONUS - 1:2</t>
  </si>
  <si>
    <t>2ND INTERIM DIVIDEND</t>
  </si>
  <si>
    <t>CAIRN</t>
  </si>
  <si>
    <t>INTERIM DIVIDEND</t>
  </si>
  <si>
    <t>Derivatives Info Kit for 12 Jan, 2007</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</si>
</sst>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8">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215" fontId="12" fillId="0" borderId="0" xfId="0" applyNumberFormat="1" applyFont="1" applyAlignment="1">
      <alignment horizontal="left"/>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9" fontId="16" fillId="2" borderId="6" xfId="22"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3"/>
  <sheetViews>
    <sheetView tabSelected="1" workbookViewId="0" topLeftCell="A1">
      <pane xSplit="1" ySplit="3" topLeftCell="B150" activePane="bottomRight" state="frozen"/>
      <selection pane="topLeft" activeCell="A1" sqref="A1"/>
      <selection pane="topRight" activeCell="B1" sqref="B1"/>
      <selection pane="bottomLeft" activeCell="A4" sqref="A4"/>
      <selection pane="bottomRight" activeCell="B227" sqref="B227"/>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401</v>
      </c>
      <c r="B1" s="393"/>
      <c r="C1" s="393"/>
      <c r="D1" s="393"/>
      <c r="E1" s="393"/>
      <c r="F1" s="393"/>
      <c r="G1" s="393"/>
      <c r="H1" s="393"/>
      <c r="I1" s="393"/>
      <c r="J1" s="393"/>
      <c r="K1" s="393"/>
    </row>
    <row r="2" spans="1:11" ht="15.75" thickBot="1">
      <c r="A2" s="27"/>
      <c r="B2" s="103"/>
      <c r="C2" s="28"/>
      <c r="D2" s="389" t="s">
        <v>100</v>
      </c>
      <c r="E2" s="391"/>
      <c r="F2" s="391"/>
      <c r="G2" s="386" t="s">
        <v>103</v>
      </c>
      <c r="H2" s="387"/>
      <c r="I2" s="388"/>
      <c r="J2" s="389" t="s">
        <v>52</v>
      </c>
      <c r="K2" s="390"/>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100</v>
      </c>
      <c r="C4" s="291">
        <f>Volume!J4</f>
        <v>6157.95</v>
      </c>
      <c r="D4" s="183">
        <f>Volume!M4</f>
        <v>7.118069145466402</v>
      </c>
      <c r="E4" s="184">
        <f>Volume!C4*100</f>
        <v>69</v>
      </c>
      <c r="F4" s="378">
        <f>'Open Int.'!D4*100</f>
        <v>-20</v>
      </c>
      <c r="G4" s="379">
        <f>'Open Int.'!R4</f>
        <v>77.5285905</v>
      </c>
      <c r="H4" s="379">
        <f>'Open Int.'!Z4</f>
        <v>-13.12919699999999</v>
      </c>
      <c r="I4" s="380">
        <f>'Open Int.'!O4</f>
        <v>0.9841143764892772</v>
      </c>
      <c r="J4" s="186">
        <f>IF(Volume!D4=0,0,Volume!F4/Volume!D4)</f>
        <v>0</v>
      </c>
      <c r="K4" s="189">
        <f>IF('Open Int.'!E4=0,0,'Open Int.'!H4/'Open Int.'!E4)</f>
        <v>0</v>
      </c>
    </row>
    <row r="5" spans="1:11" ht="15">
      <c r="A5" s="204" t="s">
        <v>74</v>
      </c>
      <c r="B5" s="292">
        <f>Margins!B5</f>
        <v>50</v>
      </c>
      <c r="C5" s="292">
        <f>Volume!J5</f>
        <v>5598.05</v>
      </c>
      <c r="D5" s="185">
        <f>Volume!M5</f>
        <v>2.2932636522279375</v>
      </c>
      <c r="E5" s="178">
        <f>Volume!C5*100</f>
        <v>-56.99999999999999</v>
      </c>
      <c r="F5" s="353">
        <f>'Open Int.'!D5*100</f>
        <v>-31</v>
      </c>
      <c r="G5" s="179">
        <f>'Open Int.'!R5</f>
        <v>10.188451</v>
      </c>
      <c r="H5" s="179">
        <f>'Open Int.'!Z5</f>
        <v>-4.34116925</v>
      </c>
      <c r="I5" s="172">
        <f>'Open Int.'!O5</f>
        <v>0.989010989010989</v>
      </c>
      <c r="J5" s="188">
        <f>IF(Volume!D5=0,0,Volume!F5/Volume!D5)</f>
        <v>0</v>
      </c>
      <c r="K5" s="190">
        <f>IF('Open Int.'!E5=0,0,'Open Int.'!H5/'Open Int.'!E5)</f>
        <v>0</v>
      </c>
    </row>
    <row r="6" spans="1:11" ht="15">
      <c r="A6" s="204" t="s">
        <v>9</v>
      </c>
      <c r="B6" s="292">
        <f>Margins!B6</f>
        <v>100</v>
      </c>
      <c r="C6" s="292">
        <f>Volume!J6</f>
        <v>4052.45</v>
      </c>
      <c r="D6" s="185">
        <f>Volume!M6</f>
        <v>2.7953579808484954</v>
      </c>
      <c r="E6" s="178">
        <f>Volume!C6*100</f>
        <v>-20</v>
      </c>
      <c r="F6" s="353">
        <f>'Open Int.'!D6*100</f>
        <v>-3</v>
      </c>
      <c r="G6" s="179">
        <f>'Open Int.'!R6</f>
        <v>26474.169556</v>
      </c>
      <c r="H6" s="179">
        <f>'Open Int.'!Z6</f>
        <v>1338.2652885000025</v>
      </c>
      <c r="I6" s="172">
        <f>'Open Int.'!O6</f>
        <v>0.8554726246310969</v>
      </c>
      <c r="J6" s="188">
        <f>IF(Volume!D6=0,0,Volume!F6/Volume!D6)</f>
        <v>1.352999195763342</v>
      </c>
      <c r="K6" s="190">
        <f>IF('Open Int.'!E6=0,0,'Open Int.'!H6/'Open Int.'!E6)</f>
        <v>1.63810397607474</v>
      </c>
    </row>
    <row r="7" spans="1:11" ht="15">
      <c r="A7" s="204" t="s">
        <v>283</v>
      </c>
      <c r="B7" s="292">
        <f>Margins!B7</f>
        <v>200</v>
      </c>
      <c r="C7" s="292">
        <f>Volume!J7</f>
        <v>1735.55</v>
      </c>
      <c r="D7" s="185">
        <f>Volume!M7</f>
        <v>-2.865537987966982</v>
      </c>
      <c r="E7" s="178">
        <f>Volume!C7*100</f>
        <v>-44</v>
      </c>
      <c r="F7" s="353">
        <f>'Open Int.'!D7*100</f>
        <v>1</v>
      </c>
      <c r="G7" s="179">
        <f>'Open Int.'!R7</f>
        <v>78.932814</v>
      </c>
      <c r="H7" s="179">
        <f>'Open Int.'!Z7</f>
        <v>-1.6853460000000098</v>
      </c>
      <c r="I7" s="172">
        <f>'Open Int.'!O7</f>
        <v>0.9907651715039578</v>
      </c>
      <c r="J7" s="188">
        <f>IF(Volume!D7=0,0,Volume!F7/Volume!D7)</f>
        <v>4.666666666666667</v>
      </c>
      <c r="K7" s="190">
        <f>IF('Open Int.'!E7=0,0,'Open Int.'!H7/'Open Int.'!E7)</f>
        <v>0.23404255319148937</v>
      </c>
    </row>
    <row r="8" spans="1:11" ht="15">
      <c r="A8" s="204" t="s">
        <v>134</v>
      </c>
      <c r="B8" s="292">
        <f>Margins!B8</f>
        <v>100</v>
      </c>
      <c r="C8" s="292">
        <f>Volume!J8</f>
        <v>3620.9</v>
      </c>
      <c r="D8" s="185">
        <f>Volume!M8</f>
        <v>2.2593126041401903</v>
      </c>
      <c r="E8" s="178">
        <f>Volume!C8*100</f>
        <v>108</v>
      </c>
      <c r="F8" s="353">
        <f>'Open Int.'!D8*100</f>
        <v>4</v>
      </c>
      <c r="G8" s="179">
        <f>'Open Int.'!R8</f>
        <v>108.228701</v>
      </c>
      <c r="H8" s="179">
        <f>'Open Int.'!Z8</f>
        <v>6.604871000000003</v>
      </c>
      <c r="I8" s="172">
        <f>'Open Int.'!O8</f>
        <v>0.992305118768819</v>
      </c>
      <c r="J8" s="188">
        <f>IF(Volume!D8=0,0,Volume!F8/Volume!D8)</f>
        <v>0</v>
      </c>
      <c r="K8" s="190">
        <f>IF('Open Int.'!E8=0,0,'Open Int.'!H8/'Open Int.'!E8)</f>
        <v>0.05263157894736842</v>
      </c>
    </row>
    <row r="9" spans="1:11" ht="15">
      <c r="A9" s="204" t="s">
        <v>0</v>
      </c>
      <c r="B9" s="292">
        <f>Margins!B9</f>
        <v>375</v>
      </c>
      <c r="C9" s="292">
        <f>Volume!J9</f>
        <v>1064.85</v>
      </c>
      <c r="D9" s="185">
        <f>Volume!M9</f>
        <v>1.530320366132719</v>
      </c>
      <c r="E9" s="178">
        <f>Volume!C9*100</f>
        <v>-20</v>
      </c>
      <c r="F9" s="353">
        <f>'Open Int.'!D9*100</f>
        <v>-2</v>
      </c>
      <c r="G9" s="179">
        <f>'Open Int.'!R9</f>
        <v>353.357161875</v>
      </c>
      <c r="H9" s="179">
        <f>'Open Int.'!Z9</f>
        <v>-0.5735081250000462</v>
      </c>
      <c r="I9" s="172">
        <f>'Open Int.'!O9</f>
        <v>0.9884732738162504</v>
      </c>
      <c r="J9" s="188">
        <f>IF(Volume!D9=0,0,Volume!F9/Volume!D9)</f>
        <v>0.0958904109589041</v>
      </c>
      <c r="K9" s="190">
        <f>IF('Open Int.'!E9=0,0,'Open Int.'!H9/'Open Int.'!E9)</f>
        <v>0.1087866108786611</v>
      </c>
    </row>
    <row r="10" spans="1:11" ht="15">
      <c r="A10" s="204" t="s">
        <v>135</v>
      </c>
      <c r="B10" s="292">
        <f>Margins!B10</f>
        <v>4900</v>
      </c>
      <c r="C10" s="292">
        <f>Volume!J10</f>
        <v>91.8</v>
      </c>
      <c r="D10" s="185">
        <f>Volume!M10</f>
        <v>2.857142857142854</v>
      </c>
      <c r="E10" s="178">
        <f>Volume!C10*100</f>
        <v>700</v>
      </c>
      <c r="F10" s="353">
        <f>'Open Int.'!D10*100</f>
        <v>8</v>
      </c>
      <c r="G10" s="179">
        <f>'Open Int.'!R10</f>
        <v>36.075564</v>
      </c>
      <c r="H10" s="179">
        <f>'Open Int.'!Z10</f>
        <v>3.8447115000000025</v>
      </c>
      <c r="I10" s="172">
        <f>'Open Int.'!O10</f>
        <v>0.9750623441396509</v>
      </c>
      <c r="J10" s="188">
        <f>IF(Volume!D10=0,0,Volume!F10/Volume!D10)</f>
        <v>0.08571428571428572</v>
      </c>
      <c r="K10" s="190">
        <f>IF('Open Int.'!E10=0,0,'Open Int.'!H10/'Open Int.'!E10)</f>
        <v>0.04918032786885246</v>
      </c>
    </row>
    <row r="11" spans="1:11" ht="15">
      <c r="A11" s="204" t="s">
        <v>174</v>
      </c>
      <c r="B11" s="292">
        <f>Margins!B11</f>
        <v>6700</v>
      </c>
      <c r="C11" s="292">
        <f>Volume!J11</f>
        <v>68.3</v>
      </c>
      <c r="D11" s="185">
        <f>Volume!M11</f>
        <v>1.185185185185181</v>
      </c>
      <c r="E11" s="178">
        <f>Volume!C11*100</f>
        <v>-10</v>
      </c>
      <c r="F11" s="353">
        <f>'Open Int.'!D11*100</f>
        <v>0</v>
      </c>
      <c r="G11" s="179">
        <f>'Open Int.'!R11</f>
        <v>55.508093</v>
      </c>
      <c r="H11" s="179">
        <f>'Open Int.'!Z11</f>
        <v>0.8310680000000019</v>
      </c>
      <c r="I11" s="172">
        <f>'Open Int.'!O11</f>
        <v>0.9925803792250618</v>
      </c>
      <c r="J11" s="188">
        <f>IF(Volume!D11=0,0,Volume!F11/Volume!D11)</f>
        <v>0</v>
      </c>
      <c r="K11" s="190">
        <f>IF('Open Int.'!E11=0,0,'Open Int.'!H11/'Open Int.'!E11)</f>
        <v>0</v>
      </c>
    </row>
    <row r="12" spans="1:11" ht="15">
      <c r="A12" s="204" t="s">
        <v>284</v>
      </c>
      <c r="B12" s="292">
        <f>Margins!B12</f>
        <v>600</v>
      </c>
      <c r="C12" s="292">
        <f>Volume!J12</f>
        <v>351.2</v>
      </c>
      <c r="D12" s="185">
        <f>Volume!M12</f>
        <v>1.5469134017637605</v>
      </c>
      <c r="E12" s="178">
        <f>Volume!C12*100</f>
        <v>252.99999999999997</v>
      </c>
      <c r="F12" s="353">
        <f>'Open Int.'!D12*100</f>
        <v>91</v>
      </c>
      <c r="G12" s="179">
        <f>'Open Int.'!R12</f>
        <v>3.856176</v>
      </c>
      <c r="H12" s="179">
        <f>'Open Int.'!Z12</f>
        <v>1.86408</v>
      </c>
      <c r="I12" s="172">
        <f>'Open Int.'!O12</f>
        <v>1</v>
      </c>
      <c r="J12" s="188">
        <f>IF(Volume!D12=0,0,Volume!F12/Volume!D12)</f>
        <v>0</v>
      </c>
      <c r="K12" s="190">
        <f>IF('Open Int.'!E12=0,0,'Open Int.'!H12/'Open Int.'!E12)</f>
        <v>0</v>
      </c>
    </row>
    <row r="13" spans="1:11" ht="15">
      <c r="A13" s="204" t="s">
        <v>75</v>
      </c>
      <c r="B13" s="292">
        <f>Margins!B13</f>
        <v>4600</v>
      </c>
      <c r="C13" s="292">
        <f>Volume!J13</f>
        <v>89.15</v>
      </c>
      <c r="D13" s="185">
        <f>Volume!M13</f>
        <v>3.4222737819025553</v>
      </c>
      <c r="E13" s="178">
        <f>Volume!C13*100</f>
        <v>195</v>
      </c>
      <c r="F13" s="353">
        <f>'Open Int.'!D13*100</f>
        <v>1</v>
      </c>
      <c r="G13" s="179">
        <f>'Open Int.'!R13</f>
        <v>33.299308</v>
      </c>
      <c r="H13" s="179">
        <f>'Open Int.'!Z13</f>
        <v>1.617360000000005</v>
      </c>
      <c r="I13" s="172">
        <f>'Open Int.'!O13</f>
        <v>0.9827586206896551</v>
      </c>
      <c r="J13" s="188">
        <f>IF(Volume!D13=0,0,Volume!F13/Volume!D13)</f>
        <v>0</v>
      </c>
      <c r="K13" s="190">
        <f>IF('Open Int.'!E13=0,0,'Open Int.'!H13/'Open Int.'!E13)</f>
        <v>0</v>
      </c>
    </row>
    <row r="14" spans="1:11" ht="15">
      <c r="A14" s="204" t="s">
        <v>88</v>
      </c>
      <c r="B14" s="292">
        <f>Margins!B14</f>
        <v>4300</v>
      </c>
      <c r="C14" s="292">
        <f>Volume!J14</f>
        <v>53.4</v>
      </c>
      <c r="D14" s="185">
        <f>Volume!M14</f>
        <v>0.8498583569405018</v>
      </c>
      <c r="E14" s="178">
        <f>Volume!C14*100</f>
        <v>54</v>
      </c>
      <c r="F14" s="353">
        <f>'Open Int.'!D14*100</f>
        <v>0</v>
      </c>
      <c r="G14" s="179">
        <f>'Open Int.'!R14</f>
        <v>108.564336</v>
      </c>
      <c r="H14" s="179">
        <f>'Open Int.'!Z14</f>
        <v>1.3247009999999904</v>
      </c>
      <c r="I14" s="172">
        <f>'Open Int.'!O14</f>
        <v>0.9758883248730964</v>
      </c>
      <c r="J14" s="188">
        <f>IF(Volume!D14=0,0,Volume!F14/Volume!D14)</f>
        <v>0.06329113924050633</v>
      </c>
      <c r="K14" s="190">
        <f>IF('Open Int.'!E14=0,0,'Open Int.'!H14/'Open Int.'!E14)</f>
        <v>0.09929078014184398</v>
      </c>
    </row>
    <row r="15" spans="1:11" ht="15">
      <c r="A15" s="204" t="s">
        <v>136</v>
      </c>
      <c r="B15" s="292">
        <f>Margins!B15</f>
        <v>9550</v>
      </c>
      <c r="C15" s="292">
        <f>Volume!J15</f>
        <v>46.35</v>
      </c>
      <c r="D15" s="185">
        <f>Volume!M15</f>
        <v>1.0905125408942202</v>
      </c>
      <c r="E15" s="178">
        <f>Volume!C15*100</f>
        <v>49</v>
      </c>
      <c r="F15" s="353">
        <f>'Open Int.'!D15*100</f>
        <v>3</v>
      </c>
      <c r="G15" s="179">
        <f>'Open Int.'!R15</f>
        <v>228.09368025</v>
      </c>
      <c r="H15" s="179">
        <f>'Open Int.'!Z15</f>
        <v>8.853422999999992</v>
      </c>
      <c r="I15" s="172">
        <f>'Open Int.'!O15</f>
        <v>0.979041335144576</v>
      </c>
      <c r="J15" s="188">
        <f>IF(Volume!D15=0,0,Volume!F15/Volume!D15)</f>
        <v>0.17094017094017094</v>
      </c>
      <c r="K15" s="190">
        <f>IF('Open Int.'!E15=0,0,'Open Int.'!H15/'Open Int.'!E15)</f>
        <v>0.18743343982960597</v>
      </c>
    </row>
    <row r="16" spans="1:11" ht="15">
      <c r="A16" s="204" t="s">
        <v>157</v>
      </c>
      <c r="B16" s="292">
        <f>Margins!B16</f>
        <v>350</v>
      </c>
      <c r="C16" s="292">
        <f>Volume!J16</f>
        <v>727.35</v>
      </c>
      <c r="D16" s="185">
        <f>Volume!M16</f>
        <v>1.4718191964285812</v>
      </c>
      <c r="E16" s="178">
        <f>Volume!C16*100</f>
        <v>178</v>
      </c>
      <c r="F16" s="353">
        <f>'Open Int.'!D16*100</f>
        <v>7.000000000000001</v>
      </c>
      <c r="G16" s="179">
        <f>'Open Int.'!R16</f>
        <v>57.635214</v>
      </c>
      <c r="H16" s="179">
        <f>'Open Int.'!Z16</f>
        <v>4.574094000000002</v>
      </c>
      <c r="I16" s="172">
        <f>'Open Int.'!O16</f>
        <v>0.9986749116607774</v>
      </c>
      <c r="J16" s="188">
        <f>IF(Volume!D16=0,0,Volume!F16/Volume!D16)</f>
        <v>0</v>
      </c>
      <c r="K16" s="190">
        <f>IF('Open Int.'!E16=0,0,'Open Int.'!H16/'Open Int.'!E16)</f>
        <v>0</v>
      </c>
    </row>
    <row r="17" spans="1:11" s="8" customFormat="1" ht="15">
      <c r="A17" s="204" t="s">
        <v>193</v>
      </c>
      <c r="B17" s="292">
        <f>Margins!B17</f>
        <v>100</v>
      </c>
      <c r="C17" s="292">
        <f>Volume!J17</f>
        <v>2768</v>
      </c>
      <c r="D17" s="185">
        <f>Volume!M17</f>
        <v>0.26442568913681974</v>
      </c>
      <c r="E17" s="178">
        <f>Volume!C17*100</f>
        <v>-7.000000000000001</v>
      </c>
      <c r="F17" s="353">
        <f>'Open Int.'!D17*100</f>
        <v>4</v>
      </c>
      <c r="G17" s="179">
        <f>'Open Int.'!R17</f>
        <v>376.42032</v>
      </c>
      <c r="H17" s="179">
        <f>'Open Int.'!Z17</f>
        <v>16.452647000000013</v>
      </c>
      <c r="I17" s="172">
        <f>'Open Int.'!O17</f>
        <v>0.9980145598941098</v>
      </c>
      <c r="J17" s="188">
        <f>IF(Volume!D17=0,0,Volume!F17/Volume!D17)</f>
        <v>0</v>
      </c>
      <c r="K17" s="190">
        <f>IF('Open Int.'!E17=0,0,'Open Int.'!H17/'Open Int.'!E17)</f>
        <v>0.058823529411764705</v>
      </c>
    </row>
    <row r="18" spans="1:11" s="8" customFormat="1" ht="15">
      <c r="A18" s="204" t="s">
        <v>285</v>
      </c>
      <c r="B18" s="292">
        <f>Margins!B18</f>
        <v>950</v>
      </c>
      <c r="C18" s="292">
        <f>Volume!J18</f>
        <v>210.1</v>
      </c>
      <c r="D18" s="185">
        <f>Volume!M18</f>
        <v>4.190428961071157</v>
      </c>
      <c r="E18" s="178">
        <f>Volume!C18*100</f>
        <v>156</v>
      </c>
      <c r="F18" s="353">
        <f>'Open Int.'!D18*100</f>
        <v>61</v>
      </c>
      <c r="G18" s="179">
        <f>'Open Int.'!R18</f>
        <v>95.366491</v>
      </c>
      <c r="H18" s="179">
        <f>'Open Int.'!Z18</f>
        <v>36.90009</v>
      </c>
      <c r="I18" s="172">
        <f>'Open Int.'!O18</f>
        <v>0.9393051485977396</v>
      </c>
      <c r="J18" s="188">
        <f>IF(Volume!D18=0,0,Volume!F18/Volume!D18)</f>
        <v>0</v>
      </c>
      <c r="K18" s="190">
        <f>IF('Open Int.'!E18=0,0,'Open Int.'!H18/'Open Int.'!E18)</f>
        <v>0.03205128205128205</v>
      </c>
    </row>
    <row r="19" spans="1:11" s="8" customFormat="1" ht="15">
      <c r="A19" s="204" t="s">
        <v>286</v>
      </c>
      <c r="B19" s="292">
        <f>Margins!B19</f>
        <v>2400</v>
      </c>
      <c r="C19" s="292">
        <f>Volume!J19</f>
        <v>84.65</v>
      </c>
      <c r="D19" s="185">
        <f>Volume!M19</f>
        <v>4.4417026526835395</v>
      </c>
      <c r="E19" s="178">
        <f>Volume!C19*100</f>
        <v>380</v>
      </c>
      <c r="F19" s="353">
        <f>'Open Int.'!D19*100</f>
        <v>77</v>
      </c>
      <c r="G19" s="179">
        <f>'Open Int.'!R19</f>
        <v>62.004432</v>
      </c>
      <c r="H19" s="179">
        <f>'Open Int.'!Z19</f>
        <v>27.26316</v>
      </c>
      <c r="I19" s="172">
        <f>'Open Int.'!O19</f>
        <v>0.9344692005242464</v>
      </c>
      <c r="J19" s="188">
        <f>IF(Volume!D19=0,0,Volume!F19/Volume!D19)</f>
        <v>0.013888888888888888</v>
      </c>
      <c r="K19" s="190">
        <f>IF('Open Int.'!E19=0,0,'Open Int.'!H19/'Open Int.'!E19)</f>
        <v>0.07329842931937172</v>
      </c>
    </row>
    <row r="20" spans="1:11" ht="15">
      <c r="A20" s="204" t="s">
        <v>76</v>
      </c>
      <c r="B20" s="292">
        <f>Margins!B20</f>
        <v>1400</v>
      </c>
      <c r="C20" s="292">
        <f>Volume!J20</f>
        <v>240.55</v>
      </c>
      <c r="D20" s="185">
        <f>Volume!M20</f>
        <v>6.6504101086233645</v>
      </c>
      <c r="E20" s="178">
        <f>Volume!C20*100</f>
        <v>115.99999999999999</v>
      </c>
      <c r="F20" s="353">
        <f>'Open Int.'!D20*100</f>
        <v>2</v>
      </c>
      <c r="G20" s="179">
        <f>'Open Int.'!R20</f>
        <v>181.215937</v>
      </c>
      <c r="H20" s="179">
        <f>'Open Int.'!Z20</f>
        <v>14.963031999999998</v>
      </c>
      <c r="I20" s="172">
        <f>'Open Int.'!O20</f>
        <v>0.9957257015424642</v>
      </c>
      <c r="J20" s="188">
        <f>IF(Volume!D20=0,0,Volume!F20/Volume!D20)</f>
        <v>0.04878048780487805</v>
      </c>
      <c r="K20" s="190">
        <f>IF('Open Int.'!E20=0,0,'Open Int.'!H20/'Open Int.'!E20)</f>
        <v>0.057971014492753624</v>
      </c>
    </row>
    <row r="21" spans="1:11" ht="15">
      <c r="A21" s="204" t="s">
        <v>77</v>
      </c>
      <c r="B21" s="292">
        <f>Margins!B21</f>
        <v>3800</v>
      </c>
      <c r="C21" s="292">
        <f>Volume!J21</f>
        <v>206.55</v>
      </c>
      <c r="D21" s="185">
        <f>Volume!M21</f>
        <v>7.494145199063235</v>
      </c>
      <c r="E21" s="178">
        <f>Volume!C21*100</f>
        <v>131</v>
      </c>
      <c r="F21" s="353">
        <f>'Open Int.'!D21*100</f>
        <v>-10</v>
      </c>
      <c r="G21" s="179">
        <f>'Open Int.'!R21</f>
        <v>123.855642</v>
      </c>
      <c r="H21" s="179">
        <f>'Open Int.'!Z21</f>
        <v>-0.6383429999999919</v>
      </c>
      <c r="I21" s="172">
        <f>'Open Int.'!O21</f>
        <v>0.9702154626108999</v>
      </c>
      <c r="J21" s="188">
        <f>IF(Volume!D21=0,0,Volume!F21/Volume!D21)</f>
        <v>0.14012738853503184</v>
      </c>
      <c r="K21" s="190">
        <f>IF('Open Int.'!E21=0,0,'Open Int.'!H21/'Open Int.'!E21)</f>
        <v>0.2694300518134715</v>
      </c>
    </row>
    <row r="22" spans="1:11" ht="15">
      <c r="A22" s="204" t="s">
        <v>287</v>
      </c>
      <c r="B22" s="292">
        <f>Margins!B22</f>
        <v>1050</v>
      </c>
      <c r="C22" s="292">
        <f>Volume!J22</f>
        <v>229.05</v>
      </c>
      <c r="D22" s="185">
        <f>Volume!M22</f>
        <v>0.08739348918506316</v>
      </c>
      <c r="E22" s="178">
        <f>Volume!C22*100</f>
        <v>-14.000000000000002</v>
      </c>
      <c r="F22" s="353">
        <f>'Open Int.'!D22*100</f>
        <v>9</v>
      </c>
      <c r="G22" s="179">
        <f>'Open Int.'!R22</f>
        <v>41.3183295</v>
      </c>
      <c r="H22" s="179">
        <f>'Open Int.'!Z22</f>
        <v>3.2559974999999994</v>
      </c>
      <c r="I22" s="172">
        <f>'Open Int.'!O22</f>
        <v>0.9924330616996507</v>
      </c>
      <c r="J22" s="188">
        <f>IF(Volume!D22=0,0,Volume!F22/Volume!D22)</f>
        <v>0</v>
      </c>
      <c r="K22" s="190">
        <f>IF('Open Int.'!E22=0,0,'Open Int.'!H22/'Open Int.'!E22)</f>
        <v>0.125</v>
      </c>
    </row>
    <row r="23" spans="1:11" s="8" customFormat="1" ht="15">
      <c r="A23" s="204" t="s">
        <v>34</v>
      </c>
      <c r="B23" s="292">
        <f>Margins!B23</f>
        <v>275</v>
      </c>
      <c r="C23" s="292">
        <f>Volume!J23</f>
        <v>1313.8</v>
      </c>
      <c r="D23" s="185">
        <f>Volume!M23</f>
        <v>2.7168601696571675</v>
      </c>
      <c r="E23" s="178">
        <f>Volume!C23*100</f>
        <v>94</v>
      </c>
      <c r="F23" s="353">
        <f>'Open Int.'!D23*100</f>
        <v>-3</v>
      </c>
      <c r="G23" s="179">
        <f>'Open Int.'!R23</f>
        <v>79.051346</v>
      </c>
      <c r="H23" s="179">
        <f>'Open Int.'!Z23</f>
        <v>-0.30091600000000085</v>
      </c>
      <c r="I23" s="172">
        <f>'Open Int.'!O23</f>
        <v>0.993601462522852</v>
      </c>
      <c r="J23" s="188">
        <f>IF(Volume!D23=0,0,Volume!F23/Volume!D23)</f>
        <v>0</v>
      </c>
      <c r="K23" s="190">
        <f>IF('Open Int.'!E23=0,0,'Open Int.'!H23/'Open Int.'!E23)</f>
        <v>0.5</v>
      </c>
    </row>
    <row r="24" spans="1:11" s="8" customFormat="1" ht="15">
      <c r="A24" s="204" t="s">
        <v>288</v>
      </c>
      <c r="B24" s="292">
        <f>Margins!B24</f>
        <v>250</v>
      </c>
      <c r="C24" s="292">
        <f>Volume!J24</f>
        <v>1163.95</v>
      </c>
      <c r="D24" s="185">
        <f>Volume!M24</f>
        <v>3.9009149743360902</v>
      </c>
      <c r="E24" s="178">
        <f>Volume!C24*100</f>
        <v>320</v>
      </c>
      <c r="F24" s="353">
        <f>'Open Int.'!D24*100</f>
        <v>21</v>
      </c>
      <c r="G24" s="179">
        <f>'Open Int.'!R24</f>
        <v>30.52458875</v>
      </c>
      <c r="H24" s="179">
        <f>'Open Int.'!Z24</f>
        <v>6.27117625</v>
      </c>
      <c r="I24" s="172">
        <f>'Open Int.'!O24</f>
        <v>0.998093422306959</v>
      </c>
      <c r="J24" s="188">
        <f>IF(Volume!D24=0,0,Volume!F24/Volume!D24)</f>
        <v>0</v>
      </c>
      <c r="K24" s="190">
        <f>IF('Open Int.'!E24=0,0,'Open Int.'!H24/'Open Int.'!E24)</f>
        <v>0</v>
      </c>
    </row>
    <row r="25" spans="1:11" s="8" customFormat="1" ht="15">
      <c r="A25" s="204" t="s">
        <v>137</v>
      </c>
      <c r="B25" s="292">
        <f>Margins!B25</f>
        <v>1000</v>
      </c>
      <c r="C25" s="292">
        <f>Volume!J25</f>
        <v>373.55</v>
      </c>
      <c r="D25" s="185">
        <f>Volume!M25</f>
        <v>2.0907351735446937</v>
      </c>
      <c r="E25" s="178">
        <f>Volume!C25*100</f>
        <v>12</v>
      </c>
      <c r="F25" s="353">
        <f>'Open Int.'!D25*100</f>
        <v>4</v>
      </c>
      <c r="G25" s="179">
        <f>'Open Int.'!R25</f>
        <v>196.674075</v>
      </c>
      <c r="H25" s="179">
        <f>'Open Int.'!Z25</f>
        <v>11.23595499999999</v>
      </c>
      <c r="I25" s="172">
        <f>'Open Int.'!O25</f>
        <v>0.9979107312440646</v>
      </c>
      <c r="J25" s="188">
        <f>IF(Volume!D25=0,0,Volume!F25/Volume!D25)</f>
        <v>0</v>
      </c>
      <c r="K25" s="190">
        <f>IF('Open Int.'!E25=0,0,'Open Int.'!H25/'Open Int.'!E25)</f>
        <v>0.2</v>
      </c>
    </row>
    <row r="26" spans="1:11" s="8" customFormat="1" ht="15">
      <c r="A26" s="204" t="s">
        <v>233</v>
      </c>
      <c r="B26" s="292">
        <f>Margins!B26</f>
        <v>1000</v>
      </c>
      <c r="C26" s="292">
        <f>Volume!J26</f>
        <v>663.8</v>
      </c>
      <c r="D26" s="185">
        <f>Volume!M26</f>
        <v>4.305468258956627</v>
      </c>
      <c r="E26" s="178">
        <f>Volume!C26*100</f>
        <v>131</v>
      </c>
      <c r="F26" s="353">
        <f>'Open Int.'!D26*100</f>
        <v>-4</v>
      </c>
      <c r="G26" s="179">
        <f>'Open Int.'!R26</f>
        <v>604.058</v>
      </c>
      <c r="H26" s="179">
        <f>'Open Int.'!Z26</f>
        <v>4.378280000000018</v>
      </c>
      <c r="I26" s="172">
        <f>'Open Int.'!O26</f>
        <v>0.9867032967032967</v>
      </c>
      <c r="J26" s="188">
        <f>IF(Volume!D26=0,0,Volume!F26/Volume!D26)</f>
        <v>0.09230769230769231</v>
      </c>
      <c r="K26" s="190">
        <f>IF('Open Int.'!E26=0,0,'Open Int.'!H26/'Open Int.'!E26)</f>
        <v>0.1743119266055046</v>
      </c>
    </row>
    <row r="27" spans="1:11" ht="15">
      <c r="A27" s="204" t="s">
        <v>1</v>
      </c>
      <c r="B27" s="292">
        <f>Margins!B27</f>
        <v>150</v>
      </c>
      <c r="C27" s="292">
        <f>Volume!J27</f>
        <v>2247.95</v>
      </c>
      <c r="D27" s="185">
        <f>Volume!M27</f>
        <v>4.492632361827715</v>
      </c>
      <c r="E27" s="178">
        <f>Volume!C27*100</f>
        <v>39</v>
      </c>
      <c r="F27" s="353">
        <f>'Open Int.'!D27*100</f>
        <v>0</v>
      </c>
      <c r="G27" s="179">
        <f>'Open Int.'!R27</f>
        <v>441.95820975</v>
      </c>
      <c r="H27" s="179">
        <f>'Open Int.'!Z27</f>
        <v>17.259320249999917</v>
      </c>
      <c r="I27" s="172">
        <f>'Open Int.'!O27</f>
        <v>0.9863431754024568</v>
      </c>
      <c r="J27" s="188">
        <f>IF(Volume!D27=0,0,Volume!F27/Volume!D27)</f>
        <v>0.01818181818181818</v>
      </c>
      <c r="K27" s="190">
        <f>IF('Open Int.'!E27=0,0,'Open Int.'!H27/'Open Int.'!E27)</f>
        <v>0.12352941176470589</v>
      </c>
    </row>
    <row r="28" spans="1:11" ht="15">
      <c r="A28" s="204" t="s">
        <v>158</v>
      </c>
      <c r="B28" s="292">
        <f>Margins!B28</f>
        <v>1900</v>
      </c>
      <c r="C28" s="292">
        <f>Volume!J28</f>
        <v>112.25</v>
      </c>
      <c r="D28" s="185">
        <f>Volume!M28</f>
        <v>1.629696695337254</v>
      </c>
      <c r="E28" s="178">
        <f>Volume!C28*100</f>
        <v>155</v>
      </c>
      <c r="F28" s="353">
        <f>'Open Int.'!D28*100</f>
        <v>-2</v>
      </c>
      <c r="G28" s="179">
        <f>'Open Int.'!R28</f>
        <v>45.3209375</v>
      </c>
      <c r="H28" s="179">
        <f>'Open Int.'!Z28</f>
        <v>0.11817049999999796</v>
      </c>
      <c r="I28" s="172">
        <f>'Open Int.'!O28</f>
        <v>0.9802352941176471</v>
      </c>
      <c r="J28" s="188">
        <f>IF(Volume!D28=0,0,Volume!F28/Volume!D28)</f>
        <v>0.22727272727272727</v>
      </c>
      <c r="K28" s="190">
        <f>IF('Open Int.'!E28=0,0,'Open Int.'!H28/'Open Int.'!E28)</f>
        <v>0.06060606060606061</v>
      </c>
    </row>
    <row r="29" spans="1:11" ht="15">
      <c r="A29" s="204" t="s">
        <v>289</v>
      </c>
      <c r="B29" s="292">
        <f>Margins!B29</f>
        <v>300</v>
      </c>
      <c r="C29" s="292">
        <f>Volume!J29</f>
        <v>737.35</v>
      </c>
      <c r="D29" s="185">
        <f>Volume!M29</f>
        <v>1.2009332967334614</v>
      </c>
      <c r="E29" s="178">
        <f>Volume!C29*100</f>
        <v>69</v>
      </c>
      <c r="F29" s="353">
        <f>'Open Int.'!D29*100</f>
        <v>4</v>
      </c>
      <c r="G29" s="179">
        <f>'Open Int.'!R29</f>
        <v>40.038105</v>
      </c>
      <c r="H29" s="179">
        <f>'Open Int.'!Z29</f>
        <v>2.092617000000004</v>
      </c>
      <c r="I29" s="172">
        <f>'Open Int.'!O29</f>
        <v>0.9972375690607734</v>
      </c>
      <c r="J29" s="188">
        <f>IF(Volume!D29=0,0,Volume!F29/Volume!D29)</f>
        <v>0</v>
      </c>
      <c r="K29" s="190">
        <f>IF('Open Int.'!E29=0,0,'Open Int.'!H29/'Open Int.'!E29)</f>
        <v>0</v>
      </c>
    </row>
    <row r="30" spans="1:11" ht="15">
      <c r="A30" s="204" t="s">
        <v>159</v>
      </c>
      <c r="B30" s="292">
        <f>Margins!B30</f>
        <v>4500</v>
      </c>
      <c r="C30" s="292">
        <f>Volume!J30</f>
        <v>49.55</v>
      </c>
      <c r="D30" s="185">
        <f>Volume!M30</f>
        <v>4.867724867724862</v>
      </c>
      <c r="E30" s="178">
        <f>Volume!C30*100</f>
        <v>204</v>
      </c>
      <c r="F30" s="353">
        <f>'Open Int.'!D30*100</f>
        <v>4</v>
      </c>
      <c r="G30" s="179">
        <f>'Open Int.'!R30</f>
        <v>17.882595</v>
      </c>
      <c r="H30" s="179">
        <f>'Open Int.'!Z30</f>
        <v>1.4892074999999991</v>
      </c>
      <c r="I30" s="172">
        <f>'Open Int.'!O30</f>
        <v>0.9800498753117207</v>
      </c>
      <c r="J30" s="188">
        <f>IF(Volume!D30=0,0,Volume!F30/Volume!D30)</f>
        <v>0</v>
      </c>
      <c r="K30" s="190">
        <f>IF('Open Int.'!E30=0,0,'Open Int.'!H30/'Open Int.'!E30)</f>
        <v>0</v>
      </c>
    </row>
    <row r="31" spans="1:11" ht="15">
      <c r="A31" s="204" t="s">
        <v>2</v>
      </c>
      <c r="B31" s="292">
        <f>Margins!B31</f>
        <v>1100</v>
      </c>
      <c r="C31" s="292">
        <f>Volume!J31</f>
        <v>367.85</v>
      </c>
      <c r="D31" s="185">
        <f>Volume!M31</f>
        <v>3.7219794163259685</v>
      </c>
      <c r="E31" s="178">
        <f>Volume!C31*100</f>
        <v>167</v>
      </c>
      <c r="F31" s="353">
        <f>'Open Int.'!D31*100</f>
        <v>-12</v>
      </c>
      <c r="G31" s="179">
        <f>'Open Int.'!R31</f>
        <v>99.70206400000001</v>
      </c>
      <c r="H31" s="179">
        <f>'Open Int.'!Z31</f>
        <v>-9.10100949999999</v>
      </c>
      <c r="I31" s="172">
        <f>'Open Int.'!O31</f>
        <v>0.9768668831168831</v>
      </c>
      <c r="J31" s="188">
        <f>IF(Volume!D31=0,0,Volume!F31/Volume!D31)</f>
        <v>0.007246376811594203</v>
      </c>
      <c r="K31" s="190">
        <f>IF('Open Int.'!E31=0,0,'Open Int.'!H31/'Open Int.'!E31)</f>
        <v>0.03409090909090909</v>
      </c>
    </row>
    <row r="32" spans="1:11" ht="15">
      <c r="A32" s="204" t="s">
        <v>399</v>
      </c>
      <c r="B32" s="292">
        <f>Margins!B32</f>
        <v>1250</v>
      </c>
      <c r="C32" s="292">
        <f>Volume!J32</f>
        <v>134.75</v>
      </c>
      <c r="D32" s="185">
        <f>Volume!M32</f>
        <v>1.125703564727955</v>
      </c>
      <c r="E32" s="178">
        <f>Volume!C32*100</f>
        <v>-34</v>
      </c>
      <c r="F32" s="353">
        <f>'Open Int.'!D32*100</f>
        <v>2</v>
      </c>
      <c r="G32" s="179">
        <f>'Open Int.'!R32</f>
        <v>116.221875</v>
      </c>
      <c r="H32" s="179">
        <f>'Open Int.'!Z32</f>
        <v>5.207968749999992</v>
      </c>
      <c r="I32" s="172">
        <f>'Open Int.'!O32</f>
        <v>0.9794202898550725</v>
      </c>
      <c r="J32" s="188">
        <f>IF(Volume!D32=0,0,Volume!F32/Volume!D32)</f>
        <v>0.16470588235294117</v>
      </c>
      <c r="K32" s="190">
        <f>IF('Open Int.'!E32=0,0,'Open Int.'!H32/'Open Int.'!E32)</f>
        <v>0.18734177215189873</v>
      </c>
    </row>
    <row r="33" spans="1:11" ht="15">
      <c r="A33" s="204" t="s">
        <v>78</v>
      </c>
      <c r="B33" s="292">
        <f>Margins!B33</f>
        <v>1600</v>
      </c>
      <c r="C33" s="292">
        <f>Volume!J33</f>
        <v>272.05</v>
      </c>
      <c r="D33" s="185">
        <f>Volume!M33</f>
        <v>5.938473520249222</v>
      </c>
      <c r="E33" s="178">
        <f>Volume!C33*100</f>
        <v>34</v>
      </c>
      <c r="F33" s="353">
        <f>'Open Int.'!D33*100</f>
        <v>-9</v>
      </c>
      <c r="G33" s="179">
        <f>'Open Int.'!R33</f>
        <v>36.868216</v>
      </c>
      <c r="H33" s="179">
        <f>'Open Int.'!Z33</f>
        <v>-1.5079760000000064</v>
      </c>
      <c r="I33" s="172">
        <f>'Open Int.'!O33</f>
        <v>0.9409681227863046</v>
      </c>
      <c r="J33" s="188">
        <f>IF(Volume!D33=0,0,Volume!F33/Volume!D33)</f>
        <v>0</v>
      </c>
      <c r="K33" s="190">
        <f>IF('Open Int.'!E33=0,0,'Open Int.'!H33/'Open Int.'!E33)</f>
        <v>0</v>
      </c>
    </row>
    <row r="34" spans="1:11" ht="15">
      <c r="A34" s="204" t="s">
        <v>138</v>
      </c>
      <c r="B34" s="292">
        <f>Margins!B34</f>
        <v>850</v>
      </c>
      <c r="C34" s="292">
        <f>Volume!J34</f>
        <v>757.45</v>
      </c>
      <c r="D34" s="185">
        <f>Volume!M34</f>
        <v>1.1619365609348975</v>
      </c>
      <c r="E34" s="178">
        <f>Volume!C34*100</f>
        <v>-24</v>
      </c>
      <c r="F34" s="353">
        <f>'Open Int.'!D34*100</f>
        <v>0</v>
      </c>
      <c r="G34" s="179">
        <f>'Open Int.'!R34</f>
        <v>714.97599125</v>
      </c>
      <c r="H34" s="179">
        <f>'Open Int.'!Z34</f>
        <v>7.766641250000021</v>
      </c>
      <c r="I34" s="172">
        <f>'Open Int.'!O34</f>
        <v>0.9960378208014408</v>
      </c>
      <c r="J34" s="188">
        <f>IF(Volume!D34=0,0,Volume!F34/Volume!D34)</f>
        <v>0.12121212121212122</v>
      </c>
      <c r="K34" s="190">
        <f>IF('Open Int.'!E34=0,0,'Open Int.'!H34/'Open Int.'!E34)</f>
        <v>0.2701298701298701</v>
      </c>
    </row>
    <row r="35" spans="1:11" ht="15">
      <c r="A35" s="204" t="s">
        <v>160</v>
      </c>
      <c r="B35" s="292">
        <f>Margins!B35</f>
        <v>1100</v>
      </c>
      <c r="C35" s="292">
        <f>Volume!J35</f>
        <v>315.65</v>
      </c>
      <c r="D35" s="185">
        <f>Volume!M35</f>
        <v>1.0403329065300897</v>
      </c>
      <c r="E35" s="178">
        <f>Volume!C35*100</f>
        <v>66</v>
      </c>
      <c r="F35" s="353">
        <f>'Open Int.'!D35*100</f>
        <v>-1</v>
      </c>
      <c r="G35" s="179">
        <f>'Open Int.'!R35</f>
        <v>27.985529</v>
      </c>
      <c r="H35" s="179">
        <f>'Open Int.'!Z35</f>
        <v>0.013232999999999606</v>
      </c>
      <c r="I35" s="172">
        <f>'Open Int.'!O35</f>
        <v>0.9987593052109182</v>
      </c>
      <c r="J35" s="188">
        <f>IF(Volume!D35=0,0,Volume!F35/Volume!D35)</f>
        <v>0</v>
      </c>
      <c r="K35" s="190">
        <f>IF('Open Int.'!E35=0,0,'Open Int.'!H35/'Open Int.'!E35)</f>
        <v>0</v>
      </c>
    </row>
    <row r="36" spans="1:11" ht="15">
      <c r="A36" s="204" t="s">
        <v>161</v>
      </c>
      <c r="B36" s="292">
        <f>Margins!B36</f>
        <v>6950</v>
      </c>
      <c r="C36" s="292">
        <f>Volume!J36</f>
        <v>38.95</v>
      </c>
      <c r="D36" s="185">
        <f>Volume!M36</f>
        <v>3.4528552456839425</v>
      </c>
      <c r="E36" s="178">
        <f>Volume!C36*100</f>
        <v>132</v>
      </c>
      <c r="F36" s="353">
        <f>'Open Int.'!D36*100</f>
        <v>15</v>
      </c>
      <c r="G36" s="179">
        <f>'Open Int.'!R36</f>
        <v>24.617958</v>
      </c>
      <c r="H36" s="179">
        <f>'Open Int.'!Z36</f>
        <v>4.017007500000002</v>
      </c>
      <c r="I36" s="172">
        <f>'Open Int.'!O36</f>
        <v>0.9792576419213974</v>
      </c>
      <c r="J36" s="188">
        <f>IF(Volume!D36=0,0,Volume!F36/Volume!D36)</f>
        <v>0.03333333333333333</v>
      </c>
      <c r="K36" s="190">
        <f>IF('Open Int.'!E36=0,0,'Open Int.'!H36/'Open Int.'!E36)</f>
        <v>0.04878048780487805</v>
      </c>
    </row>
    <row r="37" spans="1:11" ht="15">
      <c r="A37" s="204" t="s">
        <v>3</v>
      </c>
      <c r="B37" s="292">
        <f>Margins!B37</f>
        <v>1250</v>
      </c>
      <c r="C37" s="292">
        <f>Volume!J37</f>
        <v>255.2</v>
      </c>
      <c r="D37" s="185">
        <f>Volume!M37</f>
        <v>3.4454803404945276</v>
      </c>
      <c r="E37" s="178">
        <f>Volume!C37*100</f>
        <v>73</v>
      </c>
      <c r="F37" s="353">
        <f>'Open Int.'!D37*100</f>
        <v>-7.000000000000001</v>
      </c>
      <c r="G37" s="179">
        <f>'Open Int.'!R37</f>
        <v>74.2313</v>
      </c>
      <c r="H37" s="179">
        <f>'Open Int.'!Z37</f>
        <v>-2.4615624999999994</v>
      </c>
      <c r="I37" s="172">
        <f>'Open Int.'!O37</f>
        <v>0.9901160292221745</v>
      </c>
      <c r="J37" s="188">
        <f>IF(Volume!D37=0,0,Volume!F37/Volume!D37)</f>
        <v>0</v>
      </c>
      <c r="K37" s="190">
        <f>IF('Open Int.'!E37=0,0,'Open Int.'!H37/'Open Int.'!E37)</f>
        <v>0.06666666666666667</v>
      </c>
    </row>
    <row r="38" spans="1:11" ht="15">
      <c r="A38" s="204" t="s">
        <v>219</v>
      </c>
      <c r="B38" s="292">
        <f>Margins!B38</f>
        <v>525</v>
      </c>
      <c r="C38" s="292">
        <f>Volume!J38</f>
        <v>384.45</v>
      </c>
      <c r="D38" s="185">
        <f>Volume!M38</f>
        <v>1.0779545155777484</v>
      </c>
      <c r="E38" s="178">
        <f>Volume!C38*100</f>
        <v>147</v>
      </c>
      <c r="F38" s="353">
        <f>'Open Int.'!D38*100</f>
        <v>-1</v>
      </c>
      <c r="G38" s="179">
        <f>'Open Int.'!R38</f>
        <v>39.60027225</v>
      </c>
      <c r="H38" s="179">
        <f>'Open Int.'!Z38</f>
        <v>-0.15676237499999957</v>
      </c>
      <c r="I38" s="172">
        <f>'Open Int.'!O38</f>
        <v>0.9979612640163099</v>
      </c>
      <c r="J38" s="188">
        <f>IF(Volume!D38=0,0,Volume!F38/Volume!D38)</f>
        <v>0</v>
      </c>
      <c r="K38" s="190">
        <f>IF('Open Int.'!E38=0,0,'Open Int.'!H38/'Open Int.'!E38)</f>
        <v>0.05555555555555555</v>
      </c>
    </row>
    <row r="39" spans="1:11" ht="15">
      <c r="A39" s="204" t="s">
        <v>162</v>
      </c>
      <c r="B39" s="292">
        <f>Margins!B39</f>
        <v>1200</v>
      </c>
      <c r="C39" s="292">
        <f>Volume!J39</f>
        <v>314.6</v>
      </c>
      <c r="D39" s="185">
        <f>Volume!M39</f>
        <v>2.34222511385818</v>
      </c>
      <c r="E39" s="178">
        <f>Volume!C39*100</f>
        <v>83</v>
      </c>
      <c r="F39" s="353">
        <f>'Open Int.'!D39*100</f>
        <v>28.999999999999996</v>
      </c>
      <c r="G39" s="179">
        <f>'Open Int.'!R39</f>
        <v>25.029576000000002</v>
      </c>
      <c r="H39" s="179">
        <f>'Open Int.'!Z39</f>
        <v>6.032256000000004</v>
      </c>
      <c r="I39" s="172">
        <f>'Open Int.'!O39</f>
        <v>0.9864253393665159</v>
      </c>
      <c r="J39" s="188">
        <f>IF(Volume!D39=0,0,Volume!F39/Volume!D39)</f>
        <v>0</v>
      </c>
      <c r="K39" s="190">
        <f>IF('Open Int.'!E39=0,0,'Open Int.'!H39/'Open Int.'!E39)</f>
        <v>0</v>
      </c>
    </row>
    <row r="40" spans="1:11" ht="15">
      <c r="A40" s="204" t="s">
        <v>290</v>
      </c>
      <c r="B40" s="292">
        <f>Margins!B40</f>
        <v>1000</v>
      </c>
      <c r="C40" s="292">
        <f>Volume!J40</f>
        <v>218.1</v>
      </c>
      <c r="D40" s="185">
        <f>Volume!M40</f>
        <v>-0.3882164877825962</v>
      </c>
      <c r="E40" s="178">
        <f>Volume!C40*100</f>
        <v>129</v>
      </c>
      <c r="F40" s="353">
        <f>'Open Int.'!D40*100</f>
        <v>37</v>
      </c>
      <c r="G40" s="179">
        <f>'Open Int.'!R40</f>
        <v>21.76638</v>
      </c>
      <c r="H40" s="179">
        <f>'Open Int.'!Z40</f>
        <v>5.848715000000002</v>
      </c>
      <c r="I40" s="172">
        <f>'Open Int.'!O40</f>
        <v>0.9899799599198397</v>
      </c>
      <c r="J40" s="188">
        <f>IF(Volume!D40=0,0,Volume!F40/Volume!D40)</f>
        <v>0</v>
      </c>
      <c r="K40" s="190">
        <f>IF('Open Int.'!E40=0,0,'Open Int.'!H40/'Open Int.'!E40)</f>
        <v>0</v>
      </c>
    </row>
    <row r="41" spans="1:11" ht="15">
      <c r="A41" s="204" t="s">
        <v>183</v>
      </c>
      <c r="B41" s="292">
        <f>Margins!B41</f>
        <v>1900</v>
      </c>
      <c r="C41" s="292">
        <f>Volume!J41</f>
        <v>274.45</v>
      </c>
      <c r="D41" s="185">
        <f>Volume!M41</f>
        <v>2.540631421632734</v>
      </c>
      <c r="E41" s="178">
        <f>Volume!C41*100</f>
        <v>151</v>
      </c>
      <c r="F41" s="353">
        <f>'Open Int.'!D41*100</f>
        <v>-1</v>
      </c>
      <c r="G41" s="179">
        <f>'Open Int.'!R41</f>
        <v>72.899409</v>
      </c>
      <c r="H41" s="179">
        <f>'Open Int.'!Z41</f>
        <v>0.9925600000000117</v>
      </c>
      <c r="I41" s="172">
        <f>'Open Int.'!O41</f>
        <v>0.9949928469241774</v>
      </c>
      <c r="J41" s="188">
        <f>IF(Volume!D41=0,0,Volume!F41/Volume!D41)</f>
        <v>0</v>
      </c>
      <c r="K41" s="190">
        <f>IF('Open Int.'!E41=0,0,'Open Int.'!H41/'Open Int.'!E41)</f>
        <v>0</v>
      </c>
    </row>
    <row r="42" spans="1:11" ht="15">
      <c r="A42" s="204" t="s">
        <v>220</v>
      </c>
      <c r="B42" s="292">
        <f>Margins!B42</f>
        <v>1800</v>
      </c>
      <c r="C42" s="292">
        <f>Volume!J42</f>
        <v>153.8</v>
      </c>
      <c r="D42" s="185">
        <f>Volume!M42</f>
        <v>1.184210526315797</v>
      </c>
      <c r="E42" s="178">
        <f>Volume!C42*100</f>
        <v>2</v>
      </c>
      <c r="F42" s="353">
        <f>'Open Int.'!D42*100</f>
        <v>-1</v>
      </c>
      <c r="G42" s="179">
        <f>'Open Int.'!R42</f>
        <v>65.47266</v>
      </c>
      <c r="H42" s="179">
        <f>'Open Int.'!Z42</f>
        <v>0.027540000000001896</v>
      </c>
      <c r="I42" s="172">
        <f>'Open Int.'!O42</f>
        <v>0.9517970401691332</v>
      </c>
      <c r="J42" s="188">
        <f>IF(Volume!D42=0,0,Volume!F42/Volume!D42)</f>
        <v>0</v>
      </c>
      <c r="K42" s="190">
        <f>IF('Open Int.'!E42=0,0,'Open Int.'!H42/'Open Int.'!E42)</f>
        <v>0.02185792349726776</v>
      </c>
    </row>
    <row r="43" spans="1:11" ht="15">
      <c r="A43" s="204" t="s">
        <v>163</v>
      </c>
      <c r="B43" s="292">
        <f>Margins!B43</f>
        <v>250</v>
      </c>
      <c r="C43" s="292">
        <f>Volume!J43</f>
        <v>2993.05</v>
      </c>
      <c r="D43" s="185">
        <f>Volume!M43</f>
        <v>1.4868438898684513</v>
      </c>
      <c r="E43" s="178">
        <f>Volume!C43*100</f>
        <v>-11</v>
      </c>
      <c r="F43" s="353">
        <f>'Open Int.'!D43*100</f>
        <v>2</v>
      </c>
      <c r="G43" s="179">
        <f>'Open Int.'!R43</f>
        <v>258.37504125</v>
      </c>
      <c r="H43" s="179">
        <f>'Open Int.'!Z43</f>
        <v>9.09391124999999</v>
      </c>
      <c r="I43" s="172">
        <f>'Open Int.'!O43</f>
        <v>0.9878366637706343</v>
      </c>
      <c r="J43" s="188">
        <f>IF(Volume!D43=0,0,Volume!F43/Volume!D43)</f>
        <v>0</v>
      </c>
      <c r="K43" s="190">
        <f>IF('Open Int.'!E43=0,0,'Open Int.'!H43/'Open Int.'!E43)</f>
        <v>0</v>
      </c>
    </row>
    <row r="44" spans="1:11" ht="15">
      <c r="A44" s="204" t="s">
        <v>194</v>
      </c>
      <c r="B44" s="292">
        <f>Margins!B44</f>
        <v>400</v>
      </c>
      <c r="C44" s="292">
        <f>Volume!J44</f>
        <v>809.45</v>
      </c>
      <c r="D44" s="185">
        <f>Volume!M44</f>
        <v>2.2161889127415164</v>
      </c>
      <c r="E44" s="178">
        <f>Volume!C44*100</f>
        <v>59</v>
      </c>
      <c r="F44" s="353">
        <f>'Open Int.'!D44*100</f>
        <v>-4</v>
      </c>
      <c r="G44" s="179">
        <f>'Open Int.'!R44</f>
        <v>208.158162</v>
      </c>
      <c r="H44" s="179">
        <f>'Open Int.'!Z44</f>
        <v>-4.577854000000002</v>
      </c>
      <c r="I44" s="172">
        <f>'Open Int.'!O44</f>
        <v>0.9911339244050397</v>
      </c>
      <c r="J44" s="188">
        <f>IF(Volume!D44=0,0,Volume!F44/Volume!D44)</f>
        <v>0</v>
      </c>
      <c r="K44" s="190">
        <f>IF('Open Int.'!E44=0,0,'Open Int.'!H44/'Open Int.'!E44)</f>
        <v>0.034482758620689655</v>
      </c>
    </row>
    <row r="45" spans="1:11" ht="15">
      <c r="A45" s="204" t="s">
        <v>221</v>
      </c>
      <c r="B45" s="292">
        <f>Margins!B45</f>
        <v>4800</v>
      </c>
      <c r="C45" s="292">
        <f>Volume!J45</f>
        <v>110.85</v>
      </c>
      <c r="D45" s="185">
        <f>Volume!M45</f>
        <v>0.22603978300180833</v>
      </c>
      <c r="E45" s="178">
        <f>Volume!C45*100</f>
        <v>76</v>
      </c>
      <c r="F45" s="353">
        <f>'Open Int.'!D45*100</f>
        <v>2</v>
      </c>
      <c r="G45" s="179">
        <f>'Open Int.'!R45</f>
        <v>82.312776</v>
      </c>
      <c r="H45" s="179">
        <f>'Open Int.'!Z45</f>
        <v>2.0437199999999933</v>
      </c>
      <c r="I45" s="172">
        <f>'Open Int.'!O45</f>
        <v>0.9883645765998708</v>
      </c>
      <c r="J45" s="188">
        <f>IF(Volume!D45=0,0,Volume!F45/Volume!D45)</f>
        <v>0</v>
      </c>
      <c r="K45" s="190">
        <f>IF('Open Int.'!E45=0,0,'Open Int.'!H45/'Open Int.'!E45)</f>
        <v>0</v>
      </c>
    </row>
    <row r="46" spans="1:11" ht="15">
      <c r="A46" s="204" t="s">
        <v>164</v>
      </c>
      <c r="B46" s="292">
        <f>Margins!B46</f>
        <v>5650</v>
      </c>
      <c r="C46" s="292">
        <f>Volume!J46</f>
        <v>57.1</v>
      </c>
      <c r="D46" s="185">
        <f>Volume!M46</f>
        <v>3.2549728752260476</v>
      </c>
      <c r="E46" s="178">
        <f>Volume!C46*100</f>
        <v>248</v>
      </c>
      <c r="F46" s="353">
        <f>'Open Int.'!D46*100</f>
        <v>8</v>
      </c>
      <c r="G46" s="179">
        <f>'Open Int.'!R46</f>
        <v>143.1442755</v>
      </c>
      <c r="H46" s="179">
        <f>'Open Int.'!Z46</f>
        <v>14.604402499999992</v>
      </c>
      <c r="I46" s="172">
        <f>'Open Int.'!O46</f>
        <v>0.9792652693261212</v>
      </c>
      <c r="J46" s="188">
        <f>IF(Volume!D46=0,0,Volume!F46/Volume!D46)</f>
        <v>0</v>
      </c>
      <c r="K46" s="190">
        <f>IF('Open Int.'!E46=0,0,'Open Int.'!H46/'Open Int.'!E46)</f>
        <v>0</v>
      </c>
    </row>
    <row r="47" spans="1:11" ht="15">
      <c r="A47" s="204" t="s">
        <v>165</v>
      </c>
      <c r="B47" s="292">
        <f>Margins!B47</f>
        <v>1300</v>
      </c>
      <c r="C47" s="292">
        <f>Volume!J47</f>
        <v>254.9</v>
      </c>
      <c r="D47" s="185">
        <f>Volume!M47</f>
        <v>7.48471431583386</v>
      </c>
      <c r="E47" s="178">
        <f>Volume!C47*100</f>
        <v>67</v>
      </c>
      <c r="F47" s="353">
        <f>'Open Int.'!D47*100</f>
        <v>14.000000000000002</v>
      </c>
      <c r="G47" s="179">
        <f>'Open Int.'!R47</f>
        <v>18.125939</v>
      </c>
      <c r="H47" s="179">
        <f>'Open Int.'!Z47</f>
        <v>3.4202674999999996</v>
      </c>
      <c r="I47" s="172">
        <f>'Open Int.'!O47</f>
        <v>0.9817184643510055</v>
      </c>
      <c r="J47" s="188">
        <f>IF(Volume!D47=0,0,Volume!F47/Volume!D47)</f>
        <v>0</v>
      </c>
      <c r="K47" s="190">
        <f>IF('Open Int.'!E47=0,0,'Open Int.'!H47/'Open Int.'!E47)</f>
        <v>0.14285714285714285</v>
      </c>
    </row>
    <row r="48" spans="1:11" ht="15">
      <c r="A48" s="204" t="s">
        <v>89</v>
      </c>
      <c r="B48" s="292">
        <f>Margins!B48</f>
        <v>1500</v>
      </c>
      <c r="C48" s="292">
        <f>Volume!J48</f>
        <v>281.2</v>
      </c>
      <c r="D48" s="185">
        <f>Volume!M48</f>
        <v>0.21382751247325937</v>
      </c>
      <c r="E48" s="178">
        <f>Volume!C48*100</f>
        <v>-17</v>
      </c>
      <c r="F48" s="353">
        <f>'Open Int.'!D48*100</f>
        <v>-4</v>
      </c>
      <c r="G48" s="179">
        <f>'Open Int.'!R48</f>
        <v>131.43288</v>
      </c>
      <c r="H48" s="179">
        <f>'Open Int.'!Z48</f>
        <v>-5.612159999999989</v>
      </c>
      <c r="I48" s="172">
        <f>'Open Int.'!O48</f>
        <v>0.9801026957637997</v>
      </c>
      <c r="J48" s="188">
        <f>IF(Volume!D48=0,0,Volume!F48/Volume!D48)</f>
        <v>0</v>
      </c>
      <c r="K48" s="190">
        <f>IF('Open Int.'!E48=0,0,'Open Int.'!H48/'Open Int.'!E48)</f>
        <v>0.17777777777777778</v>
      </c>
    </row>
    <row r="49" spans="1:11" ht="15">
      <c r="A49" s="204" t="s">
        <v>291</v>
      </c>
      <c r="B49" s="292">
        <f>Margins!B49</f>
        <v>1000</v>
      </c>
      <c r="C49" s="292">
        <f>Volume!J49</f>
        <v>199.95</v>
      </c>
      <c r="D49" s="185">
        <f>Volume!M49</f>
        <v>1.2405063291139182</v>
      </c>
      <c r="E49" s="178">
        <f>Volume!C49*100</f>
        <v>20</v>
      </c>
      <c r="F49" s="353">
        <f>'Open Int.'!D49*100</f>
        <v>3</v>
      </c>
      <c r="G49" s="179">
        <f>'Open Int.'!R49</f>
        <v>39.450135</v>
      </c>
      <c r="H49" s="179">
        <f>'Open Int.'!Z49</f>
        <v>1.4906350000000046</v>
      </c>
      <c r="I49" s="172">
        <f>'Open Int.'!O49</f>
        <v>0.9401926001013685</v>
      </c>
      <c r="J49" s="188">
        <f>IF(Volume!D49=0,0,Volume!F49/Volume!D49)</f>
        <v>0</v>
      </c>
      <c r="K49" s="190">
        <f>IF('Open Int.'!E49=0,0,'Open Int.'!H49/'Open Int.'!E49)</f>
        <v>0</v>
      </c>
    </row>
    <row r="50" spans="1:11" ht="15">
      <c r="A50" s="204" t="s">
        <v>273</v>
      </c>
      <c r="B50" s="292">
        <f>Margins!B50</f>
        <v>1350</v>
      </c>
      <c r="C50" s="292">
        <f>Volume!J50</f>
        <v>222.5</v>
      </c>
      <c r="D50" s="185">
        <f>Volume!M50</f>
        <v>-1.0451412052479407</v>
      </c>
      <c r="E50" s="178">
        <f>Volume!C50*100</f>
        <v>16</v>
      </c>
      <c r="F50" s="353">
        <f>'Open Int.'!D50*100</f>
        <v>-6</v>
      </c>
      <c r="G50" s="179">
        <f>'Open Int.'!R50</f>
        <v>48.3537</v>
      </c>
      <c r="H50" s="179">
        <f>'Open Int.'!Z50</f>
        <v>-3.316829999999996</v>
      </c>
      <c r="I50" s="172">
        <f>'Open Int.'!O50</f>
        <v>0.996134732192159</v>
      </c>
      <c r="J50" s="188">
        <f>IF(Volume!D50=0,0,Volume!F50/Volume!D50)</f>
        <v>0</v>
      </c>
      <c r="K50" s="190">
        <f>IF('Open Int.'!E50=0,0,'Open Int.'!H50/'Open Int.'!E50)</f>
        <v>0.12454212454212454</v>
      </c>
    </row>
    <row r="51" spans="1:11" ht="15">
      <c r="A51" s="204" t="s">
        <v>222</v>
      </c>
      <c r="B51" s="292">
        <f>Margins!B51</f>
        <v>300</v>
      </c>
      <c r="C51" s="292">
        <f>Volume!J51</f>
        <v>1166.45</v>
      </c>
      <c r="D51" s="185">
        <f>Volume!M51</f>
        <v>0.6949240331491673</v>
      </c>
      <c r="E51" s="178">
        <f>Volume!C51*100</f>
        <v>38</v>
      </c>
      <c r="F51" s="353">
        <f>'Open Int.'!D51*100</f>
        <v>-2</v>
      </c>
      <c r="G51" s="179">
        <f>'Open Int.'!R51</f>
        <v>72.226584</v>
      </c>
      <c r="H51" s="179">
        <f>'Open Int.'!Z51</f>
        <v>-0.7873680000000007</v>
      </c>
      <c r="I51" s="172">
        <f>'Open Int.'!O51</f>
        <v>0.9966085271317829</v>
      </c>
      <c r="J51" s="188">
        <f>IF(Volume!D51=0,0,Volume!F51/Volume!D51)</f>
        <v>0</v>
      </c>
      <c r="K51" s="190">
        <f>IF('Open Int.'!E51=0,0,'Open Int.'!H51/'Open Int.'!E51)</f>
        <v>0</v>
      </c>
    </row>
    <row r="52" spans="1:11" ht="15">
      <c r="A52" s="204" t="s">
        <v>234</v>
      </c>
      <c r="B52" s="292">
        <f>Margins!B52</f>
        <v>1000</v>
      </c>
      <c r="C52" s="292">
        <f>Volume!J52</f>
        <v>357.9</v>
      </c>
      <c r="D52" s="185">
        <f>Volume!M52</f>
        <v>1.546318626755565</v>
      </c>
      <c r="E52" s="178">
        <f>Volume!C52*100</f>
        <v>-9</v>
      </c>
      <c r="F52" s="353">
        <f>'Open Int.'!D52*100</f>
        <v>2</v>
      </c>
      <c r="G52" s="179">
        <f>'Open Int.'!R52</f>
        <v>293.22747</v>
      </c>
      <c r="H52" s="179">
        <f>'Open Int.'!Z52</f>
        <v>11.302714999999978</v>
      </c>
      <c r="I52" s="172">
        <f>'Open Int.'!O52</f>
        <v>0.990845844013182</v>
      </c>
      <c r="J52" s="188">
        <f>IF(Volume!D52=0,0,Volume!F52/Volume!D52)</f>
        <v>0</v>
      </c>
      <c r="K52" s="190">
        <f>IF('Open Int.'!E52=0,0,'Open Int.'!H52/'Open Int.'!E52)</f>
        <v>0.07065217391304347</v>
      </c>
    </row>
    <row r="53" spans="1:11" ht="15">
      <c r="A53" s="204" t="s">
        <v>166</v>
      </c>
      <c r="B53" s="292">
        <f>Margins!B53</f>
        <v>2950</v>
      </c>
      <c r="C53" s="292">
        <f>Volume!J53</f>
        <v>107.65</v>
      </c>
      <c r="D53" s="185">
        <f>Volume!M53</f>
        <v>1.6525023607176579</v>
      </c>
      <c r="E53" s="178">
        <f>Volume!C53*100</f>
        <v>87</v>
      </c>
      <c r="F53" s="353">
        <f>'Open Int.'!D53*100</f>
        <v>0</v>
      </c>
      <c r="G53" s="179">
        <f>'Open Int.'!R53</f>
        <v>55.256745</v>
      </c>
      <c r="H53" s="179">
        <f>'Open Int.'!Z53</f>
        <v>0.8982750000000053</v>
      </c>
      <c r="I53" s="172">
        <f>'Open Int.'!O53</f>
        <v>0.9902298850574712</v>
      </c>
      <c r="J53" s="188">
        <f>IF(Volume!D53=0,0,Volume!F53/Volume!D53)</f>
        <v>0.1</v>
      </c>
      <c r="K53" s="190">
        <f>IF('Open Int.'!E53=0,0,'Open Int.'!H53/'Open Int.'!E53)</f>
        <v>0.05154639175257732</v>
      </c>
    </row>
    <row r="54" spans="1:11" ht="15">
      <c r="A54" s="204" t="s">
        <v>223</v>
      </c>
      <c r="B54" s="292">
        <f>Margins!B54</f>
        <v>175</v>
      </c>
      <c r="C54" s="292">
        <f>Volume!J54</f>
        <v>2826.75</v>
      </c>
      <c r="D54" s="185">
        <f>Volume!M54</f>
        <v>1.6176867080075492</v>
      </c>
      <c r="E54" s="178">
        <f>Volume!C54*100</f>
        <v>-8</v>
      </c>
      <c r="F54" s="353">
        <f>'Open Int.'!D54*100</f>
        <v>-3</v>
      </c>
      <c r="G54" s="179">
        <f>'Open Int.'!R54</f>
        <v>198.911330625</v>
      </c>
      <c r="H54" s="179">
        <f>'Open Int.'!Z54</f>
        <v>-1.94492812499999</v>
      </c>
      <c r="I54" s="172">
        <f>'Open Int.'!O54</f>
        <v>0.9848296443670729</v>
      </c>
      <c r="J54" s="188">
        <f>IF(Volume!D54=0,0,Volume!F54/Volume!D54)</f>
        <v>0</v>
      </c>
      <c r="K54" s="190">
        <f>IF('Open Int.'!E54=0,0,'Open Int.'!H54/'Open Int.'!E54)</f>
        <v>0</v>
      </c>
    </row>
    <row r="55" spans="1:11" ht="15">
      <c r="A55" s="204" t="s">
        <v>292</v>
      </c>
      <c r="B55" s="292">
        <f>Margins!B55</f>
        <v>1500</v>
      </c>
      <c r="C55" s="292">
        <f>Volume!J55</f>
        <v>150.05</v>
      </c>
      <c r="D55" s="185">
        <f>Volume!M55</f>
        <v>-0.19953441968738475</v>
      </c>
      <c r="E55" s="178">
        <f>Volume!C55*100</f>
        <v>10</v>
      </c>
      <c r="F55" s="353">
        <f>'Open Int.'!D55*100</f>
        <v>8</v>
      </c>
      <c r="G55" s="179">
        <f>'Open Int.'!R55</f>
        <v>115.4409675</v>
      </c>
      <c r="H55" s="179">
        <f>'Open Int.'!Z55</f>
        <v>8.361697500000005</v>
      </c>
      <c r="I55" s="172">
        <f>'Open Int.'!O55</f>
        <v>0.9898615714564243</v>
      </c>
      <c r="J55" s="188">
        <f>IF(Volume!D55=0,0,Volume!F55/Volume!D55)</f>
        <v>0.08433734939759036</v>
      </c>
      <c r="K55" s="190">
        <f>IF('Open Int.'!E55=0,0,'Open Int.'!H55/'Open Int.'!E55)</f>
        <v>0.0873015873015873</v>
      </c>
    </row>
    <row r="56" spans="1:11" ht="15">
      <c r="A56" s="204" t="s">
        <v>293</v>
      </c>
      <c r="B56" s="292">
        <f>Margins!B56</f>
        <v>1400</v>
      </c>
      <c r="C56" s="292">
        <f>Volume!J56</f>
        <v>153.35</v>
      </c>
      <c r="D56" s="185">
        <f>Volume!M56</f>
        <v>0.9213557091148442</v>
      </c>
      <c r="E56" s="178">
        <f>Volume!C56*100</f>
        <v>1</v>
      </c>
      <c r="F56" s="353">
        <f>'Open Int.'!D56*100</f>
        <v>5</v>
      </c>
      <c r="G56" s="179">
        <f>'Open Int.'!R56</f>
        <v>15.758246</v>
      </c>
      <c r="H56" s="179">
        <f>'Open Int.'!Z56</f>
        <v>0.7820540000000005</v>
      </c>
      <c r="I56" s="172">
        <f>'Open Int.'!O56</f>
        <v>0.9904632152588556</v>
      </c>
      <c r="J56" s="188">
        <f>IF(Volume!D56=0,0,Volume!F56/Volume!D56)</f>
        <v>0</v>
      </c>
      <c r="K56" s="190">
        <f>IF('Open Int.'!E56=0,0,'Open Int.'!H56/'Open Int.'!E56)</f>
        <v>0.25</v>
      </c>
    </row>
    <row r="57" spans="1:11" ht="15">
      <c r="A57" s="204" t="s">
        <v>195</v>
      </c>
      <c r="B57" s="292">
        <f>Margins!B57</f>
        <v>2062</v>
      </c>
      <c r="C57" s="292">
        <f>Volume!J57</f>
        <v>141.3</v>
      </c>
      <c r="D57" s="185">
        <f>Volume!M57</f>
        <v>1.254030813328556</v>
      </c>
      <c r="E57" s="178">
        <f>Volume!C57*100</f>
        <v>-18</v>
      </c>
      <c r="F57" s="353">
        <f>'Open Int.'!D57*100</f>
        <v>1</v>
      </c>
      <c r="G57" s="179">
        <f>'Open Int.'!R57</f>
        <v>134.78341356</v>
      </c>
      <c r="H57" s="179">
        <f>'Open Int.'!Z57</f>
        <v>3.5684559600000227</v>
      </c>
      <c r="I57" s="172">
        <f>'Open Int.'!O57</f>
        <v>0.9865974924340684</v>
      </c>
      <c r="J57" s="188">
        <f>IF(Volume!D57=0,0,Volume!F57/Volume!D57)</f>
        <v>0.14035087719298245</v>
      </c>
      <c r="K57" s="190">
        <f>IF('Open Int.'!E57=0,0,'Open Int.'!H57/'Open Int.'!E57)</f>
        <v>0.21705426356589147</v>
      </c>
    </row>
    <row r="58" spans="1:11" ht="15">
      <c r="A58" s="204" t="s">
        <v>294</v>
      </c>
      <c r="B58" s="292">
        <f>Margins!B58</f>
        <v>1400</v>
      </c>
      <c r="C58" s="292">
        <f>Volume!J58</f>
        <v>160.3</v>
      </c>
      <c r="D58" s="185">
        <f>Volume!M58</f>
        <v>2.5591810620601407</v>
      </c>
      <c r="E58" s="178">
        <f>Volume!C58*100</f>
        <v>108</v>
      </c>
      <c r="F58" s="353">
        <f>'Open Int.'!D58*100</f>
        <v>13</v>
      </c>
      <c r="G58" s="179">
        <f>'Open Int.'!R58</f>
        <v>128.906848</v>
      </c>
      <c r="H58" s="179">
        <f>'Open Int.'!Z58</f>
        <v>17.396175999999997</v>
      </c>
      <c r="I58" s="172">
        <f>'Open Int.'!O58</f>
        <v>0.9899025069637883</v>
      </c>
      <c r="J58" s="188">
        <f>IF(Volume!D58=0,0,Volume!F58/Volume!D58)</f>
        <v>0.013333333333333334</v>
      </c>
      <c r="K58" s="190">
        <f>IF('Open Int.'!E58=0,0,'Open Int.'!H58/'Open Int.'!E58)</f>
        <v>0.04316546762589928</v>
      </c>
    </row>
    <row r="59" spans="1:11" ht="15">
      <c r="A59" s="204" t="s">
        <v>197</v>
      </c>
      <c r="B59" s="292">
        <f>Margins!B59</f>
        <v>650</v>
      </c>
      <c r="C59" s="292">
        <f>Volume!J59</f>
        <v>631.85</v>
      </c>
      <c r="D59" s="185">
        <f>Volume!M59</f>
        <v>3.7690918048940785</v>
      </c>
      <c r="E59" s="178">
        <f>Volume!C59*100</f>
        <v>28.000000000000004</v>
      </c>
      <c r="F59" s="353">
        <f>'Open Int.'!D59*100</f>
        <v>-4</v>
      </c>
      <c r="G59" s="179">
        <f>'Open Int.'!R59</f>
        <v>159.188289</v>
      </c>
      <c r="H59" s="179">
        <f>'Open Int.'!Z59</f>
        <v>-0.867165</v>
      </c>
      <c r="I59" s="172">
        <f>'Open Int.'!O59</f>
        <v>0.9801341589267286</v>
      </c>
      <c r="J59" s="188">
        <f>IF(Volume!D59=0,0,Volume!F59/Volume!D59)</f>
        <v>0</v>
      </c>
      <c r="K59" s="190">
        <f>IF('Open Int.'!E59=0,0,'Open Int.'!H59/'Open Int.'!E59)</f>
        <v>0</v>
      </c>
    </row>
    <row r="60" spans="1:11" ht="15">
      <c r="A60" s="204" t="s">
        <v>4</v>
      </c>
      <c r="B60" s="292">
        <f>Margins!B60</f>
        <v>300</v>
      </c>
      <c r="C60" s="292">
        <f>Volume!J60</f>
        <v>1578.7</v>
      </c>
      <c r="D60" s="185">
        <f>Volume!M60</f>
        <v>3.687892023250474</v>
      </c>
      <c r="E60" s="178">
        <f>Volume!C60*100</f>
        <v>56.99999999999999</v>
      </c>
      <c r="F60" s="353">
        <f>'Open Int.'!D60*100</f>
        <v>-5</v>
      </c>
      <c r="G60" s="179">
        <f>'Open Int.'!R60</f>
        <v>166.615998</v>
      </c>
      <c r="H60" s="179">
        <f>'Open Int.'!Z60</f>
        <v>-3.1635525000000086</v>
      </c>
      <c r="I60" s="172">
        <f>'Open Int.'!O60</f>
        <v>0.9894826606026151</v>
      </c>
      <c r="J60" s="188">
        <f>IF(Volume!D60=0,0,Volume!F60/Volume!D60)</f>
        <v>0</v>
      </c>
      <c r="K60" s="190">
        <f>IF('Open Int.'!E60=0,0,'Open Int.'!H60/'Open Int.'!E60)</f>
        <v>0</v>
      </c>
    </row>
    <row r="61" spans="1:11" ht="15">
      <c r="A61" s="204" t="s">
        <v>79</v>
      </c>
      <c r="B61" s="292">
        <f>Margins!B61</f>
        <v>400</v>
      </c>
      <c r="C61" s="292">
        <f>Volume!J61</f>
        <v>1061.6</v>
      </c>
      <c r="D61" s="185">
        <f>Volume!M61</f>
        <v>6.5702956382070905</v>
      </c>
      <c r="E61" s="178">
        <f>Volume!C61*100</f>
        <v>3</v>
      </c>
      <c r="F61" s="353">
        <f>'Open Int.'!D61*100</f>
        <v>-10</v>
      </c>
      <c r="G61" s="179">
        <f>'Open Int.'!R61</f>
        <v>147.22268799999998</v>
      </c>
      <c r="H61" s="179">
        <f>'Open Int.'!Z61</f>
        <v>-6.503180000000015</v>
      </c>
      <c r="I61" s="172">
        <f>'Open Int.'!O61</f>
        <v>0.9777905970579752</v>
      </c>
      <c r="J61" s="188">
        <f>IF(Volume!D61=0,0,Volume!F61/Volume!D61)</f>
        <v>0</v>
      </c>
      <c r="K61" s="190">
        <f>IF('Open Int.'!E61=0,0,'Open Int.'!H61/'Open Int.'!E61)</f>
        <v>0</v>
      </c>
    </row>
    <row r="62" spans="1:11" ht="15">
      <c r="A62" s="204" t="s">
        <v>196</v>
      </c>
      <c r="B62" s="292">
        <f>Margins!B62</f>
        <v>400</v>
      </c>
      <c r="C62" s="292">
        <f>Volume!J62</f>
        <v>743.15</v>
      </c>
      <c r="D62" s="185">
        <f>Volume!M62</f>
        <v>1.3778050610463166</v>
      </c>
      <c r="E62" s="178">
        <f>Volume!C62*100</f>
        <v>18</v>
      </c>
      <c r="F62" s="353">
        <f>'Open Int.'!D62*100</f>
        <v>0</v>
      </c>
      <c r="G62" s="179">
        <f>'Open Int.'!R62</f>
        <v>107.548668</v>
      </c>
      <c r="H62" s="179">
        <f>'Open Int.'!Z62</f>
        <v>1.1098080000000152</v>
      </c>
      <c r="I62" s="172">
        <f>'Open Int.'!O62</f>
        <v>0.9914317302377004</v>
      </c>
      <c r="J62" s="188">
        <f>IF(Volume!D62=0,0,Volume!F62/Volume!D62)</f>
        <v>0</v>
      </c>
      <c r="K62" s="190">
        <f>IF('Open Int.'!E62=0,0,'Open Int.'!H62/'Open Int.'!E62)</f>
        <v>0.05</v>
      </c>
    </row>
    <row r="63" spans="1:11" ht="15">
      <c r="A63" s="204" t="s">
        <v>5</v>
      </c>
      <c r="B63" s="292">
        <f>Margins!B63</f>
        <v>1595</v>
      </c>
      <c r="C63" s="292">
        <f>Volume!J63</f>
        <v>170.45</v>
      </c>
      <c r="D63" s="185">
        <f>Volume!M63</f>
        <v>1.3376932223543403</v>
      </c>
      <c r="E63" s="178">
        <f>Volume!C63*100</f>
        <v>52</v>
      </c>
      <c r="F63" s="353">
        <f>'Open Int.'!D63*100</f>
        <v>0</v>
      </c>
      <c r="G63" s="179">
        <f>'Open Int.'!R63</f>
        <v>925.92718295</v>
      </c>
      <c r="H63" s="179">
        <f>'Open Int.'!Z63</f>
        <v>11.632350949999932</v>
      </c>
      <c r="I63" s="172">
        <f>'Open Int.'!O63</f>
        <v>0.9881966057901227</v>
      </c>
      <c r="J63" s="188">
        <f>IF(Volume!D63=0,0,Volume!F63/Volume!D63)</f>
        <v>0.17862595419847327</v>
      </c>
      <c r="K63" s="190">
        <f>IF('Open Int.'!E63=0,0,'Open Int.'!H63/'Open Int.'!E63)</f>
        <v>0.1576881912236889</v>
      </c>
    </row>
    <row r="64" spans="1:11" ht="15">
      <c r="A64" s="204" t="s">
        <v>198</v>
      </c>
      <c r="B64" s="292">
        <f>Margins!B64</f>
        <v>1000</v>
      </c>
      <c r="C64" s="292">
        <f>Volume!J64</f>
        <v>219.7</v>
      </c>
      <c r="D64" s="185">
        <f>Volume!M64</f>
        <v>0.8492081707596945</v>
      </c>
      <c r="E64" s="178">
        <f>Volume!C64*100</f>
        <v>-47</v>
      </c>
      <c r="F64" s="353">
        <f>'Open Int.'!D64*100</f>
        <v>-12</v>
      </c>
      <c r="G64" s="179">
        <f>'Open Int.'!R64</f>
        <v>394.71302</v>
      </c>
      <c r="H64" s="179">
        <f>'Open Int.'!Z64</f>
        <v>-41.00876500000004</v>
      </c>
      <c r="I64" s="172">
        <f>'Open Int.'!O64</f>
        <v>0.9651564065456975</v>
      </c>
      <c r="J64" s="188">
        <f>IF(Volume!D64=0,0,Volume!F64/Volume!D64)</f>
        <v>0.1111111111111111</v>
      </c>
      <c r="K64" s="190">
        <f>IF('Open Int.'!E64=0,0,'Open Int.'!H64/'Open Int.'!E64)</f>
        <v>0.17806492278600694</v>
      </c>
    </row>
    <row r="65" spans="1:11" ht="15">
      <c r="A65" s="204" t="s">
        <v>199</v>
      </c>
      <c r="B65" s="292">
        <f>Margins!B65</f>
        <v>1300</v>
      </c>
      <c r="C65" s="292">
        <f>Volume!J65</f>
        <v>304.25</v>
      </c>
      <c r="D65" s="185">
        <f>Volume!M65</f>
        <v>4.284490145672665</v>
      </c>
      <c r="E65" s="178">
        <f>Volume!C65*100</f>
        <v>130</v>
      </c>
      <c r="F65" s="353">
        <f>'Open Int.'!D65*100</f>
        <v>-7.000000000000001</v>
      </c>
      <c r="G65" s="179">
        <f>'Open Int.'!R65</f>
        <v>128.1896525</v>
      </c>
      <c r="H65" s="179">
        <f>'Open Int.'!Z65</f>
        <v>-2.356802500000015</v>
      </c>
      <c r="I65" s="172">
        <f>'Open Int.'!O65</f>
        <v>0.9651342178340019</v>
      </c>
      <c r="J65" s="188">
        <f>IF(Volume!D65=0,0,Volume!F65/Volume!D65)</f>
        <v>0.06976744186046512</v>
      </c>
      <c r="K65" s="190">
        <f>IF('Open Int.'!E65=0,0,'Open Int.'!H65/'Open Int.'!E65)</f>
        <v>0.08333333333333333</v>
      </c>
    </row>
    <row r="66" spans="1:11" ht="15">
      <c r="A66" s="204" t="s">
        <v>295</v>
      </c>
      <c r="B66" s="292">
        <f>Margins!B66</f>
        <v>300</v>
      </c>
      <c r="C66" s="292">
        <f>Volume!J66</f>
        <v>716.05</v>
      </c>
      <c r="D66" s="185">
        <f>Volume!M66</f>
        <v>5.077408467238962</v>
      </c>
      <c r="E66" s="178">
        <f>Volume!C66*100</f>
        <v>-40</v>
      </c>
      <c r="F66" s="353">
        <f>'Open Int.'!D66*100</f>
        <v>-3</v>
      </c>
      <c r="G66" s="179">
        <f>'Open Int.'!R66</f>
        <v>54.691899</v>
      </c>
      <c r="H66" s="179">
        <f>'Open Int.'!Z66</f>
        <v>0.8232764999999986</v>
      </c>
      <c r="I66" s="172">
        <f>'Open Int.'!O66</f>
        <v>0.997643362136685</v>
      </c>
      <c r="J66" s="188">
        <f>IF(Volume!D66=0,0,Volume!F66/Volume!D66)</f>
        <v>0</v>
      </c>
      <c r="K66" s="190">
        <f>IF('Open Int.'!E66=0,0,'Open Int.'!H66/'Open Int.'!E66)</f>
        <v>0</v>
      </c>
    </row>
    <row r="67" spans="1:11" ht="15">
      <c r="A67" s="204" t="s">
        <v>43</v>
      </c>
      <c r="B67" s="292">
        <f>Margins!B67</f>
        <v>300</v>
      </c>
      <c r="C67" s="292">
        <f>Volume!J67</f>
        <v>2020.1</v>
      </c>
      <c r="D67" s="185">
        <f>Volume!M67</f>
        <v>1.0504727127207243</v>
      </c>
      <c r="E67" s="178">
        <f>Volume!C67*100</f>
        <v>61</v>
      </c>
      <c r="F67" s="353">
        <f>'Open Int.'!D67*100</f>
        <v>-15</v>
      </c>
      <c r="G67" s="179">
        <f>'Open Int.'!R67</f>
        <v>61.512045</v>
      </c>
      <c r="H67" s="179">
        <f>'Open Int.'!Z67</f>
        <v>-9.735878999999997</v>
      </c>
      <c r="I67" s="172">
        <f>'Open Int.'!O67</f>
        <v>0.9586206896551724</v>
      </c>
      <c r="J67" s="188">
        <f>IF(Volume!D67=0,0,Volume!F67/Volume!D67)</f>
        <v>0</v>
      </c>
      <c r="K67" s="190">
        <f>IF('Open Int.'!E67=0,0,'Open Int.'!H67/'Open Int.'!E67)</f>
        <v>0.8421052631578947</v>
      </c>
    </row>
    <row r="68" spans="1:11" ht="15">
      <c r="A68" s="204" t="s">
        <v>200</v>
      </c>
      <c r="B68" s="292">
        <f>Margins!B68</f>
        <v>700</v>
      </c>
      <c r="C68" s="292">
        <f>Volume!J68</f>
        <v>972.3</v>
      </c>
      <c r="D68" s="185">
        <f>Volume!M68</f>
        <v>8.959488989746168</v>
      </c>
      <c r="E68" s="178">
        <f>Volume!C68*100</f>
        <v>91</v>
      </c>
      <c r="F68" s="353">
        <f>'Open Int.'!D68*100</f>
        <v>2</v>
      </c>
      <c r="G68" s="179">
        <f>'Open Int.'!R68</f>
        <v>674.620632</v>
      </c>
      <c r="H68" s="179">
        <f>'Open Int.'!Z68</f>
        <v>77.95972800000004</v>
      </c>
      <c r="I68" s="172">
        <f>'Open Int.'!O68</f>
        <v>0.985270379338176</v>
      </c>
      <c r="J68" s="188">
        <f>IF(Volume!D68=0,0,Volume!F68/Volume!D68)</f>
        <v>0.19350282485875706</v>
      </c>
      <c r="K68" s="190">
        <f>IF('Open Int.'!E68=0,0,'Open Int.'!H68/'Open Int.'!E68)</f>
        <v>0.4289544235924933</v>
      </c>
    </row>
    <row r="69" spans="1:11" ht="15">
      <c r="A69" s="204" t="s">
        <v>141</v>
      </c>
      <c r="B69" s="292">
        <f>Margins!B69</f>
        <v>4800</v>
      </c>
      <c r="C69" s="292">
        <f>Volume!J69</f>
        <v>86.15</v>
      </c>
      <c r="D69" s="185">
        <f>Volume!M69</f>
        <v>-0.40462427745664087</v>
      </c>
      <c r="E69" s="178">
        <f>Volume!C69*100</f>
        <v>-28.999999999999996</v>
      </c>
      <c r="F69" s="353">
        <f>'Open Int.'!D69*100</f>
        <v>8</v>
      </c>
      <c r="G69" s="179">
        <f>'Open Int.'!R69</f>
        <v>203.57589600000003</v>
      </c>
      <c r="H69" s="179">
        <f>'Open Int.'!Z69</f>
        <v>20.30661600000002</v>
      </c>
      <c r="I69" s="172">
        <f>'Open Int.'!O69</f>
        <v>0.9746089782652854</v>
      </c>
      <c r="J69" s="188">
        <f>IF(Volume!D69=0,0,Volume!F69/Volume!D69)</f>
        <v>0.21596724667349027</v>
      </c>
      <c r="K69" s="190">
        <f>IF('Open Int.'!E69=0,0,'Open Int.'!H69/'Open Int.'!E69)</f>
        <v>0.32967032967032966</v>
      </c>
    </row>
    <row r="70" spans="1:11" ht="15">
      <c r="A70" s="204" t="s">
        <v>184</v>
      </c>
      <c r="B70" s="292">
        <f>Margins!B70</f>
        <v>5900</v>
      </c>
      <c r="C70" s="292">
        <f>Volume!J70</f>
        <v>83.15</v>
      </c>
      <c r="D70" s="185">
        <f>Volume!M70</f>
        <v>1.712538226299701</v>
      </c>
      <c r="E70" s="178">
        <f>Volume!C70*100</f>
        <v>54</v>
      </c>
      <c r="F70" s="353">
        <f>'Open Int.'!D70*100</f>
        <v>10</v>
      </c>
      <c r="G70" s="179">
        <f>'Open Int.'!R70</f>
        <v>127.4049245</v>
      </c>
      <c r="H70" s="179">
        <f>'Open Int.'!Z70</f>
        <v>14.251479500000002</v>
      </c>
      <c r="I70" s="172">
        <f>'Open Int.'!O70</f>
        <v>0.9699653446284174</v>
      </c>
      <c r="J70" s="188">
        <f>IF(Volume!D70=0,0,Volume!F70/Volume!D70)</f>
        <v>0.07808564231738035</v>
      </c>
      <c r="K70" s="190">
        <f>IF('Open Int.'!E70=0,0,'Open Int.'!H70/'Open Int.'!E70)</f>
        <v>0.11145510835913312</v>
      </c>
    </row>
    <row r="71" spans="1:11" ht="15">
      <c r="A71" s="204" t="s">
        <v>175</v>
      </c>
      <c r="B71" s="292">
        <f>Margins!B71</f>
        <v>31500</v>
      </c>
      <c r="C71" s="292">
        <f>Volume!J71</f>
        <v>21.85</v>
      </c>
      <c r="D71" s="185">
        <f>Volume!M71</f>
        <v>5.8111380145278595</v>
      </c>
      <c r="E71" s="178">
        <f>Volume!C71*100</f>
        <v>-59</v>
      </c>
      <c r="F71" s="353">
        <f>'Open Int.'!D71*100</f>
        <v>-31</v>
      </c>
      <c r="G71" s="179">
        <f>'Open Int.'!R71</f>
        <v>197.81023500000003</v>
      </c>
      <c r="H71" s="179">
        <f>'Open Int.'!Z71</f>
        <v>-62.444812499999955</v>
      </c>
      <c r="I71" s="172">
        <f>'Open Int.'!O71</f>
        <v>0.9279749478079332</v>
      </c>
      <c r="J71" s="188">
        <f>IF(Volume!D71=0,0,Volume!F71/Volume!D71)</f>
        <v>0.158311345646438</v>
      </c>
      <c r="K71" s="190">
        <f>IF('Open Int.'!E71=0,0,'Open Int.'!H71/'Open Int.'!E71)</f>
        <v>0.7446808510638298</v>
      </c>
    </row>
    <row r="72" spans="1:11" ht="15">
      <c r="A72" s="204" t="s">
        <v>142</v>
      </c>
      <c r="B72" s="292">
        <f>Margins!B72</f>
        <v>1750</v>
      </c>
      <c r="C72" s="292">
        <f>Volume!J72</f>
        <v>156.8</v>
      </c>
      <c r="D72" s="185">
        <f>Volume!M72</f>
        <v>1.9837398373983814</v>
      </c>
      <c r="E72" s="178">
        <f>Volume!C72*100</f>
        <v>44</v>
      </c>
      <c r="F72" s="353">
        <f>'Open Int.'!D72*100</f>
        <v>-3</v>
      </c>
      <c r="G72" s="179">
        <f>'Open Int.'!R72</f>
        <v>163.21312</v>
      </c>
      <c r="H72" s="179">
        <f>'Open Int.'!Z72</f>
        <v>-1.910536250000007</v>
      </c>
      <c r="I72" s="172">
        <f>'Open Int.'!O72</f>
        <v>0.9917619367854741</v>
      </c>
      <c r="J72" s="188">
        <f>IF(Volume!D72=0,0,Volume!F72/Volume!D72)</f>
        <v>0.21052631578947367</v>
      </c>
      <c r="K72" s="190">
        <f>IF('Open Int.'!E72=0,0,'Open Int.'!H72/'Open Int.'!E72)</f>
        <v>0.07692307692307693</v>
      </c>
    </row>
    <row r="73" spans="1:11" ht="15">
      <c r="A73" s="204" t="s">
        <v>176</v>
      </c>
      <c r="B73" s="292">
        <f>Margins!B73</f>
        <v>1450</v>
      </c>
      <c r="C73" s="292">
        <f>Volume!J73</f>
        <v>236.85</v>
      </c>
      <c r="D73" s="185">
        <f>Volume!M73</f>
        <v>1.7615467239527365</v>
      </c>
      <c r="E73" s="178">
        <f>Volume!C73*100</f>
        <v>36</v>
      </c>
      <c r="F73" s="353">
        <f>'Open Int.'!D73*100</f>
        <v>-2</v>
      </c>
      <c r="G73" s="179">
        <f>'Open Int.'!R73</f>
        <v>425.47852425</v>
      </c>
      <c r="H73" s="179">
        <f>'Open Int.'!Z73</f>
        <v>-0.5319470000000024</v>
      </c>
      <c r="I73" s="172">
        <f>'Open Int.'!O73</f>
        <v>0.9939462426345952</v>
      </c>
      <c r="J73" s="188">
        <f>IF(Volume!D73=0,0,Volume!F73/Volume!D73)</f>
        <v>0.14367816091954022</v>
      </c>
      <c r="K73" s="190">
        <f>IF('Open Int.'!E73=0,0,'Open Int.'!H73/'Open Int.'!E73)</f>
        <v>0.1435228331780056</v>
      </c>
    </row>
    <row r="74" spans="1:11" ht="15">
      <c r="A74" s="204" t="s">
        <v>167</v>
      </c>
      <c r="B74" s="292">
        <f>Margins!B74</f>
        <v>7700</v>
      </c>
      <c r="C74" s="292">
        <f>Volume!J74</f>
        <v>56.05</v>
      </c>
      <c r="D74" s="185">
        <f>Volume!M74</f>
        <v>3.892493049119544</v>
      </c>
      <c r="E74" s="178">
        <f>Volume!C74*100</f>
        <v>44</v>
      </c>
      <c r="F74" s="353">
        <f>'Open Int.'!D74*100</f>
        <v>-1</v>
      </c>
      <c r="G74" s="179">
        <f>'Open Int.'!R74</f>
        <v>119.0743015</v>
      </c>
      <c r="H74" s="179">
        <f>'Open Int.'!Z74</f>
        <v>4.419761500000007</v>
      </c>
      <c r="I74" s="172">
        <f>'Open Int.'!O74</f>
        <v>0.992388546574846</v>
      </c>
      <c r="J74" s="188">
        <f>IF(Volume!D74=0,0,Volume!F74/Volume!D74)</f>
        <v>0.010752688172043012</v>
      </c>
      <c r="K74" s="190">
        <f>IF('Open Int.'!E74=0,0,'Open Int.'!H74/'Open Int.'!E74)</f>
        <v>0.2081447963800905</v>
      </c>
    </row>
    <row r="75" spans="1:11" ht="15">
      <c r="A75" s="204" t="s">
        <v>201</v>
      </c>
      <c r="B75" s="292">
        <f>Margins!B75</f>
        <v>200</v>
      </c>
      <c r="C75" s="292">
        <f>Volume!J75</f>
        <v>2223.4</v>
      </c>
      <c r="D75" s="185">
        <f>Volume!M75</f>
        <v>1.8506642235455835</v>
      </c>
      <c r="E75" s="178">
        <f>Volume!C75*100</f>
        <v>-67</v>
      </c>
      <c r="F75" s="353">
        <f>'Open Int.'!D75*100</f>
        <v>-11</v>
      </c>
      <c r="G75" s="179">
        <f>'Open Int.'!R75</f>
        <v>1511.46732</v>
      </c>
      <c r="H75" s="179">
        <f>'Open Int.'!Z75</f>
        <v>-117.00702000000001</v>
      </c>
      <c r="I75" s="172">
        <f>'Open Int.'!O75</f>
        <v>0.9767284495439835</v>
      </c>
      <c r="J75" s="188">
        <f>IF(Volume!D75=0,0,Volume!F75/Volume!D75)</f>
        <v>0.20918649695628114</v>
      </c>
      <c r="K75" s="190">
        <f>IF('Open Int.'!E75=0,0,'Open Int.'!H75/'Open Int.'!E75)</f>
        <v>0.1514321295143213</v>
      </c>
    </row>
    <row r="76" spans="1:11" ht="15">
      <c r="A76" s="204" t="s">
        <v>143</v>
      </c>
      <c r="B76" s="292">
        <f>Margins!B76</f>
        <v>2950</v>
      </c>
      <c r="C76" s="292">
        <f>Volume!J76</f>
        <v>115.05</v>
      </c>
      <c r="D76" s="185">
        <f>Volume!M76</f>
        <v>3.3692722371967654</v>
      </c>
      <c r="E76" s="178">
        <f>Volume!C76*100</f>
        <v>318</v>
      </c>
      <c r="F76" s="353">
        <f>'Open Int.'!D76*100</f>
        <v>3</v>
      </c>
      <c r="G76" s="179">
        <f>'Open Int.'!R76</f>
        <v>14.1868155</v>
      </c>
      <c r="H76" s="179">
        <f>'Open Int.'!Z76</f>
        <v>1.0205819999999992</v>
      </c>
      <c r="I76" s="172">
        <f>'Open Int.'!O76</f>
        <v>0.9856459330143541</v>
      </c>
      <c r="J76" s="188">
        <f>IF(Volume!D76=0,0,Volume!F76/Volume!D76)</f>
        <v>0</v>
      </c>
      <c r="K76" s="190">
        <f>IF('Open Int.'!E76=0,0,'Open Int.'!H76/'Open Int.'!E76)</f>
        <v>0</v>
      </c>
    </row>
    <row r="77" spans="1:11" ht="15">
      <c r="A77" s="204" t="s">
        <v>90</v>
      </c>
      <c r="B77" s="292">
        <f>Margins!B77</f>
        <v>600</v>
      </c>
      <c r="C77" s="292">
        <f>Volume!J77</f>
        <v>485.2</v>
      </c>
      <c r="D77" s="185">
        <f>Volume!M77</f>
        <v>5.719577296001743</v>
      </c>
      <c r="E77" s="178">
        <f>Volume!C77*100</f>
        <v>290</v>
      </c>
      <c r="F77" s="353">
        <f>'Open Int.'!D77*100</f>
        <v>4</v>
      </c>
      <c r="G77" s="179">
        <f>'Open Int.'!R77</f>
        <v>71.557296</v>
      </c>
      <c r="H77" s="179">
        <f>'Open Int.'!Z77</f>
        <v>6.2119949999999875</v>
      </c>
      <c r="I77" s="172">
        <f>'Open Int.'!O77</f>
        <v>0.9922701383238405</v>
      </c>
      <c r="J77" s="188">
        <f>IF(Volume!D77=0,0,Volume!F77/Volume!D77)</f>
        <v>0</v>
      </c>
      <c r="K77" s="190">
        <f>IF('Open Int.'!E77=0,0,'Open Int.'!H77/'Open Int.'!E77)</f>
        <v>0</v>
      </c>
    </row>
    <row r="78" spans="1:11" ht="15">
      <c r="A78" s="204" t="s">
        <v>35</v>
      </c>
      <c r="B78" s="292">
        <f>Margins!B78</f>
        <v>1100</v>
      </c>
      <c r="C78" s="292">
        <f>Volume!J78</f>
        <v>284.8</v>
      </c>
      <c r="D78" s="185">
        <f>Volume!M78</f>
        <v>0.5649717514124375</v>
      </c>
      <c r="E78" s="178">
        <f>Volume!C78*100</f>
        <v>101</v>
      </c>
      <c r="F78" s="353">
        <f>'Open Int.'!D78*100</f>
        <v>5</v>
      </c>
      <c r="G78" s="179">
        <f>'Open Int.'!R78</f>
        <v>382.9848</v>
      </c>
      <c r="H78" s="179">
        <f>'Open Int.'!Z78</f>
        <v>23.70878399999998</v>
      </c>
      <c r="I78" s="172">
        <f>'Open Int.'!O78</f>
        <v>0.9924744376278118</v>
      </c>
      <c r="J78" s="188">
        <f>IF(Volume!D78=0,0,Volume!F78/Volume!D78)</f>
        <v>0.028985507246376812</v>
      </c>
      <c r="K78" s="190">
        <f>IF('Open Int.'!E78=0,0,'Open Int.'!H78/'Open Int.'!E78)</f>
        <v>0.059113300492610835</v>
      </c>
    </row>
    <row r="79" spans="1:11" ht="15">
      <c r="A79" s="204" t="s">
        <v>6</v>
      </c>
      <c r="B79" s="292">
        <f>Margins!B79</f>
        <v>1125</v>
      </c>
      <c r="C79" s="292">
        <f>Volume!J79</f>
        <v>171.1</v>
      </c>
      <c r="D79" s="185">
        <f>Volume!M79</f>
        <v>1.1229314420803815</v>
      </c>
      <c r="E79" s="178">
        <f>Volume!C79*100</f>
        <v>-45</v>
      </c>
      <c r="F79" s="353">
        <f>'Open Int.'!D79*100</f>
        <v>-7.000000000000001</v>
      </c>
      <c r="G79" s="179">
        <f>'Open Int.'!R79</f>
        <v>367.47788625</v>
      </c>
      <c r="H79" s="179">
        <f>'Open Int.'!Z79</f>
        <v>-19.865328749999946</v>
      </c>
      <c r="I79" s="172">
        <f>'Open Int.'!O79</f>
        <v>0.9690430045571211</v>
      </c>
      <c r="J79" s="188">
        <f>IF(Volume!D79=0,0,Volume!F79/Volume!D79)</f>
        <v>0.18403908794788273</v>
      </c>
      <c r="K79" s="190">
        <f>IF('Open Int.'!E79=0,0,'Open Int.'!H79/'Open Int.'!E79)</f>
        <v>0.23850974930362118</v>
      </c>
    </row>
    <row r="80" spans="1:11" ht="15">
      <c r="A80" s="204" t="s">
        <v>177</v>
      </c>
      <c r="B80" s="292">
        <f>Margins!B80</f>
        <v>1000</v>
      </c>
      <c r="C80" s="292">
        <f>Volume!J80</f>
        <v>393.65</v>
      </c>
      <c r="D80" s="185">
        <f>Volume!M80</f>
        <v>1.7183462532299683</v>
      </c>
      <c r="E80" s="178">
        <f>Volume!C80*100</f>
        <v>-24</v>
      </c>
      <c r="F80" s="353">
        <f>'Open Int.'!D80*100</f>
        <v>3</v>
      </c>
      <c r="G80" s="179">
        <f>'Open Int.'!R80</f>
        <v>484.74061</v>
      </c>
      <c r="H80" s="179">
        <f>'Open Int.'!Z80</f>
        <v>21.346810000000005</v>
      </c>
      <c r="I80" s="172">
        <f>'Open Int.'!O80</f>
        <v>0.9871690758486276</v>
      </c>
      <c r="J80" s="188">
        <f>IF(Volume!D80=0,0,Volume!F80/Volume!D80)</f>
        <v>0.06711409395973154</v>
      </c>
      <c r="K80" s="190">
        <f>IF('Open Int.'!E80=0,0,'Open Int.'!H80/'Open Int.'!E80)</f>
        <v>0.10023041474654378</v>
      </c>
    </row>
    <row r="81" spans="1:11" ht="15">
      <c r="A81" s="204" t="s">
        <v>168</v>
      </c>
      <c r="B81" s="292">
        <f>Margins!B81</f>
        <v>600</v>
      </c>
      <c r="C81" s="292">
        <f>Volume!J81</f>
        <v>671.05</v>
      </c>
      <c r="D81" s="185">
        <f>Volume!M81</f>
        <v>-1.8502267076203145</v>
      </c>
      <c r="E81" s="178">
        <f>Volume!C81*100</f>
        <v>106</v>
      </c>
      <c r="F81" s="353">
        <f>'Open Int.'!D81*100</f>
        <v>0</v>
      </c>
      <c r="G81" s="179">
        <f>'Open Int.'!R81</f>
        <v>8.092863</v>
      </c>
      <c r="H81" s="179">
        <f>'Open Int.'!Z81</f>
        <v>-0.9729989999999997</v>
      </c>
      <c r="I81" s="172">
        <f>'Open Int.'!O81</f>
        <v>0.9900497512437811</v>
      </c>
      <c r="J81" s="188">
        <f>IF(Volume!D81=0,0,Volume!F81/Volume!D81)</f>
        <v>0</v>
      </c>
      <c r="K81" s="190">
        <f>IF('Open Int.'!E81=0,0,'Open Int.'!H81/'Open Int.'!E81)</f>
        <v>0</v>
      </c>
    </row>
    <row r="82" spans="1:11" ht="15">
      <c r="A82" s="204" t="s">
        <v>132</v>
      </c>
      <c r="B82" s="292">
        <f>Margins!B82</f>
        <v>400</v>
      </c>
      <c r="C82" s="292">
        <f>Volume!J82</f>
        <v>680.55</v>
      </c>
      <c r="D82" s="185">
        <f>Volume!M82</f>
        <v>0.19138755980860575</v>
      </c>
      <c r="E82" s="178">
        <f>Volume!C82*100</f>
        <v>-6</v>
      </c>
      <c r="F82" s="353">
        <f>'Open Int.'!D82*100</f>
        <v>-5</v>
      </c>
      <c r="G82" s="179">
        <f>'Open Int.'!R82</f>
        <v>140.955516</v>
      </c>
      <c r="H82" s="179">
        <f>'Open Int.'!Z82</f>
        <v>-6.686264000000023</v>
      </c>
      <c r="I82" s="172">
        <f>'Open Int.'!O82</f>
        <v>0.9839706450366937</v>
      </c>
      <c r="J82" s="188">
        <f>IF(Volume!D82=0,0,Volume!F82/Volume!D82)</f>
        <v>0</v>
      </c>
      <c r="K82" s="190">
        <f>IF('Open Int.'!E82=0,0,'Open Int.'!H82/'Open Int.'!E82)</f>
        <v>0.08</v>
      </c>
    </row>
    <row r="83" spans="1:11" ht="15">
      <c r="A83" s="204" t="s">
        <v>144</v>
      </c>
      <c r="B83" s="292">
        <f>Margins!B83</f>
        <v>250</v>
      </c>
      <c r="C83" s="292">
        <f>Volume!J83</f>
        <v>2156.5</v>
      </c>
      <c r="D83" s="185">
        <f>Volume!M83</f>
        <v>1.4298480786416485</v>
      </c>
      <c r="E83" s="178">
        <f>Volume!C83*100</f>
        <v>-3</v>
      </c>
      <c r="F83" s="353">
        <f>'Open Int.'!D83*100</f>
        <v>2</v>
      </c>
      <c r="G83" s="179">
        <f>'Open Int.'!R83</f>
        <v>54.6133625</v>
      </c>
      <c r="H83" s="179">
        <f>'Open Int.'!Z83</f>
        <v>1.5671675000000036</v>
      </c>
      <c r="I83" s="172">
        <f>'Open Int.'!O83</f>
        <v>0.998025666337611</v>
      </c>
      <c r="J83" s="188">
        <f>IF(Volume!D83=0,0,Volume!F83/Volume!D83)</f>
        <v>0</v>
      </c>
      <c r="K83" s="190">
        <f>IF('Open Int.'!E83=0,0,'Open Int.'!H83/'Open Int.'!E83)</f>
        <v>0</v>
      </c>
    </row>
    <row r="84" spans="1:11" ht="15">
      <c r="A84" s="204" t="s">
        <v>296</v>
      </c>
      <c r="B84" s="292">
        <f>Margins!B84</f>
        <v>300</v>
      </c>
      <c r="C84" s="292">
        <f>Volume!J84</f>
        <v>725.75</v>
      </c>
      <c r="D84" s="185">
        <f>Volume!M84</f>
        <v>2.644791740329545</v>
      </c>
      <c r="E84" s="178">
        <f>Volume!C84*100</f>
        <v>91</v>
      </c>
      <c r="F84" s="353">
        <f>'Open Int.'!D84*100</f>
        <v>28.999999999999996</v>
      </c>
      <c r="G84" s="179">
        <f>'Open Int.'!R84</f>
        <v>118.5948075</v>
      </c>
      <c r="H84" s="179">
        <f>'Open Int.'!Z84</f>
        <v>28.573201499999996</v>
      </c>
      <c r="I84" s="172">
        <f>'Open Int.'!O84</f>
        <v>0.9994492381127226</v>
      </c>
      <c r="J84" s="188">
        <f>IF(Volume!D84=0,0,Volume!F84/Volume!D84)</f>
        <v>0.06666666666666667</v>
      </c>
      <c r="K84" s="190">
        <f>IF('Open Int.'!E84=0,0,'Open Int.'!H84/'Open Int.'!E84)</f>
        <v>0.2</v>
      </c>
    </row>
    <row r="85" spans="1:11" ht="15">
      <c r="A85" s="204" t="s">
        <v>133</v>
      </c>
      <c r="B85" s="292">
        <f>Margins!B85</f>
        <v>12500</v>
      </c>
      <c r="C85" s="292">
        <f>Volume!J85</f>
        <v>32.8</v>
      </c>
      <c r="D85" s="185">
        <f>Volume!M85</f>
        <v>2.1806853582554386</v>
      </c>
      <c r="E85" s="178">
        <f>Volume!C85*100</f>
        <v>128</v>
      </c>
      <c r="F85" s="353">
        <f>'Open Int.'!D85*100</f>
        <v>4</v>
      </c>
      <c r="G85" s="179">
        <f>'Open Int.'!R85</f>
        <v>97.70299999999999</v>
      </c>
      <c r="H85" s="179">
        <f>'Open Int.'!Z85</f>
        <v>6.579124999999991</v>
      </c>
      <c r="I85" s="172">
        <f>'Open Int.'!O85</f>
        <v>0.9727234578262695</v>
      </c>
      <c r="J85" s="188">
        <f>IF(Volume!D85=0,0,Volume!F85/Volume!D85)</f>
        <v>0.030120481927710843</v>
      </c>
      <c r="K85" s="190">
        <f>IF('Open Int.'!E85=0,0,'Open Int.'!H85/'Open Int.'!E85)</f>
        <v>0.09966777408637874</v>
      </c>
    </row>
    <row r="86" spans="1:11" ht="15">
      <c r="A86" s="204" t="s">
        <v>169</v>
      </c>
      <c r="B86" s="292">
        <f>Margins!B86</f>
        <v>4000</v>
      </c>
      <c r="C86" s="292">
        <f>Volume!J86</f>
        <v>119.85</v>
      </c>
      <c r="D86" s="185">
        <f>Volume!M86</f>
        <v>2.1739130434782585</v>
      </c>
      <c r="E86" s="178">
        <f>Volume!C86*100</f>
        <v>169</v>
      </c>
      <c r="F86" s="353">
        <f>'Open Int.'!D86*100</f>
        <v>1</v>
      </c>
      <c r="G86" s="179">
        <f>'Open Int.'!R86</f>
        <v>87.82608</v>
      </c>
      <c r="H86" s="179">
        <f>'Open Int.'!Z86</f>
        <v>3.041640000000001</v>
      </c>
      <c r="I86" s="172">
        <f>'Open Int.'!O86</f>
        <v>0.99617903930131</v>
      </c>
      <c r="J86" s="188">
        <f>IF(Volume!D86=0,0,Volume!F86/Volume!D86)</f>
        <v>0</v>
      </c>
      <c r="K86" s="190">
        <f>IF('Open Int.'!E86=0,0,'Open Int.'!H86/'Open Int.'!E86)</f>
        <v>0.25</v>
      </c>
    </row>
    <row r="87" spans="1:11" ht="15">
      <c r="A87" s="204" t="s">
        <v>297</v>
      </c>
      <c r="B87" s="292">
        <f>Margins!B87</f>
        <v>550</v>
      </c>
      <c r="C87" s="292">
        <f>Volume!J87</f>
        <v>416.05</v>
      </c>
      <c r="D87" s="185">
        <f>Volume!M87</f>
        <v>2.4249138355489963</v>
      </c>
      <c r="E87" s="178">
        <f>Volume!C87*100</f>
        <v>137</v>
      </c>
      <c r="F87" s="353">
        <f>'Open Int.'!D87*100</f>
        <v>11</v>
      </c>
      <c r="G87" s="179">
        <f>'Open Int.'!R87</f>
        <v>96.2448465</v>
      </c>
      <c r="H87" s="179">
        <f>'Open Int.'!Z87</f>
        <v>11.483092499999998</v>
      </c>
      <c r="I87" s="172">
        <f>'Open Int.'!O87</f>
        <v>0.9990489776509748</v>
      </c>
      <c r="J87" s="188">
        <f>IF(Volume!D87=0,0,Volume!F87/Volume!D87)</f>
        <v>0</v>
      </c>
      <c r="K87" s="190">
        <f>IF('Open Int.'!E87=0,0,'Open Int.'!H87/'Open Int.'!E87)</f>
        <v>0</v>
      </c>
    </row>
    <row r="88" spans="1:11" ht="15">
      <c r="A88" s="204" t="s">
        <v>298</v>
      </c>
      <c r="B88" s="292">
        <f>Margins!B88</f>
        <v>550</v>
      </c>
      <c r="C88" s="292">
        <f>Volume!J88</f>
        <v>422.3</v>
      </c>
      <c r="D88" s="185">
        <f>Volume!M88</f>
        <v>2.152878567972916</v>
      </c>
      <c r="E88" s="178">
        <f>Volume!C88*100</f>
        <v>26</v>
      </c>
      <c r="F88" s="353">
        <f>'Open Int.'!D88*100</f>
        <v>-1</v>
      </c>
      <c r="G88" s="179">
        <f>'Open Int.'!R88</f>
        <v>23.69103</v>
      </c>
      <c r="H88" s="179">
        <f>'Open Int.'!Z88</f>
        <v>0.18097200000000058</v>
      </c>
      <c r="I88" s="172">
        <f>'Open Int.'!O88</f>
        <v>0.9921568627450981</v>
      </c>
      <c r="J88" s="188">
        <f>IF(Volume!D88=0,0,Volume!F88/Volume!D88)</f>
        <v>0</v>
      </c>
      <c r="K88" s="190">
        <f>IF('Open Int.'!E88=0,0,'Open Int.'!H88/'Open Int.'!E88)</f>
        <v>0</v>
      </c>
    </row>
    <row r="89" spans="1:11" ht="15">
      <c r="A89" s="204" t="s">
        <v>178</v>
      </c>
      <c r="B89" s="292">
        <f>Margins!B89</f>
        <v>2500</v>
      </c>
      <c r="C89" s="292">
        <f>Volume!J89</f>
        <v>148.5</v>
      </c>
      <c r="D89" s="185">
        <f>Volume!M89</f>
        <v>2.9106029106029023</v>
      </c>
      <c r="E89" s="178">
        <f>Volume!C89*100</f>
        <v>191</v>
      </c>
      <c r="F89" s="353">
        <f>'Open Int.'!D89*100</f>
        <v>1</v>
      </c>
      <c r="G89" s="179">
        <f>'Open Int.'!R89</f>
        <v>103.838625</v>
      </c>
      <c r="H89" s="179">
        <f>'Open Int.'!Z89</f>
        <v>4.560224999999988</v>
      </c>
      <c r="I89" s="172">
        <f>'Open Int.'!O89</f>
        <v>0.9946371111905613</v>
      </c>
      <c r="J89" s="188">
        <f>IF(Volume!D89=0,0,Volume!F89/Volume!D89)</f>
        <v>0</v>
      </c>
      <c r="K89" s="190">
        <f>IF('Open Int.'!E89=0,0,'Open Int.'!H89/'Open Int.'!E89)</f>
        <v>0.1111111111111111</v>
      </c>
    </row>
    <row r="90" spans="1:11" ht="15">
      <c r="A90" s="204" t="s">
        <v>145</v>
      </c>
      <c r="B90" s="292">
        <f>Margins!B90</f>
        <v>1700</v>
      </c>
      <c r="C90" s="292">
        <f>Volume!J90</f>
        <v>160.05</v>
      </c>
      <c r="D90" s="185">
        <f>Volume!M90</f>
        <v>1.3616212792906939</v>
      </c>
      <c r="E90" s="178">
        <f>Volume!C90*100</f>
        <v>42</v>
      </c>
      <c r="F90" s="353">
        <f>'Open Int.'!D90*100</f>
        <v>1</v>
      </c>
      <c r="G90" s="179">
        <f>'Open Int.'!R90</f>
        <v>35.4526755</v>
      </c>
      <c r="H90" s="179">
        <f>'Open Int.'!Z90</f>
        <v>1.0667924999999983</v>
      </c>
      <c r="I90" s="172">
        <f>'Open Int.'!O90</f>
        <v>0.9907904834996163</v>
      </c>
      <c r="J90" s="188">
        <f>IF(Volume!D90=0,0,Volume!F90/Volume!D90)</f>
        <v>0.45454545454545453</v>
      </c>
      <c r="K90" s="190">
        <f>IF('Open Int.'!E90=0,0,'Open Int.'!H90/'Open Int.'!E90)</f>
        <v>0.11627906976744186</v>
      </c>
    </row>
    <row r="91" spans="1:11" ht="15">
      <c r="A91" s="204" t="s">
        <v>274</v>
      </c>
      <c r="B91" s="292">
        <f>Margins!B91</f>
        <v>850</v>
      </c>
      <c r="C91" s="292">
        <f>Volume!J91</f>
        <v>243.7</v>
      </c>
      <c r="D91" s="185">
        <f>Volume!M91</f>
        <v>-0.26601186822181533</v>
      </c>
      <c r="E91" s="178">
        <f>Volume!C91*100</f>
        <v>-32</v>
      </c>
      <c r="F91" s="353">
        <f>'Open Int.'!D91*100</f>
        <v>2</v>
      </c>
      <c r="G91" s="179">
        <f>'Open Int.'!R91</f>
        <v>175.2239555</v>
      </c>
      <c r="H91" s="179">
        <f>'Open Int.'!Z91</f>
        <v>2.9181094999999857</v>
      </c>
      <c r="I91" s="172">
        <f>'Open Int.'!O91</f>
        <v>0.9942073531150254</v>
      </c>
      <c r="J91" s="188">
        <f>IF(Volume!D91=0,0,Volume!F91/Volume!D91)</f>
        <v>0</v>
      </c>
      <c r="K91" s="190">
        <f>IF('Open Int.'!E91=0,0,'Open Int.'!H91/'Open Int.'!E91)</f>
        <v>0.04807692307692308</v>
      </c>
    </row>
    <row r="92" spans="1:11" ht="15">
      <c r="A92" s="204" t="s">
        <v>210</v>
      </c>
      <c r="B92" s="292">
        <f>Margins!B92</f>
        <v>200</v>
      </c>
      <c r="C92" s="292">
        <f>Volume!J92</f>
        <v>1466.2</v>
      </c>
      <c r="D92" s="185">
        <f>Volume!M92</f>
        <v>1.8689640797610014</v>
      </c>
      <c r="E92" s="178">
        <f>Volume!C92*100</f>
        <v>128</v>
      </c>
      <c r="F92" s="353">
        <f>'Open Int.'!D92*100</f>
        <v>-1</v>
      </c>
      <c r="G92" s="179">
        <f>'Open Int.'!R92</f>
        <v>221.044312</v>
      </c>
      <c r="H92" s="179">
        <f>'Open Int.'!Z92</f>
        <v>3.5372959999999978</v>
      </c>
      <c r="I92" s="172">
        <f>'Open Int.'!O92</f>
        <v>0.9957548421331919</v>
      </c>
      <c r="J92" s="188">
        <f>IF(Volume!D92=0,0,Volume!F92/Volume!D92)</f>
        <v>0.01680672268907563</v>
      </c>
      <c r="K92" s="190">
        <f>IF('Open Int.'!E92=0,0,'Open Int.'!H92/'Open Int.'!E92)</f>
        <v>0.09067357512953368</v>
      </c>
    </row>
    <row r="93" spans="1:11" ht="15">
      <c r="A93" s="204" t="s">
        <v>299</v>
      </c>
      <c r="B93" s="292">
        <f>Margins!B93</f>
        <v>350</v>
      </c>
      <c r="C93" s="292">
        <f>Volume!J93</f>
        <v>589.95</v>
      </c>
      <c r="D93" s="185">
        <f>Volume!M93</f>
        <v>3.0840468285864215</v>
      </c>
      <c r="E93" s="178">
        <f>Volume!C93*100</f>
        <v>219</v>
      </c>
      <c r="F93" s="353">
        <f>'Open Int.'!D93*100</f>
        <v>14.000000000000002</v>
      </c>
      <c r="G93" s="179">
        <f>'Open Int.'!R93</f>
        <v>22.362054750000002</v>
      </c>
      <c r="H93" s="179">
        <f>'Open Int.'!Z93</f>
        <v>3.353110250000004</v>
      </c>
      <c r="I93" s="172">
        <f>'Open Int.'!O93</f>
        <v>0.9630655586334257</v>
      </c>
      <c r="J93" s="188">
        <f>IF(Volume!D93=0,0,Volume!F93/Volume!D93)</f>
        <v>0</v>
      </c>
      <c r="K93" s="190">
        <f>IF('Open Int.'!E93=0,0,'Open Int.'!H93/'Open Int.'!E93)</f>
        <v>0</v>
      </c>
    </row>
    <row r="94" spans="1:11" ht="15">
      <c r="A94" s="204" t="s">
        <v>7</v>
      </c>
      <c r="B94" s="292">
        <f>Margins!B94</f>
        <v>650</v>
      </c>
      <c r="C94" s="292">
        <f>Volume!J94</f>
        <v>933.45</v>
      </c>
      <c r="D94" s="185">
        <f>Volume!M94</f>
        <v>2.469948954388276</v>
      </c>
      <c r="E94" s="178">
        <f>Volume!C94*100</f>
        <v>33</v>
      </c>
      <c r="F94" s="353">
        <f>'Open Int.'!D94*100</f>
        <v>-8</v>
      </c>
      <c r="G94" s="179">
        <f>'Open Int.'!R94</f>
        <v>221.03629275</v>
      </c>
      <c r="H94" s="179">
        <f>'Open Int.'!Z94</f>
        <v>-12.96854325000001</v>
      </c>
      <c r="I94" s="172">
        <f>'Open Int.'!O94</f>
        <v>0.9887455393906122</v>
      </c>
      <c r="J94" s="188">
        <f>IF(Volume!D94=0,0,Volume!F94/Volume!D94)</f>
        <v>0.1891891891891892</v>
      </c>
      <c r="K94" s="190">
        <f>IF('Open Int.'!E94=0,0,'Open Int.'!H94/'Open Int.'!E94)</f>
        <v>0.3358208955223881</v>
      </c>
    </row>
    <row r="95" spans="1:11" ht="15">
      <c r="A95" s="204" t="s">
        <v>170</v>
      </c>
      <c r="B95" s="292">
        <f>Margins!B95</f>
        <v>1200</v>
      </c>
      <c r="C95" s="292">
        <f>Volume!J95</f>
        <v>504.35</v>
      </c>
      <c r="D95" s="185">
        <f>Volume!M95</f>
        <v>3.5945363048166783</v>
      </c>
      <c r="E95" s="178">
        <f>Volume!C95*100</f>
        <v>215</v>
      </c>
      <c r="F95" s="353">
        <f>'Open Int.'!D95*100</f>
        <v>-2</v>
      </c>
      <c r="G95" s="179">
        <f>'Open Int.'!R95</f>
        <v>133.632576</v>
      </c>
      <c r="H95" s="179">
        <f>'Open Int.'!Z95</f>
        <v>2.5336079999999868</v>
      </c>
      <c r="I95" s="172">
        <f>'Open Int.'!O95</f>
        <v>0.9932065217391305</v>
      </c>
      <c r="J95" s="188">
        <f>IF(Volume!D95=0,0,Volume!F95/Volume!D95)</f>
        <v>0</v>
      </c>
      <c r="K95" s="190">
        <f>IF('Open Int.'!E95=0,0,'Open Int.'!H95/'Open Int.'!E95)</f>
        <v>0</v>
      </c>
    </row>
    <row r="96" spans="1:11" ht="15">
      <c r="A96" s="204" t="s">
        <v>224</v>
      </c>
      <c r="B96" s="292">
        <f>Margins!B96</f>
        <v>400</v>
      </c>
      <c r="C96" s="292">
        <f>Volume!J96</f>
        <v>922.35</v>
      </c>
      <c r="D96" s="185">
        <f>Volume!M96</f>
        <v>1.827114153234717</v>
      </c>
      <c r="E96" s="178">
        <f>Volume!C96*100</f>
        <v>-19</v>
      </c>
      <c r="F96" s="353">
        <f>'Open Int.'!D96*100</f>
        <v>-5</v>
      </c>
      <c r="G96" s="179">
        <f>'Open Int.'!R96</f>
        <v>214.612398</v>
      </c>
      <c r="H96" s="179">
        <f>'Open Int.'!Z96</f>
        <v>-6.112945999999994</v>
      </c>
      <c r="I96" s="172">
        <f>'Open Int.'!O96</f>
        <v>0.9914045040398831</v>
      </c>
      <c r="J96" s="188">
        <f>IF(Volume!D96=0,0,Volume!F96/Volume!D96)</f>
        <v>0.01694915254237288</v>
      </c>
      <c r="K96" s="190">
        <f>IF('Open Int.'!E96=0,0,'Open Int.'!H96/'Open Int.'!E96)</f>
        <v>0.16758241758241757</v>
      </c>
    </row>
    <row r="97" spans="1:11" ht="15">
      <c r="A97" s="204" t="s">
        <v>207</v>
      </c>
      <c r="B97" s="292">
        <f>Margins!B97</f>
        <v>1250</v>
      </c>
      <c r="C97" s="292">
        <f>Volume!J97</f>
        <v>221.25</v>
      </c>
      <c r="D97" s="185">
        <f>Volume!M97</f>
        <v>2.099676972773425</v>
      </c>
      <c r="E97" s="178">
        <f>Volume!C97*100</f>
        <v>429</v>
      </c>
      <c r="F97" s="353">
        <f>'Open Int.'!D97*100</f>
        <v>2</v>
      </c>
      <c r="G97" s="179">
        <f>'Open Int.'!R97</f>
        <v>128.3803125</v>
      </c>
      <c r="H97" s="179">
        <f>'Open Int.'!Z97</f>
        <v>4.996750000000006</v>
      </c>
      <c r="I97" s="172">
        <f>'Open Int.'!O97</f>
        <v>0.983627746660922</v>
      </c>
      <c r="J97" s="188">
        <f>IF(Volume!D97=0,0,Volume!F97/Volume!D97)</f>
        <v>0.03488372093023256</v>
      </c>
      <c r="K97" s="190">
        <f>IF('Open Int.'!E97=0,0,'Open Int.'!H97/'Open Int.'!E97)</f>
        <v>0.05489260143198091</v>
      </c>
    </row>
    <row r="98" spans="1:11" ht="15">
      <c r="A98" s="204" t="s">
        <v>300</v>
      </c>
      <c r="B98" s="292">
        <f>Margins!B98</f>
        <v>250</v>
      </c>
      <c r="C98" s="292">
        <f>Volume!J98</f>
        <v>814.05</v>
      </c>
      <c r="D98" s="185">
        <f>Volume!M98</f>
        <v>0.09837073470641924</v>
      </c>
      <c r="E98" s="178">
        <f>Volume!C98*100</f>
        <v>361</v>
      </c>
      <c r="F98" s="353">
        <f>'Open Int.'!D98*100</f>
        <v>78</v>
      </c>
      <c r="G98" s="179">
        <f>'Open Int.'!R98</f>
        <v>68.76687375</v>
      </c>
      <c r="H98" s="179">
        <f>'Open Int.'!Z98</f>
        <v>30.05617375</v>
      </c>
      <c r="I98" s="172">
        <f>'Open Int.'!O98</f>
        <v>0.9982243267238828</v>
      </c>
      <c r="J98" s="188">
        <f>IF(Volume!D98=0,0,Volume!F98/Volume!D98)</f>
        <v>0</v>
      </c>
      <c r="K98" s="190">
        <f>IF('Open Int.'!E98=0,0,'Open Int.'!H98/'Open Int.'!E98)</f>
        <v>0</v>
      </c>
    </row>
    <row r="99" spans="1:11" ht="15">
      <c r="A99" s="204" t="s">
        <v>280</v>
      </c>
      <c r="B99" s="292">
        <f>Margins!B99</f>
        <v>1600</v>
      </c>
      <c r="C99" s="292">
        <f>Volume!J99</f>
        <v>295.45</v>
      </c>
      <c r="D99" s="185">
        <f>Volume!M99</f>
        <v>-1.8275461040039873</v>
      </c>
      <c r="E99" s="178">
        <f>Volume!C99*100</f>
        <v>-38</v>
      </c>
      <c r="F99" s="353">
        <f>'Open Int.'!D99*100</f>
        <v>2</v>
      </c>
      <c r="G99" s="179">
        <f>'Open Int.'!R99</f>
        <v>328.351312</v>
      </c>
      <c r="H99" s="179">
        <f>'Open Int.'!Z99</f>
        <v>0.5324959999999805</v>
      </c>
      <c r="I99" s="172">
        <f>'Open Int.'!O99</f>
        <v>0.978980708321336</v>
      </c>
      <c r="J99" s="188">
        <f>IF(Volume!D99=0,0,Volume!F99/Volume!D99)</f>
        <v>0</v>
      </c>
      <c r="K99" s="190">
        <f>IF('Open Int.'!E99=0,0,'Open Int.'!H99/'Open Int.'!E99)</f>
        <v>0.104</v>
      </c>
    </row>
    <row r="100" spans="1:11" ht="15">
      <c r="A100" s="204" t="s">
        <v>146</v>
      </c>
      <c r="B100" s="292">
        <f>Margins!B100</f>
        <v>8900</v>
      </c>
      <c r="C100" s="292">
        <f>Volume!J100</f>
        <v>41.55</v>
      </c>
      <c r="D100" s="185">
        <f>Volume!M100</f>
        <v>3.486924034869237</v>
      </c>
      <c r="E100" s="178">
        <f>Volume!C100*100</f>
        <v>543</v>
      </c>
      <c r="F100" s="353">
        <f>'Open Int.'!D100*100</f>
        <v>6</v>
      </c>
      <c r="G100" s="179">
        <f>'Open Int.'!R100</f>
        <v>30.175272</v>
      </c>
      <c r="H100" s="179">
        <f>'Open Int.'!Z100</f>
        <v>2.7319439999999986</v>
      </c>
      <c r="I100" s="172">
        <f>'Open Int.'!O100</f>
        <v>0.9571078431372549</v>
      </c>
      <c r="J100" s="188">
        <f>IF(Volume!D100=0,0,Volume!F100/Volume!D100)</f>
        <v>0</v>
      </c>
      <c r="K100" s="190">
        <f>IF('Open Int.'!E100=0,0,'Open Int.'!H100/'Open Int.'!E100)</f>
        <v>0</v>
      </c>
    </row>
    <row r="101" spans="1:11" ht="15">
      <c r="A101" s="204" t="s">
        <v>8</v>
      </c>
      <c r="B101" s="292">
        <f>Margins!B101</f>
        <v>1600</v>
      </c>
      <c r="C101" s="292">
        <f>Volume!J101</f>
        <v>164.1</v>
      </c>
      <c r="D101" s="185">
        <f>Volume!M101</f>
        <v>1.9888129272840203</v>
      </c>
      <c r="E101" s="178">
        <f>Volume!C101*100</f>
        <v>8</v>
      </c>
      <c r="F101" s="353">
        <f>'Open Int.'!D101*100</f>
        <v>-7.000000000000001</v>
      </c>
      <c r="G101" s="179">
        <f>'Open Int.'!R101</f>
        <v>458.219712</v>
      </c>
      <c r="H101" s="179">
        <f>'Open Int.'!Z101</f>
        <v>-16.11348799999996</v>
      </c>
      <c r="I101" s="172">
        <f>'Open Int.'!O101</f>
        <v>0.9145656658262663</v>
      </c>
      <c r="J101" s="188">
        <f>IF(Volume!D101=0,0,Volume!F101/Volume!D101)</f>
        <v>0.14821428571428572</v>
      </c>
      <c r="K101" s="190">
        <f>IF('Open Int.'!E101=0,0,'Open Int.'!H101/'Open Int.'!E101)</f>
        <v>0.30619946091644207</v>
      </c>
    </row>
    <row r="102" spans="1:11" ht="15">
      <c r="A102" s="204" t="s">
        <v>301</v>
      </c>
      <c r="B102" s="292">
        <f>Margins!B102</f>
        <v>1000</v>
      </c>
      <c r="C102" s="292">
        <f>Volume!J102</f>
        <v>224.35</v>
      </c>
      <c r="D102" s="185">
        <f>Volume!M102</f>
        <v>1.3095506886430373</v>
      </c>
      <c r="E102" s="178">
        <f>Volume!C102*100</f>
        <v>-59</v>
      </c>
      <c r="F102" s="353">
        <f>'Open Int.'!D102*100</f>
        <v>0</v>
      </c>
      <c r="G102" s="179">
        <f>'Open Int.'!R102</f>
        <v>40.001605</v>
      </c>
      <c r="H102" s="179">
        <f>'Open Int.'!Z102</f>
        <v>0.5835049999999953</v>
      </c>
      <c r="I102" s="172">
        <f>'Open Int.'!O102</f>
        <v>0.9910263600673023</v>
      </c>
      <c r="J102" s="188">
        <f>IF(Volume!D102=0,0,Volume!F102/Volume!D102)</f>
        <v>0</v>
      </c>
      <c r="K102" s="190">
        <f>IF('Open Int.'!E102=0,0,'Open Int.'!H102/'Open Int.'!E102)</f>
        <v>0.07692307692307693</v>
      </c>
    </row>
    <row r="103" spans="1:11" ht="15">
      <c r="A103" s="204" t="s">
        <v>179</v>
      </c>
      <c r="B103" s="292">
        <f>Margins!B103</f>
        <v>28000</v>
      </c>
      <c r="C103" s="292">
        <f>Volume!J103</f>
        <v>16.9</v>
      </c>
      <c r="D103" s="185">
        <f>Volume!M103</f>
        <v>1.1976047904191574</v>
      </c>
      <c r="E103" s="178">
        <f>Volume!C103*100</f>
        <v>-26</v>
      </c>
      <c r="F103" s="353">
        <f>'Open Int.'!D103*100</f>
        <v>-21</v>
      </c>
      <c r="G103" s="179">
        <f>'Open Int.'!R103</f>
        <v>72.44691999999999</v>
      </c>
      <c r="H103" s="179">
        <f>'Open Int.'!Z103</f>
        <v>-16.163280000000015</v>
      </c>
      <c r="I103" s="172">
        <f>'Open Int.'!O103</f>
        <v>0.9640757674722403</v>
      </c>
      <c r="J103" s="188">
        <f>IF(Volume!D103=0,0,Volume!F103/Volume!D103)</f>
        <v>0.04716981132075472</v>
      </c>
      <c r="K103" s="190">
        <f>IF('Open Int.'!E103=0,0,'Open Int.'!H103/'Open Int.'!E103)</f>
        <v>0.33640552995391704</v>
      </c>
    </row>
    <row r="104" spans="1:11" ht="15">
      <c r="A104" s="204" t="s">
        <v>202</v>
      </c>
      <c r="B104" s="292">
        <f>Margins!B104</f>
        <v>1150</v>
      </c>
      <c r="C104" s="292">
        <f>Volume!J104</f>
        <v>212.7</v>
      </c>
      <c r="D104" s="185">
        <f>Volume!M104</f>
        <v>1.0931558935361134</v>
      </c>
      <c r="E104" s="178">
        <f>Volume!C104*100</f>
        <v>-20</v>
      </c>
      <c r="F104" s="353">
        <f>'Open Int.'!D104*100</f>
        <v>-4</v>
      </c>
      <c r="G104" s="179">
        <f>'Open Int.'!R104</f>
        <v>74.946972</v>
      </c>
      <c r="H104" s="179">
        <f>'Open Int.'!Z104</f>
        <v>-2.2140720000000016</v>
      </c>
      <c r="I104" s="172">
        <f>'Open Int.'!O104</f>
        <v>0.9484334203655352</v>
      </c>
      <c r="J104" s="188">
        <f>IF(Volume!D104=0,0,Volume!F104/Volume!D104)</f>
        <v>0</v>
      </c>
      <c r="K104" s="190">
        <f>IF('Open Int.'!E104=0,0,'Open Int.'!H104/'Open Int.'!E104)</f>
        <v>0.12</v>
      </c>
    </row>
    <row r="105" spans="1:11" ht="15">
      <c r="A105" s="204" t="s">
        <v>171</v>
      </c>
      <c r="B105" s="292">
        <f>Margins!B105</f>
        <v>2200</v>
      </c>
      <c r="C105" s="292">
        <f>Volume!J105</f>
        <v>306.5</v>
      </c>
      <c r="D105" s="185">
        <f>Volume!M105</f>
        <v>0.016315875346716063</v>
      </c>
      <c r="E105" s="178">
        <f>Volume!C105*100</f>
        <v>-16</v>
      </c>
      <c r="F105" s="353">
        <f>'Open Int.'!D105*100</f>
        <v>-1</v>
      </c>
      <c r="G105" s="179">
        <f>'Open Int.'!R105</f>
        <v>135.73659</v>
      </c>
      <c r="H105" s="179">
        <f>'Open Int.'!Z105</f>
        <v>-0.5172089999999798</v>
      </c>
      <c r="I105" s="172">
        <f>'Open Int.'!O105</f>
        <v>0.9920516641828118</v>
      </c>
      <c r="J105" s="188">
        <f>IF(Volume!D105=0,0,Volume!F105/Volume!D105)</f>
        <v>0.14285714285714285</v>
      </c>
      <c r="K105" s="190">
        <f>IF('Open Int.'!E105=0,0,'Open Int.'!H105/'Open Int.'!E105)</f>
        <v>0.2714285714285714</v>
      </c>
    </row>
    <row r="106" spans="1:11" ht="15">
      <c r="A106" s="204" t="s">
        <v>147</v>
      </c>
      <c r="B106" s="292">
        <f>Margins!B106</f>
        <v>5900</v>
      </c>
      <c r="C106" s="292">
        <f>Volume!J106</f>
        <v>57.9</v>
      </c>
      <c r="D106" s="185">
        <f>Volume!M106</f>
        <v>1.5789473684210502</v>
      </c>
      <c r="E106" s="178">
        <f>Volume!C106*100</f>
        <v>51</v>
      </c>
      <c r="F106" s="353">
        <f>'Open Int.'!D106*100</f>
        <v>1</v>
      </c>
      <c r="G106" s="179">
        <f>'Open Int.'!R106</f>
        <v>27.192156</v>
      </c>
      <c r="H106" s="179">
        <f>'Open Int.'!Z106</f>
        <v>0.7589760000000005</v>
      </c>
      <c r="I106" s="172">
        <f>'Open Int.'!O106</f>
        <v>0.9761306532663316</v>
      </c>
      <c r="J106" s="188">
        <f>IF(Volume!D106=0,0,Volume!F106/Volume!D106)</f>
        <v>0.2857142857142857</v>
      </c>
      <c r="K106" s="190">
        <f>IF('Open Int.'!E106=0,0,'Open Int.'!H106/'Open Int.'!E106)</f>
        <v>0.07142857142857142</v>
      </c>
    </row>
    <row r="107" spans="1:11" ht="15">
      <c r="A107" s="204" t="s">
        <v>148</v>
      </c>
      <c r="B107" s="292">
        <f>Margins!B107</f>
        <v>2090</v>
      </c>
      <c r="C107" s="292">
        <f>Volume!J107</f>
        <v>258.6</v>
      </c>
      <c r="D107" s="185">
        <f>Volume!M107</f>
        <v>3.1100478468899566</v>
      </c>
      <c r="E107" s="178">
        <f>Volume!C107*100</f>
        <v>-16</v>
      </c>
      <c r="F107" s="353">
        <f>'Open Int.'!D107*100</f>
        <v>-9</v>
      </c>
      <c r="G107" s="179">
        <f>'Open Int.'!R107</f>
        <v>19.727301000000004</v>
      </c>
      <c r="H107" s="179">
        <f>'Open Int.'!Z107</f>
        <v>-1.344413399999997</v>
      </c>
      <c r="I107" s="172">
        <f>'Open Int.'!O107</f>
        <v>0.989041095890411</v>
      </c>
      <c r="J107" s="188">
        <f>IF(Volume!D107=0,0,Volume!F107/Volume!D107)</f>
        <v>0</v>
      </c>
      <c r="K107" s="190">
        <f>IF('Open Int.'!E107=0,0,'Open Int.'!H107/'Open Int.'!E107)</f>
        <v>0</v>
      </c>
    </row>
    <row r="108" spans="1:11" ht="15">
      <c r="A108" s="204" t="s">
        <v>122</v>
      </c>
      <c r="B108" s="292">
        <f>Margins!B108</f>
        <v>3250</v>
      </c>
      <c r="C108" s="292">
        <f>Volume!J108</f>
        <v>138.65</v>
      </c>
      <c r="D108" s="185">
        <f>Volume!M108</f>
        <v>0.983248361252727</v>
      </c>
      <c r="E108" s="178">
        <f>Volume!C108*100</f>
        <v>-6</v>
      </c>
      <c r="F108" s="353">
        <f>'Open Int.'!D108*100</f>
        <v>-3</v>
      </c>
      <c r="G108" s="179">
        <f>'Open Int.'!R108</f>
        <v>339.040845</v>
      </c>
      <c r="H108" s="179">
        <f>'Open Int.'!Z108</f>
        <v>-5.132497500000056</v>
      </c>
      <c r="I108" s="172">
        <f>'Open Int.'!O108</f>
        <v>0.9804625199362041</v>
      </c>
      <c r="J108" s="188">
        <f>IF(Volume!D108=0,0,Volume!F108/Volume!D108)</f>
        <v>0.11513157894736842</v>
      </c>
      <c r="K108" s="190">
        <f>IF('Open Int.'!E108=0,0,'Open Int.'!H108/'Open Int.'!E108)</f>
        <v>0.21207430340557276</v>
      </c>
    </row>
    <row r="109" spans="1:11" ht="15">
      <c r="A109" s="204" t="s">
        <v>36</v>
      </c>
      <c r="B109" s="292">
        <f>Margins!B109</f>
        <v>450</v>
      </c>
      <c r="C109" s="292">
        <f>Volume!J109</f>
        <v>923.65</v>
      </c>
      <c r="D109" s="185">
        <f>Volume!M109</f>
        <v>0.9895036081346987</v>
      </c>
      <c r="E109" s="178">
        <f>Volume!C109*100</f>
        <v>30</v>
      </c>
      <c r="F109" s="353">
        <f>'Open Int.'!D109*100</f>
        <v>-7.000000000000001</v>
      </c>
      <c r="G109" s="179">
        <f>'Open Int.'!R109</f>
        <v>713.741301</v>
      </c>
      <c r="H109" s="179">
        <f>'Open Int.'!Z109</f>
        <v>-42.60088799999994</v>
      </c>
      <c r="I109" s="172">
        <f>'Open Int.'!O109</f>
        <v>0.987829023992546</v>
      </c>
      <c r="J109" s="188">
        <f>IF(Volume!D109=0,0,Volume!F109/Volume!D109)</f>
        <v>0.26842105263157895</v>
      </c>
      <c r="K109" s="190">
        <f>IF('Open Int.'!E109=0,0,'Open Int.'!H109/'Open Int.'!E109)</f>
        <v>0.24574209245742093</v>
      </c>
    </row>
    <row r="110" spans="1:11" ht="15">
      <c r="A110" s="204" t="s">
        <v>172</v>
      </c>
      <c r="B110" s="292">
        <f>Margins!B110</f>
        <v>1050</v>
      </c>
      <c r="C110" s="292">
        <f>Volume!J110</f>
        <v>199.15</v>
      </c>
      <c r="D110" s="185">
        <f>Volume!M110</f>
        <v>0.631632137443153</v>
      </c>
      <c r="E110" s="178">
        <f>Volume!C110*100</f>
        <v>22</v>
      </c>
      <c r="F110" s="353">
        <f>'Open Int.'!D110*100</f>
        <v>4</v>
      </c>
      <c r="G110" s="179">
        <f>'Open Int.'!R110</f>
        <v>74.58864525</v>
      </c>
      <c r="H110" s="179">
        <f>'Open Int.'!Z110</f>
        <v>3.439637250000004</v>
      </c>
      <c r="I110" s="172">
        <f>'Open Int.'!O110</f>
        <v>0.9809363610877488</v>
      </c>
      <c r="J110" s="188">
        <f>IF(Volume!D110=0,0,Volume!F110/Volume!D110)</f>
        <v>0</v>
      </c>
      <c r="K110" s="190">
        <f>IF('Open Int.'!E110=0,0,'Open Int.'!H110/'Open Int.'!E110)</f>
        <v>0.008928571428571428</v>
      </c>
    </row>
    <row r="111" spans="1:11" ht="15">
      <c r="A111" s="204" t="s">
        <v>80</v>
      </c>
      <c r="B111" s="292">
        <f>Margins!B111</f>
        <v>1200</v>
      </c>
      <c r="C111" s="292">
        <f>Volume!J111</f>
        <v>225.95</v>
      </c>
      <c r="D111" s="185">
        <f>Volume!M111</f>
        <v>6.630486078338831</v>
      </c>
      <c r="E111" s="178">
        <f>Volume!C111*100</f>
        <v>65</v>
      </c>
      <c r="F111" s="353">
        <f>'Open Int.'!D111*100</f>
        <v>-3</v>
      </c>
      <c r="G111" s="179">
        <f>'Open Int.'!R111</f>
        <v>52.546932</v>
      </c>
      <c r="H111" s="179">
        <f>'Open Int.'!Z111</f>
        <v>1.6146479999999954</v>
      </c>
      <c r="I111" s="172">
        <f>'Open Int.'!O111</f>
        <v>0.9711042311661506</v>
      </c>
      <c r="J111" s="188">
        <f>IF(Volume!D111=0,0,Volume!F111/Volume!D111)</f>
        <v>0</v>
      </c>
      <c r="K111" s="190">
        <f>IF('Open Int.'!E111=0,0,'Open Int.'!H111/'Open Int.'!E111)</f>
        <v>0.125</v>
      </c>
    </row>
    <row r="112" spans="1:11" ht="15">
      <c r="A112" s="204" t="s">
        <v>276</v>
      </c>
      <c r="B112" s="292">
        <f>Margins!B112</f>
        <v>700</v>
      </c>
      <c r="C112" s="292">
        <f>Volume!J112</f>
        <v>420.2</v>
      </c>
      <c r="D112" s="185">
        <f>Volume!M112</f>
        <v>-0.8260561718196838</v>
      </c>
      <c r="E112" s="178">
        <f>Volume!C112*100</f>
        <v>-57.99999999999999</v>
      </c>
      <c r="F112" s="353">
        <f>'Open Int.'!D112*100</f>
        <v>-3</v>
      </c>
      <c r="G112" s="179">
        <f>'Open Int.'!R112</f>
        <v>275.373868</v>
      </c>
      <c r="H112" s="179">
        <f>'Open Int.'!Z112</f>
        <v>-9.619462999999996</v>
      </c>
      <c r="I112" s="172">
        <f>'Open Int.'!O112</f>
        <v>0.9879299295022431</v>
      </c>
      <c r="J112" s="188">
        <f>IF(Volume!D112=0,0,Volume!F112/Volume!D112)</f>
        <v>0</v>
      </c>
      <c r="K112" s="190">
        <f>IF('Open Int.'!E112=0,0,'Open Int.'!H112/'Open Int.'!E112)</f>
        <v>0.01195219123505976</v>
      </c>
    </row>
    <row r="113" spans="1:11" ht="15">
      <c r="A113" s="204" t="s">
        <v>225</v>
      </c>
      <c r="B113" s="292">
        <f>Margins!B113</f>
        <v>650</v>
      </c>
      <c r="C113" s="292">
        <f>Volume!J113</f>
        <v>411.85</v>
      </c>
      <c r="D113" s="185">
        <f>Volume!M113</f>
        <v>3.104268369007394</v>
      </c>
      <c r="E113" s="178">
        <f>Volume!C113*100</f>
        <v>110.00000000000001</v>
      </c>
      <c r="F113" s="353">
        <f>'Open Int.'!D113*100</f>
        <v>5</v>
      </c>
      <c r="G113" s="179">
        <f>'Open Int.'!R113</f>
        <v>28.0016815</v>
      </c>
      <c r="H113" s="179">
        <f>'Open Int.'!Z113</f>
        <v>2.1412885000000017</v>
      </c>
      <c r="I113" s="172">
        <f>'Open Int.'!O113</f>
        <v>0.9980879541108987</v>
      </c>
      <c r="J113" s="188">
        <f>IF(Volume!D113=0,0,Volume!F113/Volume!D113)</f>
        <v>0</v>
      </c>
      <c r="K113" s="190">
        <f>IF('Open Int.'!E113=0,0,'Open Int.'!H113/'Open Int.'!E113)</f>
        <v>0</v>
      </c>
    </row>
    <row r="114" spans="1:11" ht="15">
      <c r="A114" s="204" t="s">
        <v>81</v>
      </c>
      <c r="B114" s="292">
        <f>Margins!B114</f>
        <v>1200</v>
      </c>
      <c r="C114" s="292">
        <f>Volume!J114</f>
        <v>516</v>
      </c>
      <c r="D114" s="185">
        <f>Volume!M114</f>
        <v>6.238418777022856</v>
      </c>
      <c r="E114" s="178">
        <f>Volume!C114*100</f>
        <v>68</v>
      </c>
      <c r="F114" s="353">
        <f>'Open Int.'!D114*100</f>
        <v>-7.000000000000001</v>
      </c>
      <c r="G114" s="179">
        <f>'Open Int.'!R114</f>
        <v>222.04512</v>
      </c>
      <c r="H114" s="179">
        <f>'Open Int.'!Z114</f>
        <v>-2.348280000000017</v>
      </c>
      <c r="I114" s="172">
        <f>'Open Int.'!O114</f>
        <v>0.9947016174010039</v>
      </c>
      <c r="J114" s="188">
        <f>IF(Volume!D114=0,0,Volume!F114/Volume!D114)</f>
        <v>0</v>
      </c>
      <c r="K114" s="190">
        <f>IF('Open Int.'!E114=0,0,'Open Int.'!H114/'Open Int.'!E114)</f>
        <v>0.04</v>
      </c>
    </row>
    <row r="115" spans="1:11" ht="15">
      <c r="A115" s="204" t="s">
        <v>226</v>
      </c>
      <c r="B115" s="292">
        <f>Margins!B115</f>
        <v>2800</v>
      </c>
      <c r="C115" s="292">
        <f>Volume!J115</f>
        <v>214.75</v>
      </c>
      <c r="D115" s="185">
        <f>Volume!M115</f>
        <v>1.9221642145230242</v>
      </c>
      <c r="E115" s="178">
        <f>Volume!C115*100</f>
        <v>-42</v>
      </c>
      <c r="F115" s="353">
        <f>'Open Int.'!D115*100</f>
        <v>-3</v>
      </c>
      <c r="G115" s="179">
        <f>'Open Int.'!R115</f>
        <v>216.22748</v>
      </c>
      <c r="H115" s="179">
        <f>'Open Int.'!Z115</f>
        <v>1.0690680000000157</v>
      </c>
      <c r="I115" s="172">
        <f>'Open Int.'!O115</f>
        <v>0.9766407119021134</v>
      </c>
      <c r="J115" s="188">
        <f>IF(Volume!D115=0,0,Volume!F115/Volume!D115)</f>
        <v>0.17255717255717257</v>
      </c>
      <c r="K115" s="190">
        <f>IF('Open Int.'!E115=0,0,'Open Int.'!H115/'Open Int.'!E115)</f>
        <v>0.5209471766848816</v>
      </c>
    </row>
    <row r="116" spans="1:11" ht="15">
      <c r="A116" s="204" t="s">
        <v>302</v>
      </c>
      <c r="B116" s="292">
        <f>Margins!B116</f>
        <v>1100</v>
      </c>
      <c r="C116" s="292">
        <f>Volume!J116</f>
        <v>241.15</v>
      </c>
      <c r="D116" s="185">
        <f>Volume!M116</f>
        <v>2.0740740740740766</v>
      </c>
      <c r="E116" s="178">
        <f>Volume!C116*100</f>
        <v>11</v>
      </c>
      <c r="F116" s="353">
        <f>'Open Int.'!D116*100</f>
        <v>7.000000000000001</v>
      </c>
      <c r="G116" s="179">
        <f>'Open Int.'!R116</f>
        <v>57.562505</v>
      </c>
      <c r="H116" s="179">
        <f>'Open Int.'!Z116</f>
        <v>4.807880000000004</v>
      </c>
      <c r="I116" s="172">
        <f>'Open Int.'!O116</f>
        <v>0.9935483870967742</v>
      </c>
      <c r="J116" s="188">
        <f>IF(Volume!D116=0,0,Volume!F116/Volume!D116)</f>
        <v>0</v>
      </c>
      <c r="K116" s="190">
        <f>IF('Open Int.'!E116=0,0,'Open Int.'!H116/'Open Int.'!E116)</f>
        <v>0.037037037037037035</v>
      </c>
    </row>
    <row r="117" spans="1:11" ht="15">
      <c r="A117" s="204" t="s">
        <v>227</v>
      </c>
      <c r="B117" s="292">
        <f>Margins!B117</f>
        <v>300</v>
      </c>
      <c r="C117" s="292">
        <f>Volume!J117</f>
        <v>1050.3</v>
      </c>
      <c r="D117" s="185">
        <f>Volume!M117</f>
        <v>3.041302854900422</v>
      </c>
      <c r="E117" s="178">
        <f>Volume!C117*100</f>
        <v>14.000000000000002</v>
      </c>
      <c r="F117" s="353">
        <f>'Open Int.'!D117*100</f>
        <v>1</v>
      </c>
      <c r="G117" s="179">
        <f>'Open Int.'!R117</f>
        <v>337.524408</v>
      </c>
      <c r="H117" s="179">
        <f>'Open Int.'!Z117</f>
        <v>14.54901000000001</v>
      </c>
      <c r="I117" s="172">
        <f>'Open Int.'!O117</f>
        <v>0.9957991038088125</v>
      </c>
      <c r="J117" s="188">
        <f>IF(Volume!D117=0,0,Volume!F117/Volume!D117)</f>
        <v>0</v>
      </c>
      <c r="K117" s="190">
        <f>IF('Open Int.'!E117=0,0,'Open Int.'!H117/'Open Int.'!E117)</f>
        <v>0.3</v>
      </c>
    </row>
    <row r="118" spans="1:11" ht="15">
      <c r="A118" s="204" t="s">
        <v>228</v>
      </c>
      <c r="B118" s="292">
        <f>Margins!B118</f>
        <v>800</v>
      </c>
      <c r="C118" s="292">
        <f>Volume!J118</f>
        <v>421.25</v>
      </c>
      <c r="D118" s="185">
        <f>Volume!M118</f>
        <v>1.1647454370797365</v>
      </c>
      <c r="E118" s="178">
        <f>Volume!C118*100</f>
        <v>17</v>
      </c>
      <c r="F118" s="353">
        <f>'Open Int.'!D118*100</f>
        <v>-2</v>
      </c>
      <c r="G118" s="179">
        <f>'Open Int.'!R118</f>
        <v>249.2115</v>
      </c>
      <c r="H118" s="179">
        <f>'Open Int.'!Z118</f>
        <v>-1.6944839999999886</v>
      </c>
      <c r="I118" s="172">
        <f>'Open Int.'!O118</f>
        <v>0.9774171737660582</v>
      </c>
      <c r="J118" s="188">
        <f>IF(Volume!D118=0,0,Volume!F118/Volume!D118)</f>
        <v>0.025210084033613446</v>
      </c>
      <c r="K118" s="190">
        <f>IF('Open Int.'!E118=0,0,'Open Int.'!H118/'Open Int.'!E118)</f>
        <v>1.2537037037037038</v>
      </c>
    </row>
    <row r="119" spans="1:11" ht="15">
      <c r="A119" s="204" t="s">
        <v>235</v>
      </c>
      <c r="B119" s="292">
        <f>Margins!B119</f>
        <v>700</v>
      </c>
      <c r="C119" s="292">
        <f>Volume!J119</f>
        <v>433.3</v>
      </c>
      <c r="D119" s="185">
        <f>Volume!M119</f>
        <v>1.3923013923013896</v>
      </c>
      <c r="E119" s="178">
        <f>Volume!C119*100</f>
        <v>-19</v>
      </c>
      <c r="F119" s="353">
        <f>'Open Int.'!D119*100</f>
        <v>0</v>
      </c>
      <c r="G119" s="179">
        <f>'Open Int.'!R119</f>
        <v>951.058836</v>
      </c>
      <c r="H119" s="179">
        <f>'Open Int.'!Z119</f>
        <v>20.538399000000027</v>
      </c>
      <c r="I119" s="172">
        <f>'Open Int.'!O119</f>
        <v>0.9836076030105881</v>
      </c>
      <c r="J119" s="188">
        <f>IF(Volume!D119=0,0,Volume!F119/Volume!D119)</f>
        <v>0.08387096774193549</v>
      </c>
      <c r="K119" s="190">
        <f>IF('Open Int.'!E119=0,0,'Open Int.'!H119/'Open Int.'!E119)</f>
        <v>0.11661341853035144</v>
      </c>
    </row>
    <row r="120" spans="1:11" ht="15">
      <c r="A120" s="204" t="s">
        <v>98</v>
      </c>
      <c r="B120" s="292">
        <f>Margins!B120</f>
        <v>550</v>
      </c>
      <c r="C120" s="292">
        <f>Volume!J120</f>
        <v>524.95</v>
      </c>
      <c r="D120" s="185">
        <f>Volume!M120</f>
        <v>2.3593643365506525</v>
      </c>
      <c r="E120" s="178">
        <f>Volume!C120*100</f>
        <v>184</v>
      </c>
      <c r="F120" s="353">
        <f>'Open Int.'!D120*100</f>
        <v>9</v>
      </c>
      <c r="G120" s="179">
        <f>'Open Int.'!R120</f>
        <v>274.60396975</v>
      </c>
      <c r="H120" s="179">
        <f>'Open Int.'!Z120</f>
        <v>29.346278499999983</v>
      </c>
      <c r="I120" s="172">
        <f>'Open Int.'!O120</f>
        <v>0.9955840605614552</v>
      </c>
      <c r="J120" s="188">
        <f>IF(Volume!D120=0,0,Volume!F120/Volume!D120)</f>
        <v>0.038461538461538464</v>
      </c>
      <c r="K120" s="190">
        <f>IF('Open Int.'!E120=0,0,'Open Int.'!H120/'Open Int.'!E120)</f>
        <v>0.048</v>
      </c>
    </row>
    <row r="121" spans="1:11" ht="15">
      <c r="A121" s="204" t="s">
        <v>149</v>
      </c>
      <c r="B121" s="292">
        <f>Margins!B121</f>
        <v>550</v>
      </c>
      <c r="C121" s="292">
        <f>Volume!J121</f>
        <v>648.6</v>
      </c>
      <c r="D121" s="185">
        <f>Volume!M121</f>
        <v>2.7241051631295607</v>
      </c>
      <c r="E121" s="178">
        <f>Volume!C121*100</f>
        <v>-13</v>
      </c>
      <c r="F121" s="353">
        <f>'Open Int.'!D121*100</f>
        <v>-3</v>
      </c>
      <c r="G121" s="179">
        <f>'Open Int.'!R121</f>
        <v>447.69615</v>
      </c>
      <c r="H121" s="179">
        <f>'Open Int.'!Z121</f>
        <v>-0.10851500000001124</v>
      </c>
      <c r="I121" s="172">
        <f>'Open Int.'!O121</f>
        <v>0.9792828685258964</v>
      </c>
      <c r="J121" s="188">
        <f>IF(Volume!D121=0,0,Volume!F121/Volume!D121)</f>
        <v>0.21428571428571427</v>
      </c>
      <c r="K121" s="190">
        <f>IF('Open Int.'!E121=0,0,'Open Int.'!H121/'Open Int.'!E121)</f>
        <v>0.2239858906525573</v>
      </c>
    </row>
    <row r="122" spans="1:11" ht="15">
      <c r="A122" s="204" t="s">
        <v>203</v>
      </c>
      <c r="B122" s="292">
        <f>Margins!B122</f>
        <v>300</v>
      </c>
      <c r="C122" s="292">
        <f>Volume!J122</f>
        <v>1339.5</v>
      </c>
      <c r="D122" s="185">
        <f>Volume!M122</f>
        <v>3.3166216737369845</v>
      </c>
      <c r="E122" s="178">
        <f>Volume!C122*100</f>
        <v>40</v>
      </c>
      <c r="F122" s="353">
        <f>'Open Int.'!D122*100</f>
        <v>-3</v>
      </c>
      <c r="G122" s="179">
        <f>'Open Int.'!R122</f>
        <v>2387.06937</v>
      </c>
      <c r="H122" s="179">
        <f>'Open Int.'!Z122</f>
        <v>67.95499500000005</v>
      </c>
      <c r="I122" s="172">
        <f>'Open Int.'!O122</f>
        <v>0.9891586141880745</v>
      </c>
      <c r="J122" s="188">
        <f>IF(Volume!D122=0,0,Volume!F122/Volume!D122)</f>
        <v>0.1972658592157333</v>
      </c>
      <c r="K122" s="190">
        <f>IF('Open Int.'!E122=0,0,'Open Int.'!H122/'Open Int.'!E122)</f>
        <v>0.24659927617621366</v>
      </c>
    </row>
    <row r="123" spans="1:11" ht="15">
      <c r="A123" s="204" t="s">
        <v>303</v>
      </c>
      <c r="B123" s="292">
        <f>Margins!B123</f>
        <v>500</v>
      </c>
      <c r="C123" s="292">
        <f>Volume!J123</f>
        <v>453.7</v>
      </c>
      <c r="D123" s="185">
        <f>Volume!M123</f>
        <v>2.184684684684682</v>
      </c>
      <c r="E123" s="178">
        <f>Volume!C123*100</f>
        <v>112.00000000000001</v>
      </c>
      <c r="F123" s="353">
        <f>'Open Int.'!D123*100</f>
        <v>35</v>
      </c>
      <c r="G123" s="179">
        <f>'Open Int.'!R123</f>
        <v>12.2499</v>
      </c>
      <c r="H123" s="179">
        <f>'Open Int.'!Z123</f>
        <v>3.392100000000001</v>
      </c>
      <c r="I123" s="172">
        <f>'Open Int.'!O123</f>
        <v>0.9833333333333333</v>
      </c>
      <c r="J123" s="188">
        <f>IF(Volume!D123=0,0,Volume!F123/Volume!D123)</f>
        <v>0</v>
      </c>
      <c r="K123" s="190">
        <f>IF('Open Int.'!E123=0,0,'Open Int.'!H123/'Open Int.'!E123)</f>
        <v>0</v>
      </c>
    </row>
    <row r="124" spans="1:11" ht="15">
      <c r="A124" s="204" t="s">
        <v>217</v>
      </c>
      <c r="B124" s="292">
        <f>Margins!B124</f>
        <v>3350</v>
      </c>
      <c r="C124" s="292">
        <f>Volume!J124</f>
        <v>63.5</v>
      </c>
      <c r="D124" s="185">
        <f>Volume!M124</f>
        <v>0.7936507936507936</v>
      </c>
      <c r="E124" s="178">
        <f>Volume!C124*100</f>
        <v>202</v>
      </c>
      <c r="F124" s="353">
        <f>'Open Int.'!D124*100</f>
        <v>0</v>
      </c>
      <c r="G124" s="179">
        <f>'Open Int.'!R124</f>
        <v>238.67745</v>
      </c>
      <c r="H124" s="179">
        <f>'Open Int.'!Z124</f>
        <v>3.5255400000000066</v>
      </c>
      <c r="I124" s="172">
        <f>'Open Int.'!O124</f>
        <v>0.913903743315508</v>
      </c>
      <c r="J124" s="188">
        <f>IF(Volume!D124=0,0,Volume!F124/Volume!D124)</f>
        <v>0.022988505747126436</v>
      </c>
      <c r="K124" s="190">
        <f>IF('Open Int.'!E124=0,0,'Open Int.'!H124/'Open Int.'!E124)</f>
        <v>0.2842686292548298</v>
      </c>
    </row>
    <row r="125" spans="1:11" ht="15">
      <c r="A125" s="204" t="s">
        <v>236</v>
      </c>
      <c r="B125" s="292">
        <f>Margins!B125</f>
        <v>2700</v>
      </c>
      <c r="C125" s="292">
        <f>Volume!J125</f>
        <v>90.65</v>
      </c>
      <c r="D125" s="185">
        <f>Volume!M125</f>
        <v>4.858299595141704</v>
      </c>
      <c r="E125" s="178">
        <f>Volume!C125*100</f>
        <v>128</v>
      </c>
      <c r="F125" s="353">
        <f>'Open Int.'!D125*100</f>
        <v>-5</v>
      </c>
      <c r="G125" s="179">
        <f>'Open Int.'!R125</f>
        <v>216.2410425</v>
      </c>
      <c r="H125" s="179">
        <f>'Open Int.'!Z125</f>
        <v>2.4095609999999965</v>
      </c>
      <c r="I125" s="172">
        <f>'Open Int.'!O125</f>
        <v>0.9609507640067911</v>
      </c>
      <c r="J125" s="188">
        <f>IF(Volume!D125=0,0,Volume!F125/Volume!D125)</f>
        <v>0.12428734321550741</v>
      </c>
      <c r="K125" s="190">
        <f>IF('Open Int.'!E125=0,0,'Open Int.'!H125/'Open Int.'!E125)</f>
        <v>0.1556390977443609</v>
      </c>
    </row>
    <row r="126" spans="1:11" ht="15">
      <c r="A126" s="204" t="s">
        <v>204</v>
      </c>
      <c r="B126" s="292">
        <f>Margins!B126</f>
        <v>600</v>
      </c>
      <c r="C126" s="292">
        <f>Volume!J126</f>
        <v>496.5</v>
      </c>
      <c r="D126" s="185">
        <f>Volume!M126</f>
        <v>3.3191135157631857</v>
      </c>
      <c r="E126" s="178">
        <f>Volume!C126*100</f>
        <v>-30</v>
      </c>
      <c r="F126" s="353">
        <f>'Open Int.'!D126*100</f>
        <v>-10</v>
      </c>
      <c r="G126" s="179">
        <f>'Open Int.'!R126</f>
        <v>434.36799</v>
      </c>
      <c r="H126" s="179">
        <f>'Open Int.'!Z126</f>
        <v>-25.777856999999983</v>
      </c>
      <c r="I126" s="172">
        <f>'Open Int.'!O126</f>
        <v>0.9814141691242028</v>
      </c>
      <c r="J126" s="188">
        <f>IF(Volume!D126=0,0,Volume!F126/Volume!D126)</f>
        <v>0.12875</v>
      </c>
      <c r="K126" s="190">
        <f>IF('Open Int.'!E126=0,0,'Open Int.'!H126/'Open Int.'!E126)</f>
        <v>0.18588115794819707</v>
      </c>
    </row>
    <row r="127" spans="1:11" ht="15">
      <c r="A127" s="204" t="s">
        <v>205</v>
      </c>
      <c r="B127" s="292">
        <f>Margins!B127</f>
        <v>500</v>
      </c>
      <c r="C127" s="292">
        <f>Volume!J127</f>
        <v>1225.45</v>
      </c>
      <c r="D127" s="185">
        <f>Volume!M127</f>
        <v>6.797681816201141</v>
      </c>
      <c r="E127" s="178">
        <f>Volume!C127*100</f>
        <v>68</v>
      </c>
      <c r="F127" s="353">
        <f>'Open Int.'!D127*100</f>
        <v>-7.000000000000001</v>
      </c>
      <c r="G127" s="179">
        <f>'Open Int.'!R127</f>
        <v>827.2400225</v>
      </c>
      <c r="H127" s="179">
        <f>'Open Int.'!Z127</f>
        <v>15.648637500000063</v>
      </c>
      <c r="I127" s="172">
        <f>'Open Int.'!O127</f>
        <v>0.9834827049848159</v>
      </c>
      <c r="J127" s="188">
        <f>IF(Volume!D127=0,0,Volume!F127/Volume!D127)</f>
        <v>0.33444816053511706</v>
      </c>
      <c r="K127" s="190">
        <f>IF('Open Int.'!E127=0,0,'Open Int.'!H127/'Open Int.'!E127)</f>
        <v>0.3114231014677728</v>
      </c>
    </row>
    <row r="128" spans="1:11" ht="15">
      <c r="A128" s="204" t="s">
        <v>37</v>
      </c>
      <c r="B128" s="292">
        <f>Margins!B128</f>
        <v>1600</v>
      </c>
      <c r="C128" s="292">
        <f>Volume!J128</f>
        <v>168</v>
      </c>
      <c r="D128" s="185">
        <f>Volume!M128</f>
        <v>1.3268998793727314</v>
      </c>
      <c r="E128" s="178">
        <f>Volume!C128*100</f>
        <v>498.00000000000006</v>
      </c>
      <c r="F128" s="353">
        <f>'Open Int.'!D128*100</f>
        <v>5</v>
      </c>
      <c r="G128" s="179">
        <f>'Open Int.'!R128</f>
        <v>22.14912</v>
      </c>
      <c r="H128" s="179">
        <f>'Open Int.'!Z128</f>
        <v>1.4838079999999998</v>
      </c>
      <c r="I128" s="172">
        <f>'Open Int.'!O128</f>
        <v>0.9720873786407767</v>
      </c>
      <c r="J128" s="188">
        <f>IF(Volume!D128=0,0,Volume!F128/Volume!D128)</f>
        <v>0</v>
      </c>
      <c r="K128" s="190">
        <f>IF('Open Int.'!E128=0,0,'Open Int.'!H128/'Open Int.'!E128)</f>
        <v>0.01694915254237288</v>
      </c>
    </row>
    <row r="129" spans="1:11" ht="15">
      <c r="A129" s="204" t="s">
        <v>304</v>
      </c>
      <c r="B129" s="292">
        <f>Margins!B129</f>
        <v>150</v>
      </c>
      <c r="C129" s="292">
        <f>Volume!J129</f>
        <v>1698.9</v>
      </c>
      <c r="D129" s="185">
        <f>Volume!M129</f>
        <v>0.7770791315695893</v>
      </c>
      <c r="E129" s="178">
        <f>Volume!C129*100</f>
        <v>19</v>
      </c>
      <c r="F129" s="353">
        <f>'Open Int.'!D129*100</f>
        <v>7.000000000000001</v>
      </c>
      <c r="G129" s="179">
        <f>'Open Int.'!R129</f>
        <v>86.541966</v>
      </c>
      <c r="H129" s="179">
        <f>'Open Int.'!Z129</f>
        <v>6.104019000000008</v>
      </c>
      <c r="I129" s="172">
        <f>'Open Int.'!O129</f>
        <v>0.9773262661955241</v>
      </c>
      <c r="J129" s="188">
        <f>IF(Volume!D129=0,0,Volume!F129/Volume!D129)</f>
        <v>0</v>
      </c>
      <c r="K129" s="190">
        <f>IF('Open Int.'!E129=0,0,'Open Int.'!H129/'Open Int.'!E129)</f>
        <v>0.5833333333333334</v>
      </c>
    </row>
    <row r="130" spans="1:11" ht="15">
      <c r="A130" s="204" t="s">
        <v>229</v>
      </c>
      <c r="B130" s="292">
        <f>Margins!B130</f>
        <v>375</v>
      </c>
      <c r="C130" s="292">
        <f>Volume!J130</f>
        <v>1116.65</v>
      </c>
      <c r="D130" s="185">
        <f>Volume!M130</f>
        <v>4.535667478000378</v>
      </c>
      <c r="E130" s="178">
        <f>Volume!C130*100</f>
        <v>90</v>
      </c>
      <c r="F130" s="353">
        <f>'Open Int.'!D130*100</f>
        <v>-5</v>
      </c>
      <c r="G130" s="179">
        <f>'Open Int.'!R130</f>
        <v>585.57126</v>
      </c>
      <c r="H130" s="179">
        <f>'Open Int.'!Z130</f>
        <v>-0.06938999999999851</v>
      </c>
      <c r="I130" s="172">
        <f>'Open Int.'!O130</f>
        <v>0.9890589244851259</v>
      </c>
      <c r="J130" s="188">
        <f>IF(Volume!D130=0,0,Volume!F130/Volume!D130)</f>
        <v>0.0136986301369863</v>
      </c>
      <c r="K130" s="190">
        <f>IF('Open Int.'!E130=0,0,'Open Int.'!H130/'Open Int.'!E130)</f>
        <v>0.08372093023255814</v>
      </c>
    </row>
    <row r="131" spans="1:11" ht="15">
      <c r="A131" s="204" t="s">
        <v>279</v>
      </c>
      <c r="B131" s="292">
        <f>Margins!B131</f>
        <v>350</v>
      </c>
      <c r="C131" s="292">
        <f>Volume!J131</f>
        <v>1088.6</v>
      </c>
      <c r="D131" s="185">
        <f>Volume!M131</f>
        <v>0.8149657343952541</v>
      </c>
      <c r="E131" s="178">
        <f>Volume!C131*100</f>
        <v>94</v>
      </c>
      <c r="F131" s="353">
        <f>'Open Int.'!D131*100</f>
        <v>10</v>
      </c>
      <c r="G131" s="179">
        <f>'Open Int.'!R131</f>
        <v>191.19081799999998</v>
      </c>
      <c r="H131" s="179">
        <f>'Open Int.'!Z131</f>
        <v>18.363428999999968</v>
      </c>
      <c r="I131" s="172">
        <f>'Open Int.'!O131</f>
        <v>0.9976086090075728</v>
      </c>
      <c r="J131" s="188">
        <f>IF(Volume!D131=0,0,Volume!F131/Volume!D131)</f>
        <v>0</v>
      </c>
      <c r="K131" s="190">
        <f>IF('Open Int.'!E131=0,0,'Open Int.'!H131/'Open Int.'!E131)</f>
        <v>0.12698412698412698</v>
      </c>
    </row>
    <row r="132" spans="1:11" ht="15">
      <c r="A132" s="204" t="s">
        <v>180</v>
      </c>
      <c r="B132" s="292">
        <f>Margins!B132</f>
        <v>1500</v>
      </c>
      <c r="C132" s="292">
        <f>Volume!J132</f>
        <v>202.55</v>
      </c>
      <c r="D132" s="185">
        <f>Volume!M132</f>
        <v>4.704057896097194</v>
      </c>
      <c r="E132" s="178">
        <f>Volume!C132*100</f>
        <v>170</v>
      </c>
      <c r="F132" s="353">
        <f>'Open Int.'!D132*100</f>
        <v>4</v>
      </c>
      <c r="G132" s="179">
        <f>'Open Int.'!R132</f>
        <v>144.3472575</v>
      </c>
      <c r="H132" s="179">
        <f>'Open Int.'!Z132</f>
        <v>11.650230000000022</v>
      </c>
      <c r="I132" s="172">
        <f>'Open Int.'!O132</f>
        <v>0.9888444537992002</v>
      </c>
      <c r="J132" s="188">
        <f>IF(Volume!D132=0,0,Volume!F132/Volume!D132)</f>
        <v>0.15151515151515152</v>
      </c>
      <c r="K132" s="190">
        <f>IF('Open Int.'!E132=0,0,'Open Int.'!H132/'Open Int.'!E132)</f>
        <v>0.24260355029585798</v>
      </c>
    </row>
    <row r="133" spans="1:11" ht="15">
      <c r="A133" s="204" t="s">
        <v>181</v>
      </c>
      <c r="B133" s="292">
        <f>Margins!B133</f>
        <v>850</v>
      </c>
      <c r="C133" s="292">
        <f>Volume!J133</f>
        <v>362.15</v>
      </c>
      <c r="D133" s="185">
        <f>Volume!M133</f>
        <v>0.27689325764917627</v>
      </c>
      <c r="E133" s="178">
        <f>Volume!C133*100</f>
        <v>-37</v>
      </c>
      <c r="F133" s="353">
        <f>'Open Int.'!D133*100</f>
        <v>2</v>
      </c>
      <c r="G133" s="179">
        <f>'Open Int.'!R133</f>
        <v>5.51011225</v>
      </c>
      <c r="H133" s="179">
        <f>'Open Int.'!Z133</f>
        <v>0.10730825</v>
      </c>
      <c r="I133" s="172">
        <f>'Open Int.'!O133</f>
        <v>0.9776536312849162</v>
      </c>
      <c r="J133" s="188">
        <f>IF(Volume!D133=0,0,Volume!F133/Volume!D133)</f>
        <v>0</v>
      </c>
      <c r="K133" s="190">
        <f>IF('Open Int.'!E133=0,0,'Open Int.'!H133/'Open Int.'!E133)</f>
        <v>0</v>
      </c>
    </row>
    <row r="134" spans="1:11" ht="15">
      <c r="A134" s="204" t="s">
        <v>150</v>
      </c>
      <c r="B134" s="292">
        <f>Margins!B134</f>
        <v>875</v>
      </c>
      <c r="C134" s="292">
        <f>Volume!J134</f>
        <v>539.3</v>
      </c>
      <c r="D134" s="185">
        <f>Volume!M134</f>
        <v>1.8989135569201614</v>
      </c>
      <c r="E134" s="178">
        <f>Volume!C134*100</f>
        <v>55.00000000000001</v>
      </c>
      <c r="F134" s="353">
        <f>'Open Int.'!D134*100</f>
        <v>-1</v>
      </c>
      <c r="G134" s="179">
        <f>'Open Int.'!R134</f>
        <v>539.79211125</v>
      </c>
      <c r="H134" s="179">
        <f>'Open Int.'!Z134</f>
        <v>4.270498750000002</v>
      </c>
      <c r="I134" s="172">
        <f>'Open Int.'!O134</f>
        <v>0.997289972899729</v>
      </c>
      <c r="J134" s="188">
        <f>IF(Volume!D134=0,0,Volume!F134/Volume!D134)</f>
        <v>0.21052631578947367</v>
      </c>
      <c r="K134" s="190">
        <f>IF('Open Int.'!E134=0,0,'Open Int.'!H134/'Open Int.'!E134)</f>
        <v>0.10932475884244373</v>
      </c>
    </row>
    <row r="135" spans="1:11" ht="15">
      <c r="A135" s="204" t="s">
        <v>151</v>
      </c>
      <c r="B135" s="292">
        <f>Margins!B135</f>
        <v>450</v>
      </c>
      <c r="C135" s="292">
        <f>Volume!J135</f>
        <v>1030.4</v>
      </c>
      <c r="D135" s="185">
        <f>Volume!M135</f>
        <v>1.697591788393214</v>
      </c>
      <c r="E135" s="178">
        <f>Volume!C135*100</f>
        <v>-10</v>
      </c>
      <c r="F135" s="353">
        <f>'Open Int.'!D135*100</f>
        <v>3</v>
      </c>
      <c r="G135" s="179">
        <f>'Open Int.'!R135</f>
        <v>284.69952000000006</v>
      </c>
      <c r="H135" s="179">
        <f>'Open Int.'!Z135</f>
        <v>13.141656000000069</v>
      </c>
      <c r="I135" s="172">
        <f>'Open Int.'!O135</f>
        <v>0.96628664495114</v>
      </c>
      <c r="J135" s="188">
        <f>IF(Volume!D135=0,0,Volume!F135/Volume!D135)</f>
        <v>0</v>
      </c>
      <c r="K135" s="190">
        <f>IF('Open Int.'!E135=0,0,'Open Int.'!H135/'Open Int.'!E135)</f>
        <v>0</v>
      </c>
    </row>
    <row r="136" spans="1:11" ht="15">
      <c r="A136" s="204" t="s">
        <v>215</v>
      </c>
      <c r="B136" s="292">
        <f>Margins!B136</f>
        <v>250</v>
      </c>
      <c r="C136" s="292">
        <f>Volume!J136</f>
        <v>1523.55</v>
      </c>
      <c r="D136" s="185">
        <f>Volume!M136</f>
        <v>-1.1195482866043613</v>
      </c>
      <c r="E136" s="178">
        <f>Volume!C136*100</f>
        <v>-46</v>
      </c>
      <c r="F136" s="353">
        <f>'Open Int.'!D136*100</f>
        <v>0</v>
      </c>
      <c r="G136" s="179">
        <f>'Open Int.'!R136</f>
        <v>94.42201125</v>
      </c>
      <c r="H136" s="179">
        <f>'Open Int.'!Z136</f>
        <v>-0.6068287500000054</v>
      </c>
      <c r="I136" s="172">
        <f>'Open Int.'!O136</f>
        <v>0.9971762807583703</v>
      </c>
      <c r="J136" s="188">
        <f>IF(Volume!D136=0,0,Volume!F136/Volume!D136)</f>
        <v>0</v>
      </c>
      <c r="K136" s="190">
        <f>IF('Open Int.'!E136=0,0,'Open Int.'!H136/'Open Int.'!E136)</f>
        <v>0</v>
      </c>
    </row>
    <row r="137" spans="1:11" ht="15">
      <c r="A137" s="204" t="s">
        <v>230</v>
      </c>
      <c r="B137" s="292">
        <f>Margins!B137</f>
        <v>200</v>
      </c>
      <c r="C137" s="292">
        <f>Volume!J137</f>
        <v>1243.6</v>
      </c>
      <c r="D137" s="185">
        <f>Volume!M137</f>
        <v>0.42800613744649557</v>
      </c>
      <c r="E137" s="178">
        <f>Volume!C137*100</f>
        <v>89</v>
      </c>
      <c r="F137" s="353">
        <f>'Open Int.'!D137*100</f>
        <v>6</v>
      </c>
      <c r="G137" s="179">
        <f>'Open Int.'!R137</f>
        <v>197.01111199999997</v>
      </c>
      <c r="H137" s="179">
        <f>'Open Int.'!Z137</f>
        <v>12.231985999999978</v>
      </c>
      <c r="I137" s="172">
        <f>'Open Int.'!O137</f>
        <v>0.9857341244792324</v>
      </c>
      <c r="J137" s="188">
        <f>IF(Volume!D137=0,0,Volume!F137/Volume!D137)</f>
        <v>0</v>
      </c>
      <c r="K137" s="190">
        <f>IF('Open Int.'!E137=0,0,'Open Int.'!H137/'Open Int.'!E137)</f>
        <v>0.09302325581395349</v>
      </c>
    </row>
    <row r="138" spans="1:11" ht="15">
      <c r="A138" s="204" t="s">
        <v>91</v>
      </c>
      <c r="B138" s="292">
        <f>Margins!B138</f>
        <v>7600</v>
      </c>
      <c r="C138" s="292">
        <f>Volume!J138</f>
        <v>75.7</v>
      </c>
      <c r="D138" s="185">
        <f>Volume!M138</f>
        <v>4.84764542936288</v>
      </c>
      <c r="E138" s="178">
        <f>Volume!C138*100</f>
        <v>260</v>
      </c>
      <c r="F138" s="353">
        <f>'Open Int.'!D138*100</f>
        <v>-3</v>
      </c>
      <c r="G138" s="179">
        <f>'Open Int.'!R138</f>
        <v>80.659864</v>
      </c>
      <c r="H138" s="179">
        <f>'Open Int.'!Z138</f>
        <v>3.619575999999995</v>
      </c>
      <c r="I138" s="172">
        <f>'Open Int.'!O138</f>
        <v>0.985734664764622</v>
      </c>
      <c r="J138" s="188">
        <f>IF(Volume!D138=0,0,Volume!F138/Volume!D138)</f>
        <v>0.011627906976744186</v>
      </c>
      <c r="K138" s="190">
        <f>IF('Open Int.'!E138=0,0,'Open Int.'!H138/'Open Int.'!E138)</f>
        <v>0.012987012987012988</v>
      </c>
    </row>
    <row r="139" spans="1:14" ht="15">
      <c r="A139" s="204" t="s">
        <v>152</v>
      </c>
      <c r="B139" s="292">
        <f>Margins!B139</f>
        <v>1350</v>
      </c>
      <c r="C139" s="292">
        <f>Volume!J139</f>
        <v>219.75</v>
      </c>
      <c r="D139" s="185">
        <f>Volume!M139</f>
        <v>2.2330774598743948</v>
      </c>
      <c r="E139" s="178">
        <f>Volume!C139*100</f>
        <v>68</v>
      </c>
      <c r="F139" s="353">
        <f>'Open Int.'!D139*100</f>
        <v>-4</v>
      </c>
      <c r="G139" s="179">
        <f>'Open Int.'!R139</f>
        <v>47.5253325</v>
      </c>
      <c r="H139" s="179">
        <f>'Open Int.'!Z139</f>
        <v>-0.5579077500000054</v>
      </c>
      <c r="I139" s="172">
        <f>'Open Int.'!O139</f>
        <v>0.9856429463171036</v>
      </c>
      <c r="J139" s="188">
        <f>IF(Volume!D139=0,0,Volume!F139/Volume!D139)</f>
        <v>0</v>
      </c>
      <c r="K139" s="190">
        <f>IF('Open Int.'!E139=0,0,'Open Int.'!H139/'Open Int.'!E139)</f>
        <v>0.1875</v>
      </c>
      <c r="N139" s="97"/>
    </row>
    <row r="140" spans="1:14" ht="15">
      <c r="A140" s="204" t="s">
        <v>208</v>
      </c>
      <c r="B140" s="292">
        <f>Margins!B140</f>
        <v>412</v>
      </c>
      <c r="C140" s="292">
        <f>Volume!J140</f>
        <v>941.2</v>
      </c>
      <c r="D140" s="185">
        <f>Volume!M140</f>
        <v>2.4881581096531846</v>
      </c>
      <c r="E140" s="178">
        <f>Volume!C140*100</f>
        <v>107</v>
      </c>
      <c r="F140" s="353">
        <f>'Open Int.'!D140*100</f>
        <v>5</v>
      </c>
      <c r="G140" s="179">
        <f>'Open Int.'!R140</f>
        <v>540.47995872</v>
      </c>
      <c r="H140" s="179">
        <f>'Open Int.'!Z140</f>
        <v>40.17426625999997</v>
      </c>
      <c r="I140" s="172">
        <f>'Open Int.'!O140</f>
        <v>0.9973453867125843</v>
      </c>
      <c r="J140" s="188">
        <f>IF(Volume!D140=0,0,Volume!F140/Volume!D140)</f>
        <v>0.11142061281337047</v>
      </c>
      <c r="K140" s="190">
        <f>IF('Open Int.'!E140=0,0,'Open Int.'!H140/'Open Int.'!E140)</f>
        <v>0.12872841444270017</v>
      </c>
      <c r="N140" s="97"/>
    </row>
    <row r="141" spans="1:14" ht="15">
      <c r="A141" s="180" t="s">
        <v>231</v>
      </c>
      <c r="B141" s="292">
        <f>Margins!B141</f>
        <v>800</v>
      </c>
      <c r="C141" s="292">
        <f>Volume!J141</f>
        <v>579.05</v>
      </c>
      <c r="D141" s="185">
        <f>Volume!M141</f>
        <v>2.098210349995588</v>
      </c>
      <c r="E141" s="178">
        <f>Volume!C141*100</f>
        <v>126</v>
      </c>
      <c r="F141" s="353">
        <f>'Open Int.'!D141*100</f>
        <v>-4</v>
      </c>
      <c r="G141" s="179">
        <f>'Open Int.'!R141</f>
        <v>82.54936799999999</v>
      </c>
      <c r="H141" s="179">
        <f>'Open Int.'!Z141</f>
        <v>-1.298088000000007</v>
      </c>
      <c r="I141" s="172">
        <f>'Open Int.'!O141</f>
        <v>0.9803591470258137</v>
      </c>
      <c r="J141" s="188">
        <f>IF(Volume!D141=0,0,Volume!F141/Volume!D141)</f>
        <v>0</v>
      </c>
      <c r="K141" s="190">
        <f>IF('Open Int.'!E141=0,0,'Open Int.'!H141/'Open Int.'!E141)</f>
        <v>0.23076923076923078</v>
      </c>
      <c r="N141" s="97"/>
    </row>
    <row r="142" spans="1:14" ht="15">
      <c r="A142" s="180" t="s">
        <v>185</v>
      </c>
      <c r="B142" s="292">
        <f>Margins!B142</f>
        <v>675</v>
      </c>
      <c r="C142" s="292">
        <f>Volume!J142</f>
        <v>468.15</v>
      </c>
      <c r="D142" s="185">
        <f>Volume!M142</f>
        <v>1.3092404241506068</v>
      </c>
      <c r="E142" s="178">
        <f>Volume!C142*100</f>
        <v>38</v>
      </c>
      <c r="F142" s="353">
        <f>'Open Int.'!D142*100</f>
        <v>0</v>
      </c>
      <c r="G142" s="179">
        <f>'Open Int.'!R142</f>
        <v>1049.661352125</v>
      </c>
      <c r="H142" s="179">
        <f>'Open Int.'!Z142</f>
        <v>18.96116512499998</v>
      </c>
      <c r="I142" s="172">
        <f>'Open Int.'!O142</f>
        <v>0.9796790799891621</v>
      </c>
      <c r="J142" s="188">
        <f>IF(Volume!D142=0,0,Volume!F142/Volume!D142)</f>
        <v>0.1565217391304348</v>
      </c>
      <c r="K142" s="190">
        <f>IF('Open Int.'!E142=0,0,'Open Int.'!H142/'Open Int.'!E142)</f>
        <v>0.2501356483993489</v>
      </c>
      <c r="N142" s="97"/>
    </row>
    <row r="143" spans="1:14" ht="15">
      <c r="A143" s="180" t="s">
        <v>206</v>
      </c>
      <c r="B143" s="292">
        <f>Margins!B143</f>
        <v>275</v>
      </c>
      <c r="C143" s="292">
        <f>Volume!J143</f>
        <v>726.9</v>
      </c>
      <c r="D143" s="185">
        <f>Volume!M143</f>
        <v>0.39361922519163356</v>
      </c>
      <c r="E143" s="178">
        <f>Volume!C143*100</f>
        <v>73</v>
      </c>
      <c r="F143" s="353">
        <f>'Open Int.'!D143*100</f>
        <v>0</v>
      </c>
      <c r="G143" s="179">
        <f>'Open Int.'!R143</f>
        <v>86.3956995</v>
      </c>
      <c r="H143" s="179">
        <f>'Open Int.'!Z143</f>
        <v>0.25909125000001154</v>
      </c>
      <c r="I143" s="172">
        <f>'Open Int.'!O143</f>
        <v>0.9979176307265155</v>
      </c>
      <c r="J143" s="188">
        <f>IF(Volume!D143=0,0,Volume!F143/Volume!D143)</f>
        <v>0</v>
      </c>
      <c r="K143" s="190">
        <f>IF('Open Int.'!E143=0,0,'Open Int.'!H143/'Open Int.'!E143)</f>
        <v>0.03409090909090909</v>
      </c>
      <c r="N143" s="97"/>
    </row>
    <row r="144" spans="1:14" ht="15">
      <c r="A144" s="180" t="s">
        <v>118</v>
      </c>
      <c r="B144" s="292">
        <f>Margins!B144</f>
        <v>250</v>
      </c>
      <c r="C144" s="292">
        <f>Volume!J144</f>
        <v>1323.95</v>
      </c>
      <c r="D144" s="185">
        <f>Volume!M144</f>
        <v>3.6238406449340546</v>
      </c>
      <c r="E144" s="178">
        <f>Volume!C144*100</f>
        <v>-31</v>
      </c>
      <c r="F144" s="353">
        <f>'Open Int.'!D144*100</f>
        <v>-5</v>
      </c>
      <c r="G144" s="179">
        <f>'Open Int.'!R144</f>
        <v>524.78068125</v>
      </c>
      <c r="H144" s="179">
        <f>'Open Int.'!Z144</f>
        <v>-4.102536249999957</v>
      </c>
      <c r="I144" s="172">
        <f>'Open Int.'!O144</f>
        <v>0.9866288237149164</v>
      </c>
      <c r="J144" s="188">
        <f>IF(Volume!D144=0,0,Volume!F144/Volume!D144)</f>
        <v>0.1108786610878661</v>
      </c>
      <c r="K144" s="190">
        <f>IF('Open Int.'!E144=0,0,'Open Int.'!H144/'Open Int.'!E144)</f>
        <v>0.13859649122807016</v>
      </c>
      <c r="N144" s="97"/>
    </row>
    <row r="145" spans="1:14" ht="15">
      <c r="A145" s="180" t="s">
        <v>232</v>
      </c>
      <c r="B145" s="292">
        <f>Margins!B145</f>
        <v>411</v>
      </c>
      <c r="C145" s="292">
        <f>Volume!J145</f>
        <v>895.1</v>
      </c>
      <c r="D145" s="185">
        <f>Volume!M145</f>
        <v>1.3932940643407419</v>
      </c>
      <c r="E145" s="178">
        <f>Volume!C145*100</f>
        <v>63</v>
      </c>
      <c r="F145" s="353">
        <f>'Open Int.'!D145*100</f>
        <v>7.000000000000001</v>
      </c>
      <c r="G145" s="179">
        <f>'Open Int.'!R145</f>
        <v>229.67129223</v>
      </c>
      <c r="H145" s="179">
        <f>'Open Int.'!Z145</f>
        <v>17.48784039000003</v>
      </c>
      <c r="I145" s="172">
        <f>'Open Int.'!O145</f>
        <v>0.992311388755406</v>
      </c>
      <c r="J145" s="188">
        <f>IF(Volume!D145=0,0,Volume!F145/Volume!D145)</f>
        <v>0.11764705882352941</v>
      </c>
      <c r="K145" s="190">
        <f>IF('Open Int.'!E145=0,0,'Open Int.'!H145/'Open Int.'!E145)</f>
        <v>0.3148148148148148</v>
      </c>
      <c r="N145" s="97"/>
    </row>
    <row r="146" spans="1:14" ht="15">
      <c r="A146" s="180" t="s">
        <v>305</v>
      </c>
      <c r="B146" s="292">
        <f>Margins!B146</f>
        <v>3850</v>
      </c>
      <c r="C146" s="292">
        <f>Volume!J146</f>
        <v>54.4</v>
      </c>
      <c r="D146" s="185">
        <f>Volume!M146</f>
        <v>0.3690036900368925</v>
      </c>
      <c r="E146" s="178">
        <f>Volume!C146*100</f>
        <v>311</v>
      </c>
      <c r="F146" s="353">
        <f>'Open Int.'!D146*100</f>
        <v>56.00000000000001</v>
      </c>
      <c r="G146" s="179">
        <f>'Open Int.'!R146</f>
        <v>15.100624</v>
      </c>
      <c r="H146" s="179">
        <f>'Open Int.'!Z146</f>
        <v>5.355734999999999</v>
      </c>
      <c r="I146" s="172">
        <f>'Open Int.'!O146</f>
        <v>0.9791955617198336</v>
      </c>
      <c r="J146" s="188">
        <f>IF(Volume!D146=0,0,Volume!F146/Volume!D146)</f>
        <v>0.14285714285714285</v>
      </c>
      <c r="K146" s="190">
        <f>IF('Open Int.'!E146=0,0,'Open Int.'!H146/'Open Int.'!E146)</f>
        <v>0.14285714285714285</v>
      </c>
      <c r="N146" s="97"/>
    </row>
    <row r="147" spans="1:14" ht="15">
      <c r="A147" s="180" t="s">
        <v>306</v>
      </c>
      <c r="B147" s="292">
        <f>Margins!B147</f>
        <v>10450</v>
      </c>
      <c r="C147" s="292">
        <f>Volume!J147</f>
        <v>21.9</v>
      </c>
      <c r="D147" s="185">
        <f>Volume!M147</f>
        <v>7.616707616707602</v>
      </c>
      <c r="E147" s="178">
        <f>Volume!C147*100</f>
        <v>279</v>
      </c>
      <c r="F147" s="353">
        <f>'Open Int.'!D147*100</f>
        <v>37</v>
      </c>
      <c r="G147" s="179">
        <f>'Open Int.'!R147</f>
        <v>61.7679645</v>
      </c>
      <c r="H147" s="179">
        <f>'Open Int.'!Z147</f>
        <v>18.598491999999993</v>
      </c>
      <c r="I147" s="172">
        <f>'Open Int.'!O147</f>
        <v>0.9544275657650981</v>
      </c>
      <c r="J147" s="188">
        <f>IF(Volume!D147=0,0,Volume!F147/Volume!D147)</f>
        <v>0.12441314553990611</v>
      </c>
      <c r="K147" s="190">
        <f>IF('Open Int.'!E147=0,0,'Open Int.'!H147/'Open Int.'!E147)</f>
        <v>0.18932038834951456</v>
      </c>
      <c r="N147" s="97"/>
    </row>
    <row r="148" spans="1:14" ht="15">
      <c r="A148" s="180" t="s">
        <v>173</v>
      </c>
      <c r="B148" s="292">
        <f>Margins!B148</f>
        <v>2950</v>
      </c>
      <c r="C148" s="292">
        <f>Volume!J148</f>
        <v>82.25</v>
      </c>
      <c r="D148" s="185">
        <f>Volume!M148</f>
        <v>2.8125</v>
      </c>
      <c r="E148" s="178">
        <f>Volume!C148*100</f>
        <v>62</v>
      </c>
      <c r="F148" s="353">
        <f>'Open Int.'!D148*100</f>
        <v>2</v>
      </c>
      <c r="G148" s="179">
        <f>'Open Int.'!R148</f>
        <v>81.45340875</v>
      </c>
      <c r="H148" s="179">
        <f>'Open Int.'!Z148</f>
        <v>4.13980875</v>
      </c>
      <c r="I148" s="172">
        <f>'Open Int.'!O148</f>
        <v>0.9627643729520405</v>
      </c>
      <c r="J148" s="188">
        <f>IF(Volume!D148=0,0,Volume!F148/Volume!D148)</f>
        <v>0</v>
      </c>
      <c r="K148" s="190">
        <f>IF('Open Int.'!E148=0,0,'Open Int.'!H148/'Open Int.'!E148)</f>
        <v>0.02030456852791878</v>
      </c>
      <c r="N148" s="97"/>
    </row>
    <row r="149" spans="1:14" ht="15">
      <c r="A149" s="180" t="s">
        <v>307</v>
      </c>
      <c r="B149" s="292">
        <f>Margins!B149</f>
        <v>200</v>
      </c>
      <c r="C149" s="292">
        <f>Volume!J149</f>
        <v>1073.25</v>
      </c>
      <c r="D149" s="185">
        <f>Volume!M149</f>
        <v>0.9452595936794539</v>
      </c>
      <c r="E149" s="178">
        <f>Volume!C149*100</f>
        <v>2</v>
      </c>
      <c r="F149" s="353">
        <f>'Open Int.'!D149*100</f>
        <v>9</v>
      </c>
      <c r="G149" s="179">
        <f>'Open Int.'!R149</f>
        <v>27.367875</v>
      </c>
      <c r="H149" s="179">
        <f>'Open Int.'!Z149</f>
        <v>2.403939000000001</v>
      </c>
      <c r="I149" s="172">
        <f>'Open Int.'!O149</f>
        <v>0.9976470588235294</v>
      </c>
      <c r="J149" s="188">
        <f>IF(Volume!D149=0,0,Volume!F149/Volume!D149)</f>
        <v>0</v>
      </c>
      <c r="K149" s="190">
        <f>IF('Open Int.'!E149=0,0,'Open Int.'!H149/'Open Int.'!E149)</f>
        <v>0</v>
      </c>
      <c r="N149" s="97"/>
    </row>
    <row r="150" spans="1:14" ht="15">
      <c r="A150" s="180" t="s">
        <v>82</v>
      </c>
      <c r="B150" s="292">
        <f>Margins!B150</f>
        <v>4200</v>
      </c>
      <c r="C150" s="292">
        <f>Volume!J150</f>
        <v>122.6</v>
      </c>
      <c r="D150" s="185">
        <f>Volume!M150</f>
        <v>4.429301533219752</v>
      </c>
      <c r="E150" s="178">
        <f>Volume!C150*100</f>
        <v>51</v>
      </c>
      <c r="F150" s="353">
        <f>'Open Int.'!D150*100</f>
        <v>-3</v>
      </c>
      <c r="G150" s="179">
        <f>'Open Int.'!R150</f>
        <v>56.332248</v>
      </c>
      <c r="H150" s="179">
        <f>'Open Int.'!Z150</f>
        <v>1.0086719999999971</v>
      </c>
      <c r="I150" s="172">
        <f>'Open Int.'!O150</f>
        <v>0.9899451553930531</v>
      </c>
      <c r="J150" s="188">
        <f>IF(Volume!D150=0,0,Volume!F150/Volume!D150)</f>
        <v>0</v>
      </c>
      <c r="K150" s="190">
        <f>IF('Open Int.'!E150=0,0,'Open Int.'!H150/'Open Int.'!E150)</f>
        <v>0</v>
      </c>
      <c r="N150" s="97"/>
    </row>
    <row r="151" spans="1:14" ht="15">
      <c r="A151" s="180" t="s">
        <v>153</v>
      </c>
      <c r="B151" s="292">
        <f>Margins!B151</f>
        <v>900</v>
      </c>
      <c r="C151" s="292">
        <f>Volume!J151</f>
        <v>499.8</v>
      </c>
      <c r="D151" s="185">
        <f>Volume!M151</f>
        <v>4.440497335701599</v>
      </c>
      <c r="E151" s="178">
        <f>Volume!C151*100</f>
        <v>149</v>
      </c>
      <c r="F151" s="353">
        <f>'Open Int.'!D151*100</f>
        <v>-9</v>
      </c>
      <c r="G151" s="179">
        <f>'Open Int.'!R151</f>
        <v>27.573966</v>
      </c>
      <c r="H151" s="179">
        <f>'Open Int.'!Z151</f>
        <v>-1.5840855000000005</v>
      </c>
      <c r="I151" s="172">
        <f>'Open Int.'!O151</f>
        <v>0.9853181076672104</v>
      </c>
      <c r="J151" s="188">
        <f>IF(Volume!D151=0,0,Volume!F151/Volume!D151)</f>
        <v>0</v>
      </c>
      <c r="K151" s="190">
        <f>IF('Open Int.'!E151=0,0,'Open Int.'!H151/'Open Int.'!E151)</f>
        <v>0</v>
      </c>
      <c r="N151" s="97"/>
    </row>
    <row r="152" spans="1:14" ht="15">
      <c r="A152" s="180" t="s">
        <v>154</v>
      </c>
      <c r="B152" s="292">
        <f>Margins!B152</f>
        <v>6900</v>
      </c>
      <c r="C152" s="292">
        <f>Volume!J152</f>
        <v>49.1</v>
      </c>
      <c r="D152" s="185">
        <f>Volume!M152</f>
        <v>2.612330198537095</v>
      </c>
      <c r="E152" s="178">
        <f>Volume!C152*100</f>
        <v>310</v>
      </c>
      <c r="F152" s="353">
        <f>'Open Int.'!D152*100</f>
        <v>5</v>
      </c>
      <c r="G152" s="179">
        <f>'Open Int.'!R152</f>
        <v>27.814659</v>
      </c>
      <c r="H152" s="179">
        <f>'Open Int.'!Z152</f>
        <v>2.1608385000000006</v>
      </c>
      <c r="I152" s="172">
        <f>'Open Int.'!O152</f>
        <v>0.9792935444579781</v>
      </c>
      <c r="J152" s="188">
        <f>IF(Volume!D152=0,0,Volume!F152/Volume!D152)</f>
        <v>0</v>
      </c>
      <c r="K152" s="190">
        <f>IF('Open Int.'!E152=0,0,'Open Int.'!H152/'Open Int.'!E152)</f>
        <v>0.06666666666666667</v>
      </c>
      <c r="N152" s="97"/>
    </row>
    <row r="153" spans="1:14" ht="15">
      <c r="A153" s="180" t="s">
        <v>308</v>
      </c>
      <c r="B153" s="292">
        <f>Margins!B153</f>
        <v>1800</v>
      </c>
      <c r="C153" s="292">
        <f>Volume!J153</f>
        <v>109.8</v>
      </c>
      <c r="D153" s="185">
        <f>Volume!M153</f>
        <v>0.8727606798346375</v>
      </c>
      <c r="E153" s="178">
        <f>Volume!C153*100</f>
        <v>120</v>
      </c>
      <c r="F153" s="353">
        <f>'Open Int.'!D153*100</f>
        <v>16</v>
      </c>
      <c r="G153" s="179">
        <f>'Open Int.'!R153</f>
        <v>15.079932</v>
      </c>
      <c r="H153" s="179">
        <f>'Open Int.'!Z153</f>
        <v>2.207331</v>
      </c>
      <c r="I153" s="172">
        <f>'Open Int.'!O153</f>
        <v>0.9842726081258192</v>
      </c>
      <c r="J153" s="188">
        <f>IF(Volume!D153=0,0,Volume!F153/Volume!D153)</f>
        <v>0</v>
      </c>
      <c r="K153" s="190">
        <f>IF('Open Int.'!E153=0,0,'Open Int.'!H153/'Open Int.'!E153)</f>
        <v>0</v>
      </c>
      <c r="N153" s="97"/>
    </row>
    <row r="154" spans="1:14" ht="15">
      <c r="A154" s="180" t="s">
        <v>155</v>
      </c>
      <c r="B154" s="292">
        <f>Margins!B154</f>
        <v>525</v>
      </c>
      <c r="C154" s="292">
        <f>Volume!J154</f>
        <v>436</v>
      </c>
      <c r="D154" s="185">
        <f>Volume!M154</f>
        <v>3.649114465707839</v>
      </c>
      <c r="E154" s="178">
        <f>Volume!C154*100</f>
        <v>73</v>
      </c>
      <c r="F154" s="353">
        <f>'Open Int.'!D154*100</f>
        <v>5</v>
      </c>
      <c r="G154" s="179">
        <f>'Open Int.'!R154</f>
        <v>191.40618</v>
      </c>
      <c r="H154" s="179">
        <f>'Open Int.'!Z154</f>
        <v>15.660713250000015</v>
      </c>
      <c r="I154" s="172">
        <f>'Open Int.'!O154</f>
        <v>0.992705094475006</v>
      </c>
      <c r="J154" s="188">
        <f>IF(Volume!D154=0,0,Volume!F154/Volume!D154)</f>
        <v>0.01694915254237288</v>
      </c>
      <c r="K154" s="190">
        <f>IF('Open Int.'!E154=0,0,'Open Int.'!H154/'Open Int.'!E154)</f>
        <v>0.08670520231213873</v>
      </c>
      <c r="N154" s="97"/>
    </row>
    <row r="155" spans="1:14" ht="15">
      <c r="A155" s="180" t="s">
        <v>38</v>
      </c>
      <c r="B155" s="292">
        <f>Margins!B155</f>
        <v>600</v>
      </c>
      <c r="C155" s="292">
        <f>Volume!J155</f>
        <v>626.45</v>
      </c>
      <c r="D155" s="185">
        <f>Volume!M155</f>
        <v>1.1137115648454672</v>
      </c>
      <c r="E155" s="178">
        <f>Volume!C155*100</f>
        <v>-47</v>
      </c>
      <c r="F155" s="353">
        <f>'Open Int.'!D155*100</f>
        <v>-4</v>
      </c>
      <c r="G155" s="179">
        <f>'Open Int.'!R155</f>
        <v>354.37023600000003</v>
      </c>
      <c r="H155" s="179">
        <f>'Open Int.'!Z155</f>
        <v>-10.631450999999913</v>
      </c>
      <c r="I155" s="172">
        <f>'Open Int.'!O155</f>
        <v>0.9863173525668222</v>
      </c>
      <c r="J155" s="188">
        <f>IF(Volume!D155=0,0,Volume!F155/Volume!D155)</f>
        <v>0.14285714285714285</v>
      </c>
      <c r="K155" s="190">
        <f>IF('Open Int.'!E155=0,0,'Open Int.'!H155/'Open Int.'!E155)</f>
        <v>0.1271186440677966</v>
      </c>
      <c r="N155" s="97"/>
    </row>
    <row r="156" spans="1:14" ht="15">
      <c r="A156" s="180" t="s">
        <v>156</v>
      </c>
      <c r="B156" s="292">
        <f>Margins!B156</f>
        <v>600</v>
      </c>
      <c r="C156" s="292">
        <f>Volume!J156</f>
        <v>355.25</v>
      </c>
      <c r="D156" s="185">
        <f>Volume!M156</f>
        <v>3.1803659599186718</v>
      </c>
      <c r="E156" s="178">
        <f>Volume!C156*100</f>
        <v>148</v>
      </c>
      <c r="F156" s="353">
        <f>'Open Int.'!D156*100</f>
        <v>-2</v>
      </c>
      <c r="G156" s="179">
        <f>'Open Int.'!R156</f>
        <v>54.033525</v>
      </c>
      <c r="H156" s="179">
        <f>'Open Int.'!Z156</f>
        <v>0.4879889999999989</v>
      </c>
      <c r="I156" s="172">
        <f>'Open Int.'!O156</f>
        <v>0.9940828402366864</v>
      </c>
      <c r="J156" s="188">
        <f>IF(Volume!D156=0,0,Volume!F156/Volume!D156)</f>
        <v>0</v>
      </c>
      <c r="K156" s="190">
        <f>IF('Open Int.'!E156=0,0,'Open Int.'!H156/'Open Int.'!E156)</f>
        <v>0.07692307692307693</v>
      </c>
      <c r="N156" s="97"/>
    </row>
    <row r="157" spans="1:14" ht="15">
      <c r="A157" s="180" t="s">
        <v>211</v>
      </c>
      <c r="B157" s="292">
        <f>Margins!B157</f>
        <v>700</v>
      </c>
      <c r="C157" s="292">
        <f>Volume!J157</f>
        <v>274.8</v>
      </c>
      <c r="D157" s="185">
        <f>Volume!M157</f>
        <v>0.054614964500285496</v>
      </c>
      <c r="E157" s="178">
        <f>Volume!C157*100</f>
        <v>-32</v>
      </c>
      <c r="F157" s="353">
        <f>'Open Int.'!D157*100</f>
        <v>13</v>
      </c>
      <c r="G157" s="179">
        <f>'Open Int.'!R157</f>
        <v>114.704268</v>
      </c>
      <c r="H157" s="179">
        <f>'Open Int.'!Z157</f>
        <v>12.866794500000012</v>
      </c>
      <c r="I157" s="172">
        <f>'Open Int.'!O157</f>
        <v>0.9937950695958411</v>
      </c>
      <c r="J157" s="188">
        <f>IF(Volume!D157=0,0,Volume!F157/Volume!D157)</f>
        <v>0</v>
      </c>
      <c r="K157" s="190">
        <f>IF('Open Int.'!E157=0,0,'Open Int.'!H157/'Open Int.'!E157)</f>
        <v>0.042801556420233464</v>
      </c>
      <c r="N157" s="97"/>
    </row>
    <row r="158" spans="6:9" ht="15" hidden="1">
      <c r="F158" s="10"/>
      <c r="G158" s="177">
        <f>'Open Int.'!R158</f>
        <v>57427.46636208499</v>
      </c>
      <c r="H158" s="132">
        <f>'Open Int.'!Z158</f>
        <v>1802.5996821600036</v>
      </c>
      <c r="I158" s="101"/>
    </row>
    <row r="159" spans="6:9" ht="15">
      <c r="F159" s="10"/>
      <c r="I159" s="101"/>
    </row>
    <row r="160" spans="6:9" ht="15">
      <c r="F160" s="10"/>
      <c r="I160" s="101"/>
    </row>
    <row r="161" spans="6:9" ht="15">
      <c r="F161" s="10"/>
      <c r="I161" s="101"/>
    </row>
    <row r="162" spans="1:8" ht="15.75">
      <c r="A162" s="13"/>
      <c r="B162" s="13"/>
      <c r="C162" s="13"/>
      <c r="D162" s="14"/>
      <c r="E162" s="15"/>
      <c r="F162" s="8"/>
      <c r="G162" s="73"/>
      <c r="H162" s="73"/>
    </row>
    <row r="163" spans="2:10" ht="15.75" thickBot="1">
      <c r="B163" s="40" t="s">
        <v>53</v>
      </c>
      <c r="C163" s="41"/>
      <c r="D163" s="16"/>
      <c r="E163" s="11"/>
      <c r="F163" s="11"/>
      <c r="G163" s="12"/>
      <c r="H163" s="17"/>
      <c r="I163" s="17"/>
      <c r="J163" s="7"/>
    </row>
    <row r="164" spans="1:11" ht="15.75" thickBot="1">
      <c r="A164" s="29"/>
      <c r="B164" s="131" t="s">
        <v>182</v>
      </c>
      <c r="C164" s="131" t="s">
        <v>74</v>
      </c>
      <c r="D164" s="256" t="s">
        <v>9</v>
      </c>
      <c r="E164" s="131" t="s">
        <v>84</v>
      </c>
      <c r="F164" s="131" t="s">
        <v>49</v>
      </c>
      <c r="G164" s="18"/>
      <c r="I164" s="11"/>
      <c r="K164" s="12"/>
    </row>
    <row r="165" spans="1:11" ht="15">
      <c r="A165" s="195" t="s">
        <v>60</v>
      </c>
      <c r="B165" s="239">
        <f>'Open Int.'!$V$4</f>
        <v>77.4054315</v>
      </c>
      <c r="C165" s="239">
        <f>'Open Int.'!$V$5</f>
        <v>10.188451</v>
      </c>
      <c r="D165" s="239">
        <f>'Open Int.'!$V$6</f>
        <v>14355.8446495</v>
      </c>
      <c r="E165" s="253">
        <f>F165-(D165+C165+B165)</f>
        <v>28132.786289685</v>
      </c>
      <c r="F165" s="253">
        <f>'Open Int.'!$V$158</f>
        <v>42576.224821685</v>
      </c>
      <c r="G165" s="19"/>
      <c r="H165" s="42" t="s">
        <v>59</v>
      </c>
      <c r="I165" s="43"/>
      <c r="J165" s="65">
        <f>F168</f>
        <v>57427.466362085004</v>
      </c>
      <c r="K165" s="17"/>
    </row>
    <row r="166" spans="1:11" ht="15">
      <c r="A166" s="205" t="s">
        <v>61</v>
      </c>
      <c r="B166" s="240">
        <f>'Open Int.'!$W$4</f>
        <v>0.123159</v>
      </c>
      <c r="C166" s="240">
        <f>'Open Int.'!$W$5</f>
        <v>0</v>
      </c>
      <c r="D166" s="240">
        <f>'Open Int.'!$W$6</f>
        <v>4593.5736485</v>
      </c>
      <c r="E166" s="255">
        <f>F166-(D166+C166+B166)</f>
        <v>2261.024903075002</v>
      </c>
      <c r="F166" s="240">
        <f>'Open Int.'!$W$158</f>
        <v>6854.721710575001</v>
      </c>
      <c r="G166" s="20"/>
      <c r="H166" s="42" t="s">
        <v>66</v>
      </c>
      <c r="I166" s="43"/>
      <c r="J166" s="65">
        <f>'Open Int.'!$Z$158</f>
        <v>1802.5996821600036</v>
      </c>
      <c r="K166" s="133">
        <f>J166/(J165-J166)</f>
        <v>0.03240636409130597</v>
      </c>
    </row>
    <row r="167" spans="1:11" ht="15.75" thickBot="1">
      <c r="A167" s="207" t="s">
        <v>62</v>
      </c>
      <c r="B167" s="240">
        <f>'Open Int.'!$X$4</f>
        <v>0</v>
      </c>
      <c r="C167" s="240">
        <f>'Open Int.'!$X$5</f>
        <v>0</v>
      </c>
      <c r="D167" s="240">
        <f>'Open Int.'!$X$6</f>
        <v>7524.751258</v>
      </c>
      <c r="E167" s="255">
        <f>F167-(D167+C167+B167)</f>
        <v>471.76857182500225</v>
      </c>
      <c r="F167" s="240">
        <f>'Open Int.'!$X$158</f>
        <v>7996.5198298250025</v>
      </c>
      <c r="G167" s="19"/>
      <c r="H167" s="354"/>
      <c r="I167" s="354"/>
      <c r="J167" s="355"/>
      <c r="K167" s="356"/>
    </row>
    <row r="168" spans="1:10" ht="15.75" thickBot="1">
      <c r="A168" s="204" t="s">
        <v>11</v>
      </c>
      <c r="B168" s="30">
        <f>SUM(B165:B167)</f>
        <v>77.5285905</v>
      </c>
      <c r="C168" s="30">
        <f>SUM(C165:C167)</f>
        <v>10.188451</v>
      </c>
      <c r="D168" s="257">
        <f>SUM(D165:D167)</f>
        <v>26474.169556</v>
      </c>
      <c r="E168" s="257">
        <f>SUM(E165:E167)</f>
        <v>30865.579764585003</v>
      </c>
      <c r="F168" s="30">
        <f>SUM(F165:F167)</f>
        <v>57427.466362085004</v>
      </c>
      <c r="G168" s="22"/>
      <c r="H168" s="44" t="s">
        <v>67</v>
      </c>
      <c r="I168" s="45"/>
      <c r="J168" s="21">
        <f>Volume!P159</f>
        <v>0.2554714463756477</v>
      </c>
    </row>
    <row r="169" spans="1:11" ht="15">
      <c r="A169" s="195" t="s">
        <v>54</v>
      </c>
      <c r="B169" s="240">
        <f>'Open Int.'!$S$4</f>
        <v>76.2970005</v>
      </c>
      <c r="C169" s="240">
        <f>'Open Int.'!$S$5</f>
        <v>10.07649</v>
      </c>
      <c r="D169" s="240">
        <f>'Open Int.'!$S$6</f>
        <v>22647.927315</v>
      </c>
      <c r="E169" s="255">
        <f>F169-(D169+C169+B169)</f>
        <v>30356.006929280007</v>
      </c>
      <c r="F169" s="240">
        <f>'Open Int.'!$S$158</f>
        <v>53090.307734780006</v>
      </c>
      <c r="G169" s="20"/>
      <c r="H169" s="44" t="s">
        <v>68</v>
      </c>
      <c r="I169" s="45"/>
      <c r="J169" s="23">
        <f>'Open Int.'!E159</f>
        <v>0.39352440158493074</v>
      </c>
      <c r="K169" s="12"/>
    </row>
    <row r="170" spans="1:10" ht="15.75" thickBot="1">
      <c r="A170" s="207" t="s">
        <v>65</v>
      </c>
      <c r="B170" s="254">
        <f>B168-B169</f>
        <v>1.2315900000000113</v>
      </c>
      <c r="C170" s="254">
        <f>C168-C169</f>
        <v>0.11196100000000087</v>
      </c>
      <c r="D170" s="258">
        <f>D168-D169</f>
        <v>3826.242241</v>
      </c>
      <c r="E170" s="254">
        <f>E168-E169</f>
        <v>509.57283530499626</v>
      </c>
      <c r="F170" s="254">
        <f>F168-F169</f>
        <v>4337.158627304998</v>
      </c>
      <c r="G170" s="20"/>
      <c r="J170" s="66"/>
    </row>
    <row r="171" ht="15">
      <c r="G171" s="90"/>
    </row>
    <row r="172" spans="4:9" ht="15">
      <c r="D172" s="50"/>
      <c r="E172" s="26"/>
      <c r="I172" s="24"/>
    </row>
    <row r="173" spans="3:8" ht="15">
      <c r="C173" s="50"/>
      <c r="D173" s="50"/>
      <c r="E173" s="99"/>
      <c r="F173" s="269"/>
      <c r="H173" s="26"/>
    </row>
    <row r="174" spans="4:7" ht="15">
      <c r="D174" s="50"/>
      <c r="E174" s="26"/>
      <c r="F174" s="26"/>
      <c r="G174" s="26"/>
    </row>
    <row r="175" spans="4:5" ht="15">
      <c r="D175" s="50"/>
      <c r="E175" s="26"/>
    </row>
    <row r="178" ht="15">
      <c r="A178" s="7" t="s">
        <v>120</v>
      </c>
    </row>
    <row r="179" ht="15">
      <c r="A179" s="7" t="s">
        <v>115</v>
      </c>
    </row>
    <row r="193" ht="15">
      <c r="G193" s="11" t="s">
        <v>115</v>
      </c>
    </row>
  </sheetData>
  <mergeCells count="4">
    <mergeCell ref="G2:I2"/>
    <mergeCell ref="J2:K2"/>
    <mergeCell ref="D2:F2"/>
    <mergeCell ref="A1:K1"/>
  </mergeCells>
  <printOptions/>
  <pageMargins left="0.75" right="0.75" top="1" bottom="1" header="0.5" footer="0.5"/>
  <pageSetup horizontalDpi="600" verticalDpi="600" orientation="portrait" r:id="rId1"/>
  <ignoredErrors>
    <ignoredError sqref="E168" formula="1"/>
  </ignoredErrors>
</worksheet>
</file>

<file path=xl/worksheets/sheet10.xml><?xml version="1.0" encoding="utf-8"?>
<worksheet xmlns="http://schemas.openxmlformats.org/spreadsheetml/2006/main" xmlns:r="http://schemas.openxmlformats.org/officeDocument/2006/relationships">
  <dimension ref="A1:M197"/>
  <sheetViews>
    <sheetView workbookViewId="0" topLeftCell="A1">
      <selection activeCell="B70" sqref="B70"/>
    </sheetView>
  </sheetViews>
  <sheetFormatPr defaultColWidth="9.140625" defaultRowHeight="12.75"/>
  <cols>
    <col min="1" max="1" width="20.28125" style="25" customWidth="1"/>
    <col min="2" max="2" width="14.7109375" style="25" customWidth="1"/>
    <col min="3" max="3" width="37.421875" style="25" bestFit="1" customWidth="1"/>
    <col min="4" max="4" width="14.7109375" style="25" customWidth="1"/>
    <col min="5" max="5" width="12.28125" style="25" customWidth="1"/>
    <col min="6" max="6" width="20.8515625" style="25" customWidth="1"/>
    <col min="7" max="16384" width="9.140625" style="25" customWidth="1"/>
  </cols>
  <sheetData>
    <row r="1" spans="1:4" ht="13.5">
      <c r="A1" s="437" t="s">
        <v>127</v>
      </c>
      <c r="B1" s="437"/>
      <c r="C1" s="437"/>
      <c r="D1" s="93">
        <f ca="1">NOW()</f>
        <v>39094.80707962963</v>
      </c>
    </row>
    <row r="2" spans="1:3" ht="13.5">
      <c r="A2" s="95" t="s">
        <v>128</v>
      </c>
      <c r="B2" s="95" t="s">
        <v>129</v>
      </c>
      <c r="C2" s="96" t="s">
        <v>130</v>
      </c>
    </row>
    <row r="3" spans="1:3" ht="13.5">
      <c r="A3" s="25" t="s">
        <v>238</v>
      </c>
      <c r="B3" s="93">
        <v>39107</v>
      </c>
      <c r="C3" s="94">
        <f>B3-D1</f>
        <v>12.192920370369393</v>
      </c>
    </row>
    <row r="4" spans="1:3" ht="13.5">
      <c r="A4" s="25" t="s">
        <v>277</v>
      </c>
      <c r="B4" s="93">
        <v>39135</v>
      </c>
      <c r="C4" s="94">
        <f>B4-D1</f>
        <v>40.19292037036939</v>
      </c>
    </row>
    <row r="5" spans="1:3" ht="13.5">
      <c r="A5" s="25" t="s">
        <v>282</v>
      </c>
      <c r="B5" s="93">
        <v>39170</v>
      </c>
      <c r="C5" s="94">
        <f>B5-D1</f>
        <v>75.1929203703694</v>
      </c>
    </row>
    <row r="6" spans="1:3" ht="13.5">
      <c r="A6" s="51"/>
      <c r="B6" s="98"/>
      <c r="C6" s="94"/>
    </row>
    <row r="7" spans="1:3" ht="13.5">
      <c r="A7" s="436" t="s">
        <v>131</v>
      </c>
      <c r="B7" s="436"/>
      <c r="C7" s="436"/>
    </row>
    <row r="8" spans="1:3" ht="13.5">
      <c r="A8" s="91" t="s">
        <v>114</v>
      </c>
      <c r="B8" s="92" t="s">
        <v>116</v>
      </c>
      <c r="C8" s="91" t="s">
        <v>125</v>
      </c>
    </row>
    <row r="9" spans="1:3" ht="13.5">
      <c r="A9" s="93" t="s">
        <v>2</v>
      </c>
      <c r="B9" s="374">
        <v>39097</v>
      </c>
      <c r="C9" s="94" t="s">
        <v>396</v>
      </c>
    </row>
    <row r="10" spans="1:3" ht="13.5">
      <c r="A10" s="93" t="s">
        <v>197</v>
      </c>
      <c r="B10" s="374">
        <v>39101</v>
      </c>
      <c r="C10" s="93" t="s">
        <v>398</v>
      </c>
    </row>
    <row r="11" spans="1:3" ht="13.5">
      <c r="A11" s="93" t="s">
        <v>220</v>
      </c>
      <c r="B11" s="374">
        <v>39107</v>
      </c>
      <c r="C11" s="93" t="s">
        <v>397</v>
      </c>
    </row>
    <row r="12" spans="1:3" ht="13.5">
      <c r="A12" s="25" t="s">
        <v>34</v>
      </c>
      <c r="B12" s="93">
        <v>39107</v>
      </c>
      <c r="C12" s="25" t="s">
        <v>400</v>
      </c>
    </row>
    <row r="13" spans="1:3" ht="13.5">
      <c r="A13" s="25" t="s">
        <v>118</v>
      </c>
      <c r="B13" s="93">
        <v>39104</v>
      </c>
      <c r="C13" s="25" t="s">
        <v>400</v>
      </c>
    </row>
    <row r="197" ht="13.5">
      <c r="M197" s="25" t="s">
        <v>278</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0"/>
  <sheetViews>
    <sheetView workbookViewId="0" topLeftCell="A1">
      <selection activeCell="B474" sqref="B474"/>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4" t="s">
        <v>239</v>
      </c>
      <c r="B1" s="395"/>
      <c r="C1" s="395"/>
      <c r="D1" s="395"/>
    </row>
    <row r="2" spans="1:4" ht="17.25" customHeight="1">
      <c r="A2" s="364" t="s">
        <v>240</v>
      </c>
      <c r="B2" s="364" t="s">
        <v>59</v>
      </c>
      <c r="C2" s="365" t="s">
        <v>70</v>
      </c>
      <c r="D2" s="369" t="s">
        <v>241</v>
      </c>
    </row>
    <row r="3" ht="17.25" customHeight="1">
      <c r="D3" s="363"/>
    </row>
    <row r="4" spans="1:4" ht="15" outlineLevel="1">
      <c r="A4" s="364" t="s">
        <v>242</v>
      </c>
      <c r="B4" s="364">
        <f>SUM(B5:B7)</f>
        <v>12101700</v>
      </c>
      <c r="C4" s="364">
        <f>SUM(C5:C7)</f>
        <v>198200</v>
      </c>
      <c r="D4" s="369">
        <f aca="true" t="shared" si="0" ref="D4:D14">C4/(B4-C4)</f>
        <v>0.016650564959885747</v>
      </c>
    </row>
    <row r="5" spans="1:4" ht="14.25" outlineLevel="2">
      <c r="A5" s="366" t="s">
        <v>334</v>
      </c>
      <c r="B5" s="367">
        <f>VLOOKUP(A5,'Open Int.'!$A$4:$O$157,2,FALSE)</f>
        <v>1352700</v>
      </c>
      <c r="C5" s="367">
        <f>VLOOKUP(A5,'Open Int.'!$A$4:$O$157,3,FALSE)</f>
        <v>55900</v>
      </c>
      <c r="D5" s="368">
        <f t="shared" si="0"/>
        <v>0.04310610734114744</v>
      </c>
    </row>
    <row r="6" spans="1:4" ht="14.25" outlineLevel="2">
      <c r="A6" s="366" t="s">
        <v>335</v>
      </c>
      <c r="B6" s="367">
        <f>VLOOKUP(A6,'Open Int.'!$A$4:$O$157,2,FALSE)</f>
        <v>1438800</v>
      </c>
      <c r="C6" s="367">
        <f>VLOOKUP(A6,'Open Int.'!$A$4:$O$157,3,FALSE)</f>
        <v>-5200</v>
      </c>
      <c r="D6" s="368">
        <f t="shared" si="0"/>
        <v>-0.003601108033240997</v>
      </c>
    </row>
    <row r="7" spans="1:4" ht="14.25" outlineLevel="2">
      <c r="A7" s="366" t="s">
        <v>336</v>
      </c>
      <c r="B7" s="367">
        <f>VLOOKUP(A7,'Open Int.'!$A$4:$O$157,2,FALSE)</f>
        <v>9310200</v>
      </c>
      <c r="C7" s="367">
        <f>VLOOKUP(A7,'Open Int.'!$A$4:$O$157,3,FALSE)</f>
        <v>147500</v>
      </c>
      <c r="D7" s="368">
        <f t="shared" si="0"/>
        <v>0.016097875080489377</v>
      </c>
    </row>
    <row r="8" spans="1:4" ht="15">
      <c r="A8" s="364" t="s">
        <v>243</v>
      </c>
      <c r="B8" s="364">
        <f>SUM(B9:B13)</f>
        <v>55188272</v>
      </c>
      <c r="C8" s="364">
        <f>SUM(C9:C13)</f>
        <v>1340094</v>
      </c>
      <c r="D8" s="369">
        <f t="shared" si="0"/>
        <v>0.02488652447999262</v>
      </c>
    </row>
    <row r="9" spans="1:4" ht="14.25" outlineLevel="2">
      <c r="A9" s="366" t="s">
        <v>337</v>
      </c>
      <c r="B9" s="367">
        <f>VLOOKUP(A9,'Open Int.'!$A$4:$O$157,2,FALSE)</f>
        <v>38562900</v>
      </c>
      <c r="C9" s="367">
        <f>VLOOKUP(A9,'Open Int.'!$A$4:$O$157,3,FALSE)</f>
        <v>1260600</v>
      </c>
      <c r="D9" s="368">
        <f t="shared" si="0"/>
        <v>0.03379416282642089</v>
      </c>
    </row>
    <row r="10" spans="1:4" ht="14.25" outlineLevel="2">
      <c r="A10" s="366" t="s">
        <v>338</v>
      </c>
      <c r="B10" s="367">
        <f>VLOOKUP(A10,'Open Int.'!$A$4:$O$157,2,FALSE)</f>
        <v>7363200</v>
      </c>
      <c r="C10" s="367">
        <f>VLOOKUP(A10,'Open Int.'!$A$4:$O$157,3,FALSE)</f>
        <v>144000</v>
      </c>
      <c r="D10" s="368">
        <f t="shared" si="0"/>
        <v>0.0199468085106383</v>
      </c>
    </row>
    <row r="11" spans="1:4" ht="14.25" outlineLevel="2">
      <c r="A11" s="366" t="s">
        <v>7</v>
      </c>
      <c r="B11" s="367">
        <f>VLOOKUP(A11,'Open Int.'!$A$4:$O$157,2,FALSE)</f>
        <v>2251600</v>
      </c>
      <c r="C11" s="367">
        <f>VLOOKUP(A11,'Open Int.'!$A$4:$O$157,3,FALSE)</f>
        <v>-199550</v>
      </c>
      <c r="D11" s="368">
        <f t="shared" si="0"/>
        <v>-0.08141076637496686</v>
      </c>
    </row>
    <row r="12" spans="1:4" ht="14.25" outlineLevel="2">
      <c r="A12" s="366" t="s">
        <v>44</v>
      </c>
      <c r="B12" s="367">
        <f>VLOOKUP(A12,'Open Int.'!$A$4:$O$157,2,FALSE)</f>
        <v>2156800</v>
      </c>
      <c r="C12" s="367">
        <f>VLOOKUP(A12,'Open Int.'!$A$4:$O$157,3,FALSE)</f>
        <v>-106800</v>
      </c>
      <c r="D12" s="368">
        <f t="shared" si="0"/>
        <v>-0.047181480827001236</v>
      </c>
    </row>
    <row r="13" spans="1:4" ht="14.25" outlineLevel="2">
      <c r="A13" s="366" t="s">
        <v>311</v>
      </c>
      <c r="B13" s="367">
        <f>VLOOKUP(A13,'Open Int.'!$A$4:$O$157,2,FALSE)</f>
        <v>4853772</v>
      </c>
      <c r="C13" s="367">
        <f>VLOOKUP(A13,'Open Int.'!$A$4:$O$157,3,FALSE)</f>
        <v>241844</v>
      </c>
      <c r="D13" s="368">
        <f t="shared" si="0"/>
        <v>0.05243880650348401</v>
      </c>
    </row>
    <row r="14" spans="1:4" ht="15">
      <c r="A14" s="364" t="s">
        <v>244</v>
      </c>
      <c r="B14" s="364">
        <f>B8+B4</f>
        <v>67289972</v>
      </c>
      <c r="C14" s="364">
        <f>C8+C4</f>
        <v>1538294</v>
      </c>
      <c r="D14" s="369">
        <f t="shared" si="0"/>
        <v>0.023395509389129203</v>
      </c>
    </row>
    <row r="16" spans="1:4" ht="15" outlineLevel="1">
      <c r="A16" s="364" t="s">
        <v>245</v>
      </c>
      <c r="B16" s="364">
        <f>SUM(B17:B20)</f>
        <v>14813100</v>
      </c>
      <c r="C16" s="364">
        <f>SUM(C17:C20)</f>
        <v>475200</v>
      </c>
      <c r="D16" s="369">
        <f aca="true" t="shared" si="1" ref="D16:D21">C16/(B16-C16)</f>
        <v>0.03314292888079844</v>
      </c>
    </row>
    <row r="17" spans="1:4" ht="14.25" outlineLevel="1">
      <c r="A17" s="366" t="s">
        <v>180</v>
      </c>
      <c r="B17" s="367">
        <f>VLOOKUP(A17,'Open Int.'!$A$4:$O$157,2,FALSE)</f>
        <v>6811500</v>
      </c>
      <c r="C17" s="367">
        <f>VLOOKUP(A17,'Open Int.'!$A$4:$O$157,3,FALSE)</f>
        <v>262500</v>
      </c>
      <c r="D17" s="368">
        <f t="shared" si="1"/>
        <v>0.04008245533669263</v>
      </c>
    </row>
    <row r="18" spans="1:4" ht="14.25" outlineLevel="1">
      <c r="A18" s="366" t="s">
        <v>313</v>
      </c>
      <c r="B18" s="367">
        <f>VLOOKUP(A18,'Open Int.'!$A$4:$O$157,2,FALSE)</f>
        <v>109800</v>
      </c>
      <c r="C18" s="367">
        <f>VLOOKUP(A18,'Open Int.'!$A$4:$O$157,3,FALSE)</f>
        <v>52200</v>
      </c>
      <c r="D18" s="368">
        <f t="shared" si="1"/>
        <v>0.90625</v>
      </c>
    </row>
    <row r="19" spans="1:4" ht="14.25" outlineLevel="1">
      <c r="A19" s="366" t="s">
        <v>339</v>
      </c>
      <c r="B19" s="367">
        <f>VLOOKUP(A19,'Open Int.'!$A$4:$O$157,2,FALSE)</f>
        <v>5247000</v>
      </c>
      <c r="C19" s="367">
        <f>VLOOKUP(A19,'Open Int.'!$A$4:$O$157,3,FALSE)</f>
        <v>189000</v>
      </c>
      <c r="D19" s="368">
        <f t="shared" si="1"/>
        <v>0.037366548042704624</v>
      </c>
    </row>
    <row r="20" spans="1:4" ht="14.25" outlineLevel="1">
      <c r="A20" s="366" t="s">
        <v>340</v>
      </c>
      <c r="B20" s="367">
        <f>VLOOKUP(A20,'Open Int.'!$A$4:$O$157,2,FALSE)</f>
        <v>2644800</v>
      </c>
      <c r="C20" s="367">
        <f>VLOOKUP(A20,'Open Int.'!$A$4:$O$157,3,FALSE)</f>
        <v>-28500</v>
      </c>
      <c r="D20" s="368">
        <f t="shared" si="1"/>
        <v>-0.010660980810234541</v>
      </c>
    </row>
    <row r="21" spans="1:4" ht="15" outlineLevel="1">
      <c r="A21" s="364" t="s">
        <v>246</v>
      </c>
      <c r="B21" s="364">
        <f>SUM(B22:B34)</f>
        <v>54709850</v>
      </c>
      <c r="C21" s="364">
        <f>SUM(C22:C34)</f>
        <v>-945300</v>
      </c>
      <c r="D21" s="369">
        <f t="shared" si="1"/>
        <v>-0.016984951078202106</v>
      </c>
    </row>
    <row r="22" spans="1:4" ht="14.25" outlineLevel="2">
      <c r="A22" s="366" t="s">
        <v>135</v>
      </c>
      <c r="B22" s="367">
        <f>VLOOKUP(A22,'Open Int.'!$A$4:$O$157,2,FALSE)</f>
        <v>3616200</v>
      </c>
      <c r="C22" s="367">
        <f>VLOOKUP(A22,'Open Int.'!$A$4:$O$157,3,FALSE)</f>
        <v>269500</v>
      </c>
      <c r="D22" s="368">
        <f aca="true" t="shared" si="2" ref="D22:D34">C22/(B22-C22)</f>
        <v>0.08052708638360176</v>
      </c>
    </row>
    <row r="23" spans="1:4" ht="14.25" outlineLevel="2">
      <c r="A23" s="366" t="s">
        <v>341</v>
      </c>
      <c r="B23" s="367">
        <f>VLOOKUP(A23,'Open Int.'!$A$4:$O$157,2,FALSE)</f>
        <v>3500600</v>
      </c>
      <c r="C23" s="367">
        <f>VLOOKUP(A23,'Open Int.'!$A$4:$O$157,3,FALSE)</f>
        <v>46000</v>
      </c>
      <c r="D23" s="368">
        <f t="shared" si="2"/>
        <v>0.013315579227696404</v>
      </c>
    </row>
    <row r="24" spans="1:4" ht="14.25" outlineLevel="2">
      <c r="A24" s="366" t="s">
        <v>342</v>
      </c>
      <c r="B24" s="367">
        <f>VLOOKUP(A24,'Open Int.'!$A$4:$O$157,2,FALSE)</f>
        <v>7431200</v>
      </c>
      <c r="C24" s="367">
        <f>VLOOKUP(A24,'Open Int.'!$A$4:$O$157,3,FALSE)</f>
        <v>156800</v>
      </c>
      <c r="D24" s="368">
        <f t="shared" si="2"/>
        <v>0.02155504234026174</v>
      </c>
    </row>
    <row r="25" spans="1:4" ht="14.25" outlineLevel="2">
      <c r="A25" s="366" t="s">
        <v>343</v>
      </c>
      <c r="B25" s="367">
        <f>VLOOKUP(A25,'Open Int.'!$A$4:$O$157,2,FALSE)</f>
        <v>5065400</v>
      </c>
      <c r="C25" s="367">
        <f>VLOOKUP(A25,'Open Int.'!$A$4:$O$157,3,FALSE)</f>
        <v>-543400</v>
      </c>
      <c r="D25" s="368">
        <f t="shared" si="2"/>
        <v>-0.09688346883468835</v>
      </c>
    </row>
    <row r="26" spans="1:4" ht="14.25" outlineLevel="2">
      <c r="A26" s="366" t="s">
        <v>344</v>
      </c>
      <c r="B26" s="367">
        <f>VLOOKUP(A26,'Open Int.'!$A$4:$O$157,2,FALSE)</f>
        <v>1344000</v>
      </c>
      <c r="C26" s="367">
        <f>VLOOKUP(A26,'Open Int.'!$A$4:$O$157,3,FALSE)</f>
        <v>-139200</v>
      </c>
      <c r="D26" s="368">
        <f t="shared" si="2"/>
        <v>-0.09385113268608414</v>
      </c>
    </row>
    <row r="27" spans="1:4" ht="14.25" outlineLevel="2">
      <c r="A27" s="366" t="s">
        <v>345</v>
      </c>
      <c r="B27" s="367">
        <f>VLOOKUP(A27,'Open Int.'!$A$4:$O$157,2,FALSE)</f>
        <v>795600</v>
      </c>
      <c r="C27" s="367">
        <f>VLOOKUP(A27,'Open Int.'!$A$4:$O$157,3,FALSE)</f>
        <v>177600</v>
      </c>
      <c r="D27" s="368">
        <f t="shared" si="2"/>
        <v>0.287378640776699</v>
      </c>
    </row>
    <row r="28" spans="1:4" ht="14.25" outlineLevel="2">
      <c r="A28" s="366" t="s">
        <v>143</v>
      </c>
      <c r="B28" s="367">
        <f>VLOOKUP(A28,'Open Int.'!$A$4:$O$157,2,FALSE)</f>
        <v>1218350</v>
      </c>
      <c r="C28" s="367">
        <f>VLOOKUP(A28,'Open Int.'!$A$4:$O$157,3,FALSE)</f>
        <v>35400</v>
      </c>
      <c r="D28" s="368">
        <f t="shared" si="2"/>
        <v>0.029925187032418952</v>
      </c>
    </row>
    <row r="29" spans="1:4" ht="14.25" outlineLevel="2">
      <c r="A29" s="366" t="s">
        <v>346</v>
      </c>
      <c r="B29" s="367">
        <f>VLOOKUP(A29,'Open Int.'!$A$4:$O$157,2,FALSE)</f>
        <v>2314800</v>
      </c>
      <c r="C29" s="367">
        <f>VLOOKUP(A29,'Open Int.'!$A$4:$O$157,3,FALSE)</f>
        <v>-78000</v>
      </c>
      <c r="D29" s="368">
        <f t="shared" si="2"/>
        <v>-0.03259779338014042</v>
      </c>
    </row>
    <row r="30" spans="1:4" ht="14.25" outlineLevel="2">
      <c r="A30" s="366" t="s">
        <v>81</v>
      </c>
      <c r="B30" s="367">
        <f>VLOOKUP(A30,'Open Int.'!$A$4:$O$157,2,FALSE)</f>
        <v>4272000</v>
      </c>
      <c r="C30" s="367">
        <f>VLOOKUP(A30,'Open Int.'!$A$4:$O$157,3,FALSE)</f>
        <v>-325200</v>
      </c>
      <c r="D30" s="368">
        <f t="shared" si="2"/>
        <v>-0.07073871051944662</v>
      </c>
    </row>
    <row r="31" spans="1:4" ht="14.25" outlineLevel="2">
      <c r="A31" s="366" t="s">
        <v>205</v>
      </c>
      <c r="B31" s="367">
        <f>VLOOKUP(A31,'Open Int.'!$A$4:$O$157,2,FALSE)</f>
        <v>5723000</v>
      </c>
      <c r="C31" s="367">
        <f>VLOOKUP(A31,'Open Int.'!$A$4:$O$157,3,FALSE)</f>
        <v>-417000</v>
      </c>
      <c r="D31" s="368">
        <f t="shared" si="2"/>
        <v>-0.06791530944625407</v>
      </c>
    </row>
    <row r="32" spans="1:4" ht="14.25" outlineLevel="2">
      <c r="A32" s="366" t="s">
        <v>347</v>
      </c>
      <c r="B32" s="367">
        <f>VLOOKUP(A32,'Open Int.'!$A$4:$O$157,2,FALSE)</f>
        <v>9469600</v>
      </c>
      <c r="C32" s="367">
        <f>VLOOKUP(A32,'Open Int.'!$A$4:$O$157,3,FALSE)</f>
        <v>-273600</v>
      </c>
      <c r="D32" s="368">
        <f t="shared" si="2"/>
        <v>-0.028081123244929798</v>
      </c>
    </row>
    <row r="33" spans="1:4" ht="14.25" outlineLevel="2">
      <c r="A33" s="366" t="s">
        <v>348</v>
      </c>
      <c r="B33" s="367">
        <f>VLOOKUP(A33,'Open Int.'!$A$4:$O$157,2,FALSE)</f>
        <v>4515000</v>
      </c>
      <c r="C33" s="367">
        <f>VLOOKUP(A33,'Open Int.'!$A$4:$O$157,3,FALSE)</f>
        <v>-130200</v>
      </c>
      <c r="D33" s="368">
        <f t="shared" si="2"/>
        <v>-0.02802893309222423</v>
      </c>
    </row>
    <row r="34" spans="1:4" ht="14.25" outlineLevel="2">
      <c r="A34" s="366" t="s">
        <v>349</v>
      </c>
      <c r="B34" s="367">
        <f>VLOOKUP(A34,'Open Int.'!$A$4:$O$157,2,FALSE)</f>
        <v>5444100</v>
      </c>
      <c r="C34" s="367">
        <f>VLOOKUP(A34,'Open Int.'!$A$4:$O$157,3,FALSE)</f>
        <v>276000</v>
      </c>
      <c r="D34" s="368">
        <f t="shared" si="2"/>
        <v>0.0534045393858478</v>
      </c>
    </row>
    <row r="35" spans="1:4" ht="15">
      <c r="A35" s="364" t="s">
        <v>247</v>
      </c>
      <c r="B35" s="364">
        <f>SUM(B36:B44)</f>
        <v>54362500</v>
      </c>
      <c r="C35" s="364">
        <f>SUM(C36:C44)</f>
        <v>1337850</v>
      </c>
      <c r="D35" s="369">
        <f>C35/(B35-C35)</f>
        <v>0.025230718165985065</v>
      </c>
    </row>
    <row r="36" spans="1:4" ht="14.25" outlineLevel="2">
      <c r="A36" s="366" t="s">
        <v>350</v>
      </c>
      <c r="B36" s="367">
        <f>VLOOKUP(A36,'Open Int.'!$A$4:$O$157,2,FALSE)</f>
        <v>700700</v>
      </c>
      <c r="C36" s="367">
        <f>VLOOKUP(A36,'Open Int.'!$A$4:$O$157,3,FALSE)</f>
        <v>88400</v>
      </c>
      <c r="D36" s="368">
        <f aca="true" t="shared" si="3" ref="D36:D44">C36/(B36-C36)</f>
        <v>0.14437367303609341</v>
      </c>
    </row>
    <row r="37" spans="1:4" ht="14.25" outlineLevel="2">
      <c r="A37" s="366" t="s">
        <v>324</v>
      </c>
      <c r="B37" s="367">
        <f>VLOOKUP(A37,'Open Int.'!$A$4:$O$157,2,FALSE)</f>
        <v>553300</v>
      </c>
      <c r="C37" s="367">
        <f>VLOOKUP(A37,'Open Int.'!$A$4:$O$157,3,FALSE)</f>
        <v>-8250</v>
      </c>
      <c r="D37" s="368">
        <f t="shared" si="3"/>
        <v>-0.014691478942213516</v>
      </c>
    </row>
    <row r="38" spans="1:4" ht="14.25" outlineLevel="2">
      <c r="A38" s="366" t="s">
        <v>351</v>
      </c>
      <c r="B38" s="367">
        <f>VLOOKUP(A38,'Open Int.'!$A$4:$O$157,2,FALSE)</f>
        <v>1386800</v>
      </c>
      <c r="C38" s="367">
        <f>VLOOKUP(A38,'Open Int.'!$A$4:$O$157,3,FALSE)</f>
        <v>-156400</v>
      </c>
      <c r="D38" s="368">
        <f t="shared" si="3"/>
        <v>-0.10134784862623121</v>
      </c>
    </row>
    <row r="39" spans="1:4" ht="14.25" outlineLevel="2">
      <c r="A39" s="366" t="s">
        <v>310</v>
      </c>
      <c r="B39" s="367">
        <f>VLOOKUP(A39,'Open Int.'!$A$4:$O$157,2,FALSE)</f>
        <v>6565300</v>
      </c>
      <c r="C39" s="367">
        <f>VLOOKUP(A39,'Open Int.'!$A$4:$O$157,3,FALSE)</f>
        <v>144900</v>
      </c>
      <c r="D39" s="368">
        <f t="shared" si="3"/>
        <v>0.022568687309201918</v>
      </c>
    </row>
    <row r="40" spans="1:4" ht="14.25" outlineLevel="2">
      <c r="A40" s="366" t="s">
        <v>141</v>
      </c>
      <c r="B40" s="367">
        <f>VLOOKUP(A40,'Open Int.'!$A$4:$O$157,2,FALSE)</f>
        <v>18403200</v>
      </c>
      <c r="C40" s="367">
        <f>VLOOKUP(A40,'Open Int.'!$A$4:$O$157,3,FALSE)</f>
        <v>1334400</v>
      </c>
      <c r="D40" s="368">
        <f t="shared" si="3"/>
        <v>0.078177727784027</v>
      </c>
    </row>
    <row r="41" spans="1:4" ht="14.25" outlineLevel="2">
      <c r="A41" s="366" t="s">
        <v>353</v>
      </c>
      <c r="B41" s="367">
        <f>VLOOKUP(A41,'Open Int.'!$A$4:$O$157,2,FALSE)</f>
        <v>19188400</v>
      </c>
      <c r="C41" s="367">
        <f>VLOOKUP(A41,'Open Int.'!$A$4:$O$157,3,FALSE)</f>
        <v>-100100</v>
      </c>
      <c r="D41" s="368">
        <f t="shared" si="3"/>
        <v>-0.005189620758483034</v>
      </c>
    </row>
    <row r="42" spans="1:4" ht="14.25" outlineLevel="2">
      <c r="A42" s="366" t="s">
        <v>352</v>
      </c>
      <c r="B42" s="367">
        <f>VLOOKUP(A42,'Open Int.'!$A$4:$O$157,2,FALSE)</f>
        <v>120600</v>
      </c>
      <c r="C42" s="367">
        <f>VLOOKUP(A42,'Open Int.'!$A$4:$O$157,3,FALSE)</f>
        <v>0</v>
      </c>
      <c r="D42" s="368">
        <f t="shared" si="3"/>
        <v>0</v>
      </c>
    </row>
    <row r="43" spans="1:4" ht="14.25" outlineLevel="2">
      <c r="A43" s="366" t="s">
        <v>354</v>
      </c>
      <c r="B43" s="367">
        <f>VLOOKUP(A43,'Open Int.'!$A$4:$O$157,2,FALSE)</f>
        <v>6892500</v>
      </c>
      <c r="C43" s="367">
        <f>VLOOKUP(A43,'Open Int.'!$A$4:$O$157,3,FALSE)</f>
        <v>92500</v>
      </c>
      <c r="D43" s="368">
        <f t="shared" si="3"/>
        <v>0.013602941176470588</v>
      </c>
    </row>
    <row r="44" spans="1:4" ht="14.25" outlineLevel="2">
      <c r="A44" s="366" t="s">
        <v>355</v>
      </c>
      <c r="B44" s="367">
        <f>VLOOKUP(A44,'Open Int.'!$A$4:$O$157,2,FALSE)</f>
        <v>551700</v>
      </c>
      <c r="C44" s="367">
        <f>VLOOKUP(A44,'Open Int.'!$A$4:$O$157,3,FALSE)</f>
        <v>-57600</v>
      </c>
      <c r="D44" s="368">
        <f t="shared" si="3"/>
        <v>-0.09453471196454949</v>
      </c>
    </row>
    <row r="45" spans="1:4" ht="15">
      <c r="A45" s="364" t="s">
        <v>248</v>
      </c>
      <c r="B45" s="364">
        <f>B35+B21</f>
        <v>109072350</v>
      </c>
      <c r="C45" s="364">
        <f>C35+C21</f>
        <v>392550</v>
      </c>
      <c r="D45" s="369">
        <f>C45/(B45-C45)</f>
        <v>0.0036119867721508504</v>
      </c>
    </row>
    <row r="47" spans="1:4" ht="15" outlineLevel="1">
      <c r="A47" s="364" t="s">
        <v>249</v>
      </c>
      <c r="B47" s="364">
        <f>SUM(B48:B53)</f>
        <v>13059275</v>
      </c>
      <c r="C47" s="364">
        <f>SUM(C48:C53)</f>
        <v>700775</v>
      </c>
      <c r="D47" s="369">
        <f>C47/(B47-C47)</f>
        <v>0.056703888012299225</v>
      </c>
    </row>
    <row r="48" spans="1:4" ht="14.25">
      <c r="A48" s="366" t="s">
        <v>210</v>
      </c>
      <c r="B48" s="367">
        <f>VLOOKUP(A48,'Open Int.'!$A$4:$O$157,2,FALSE)</f>
        <v>1423400</v>
      </c>
      <c r="C48" s="367">
        <f>VLOOKUP(A48,'Open Int.'!$A$4:$O$157,3,FALSE)</f>
        <v>-20400</v>
      </c>
      <c r="D48" s="368">
        <f aca="true" t="shared" si="4" ref="D48:D53">C48/(B48-C48)</f>
        <v>-0.014129380800664912</v>
      </c>
    </row>
    <row r="49" spans="1:4" ht="14.25">
      <c r="A49" s="366" t="s">
        <v>356</v>
      </c>
      <c r="B49" s="367">
        <f>VLOOKUP(A49,'Open Int.'!$A$4:$O$157,2,FALSE)</f>
        <v>3209700</v>
      </c>
      <c r="C49" s="367">
        <f>VLOOKUP(A49,'Open Int.'!$A$4:$O$157,3,FALSE)</f>
        <v>45000</v>
      </c>
      <c r="D49" s="368">
        <f t="shared" si="4"/>
        <v>0.014219357285050716</v>
      </c>
    </row>
    <row r="50" spans="1:4" ht="14.25">
      <c r="A50" s="366" t="s">
        <v>331</v>
      </c>
      <c r="B50" s="367">
        <f>VLOOKUP(A50,'Open Int.'!$A$4:$O$157,2,FALSE)</f>
        <v>2529450</v>
      </c>
      <c r="C50" s="367">
        <f>VLOOKUP(A50,'Open Int.'!$A$4:$O$157,3,FALSE)</f>
        <v>908600</v>
      </c>
      <c r="D50" s="368">
        <f t="shared" si="4"/>
        <v>0.5605700712589073</v>
      </c>
    </row>
    <row r="51" spans="1:4" ht="14.25" outlineLevel="1">
      <c r="A51" s="366" t="s">
        <v>134</v>
      </c>
      <c r="B51" s="367">
        <f>VLOOKUP(A51,'Open Int.'!$A$4:$O$157,2,FALSE)</f>
        <v>296900</v>
      </c>
      <c r="C51" s="367">
        <f>VLOOKUP(A51,'Open Int.'!$A$4:$O$157,3,FALSE)</f>
        <v>11800</v>
      </c>
      <c r="D51" s="368">
        <f t="shared" si="4"/>
        <v>0.041388986320589266</v>
      </c>
    </row>
    <row r="52" spans="1:4" ht="14.25" outlineLevel="1">
      <c r="A52" s="366" t="s">
        <v>283</v>
      </c>
      <c r="B52" s="367">
        <f>VLOOKUP(A52,'Open Int.'!$A$4:$O$157,2,FALSE)</f>
        <v>443200</v>
      </c>
      <c r="C52" s="367">
        <f>VLOOKUP(A52,'Open Int.'!$A$4:$O$157,3,FALSE)</f>
        <v>4400</v>
      </c>
      <c r="D52" s="368">
        <f t="shared" si="4"/>
        <v>0.010027347310847767</v>
      </c>
    </row>
    <row r="53" spans="1:4" ht="14.25" outlineLevel="1">
      <c r="A53" s="366" t="s">
        <v>250</v>
      </c>
      <c r="B53" s="367">
        <f>VLOOKUP(A53,'Open Int.'!$A$4:$O$157,2,FALSE)</f>
        <v>5156625</v>
      </c>
      <c r="C53" s="367">
        <f>VLOOKUP(A53,'Open Int.'!$A$4:$O$157,3,FALSE)</f>
        <v>-248625</v>
      </c>
      <c r="D53" s="368">
        <f t="shared" si="4"/>
        <v>-0.0459969474122381</v>
      </c>
    </row>
    <row r="54" spans="1:4" ht="15" outlineLevel="1">
      <c r="A54" s="364" t="s">
        <v>251</v>
      </c>
      <c r="B54" s="364">
        <f>SUM(B55:B59)</f>
        <v>28929285</v>
      </c>
      <c r="C54" s="364">
        <f>SUM(C55:C59)</f>
        <v>-371111</v>
      </c>
      <c r="D54" s="369">
        <f aca="true" t="shared" si="5" ref="D54:D60">C54/(B54-C54)</f>
        <v>-0.012665733254936213</v>
      </c>
    </row>
    <row r="55" spans="1:4" ht="14.25">
      <c r="A55" s="366" t="s">
        <v>0</v>
      </c>
      <c r="B55" s="367">
        <f>VLOOKUP(A55,'Open Int.'!$A$4:$O$157,2,FALSE)</f>
        <v>3219000</v>
      </c>
      <c r="C55" s="367">
        <f>VLOOKUP(A55,'Open Int.'!$A$4:$O$157,3,FALSE)</f>
        <v>-60750</v>
      </c>
      <c r="D55" s="368">
        <f t="shared" si="5"/>
        <v>-0.018522753258632518</v>
      </c>
    </row>
    <row r="56" spans="1:4" ht="14.25">
      <c r="A56" s="366" t="s">
        <v>332</v>
      </c>
      <c r="B56" s="367">
        <f>VLOOKUP(A56,'Open Int.'!$A$4:$O$157,2,FALSE)</f>
        <v>254800</v>
      </c>
      <c r="C56" s="367">
        <f>VLOOKUP(A56,'Open Int.'!$A$4:$O$157,3,FALSE)</f>
        <v>20000</v>
      </c>
      <c r="D56" s="368">
        <f t="shared" si="5"/>
        <v>0.08517887563884156</v>
      </c>
    </row>
    <row r="57" spans="1:4" ht="14.25" outlineLevel="1">
      <c r="A57" s="366" t="s">
        <v>358</v>
      </c>
      <c r="B57" s="367">
        <f>VLOOKUP(A57,'Open Int.'!$A$4:$O$157,2,FALSE)</f>
        <v>16184900</v>
      </c>
      <c r="C57" s="367">
        <f>VLOOKUP(A57,'Open Int.'!$A$4:$O$157,3,FALSE)</f>
        <v>-408900</v>
      </c>
      <c r="D57" s="368">
        <f t="shared" si="5"/>
        <v>-0.024641733659559593</v>
      </c>
    </row>
    <row r="58" spans="1:4" ht="14.25" outlineLevel="1">
      <c r="A58" s="366" t="s">
        <v>357</v>
      </c>
      <c r="B58" s="367">
        <f>VLOOKUP(A58,'Open Int.'!$A$4:$O$157,2,FALSE)</f>
        <v>8567610</v>
      </c>
      <c r="C58" s="367">
        <f>VLOOKUP(A58,'Open Int.'!$A$4:$O$157,3,FALSE)</f>
        <v>96914</v>
      </c>
      <c r="D58" s="368">
        <f t="shared" si="5"/>
        <v>0.011441090555014606</v>
      </c>
    </row>
    <row r="59" spans="1:4" ht="14.25" outlineLevel="1">
      <c r="A59" s="366" t="s">
        <v>223</v>
      </c>
      <c r="B59" s="367">
        <f>VLOOKUP(A59,'Open Int.'!$A$4:$O$157,2,FALSE)</f>
        <v>702975</v>
      </c>
      <c r="C59" s="367">
        <f>VLOOKUP(A59,'Open Int.'!$A$4:$O$157,3,FALSE)</f>
        <v>-18375</v>
      </c>
      <c r="D59" s="368">
        <f t="shared" si="5"/>
        <v>-0.025473071324599708</v>
      </c>
    </row>
    <row r="60" spans="1:4" ht="15" outlineLevel="1">
      <c r="A60" s="364" t="s">
        <v>252</v>
      </c>
      <c r="B60" s="364">
        <f>SUM(B61:B66)</f>
        <v>40344442</v>
      </c>
      <c r="C60" s="364">
        <f>SUM(C61:C66)</f>
        <v>-3168638</v>
      </c>
      <c r="D60" s="369">
        <f t="shared" si="5"/>
        <v>-0.07282035654566398</v>
      </c>
    </row>
    <row r="61" spans="1:4" ht="14.25">
      <c r="A61" s="366" t="s">
        <v>253</v>
      </c>
      <c r="B61" s="367">
        <f>VLOOKUP(A61,'Open Int.'!$A$4:$O$157,2,FALSE)</f>
        <v>1020075</v>
      </c>
      <c r="C61" s="367">
        <f>VLOOKUP(A61,'Open Int.'!$A$4:$O$157,3,FALSE)</f>
        <v>-15225</v>
      </c>
      <c r="D61" s="368">
        <f aca="true" t="shared" si="6" ref="D61:D66">C61/(B61-C61)</f>
        <v>-0.014705882352941176</v>
      </c>
    </row>
    <row r="62" spans="1:4" ht="14.25" outlineLevel="1">
      <c r="A62" s="366" t="s">
        <v>139</v>
      </c>
      <c r="B62" s="367">
        <f>VLOOKUP(A62,'Open Int.'!$A$4:$O$157,2,FALSE)</f>
        <v>3920400</v>
      </c>
      <c r="C62" s="367">
        <f>VLOOKUP(A62,'Open Int.'!$A$4:$O$157,3,FALSE)</f>
        <v>-48600</v>
      </c>
      <c r="D62" s="368">
        <f t="shared" si="6"/>
        <v>-0.012244897959183673</v>
      </c>
    </row>
    <row r="63" spans="1:4" ht="14.25" outlineLevel="1">
      <c r="A63" s="366" t="s">
        <v>359</v>
      </c>
      <c r="B63" s="367">
        <f>VLOOKUP(A63,'Open Int.'!$A$4:$O$157,2,FALSE)</f>
        <v>14228000</v>
      </c>
      <c r="C63" s="367">
        <f>VLOOKUP(A63,'Open Int.'!$A$4:$O$157,3,FALSE)</f>
        <v>-1907000</v>
      </c>
      <c r="D63" s="368">
        <f t="shared" si="6"/>
        <v>-0.11819026960024791</v>
      </c>
    </row>
    <row r="64" spans="1:4" ht="14.25" outlineLevel="1">
      <c r="A64" s="366" t="s">
        <v>6</v>
      </c>
      <c r="B64" s="367">
        <f>VLOOKUP(A64,'Open Int.'!$A$4:$O$157,2,FALSE)</f>
        <v>17475750</v>
      </c>
      <c r="C64" s="367">
        <f>VLOOKUP(A64,'Open Int.'!$A$4:$O$157,3,FALSE)</f>
        <v>-1355625</v>
      </c>
      <c r="D64" s="368">
        <f t="shared" si="6"/>
        <v>-0.0719875739291475</v>
      </c>
    </row>
    <row r="65" spans="1:4" ht="14.25" outlineLevel="1">
      <c r="A65" s="366" t="s">
        <v>360</v>
      </c>
      <c r="B65" s="367">
        <f>VLOOKUP(A65,'Open Int.'!$A$4:$O$157,2,FALSE)</f>
        <v>1163525</v>
      </c>
      <c r="C65" s="367">
        <f>VLOOKUP(A65,'Open Int.'!$A$4:$O$157,3,FALSE)</f>
        <v>-3300</v>
      </c>
      <c r="D65" s="368">
        <f t="shared" si="6"/>
        <v>-0.0028281876031110063</v>
      </c>
    </row>
    <row r="66" spans="1:4" ht="14.25" outlineLevel="1">
      <c r="A66" s="366" t="s">
        <v>254</v>
      </c>
      <c r="B66" s="367">
        <f>VLOOKUP(A66,'Open Int.'!$A$4:$O$157,2,FALSE)</f>
        <v>2536692</v>
      </c>
      <c r="C66" s="367">
        <f>VLOOKUP(A66,'Open Int.'!$A$4:$O$157,3,FALSE)</f>
        <v>161112</v>
      </c>
      <c r="D66" s="368">
        <f t="shared" si="6"/>
        <v>0.06782006920415225</v>
      </c>
    </row>
    <row r="67" spans="1:4" ht="15" outlineLevel="1">
      <c r="A67" s="364" t="s">
        <v>255</v>
      </c>
      <c r="B67" s="364">
        <f>SUM(B68:B75)</f>
        <v>43263350</v>
      </c>
      <c r="C67" s="364">
        <f>SUM(C68:C75)</f>
        <v>-1940800</v>
      </c>
      <c r="D67" s="369">
        <f>C67/(B67-C67)</f>
        <v>-0.042934111138026046</v>
      </c>
    </row>
    <row r="68" spans="1:4" ht="14.25">
      <c r="A68" s="366" t="s">
        <v>361</v>
      </c>
      <c r="B68" s="367">
        <f>VLOOKUP(A68,'Open Int.'!$A$4:$O$157,2,FALSE)</f>
        <v>2505750</v>
      </c>
      <c r="C68" s="367">
        <f>VLOOKUP(A68,'Open Int.'!$A$4:$O$157,3,FALSE)</f>
        <v>-95550</v>
      </c>
      <c r="D68" s="368">
        <f aca="true" t="shared" si="7" ref="D68:D75">C68/(B68-C68)</f>
        <v>-0.03673163418290855</v>
      </c>
    </row>
    <row r="69" spans="1:4" ht="14.25" outlineLevel="1">
      <c r="A69" s="366" t="s">
        <v>362</v>
      </c>
      <c r="B69" s="367">
        <f>VLOOKUP(A69,'Open Int.'!$A$4:$O$157,2,FALSE)</f>
        <v>4948800</v>
      </c>
      <c r="C69" s="367">
        <f>VLOOKUP(A69,'Open Int.'!$A$4:$O$157,3,FALSE)</f>
        <v>-605000</v>
      </c>
      <c r="D69" s="368">
        <f t="shared" si="7"/>
        <v>-0.10893442327775577</v>
      </c>
    </row>
    <row r="70" spans="1:4" ht="14.25" outlineLevel="1">
      <c r="A70" s="366" t="s">
        <v>256</v>
      </c>
      <c r="B70" s="367">
        <f>VLOOKUP(A70,'Open Int.'!$A$4:$O$157,2,FALSE)</f>
        <v>679900</v>
      </c>
      <c r="C70" s="367">
        <f>VLOOKUP(A70,'Open Int.'!$A$4:$O$157,3,FALSE)</f>
        <v>33150</v>
      </c>
      <c r="D70" s="368">
        <f t="shared" si="7"/>
        <v>0.05125628140703518</v>
      </c>
    </row>
    <row r="71" spans="1:4" ht="14.25" outlineLevel="1">
      <c r="A71" s="366" t="s">
        <v>257</v>
      </c>
      <c r="B71" s="367">
        <f>VLOOKUP(A71,'Open Int.'!$A$4:$O$157,2,FALSE)</f>
        <v>7730800</v>
      </c>
      <c r="C71" s="367">
        <f>VLOOKUP(A71,'Open Int.'!$A$4:$O$157,3,FALSE)</f>
        <v>-198800</v>
      </c>
      <c r="D71" s="368">
        <f t="shared" si="7"/>
        <v>-0.025070621468926555</v>
      </c>
    </row>
    <row r="72" spans="1:4" ht="14.25" outlineLevel="1">
      <c r="A72" s="366" t="s">
        <v>363</v>
      </c>
      <c r="B72" s="367">
        <f>VLOOKUP(A72,'Open Int.'!$A$4:$O$157,2,FALSE)</f>
        <v>7347600</v>
      </c>
      <c r="C72" s="367">
        <f>VLOOKUP(A72,'Open Int.'!$A$4:$O$157,3,FALSE)</f>
        <v>-853800</v>
      </c>
      <c r="D72" s="368">
        <f t="shared" si="7"/>
        <v>-0.10410417733557685</v>
      </c>
    </row>
    <row r="73" spans="1:4" ht="14.25" outlineLevel="1">
      <c r="A73" s="366" t="s">
        <v>118</v>
      </c>
      <c r="B73" s="367">
        <f>VLOOKUP(A73,'Open Int.'!$A$4:$O$157,2,FALSE)</f>
        <v>3801500</v>
      </c>
      <c r="C73" s="367">
        <f>VLOOKUP(A73,'Open Int.'!$A$4:$O$157,3,FALSE)</f>
        <v>-188000</v>
      </c>
      <c r="D73" s="368">
        <f t="shared" si="7"/>
        <v>-0.04712369971174333</v>
      </c>
    </row>
    <row r="74" spans="1:4" ht="14.25" outlineLevel="1">
      <c r="A74" s="366" t="s">
        <v>258</v>
      </c>
      <c r="B74" s="367">
        <f>VLOOKUP(A74,'Open Int.'!$A$4:$O$157,2,FALSE)</f>
        <v>5577000</v>
      </c>
      <c r="C74" s="367">
        <f>VLOOKUP(A74,'Open Int.'!$A$4:$O$157,3,FALSE)</f>
        <v>-237600</v>
      </c>
      <c r="D74" s="368">
        <f t="shared" si="7"/>
        <v>-0.04086265607264472</v>
      </c>
    </row>
    <row r="75" spans="1:4" ht="14.25" outlineLevel="1">
      <c r="A75" s="366" t="s">
        <v>281</v>
      </c>
      <c r="B75" s="367">
        <f>VLOOKUP(A75,'Open Int.'!$A$4:$O$157,2,FALSE)</f>
        <v>10672000</v>
      </c>
      <c r="C75" s="367">
        <f>VLOOKUP(A75,'Open Int.'!$A$4:$O$157,3,FALSE)</f>
        <v>204800</v>
      </c>
      <c r="D75" s="368">
        <f t="shared" si="7"/>
        <v>0.019565881993274227</v>
      </c>
    </row>
    <row r="76" spans="1:4" ht="15" outlineLevel="1">
      <c r="A76" s="364" t="s">
        <v>259</v>
      </c>
      <c r="B76" s="364">
        <f>SUM(B77:B89)</f>
        <v>26994750</v>
      </c>
      <c r="C76" s="364">
        <f>SUM(C77:C89)</f>
        <v>-135930</v>
      </c>
      <c r="D76" s="369">
        <f>C76/(B76-C76)</f>
        <v>-0.005010195100159672</v>
      </c>
    </row>
    <row r="77" spans="1:4" ht="14.25">
      <c r="A77" s="366" t="s">
        <v>364</v>
      </c>
      <c r="B77" s="367">
        <f>VLOOKUP(A77,'Open Int.'!$A$4:$O$157,2,FALSE)</f>
        <v>792050</v>
      </c>
      <c r="C77" s="367">
        <f>VLOOKUP(A77,'Open Int.'!$A$4:$O$157,3,FALSE)</f>
        <v>52150</v>
      </c>
      <c r="D77" s="368">
        <f aca="true" t="shared" si="8" ref="D77:D89">C77/(B77-C77)</f>
        <v>0.07048249763481551</v>
      </c>
    </row>
    <row r="78" spans="1:4" ht="14.25" outlineLevel="1">
      <c r="A78" s="366" t="s">
        <v>260</v>
      </c>
      <c r="B78" s="367">
        <f>VLOOKUP(A78,'Open Int.'!$A$4:$O$157,2,FALSE)</f>
        <v>2828750</v>
      </c>
      <c r="C78" s="367">
        <f>VLOOKUP(A78,'Open Int.'!$A$4:$O$157,3,FALSE)</f>
        <v>-215000</v>
      </c>
      <c r="D78" s="368">
        <f t="shared" si="8"/>
        <v>-0.07063655030800821</v>
      </c>
    </row>
    <row r="79" spans="1:4" ht="14.25" outlineLevel="1">
      <c r="A79" s="366" t="s">
        <v>309</v>
      </c>
      <c r="B79" s="367">
        <f>VLOOKUP(A79,'Open Int.'!$A$4:$O$157,2,FALSE)</f>
        <v>2511600</v>
      </c>
      <c r="C79" s="367">
        <f>VLOOKUP(A79,'Open Int.'!$A$4:$O$157,3,FALSE)</f>
        <v>-116000</v>
      </c>
      <c r="D79" s="368">
        <f t="shared" si="8"/>
        <v>-0.04414674988582737</v>
      </c>
    </row>
    <row r="80" spans="1:4" ht="14.25" outlineLevel="1">
      <c r="A80" s="366" t="s">
        <v>365</v>
      </c>
      <c r="B80" s="367">
        <f>VLOOKUP(A80,'Open Int.'!$A$4:$O$157,2,FALSE)</f>
        <v>857000</v>
      </c>
      <c r="C80" s="367">
        <f>VLOOKUP(A80,'Open Int.'!$A$4:$O$157,3,FALSE)</f>
        <v>18000</v>
      </c>
      <c r="D80" s="368">
        <f t="shared" si="8"/>
        <v>0.021454112038140644</v>
      </c>
    </row>
    <row r="81" spans="1:4" ht="14.25" outlineLevel="1">
      <c r="A81" s="366" t="s">
        <v>325</v>
      </c>
      <c r="B81" s="367">
        <f>VLOOKUP(A81,'Open Int.'!$A$4:$O$157,2,FALSE)</f>
        <v>378700</v>
      </c>
      <c r="C81" s="367">
        <f>VLOOKUP(A81,'Open Int.'!$A$4:$O$157,3,FALSE)</f>
        <v>46900</v>
      </c>
      <c r="D81" s="368">
        <f t="shared" si="8"/>
        <v>0.14135021097046413</v>
      </c>
    </row>
    <row r="82" spans="1:4" ht="14.25" outlineLevel="1">
      <c r="A82" s="366" t="s">
        <v>140</v>
      </c>
      <c r="B82" s="367">
        <f>VLOOKUP(A82,'Open Int.'!$A$4:$O$157,2,FALSE)</f>
        <v>618300</v>
      </c>
      <c r="C82" s="367">
        <f>VLOOKUP(A82,'Open Int.'!$A$4:$O$157,3,FALSE)</f>
        <v>-11400</v>
      </c>
      <c r="D82" s="368">
        <f t="shared" si="8"/>
        <v>-0.01810385898046689</v>
      </c>
    </row>
    <row r="83" spans="1:4" ht="14.25" outlineLevel="1">
      <c r="A83" s="366" t="s">
        <v>366</v>
      </c>
      <c r="B83" s="367">
        <f>VLOOKUP(A83,'Open Int.'!$A$4:$O$157,2,FALSE)</f>
        <v>5250000</v>
      </c>
      <c r="C83" s="367">
        <f>VLOOKUP(A83,'Open Int.'!$A$4:$O$157,3,FALSE)</f>
        <v>88750</v>
      </c>
      <c r="D83" s="368">
        <f t="shared" si="8"/>
        <v>0.017195446839428433</v>
      </c>
    </row>
    <row r="84" spans="1:4" ht="14.25" outlineLevel="1">
      <c r="A84" s="366" t="s">
        <v>367</v>
      </c>
      <c r="B84" s="367">
        <f>VLOOKUP(A84,'Open Int.'!$A$4:$O$157,2,FALSE)</f>
        <v>3626700</v>
      </c>
      <c r="C84" s="367">
        <f>VLOOKUP(A84,'Open Int.'!$A$4:$O$157,3,FALSE)</f>
        <v>143850</v>
      </c>
      <c r="D84" s="368">
        <f t="shared" si="8"/>
        <v>0.0413023816701839</v>
      </c>
    </row>
    <row r="85" spans="1:4" ht="14.25" outlineLevel="1">
      <c r="A85" s="366" t="s">
        <v>368</v>
      </c>
      <c r="B85" s="367">
        <f>VLOOKUP(A85,'Open Int.'!$A$4:$O$157,2,FALSE)</f>
        <v>762850</v>
      </c>
      <c r="C85" s="367">
        <f>VLOOKUP(A85,'Open Int.'!$A$4:$O$157,3,FALSE)</f>
        <v>-77330</v>
      </c>
      <c r="D85" s="368">
        <f t="shared" si="8"/>
        <v>-0.09203980099502487</v>
      </c>
    </row>
    <row r="86" spans="1:4" ht="14.25" outlineLevel="1">
      <c r="A86" s="366" t="s">
        <v>23</v>
      </c>
      <c r="B86" s="367">
        <f>VLOOKUP(A86,'Open Int.'!$A$4:$O$157,2,FALSE)</f>
        <v>4942400</v>
      </c>
      <c r="C86" s="367">
        <f>VLOOKUP(A86,'Open Int.'!$A$4:$O$157,3,FALSE)</f>
        <v>-120000</v>
      </c>
      <c r="D86" s="368">
        <f t="shared" si="8"/>
        <v>-0.02370417193426043</v>
      </c>
    </row>
    <row r="87" spans="1:4" ht="14.25" outlineLevel="1">
      <c r="A87" s="366" t="s">
        <v>181</v>
      </c>
      <c r="B87" s="367">
        <f>VLOOKUP(A87,'Open Int.'!$A$4:$O$157,2,FALSE)</f>
        <v>152150</v>
      </c>
      <c r="C87" s="367">
        <f>VLOOKUP(A87,'Open Int.'!$A$4:$O$157,3,FALSE)</f>
        <v>2550</v>
      </c>
      <c r="D87" s="368">
        <f t="shared" si="8"/>
        <v>0.017045454545454544</v>
      </c>
    </row>
    <row r="88" spans="1:4" ht="14.25" outlineLevel="1">
      <c r="A88" s="366" t="s">
        <v>369</v>
      </c>
      <c r="B88" s="367">
        <f>VLOOKUP(A88,'Open Int.'!$A$4:$O$157,2,FALSE)</f>
        <v>2761650</v>
      </c>
      <c r="C88" s="367">
        <f>VLOOKUP(A88,'Open Int.'!$A$4:$O$157,3,FALSE)</f>
        <v>86400</v>
      </c>
      <c r="D88" s="368">
        <f t="shared" si="8"/>
        <v>0.03229604709840202</v>
      </c>
    </row>
    <row r="89" spans="1:4" ht="14.25" outlineLevel="1">
      <c r="A89" s="366" t="s">
        <v>370</v>
      </c>
      <c r="B89" s="367">
        <f>VLOOKUP(A89,'Open Int.'!$A$4:$O$157,2,FALSE)</f>
        <v>1512600</v>
      </c>
      <c r="C89" s="367">
        <f>VLOOKUP(A89,'Open Int.'!$A$4:$O$157,3,FALSE)</f>
        <v>-34800</v>
      </c>
      <c r="D89" s="368">
        <f t="shared" si="8"/>
        <v>-0.022489336952307096</v>
      </c>
    </row>
    <row r="90" spans="1:4" ht="15" outlineLevel="1">
      <c r="A90" s="364" t="s">
        <v>261</v>
      </c>
      <c r="B90" s="364">
        <f>SUM(B91:B94)</f>
        <v>34891000</v>
      </c>
      <c r="C90" s="364">
        <f>SUM(C91:C94)</f>
        <v>18000</v>
      </c>
      <c r="D90" s="369">
        <f aca="true" t="shared" si="9" ref="D90:D95">C90/(B90-C90)</f>
        <v>0.0005161586327531328</v>
      </c>
    </row>
    <row r="91" spans="1:4" ht="14.25">
      <c r="A91" s="366" t="s">
        <v>371</v>
      </c>
      <c r="B91" s="367">
        <f>VLOOKUP(A91,'Open Int.'!$A$4:$O$157,2,FALSE)</f>
        <v>7664800</v>
      </c>
      <c r="C91" s="367">
        <f>VLOOKUP(A91,'Open Int.'!$A$4:$O$157,3,FALSE)</f>
        <v>13400</v>
      </c>
      <c r="D91" s="368">
        <f t="shared" si="9"/>
        <v>0.0017513134851138354</v>
      </c>
    </row>
    <row r="92" spans="1:4" ht="14.25">
      <c r="A92" s="366" t="s">
        <v>319</v>
      </c>
      <c r="B92" s="367">
        <f>VLOOKUP(A92,'Open Int.'!$A$4:$O$157,2,FALSE)</f>
        <v>538200</v>
      </c>
      <c r="C92" s="367">
        <f>VLOOKUP(A92,'Open Int.'!$A$4:$O$157,3,FALSE)</f>
        <v>22800</v>
      </c>
      <c r="D92" s="368">
        <f t="shared" si="9"/>
        <v>0.04423748544819558</v>
      </c>
    </row>
    <row r="93" spans="1:4" ht="14.25" outlineLevel="1">
      <c r="A93" s="366" t="s">
        <v>372</v>
      </c>
      <c r="B93" s="367">
        <f>VLOOKUP(A93,'Open Int.'!$A$4:$O$157,2,FALSE)</f>
        <v>17664400</v>
      </c>
      <c r="C93" s="367">
        <f>VLOOKUP(A93,'Open Int.'!$A$4:$O$157,3,FALSE)</f>
        <v>-30100</v>
      </c>
      <c r="D93" s="368">
        <f t="shared" si="9"/>
        <v>-0.001701093560145808</v>
      </c>
    </row>
    <row r="94" spans="1:4" ht="14.25" outlineLevel="1">
      <c r="A94" s="366" t="s">
        <v>373</v>
      </c>
      <c r="B94" s="367">
        <f>VLOOKUP(A94,'Open Int.'!$A$4:$O$157,2,FALSE)</f>
        <v>9023600</v>
      </c>
      <c r="C94" s="367">
        <f>VLOOKUP(A94,'Open Int.'!$A$4:$O$157,3,FALSE)</f>
        <v>11900</v>
      </c>
      <c r="D94" s="368">
        <f t="shared" si="9"/>
        <v>0.0013205055649877383</v>
      </c>
    </row>
    <row r="95" spans="1:4" ht="15" outlineLevel="1">
      <c r="A95" s="364" t="s">
        <v>262</v>
      </c>
      <c r="B95" s="364">
        <f>SUM(B96:B107)</f>
        <v>121098850</v>
      </c>
      <c r="C95" s="364">
        <f>SUM(C96:C107)</f>
        <v>1167450</v>
      </c>
      <c r="D95" s="369">
        <f t="shared" si="9"/>
        <v>0.009734314783284445</v>
      </c>
    </row>
    <row r="96" spans="1:4" ht="14.25">
      <c r="A96" s="366" t="s">
        <v>374</v>
      </c>
      <c r="B96" s="367">
        <f>VLOOKUP(A96,'Open Int.'!$A$4:$O$157,2,FALSE)</f>
        <v>3406500</v>
      </c>
      <c r="C96" s="367">
        <f>VLOOKUP(A96,'Open Int.'!$A$4:$O$157,3,FALSE)</f>
        <v>130500</v>
      </c>
      <c r="D96" s="368">
        <f aca="true" t="shared" si="10" ref="D96:D107">C96/(B96-C96)</f>
        <v>0.03983516483516483</v>
      </c>
    </row>
    <row r="97" spans="1:4" ht="14.25" outlineLevel="1">
      <c r="A97" s="366" t="s">
        <v>2</v>
      </c>
      <c r="B97" s="367">
        <f>VLOOKUP(A97,'Open Int.'!$A$4:$O$157,2,FALSE)</f>
        <v>2610300</v>
      </c>
      <c r="C97" s="367">
        <f>VLOOKUP(A97,'Open Int.'!$A$4:$O$157,3,FALSE)</f>
        <v>-353100</v>
      </c>
      <c r="D97" s="368">
        <f t="shared" si="10"/>
        <v>-0.11915367483296214</v>
      </c>
    </row>
    <row r="98" spans="1:4" ht="14.25" outlineLevel="1">
      <c r="A98" s="366" t="s">
        <v>399</v>
      </c>
      <c r="B98" s="367">
        <f>VLOOKUP(A98,'Open Int.'!$A$4:$O$157,2,FALSE)</f>
        <v>6866250</v>
      </c>
      <c r="C98" s="367">
        <f>VLOOKUP(A98,'Open Int.'!$A$4:$O$157,3,FALSE)</f>
        <v>162500</v>
      </c>
      <c r="D98" s="368">
        <f t="shared" si="10"/>
        <v>0.02424016408726459</v>
      </c>
    </row>
    <row r="99" spans="1:4" ht="14.25" outlineLevel="1">
      <c r="A99" s="366" t="s">
        <v>375</v>
      </c>
      <c r="B99" s="367">
        <f>VLOOKUP(A99,'Open Int.'!$A$4:$O$157,2,FALSE)</f>
        <v>23289300</v>
      </c>
      <c r="C99" s="367">
        <f>VLOOKUP(A99,'Open Int.'!$A$4:$O$157,3,FALSE)</f>
        <v>1644150</v>
      </c>
      <c r="D99" s="368">
        <f t="shared" si="10"/>
        <v>0.0759592795614722</v>
      </c>
    </row>
    <row r="100" spans="1:4" ht="14.25" outlineLevel="1">
      <c r="A100" s="366" t="s">
        <v>89</v>
      </c>
      <c r="B100" s="367">
        <f>VLOOKUP(A100,'Open Int.'!$A$4:$O$157,2,FALSE)</f>
        <v>4435500</v>
      </c>
      <c r="C100" s="367">
        <f>VLOOKUP(A100,'Open Int.'!$A$4:$O$157,3,FALSE)</f>
        <v>-207000</v>
      </c>
      <c r="D100" s="368">
        <f t="shared" si="10"/>
        <v>-0.04458804523424879</v>
      </c>
    </row>
    <row r="101" spans="1:4" ht="14.25" outlineLevel="1">
      <c r="A101" s="366" t="s">
        <v>376</v>
      </c>
      <c r="B101" s="367">
        <f>VLOOKUP(A101,'Open Int.'!$A$4:$O$157,2,FALSE)</f>
        <v>3959800</v>
      </c>
      <c r="C101" s="367">
        <f>VLOOKUP(A101,'Open Int.'!$A$4:$O$157,3,FALSE)</f>
        <v>-308100</v>
      </c>
      <c r="D101" s="368">
        <f t="shared" si="10"/>
        <v>-0.0721900700578739</v>
      </c>
    </row>
    <row r="102" spans="1:4" ht="14.25" outlineLevel="1">
      <c r="A102" s="366" t="s">
        <v>36</v>
      </c>
      <c r="B102" s="367">
        <f>VLOOKUP(A102,'Open Int.'!$A$4:$O$157,2,FALSE)</f>
        <v>7497000</v>
      </c>
      <c r="C102" s="367">
        <f>VLOOKUP(A102,'Open Int.'!$A$4:$O$157,3,FALSE)</f>
        <v>-554400</v>
      </c>
      <c r="D102" s="368">
        <f t="shared" si="10"/>
        <v>-0.06885758998435054</v>
      </c>
    </row>
    <row r="103" spans="1:4" ht="14.25" outlineLevel="1">
      <c r="A103" s="366" t="s">
        <v>90</v>
      </c>
      <c r="B103" s="367">
        <f>VLOOKUP(A103,'Open Int.'!$A$4:$O$157,2,FALSE)</f>
        <v>1472400</v>
      </c>
      <c r="C103" s="367">
        <f>VLOOKUP(A103,'Open Int.'!$A$4:$O$157,3,FALSE)</f>
        <v>51000</v>
      </c>
      <c r="D103" s="368">
        <f t="shared" si="10"/>
        <v>0.03588011819333052</v>
      </c>
    </row>
    <row r="104" spans="1:4" ht="14.25" outlineLevel="1">
      <c r="A104" s="366" t="s">
        <v>35</v>
      </c>
      <c r="B104" s="367">
        <f>VLOOKUP(A104,'Open Int.'!$A$4:$O$157,2,FALSE)</f>
        <v>12974500</v>
      </c>
      <c r="C104" s="367">
        <f>VLOOKUP(A104,'Open Int.'!$A$4:$O$157,3,FALSE)</f>
        <v>663300</v>
      </c>
      <c r="D104" s="368">
        <f t="shared" si="10"/>
        <v>0.053877769835596855</v>
      </c>
    </row>
    <row r="105" spans="1:4" ht="14.25" outlineLevel="1">
      <c r="A105" s="366" t="s">
        <v>146</v>
      </c>
      <c r="B105" s="367">
        <f>VLOOKUP(A105,'Open Int.'!$A$4:$O$157,2,FALSE)</f>
        <v>6853000</v>
      </c>
      <c r="C105" s="367">
        <f>VLOOKUP(A105,'Open Int.'!$A$4:$O$157,3,FALSE)</f>
        <v>400500</v>
      </c>
      <c r="D105" s="368">
        <f t="shared" si="10"/>
        <v>0.06206896551724138</v>
      </c>
    </row>
    <row r="106" spans="1:4" ht="14.25" outlineLevel="1">
      <c r="A106" s="366" t="s">
        <v>263</v>
      </c>
      <c r="B106" s="367">
        <f>VLOOKUP(A106,'Open Int.'!$A$4:$O$157,2,FALSE)</f>
        <v>14823900</v>
      </c>
      <c r="C106" s="367">
        <f>VLOOKUP(A106,'Open Int.'!$A$4:$O$157,3,FALSE)</f>
        <v>-488700</v>
      </c>
      <c r="D106" s="368">
        <f t="shared" si="10"/>
        <v>-0.031914893617021274</v>
      </c>
    </row>
    <row r="107" spans="1:4" ht="14.25" outlineLevel="1">
      <c r="A107" s="366" t="s">
        <v>217</v>
      </c>
      <c r="B107" s="367">
        <f>VLOOKUP(A107,'Open Int.'!$A$4:$O$157,2,FALSE)</f>
        <v>32910400</v>
      </c>
      <c r="C107" s="367">
        <f>VLOOKUP(A107,'Open Int.'!$A$4:$O$157,3,FALSE)</f>
        <v>26800</v>
      </c>
      <c r="D107" s="368">
        <f t="shared" si="10"/>
        <v>0.0008149959250203749</v>
      </c>
    </row>
    <row r="108" spans="1:4" ht="15" outlineLevel="1">
      <c r="A108" s="364" t="s">
        <v>264</v>
      </c>
      <c r="B108" s="364">
        <f>SUM(B109:B119)</f>
        <v>118857860</v>
      </c>
      <c r="C108" s="364">
        <f>SUM(C109:C119)</f>
        <v>-1164145</v>
      </c>
      <c r="D108" s="369">
        <f>C108/(B108-C108)</f>
        <v>-0.00969942970041202</v>
      </c>
    </row>
    <row r="109" spans="1:4" ht="14.25">
      <c r="A109" s="366" t="s">
        <v>5</v>
      </c>
      <c r="B109" s="367">
        <f>VLOOKUP(A109,'Open Int.'!$A$4:$O$157,2,FALSE)</f>
        <v>49146735</v>
      </c>
      <c r="C109" s="367">
        <f>VLOOKUP(A109,'Open Int.'!$A$4:$O$157,3,FALSE)</f>
        <v>-200970</v>
      </c>
      <c r="D109" s="368">
        <f aca="true" t="shared" si="11" ref="D109:D119">C109/(B109-C109)</f>
        <v>-0.004072529816736158</v>
      </c>
    </row>
    <row r="110" spans="1:4" ht="14.25" outlineLevel="1">
      <c r="A110" s="366" t="s">
        <v>377</v>
      </c>
      <c r="B110" s="367">
        <f>VLOOKUP(A110,'Open Int.'!$A$4:$O$157,2,FALSE)</f>
        <v>7268000</v>
      </c>
      <c r="C110" s="367">
        <f>VLOOKUP(A110,'Open Int.'!$A$4:$O$157,3,FALSE)</f>
        <v>88000</v>
      </c>
      <c r="D110" s="368">
        <f t="shared" si="11"/>
        <v>0.012256267409470752</v>
      </c>
    </row>
    <row r="111" spans="1:4" ht="14.25" outlineLevel="1">
      <c r="A111" s="366" t="s">
        <v>330</v>
      </c>
      <c r="B111" s="367">
        <f>VLOOKUP(A111,'Open Int.'!$A$4:$O$157,2,FALSE)</f>
        <v>506550</v>
      </c>
      <c r="C111" s="367">
        <f>VLOOKUP(A111,'Open Int.'!$A$4:$O$157,3,FALSE)</f>
        <v>32250</v>
      </c>
      <c r="D111" s="368">
        <f t="shared" si="11"/>
        <v>0.06799493991144845</v>
      </c>
    </row>
    <row r="112" spans="1:4" ht="14.25" outlineLevel="1">
      <c r="A112" s="366" t="s">
        <v>323</v>
      </c>
      <c r="B112" s="367">
        <f>VLOOKUP(A112,'Open Int.'!$A$4:$O$157,2,FALSE)</f>
        <v>2275900</v>
      </c>
      <c r="C112" s="367">
        <f>VLOOKUP(A112,'Open Int.'!$A$4:$O$157,3,FALSE)</f>
        <v>226050</v>
      </c>
      <c r="D112" s="368">
        <f t="shared" si="11"/>
        <v>0.11027636168500134</v>
      </c>
    </row>
    <row r="113" spans="1:4" ht="14.25" outlineLevel="1">
      <c r="A113" s="366" t="s">
        <v>378</v>
      </c>
      <c r="B113" s="367">
        <f>VLOOKUP(A113,'Open Int.'!$A$4:$O$157,2,FALSE)</f>
        <v>253250</v>
      </c>
      <c r="C113" s="367">
        <f>VLOOKUP(A113,'Open Int.'!$A$4:$O$157,3,FALSE)</f>
        <v>3750</v>
      </c>
      <c r="D113" s="368">
        <f t="shared" si="11"/>
        <v>0.01503006012024048</v>
      </c>
    </row>
    <row r="114" spans="1:4" ht="14.25" outlineLevel="1">
      <c r="A114" s="366" t="s">
        <v>379</v>
      </c>
      <c r="B114" s="367">
        <f>VLOOKUP(A114,'Open Int.'!$A$4:$O$157,2,FALSE)</f>
        <v>2649600</v>
      </c>
      <c r="C114" s="367">
        <f>VLOOKUP(A114,'Open Int.'!$A$4:$O$157,3,FALSE)</f>
        <v>-43200</v>
      </c>
      <c r="D114" s="368">
        <f t="shared" si="11"/>
        <v>-0.016042780748663103</v>
      </c>
    </row>
    <row r="115" spans="1:4" ht="14.25" outlineLevel="1">
      <c r="A115" s="366" t="s">
        <v>380</v>
      </c>
      <c r="B115" s="367">
        <f>VLOOKUP(A115,'Open Int.'!$A$4:$O$157,2,FALSE)</f>
        <v>3427000</v>
      </c>
      <c r="C115" s="367">
        <f>VLOOKUP(A115,'Open Int.'!$A$4:$O$157,3,FALSE)</f>
        <v>-144900</v>
      </c>
      <c r="D115" s="368">
        <f t="shared" si="11"/>
        <v>-0.04056664520283323</v>
      </c>
    </row>
    <row r="116" spans="1:4" ht="14.25" outlineLevel="1">
      <c r="A116" s="366" t="s">
        <v>381</v>
      </c>
      <c r="B116" s="367">
        <f>VLOOKUP(A116,'Open Int.'!$A$4:$O$157,2,FALSE)</f>
        <v>4607900</v>
      </c>
      <c r="C116" s="367">
        <f>VLOOKUP(A116,'Open Int.'!$A$4:$O$157,3,FALSE)</f>
        <v>35400</v>
      </c>
      <c r="D116" s="368">
        <f t="shared" si="11"/>
        <v>0.007741935483870968</v>
      </c>
    </row>
    <row r="117" spans="1:4" ht="14.25" outlineLevel="1">
      <c r="A117" s="366" t="s">
        <v>236</v>
      </c>
      <c r="B117" s="367">
        <f>VLOOKUP(A117,'Open Int.'!$A$4:$O$157,2,FALSE)</f>
        <v>19704600</v>
      </c>
      <c r="C117" s="367">
        <f>VLOOKUP(A117,'Open Int.'!$A$4:$O$157,3,FALSE)</f>
        <v>-1061100</v>
      </c>
      <c r="D117" s="368">
        <f t="shared" si="11"/>
        <v>-0.05109868677675205</v>
      </c>
    </row>
    <row r="118" spans="1:4" ht="14.25" outlineLevel="1">
      <c r="A118" s="366" t="s">
        <v>382</v>
      </c>
      <c r="B118" s="367">
        <f>VLOOKUP(A118,'Open Int.'!$A$4:$O$157,2,FALSE)</f>
        <v>9707250</v>
      </c>
      <c r="C118" s="367">
        <f>VLOOKUP(A118,'Open Int.'!$A$4:$O$157,3,FALSE)</f>
        <v>-119000</v>
      </c>
      <c r="D118" s="368">
        <f t="shared" si="11"/>
        <v>-0.012110418521816563</v>
      </c>
    </row>
    <row r="119" spans="1:4" ht="14.25" outlineLevel="1">
      <c r="A119" s="366" t="s">
        <v>383</v>
      </c>
      <c r="B119" s="367">
        <f>VLOOKUP(A119,'Open Int.'!$A$4:$O$157,2,FALSE)</f>
        <v>19311075</v>
      </c>
      <c r="C119" s="367">
        <f>VLOOKUP(A119,'Open Int.'!$A$4:$O$157,3,FALSE)</f>
        <v>19575</v>
      </c>
      <c r="D119" s="368">
        <f t="shared" si="11"/>
        <v>0.0010146955913226032</v>
      </c>
    </row>
    <row r="120" spans="1:4" ht="15" outlineLevel="1">
      <c r="A120" s="364" t="s">
        <v>265</v>
      </c>
      <c r="B120" s="364">
        <f>SUM(B121:B123)</f>
        <v>8838800</v>
      </c>
      <c r="C120" s="364">
        <f>SUM(C121:C123)</f>
        <v>433100</v>
      </c>
      <c r="D120" s="369">
        <f>C120/(B120-C120)</f>
        <v>0.05152456071475309</v>
      </c>
    </row>
    <row r="121" spans="1:4" ht="14.25">
      <c r="A121" s="366" t="s">
        <v>171</v>
      </c>
      <c r="B121" s="367">
        <f>VLOOKUP(A121,'Open Int.'!$A$4:$O$157,2,FALSE)</f>
        <v>4232800</v>
      </c>
      <c r="C121" s="367">
        <f>VLOOKUP(A121,'Open Int.'!$A$4:$O$157,3,FALSE)</f>
        <v>-24200</v>
      </c>
      <c r="D121" s="368">
        <f>C121/(B121-C121)</f>
        <v>-0.005684754521963824</v>
      </c>
    </row>
    <row r="122" spans="1:4" ht="14.25" outlineLevel="1">
      <c r="A122" s="366" t="s">
        <v>384</v>
      </c>
      <c r="B122" s="367">
        <f>VLOOKUP(A122,'Open Int.'!$A$4:$O$157,2,FALSE)</f>
        <v>619500</v>
      </c>
      <c r="C122" s="367">
        <f>VLOOKUP(A122,'Open Int.'!$A$4:$O$157,3,FALSE)</f>
        <v>3000</v>
      </c>
      <c r="D122" s="368">
        <f>C122/(B122-C122)</f>
        <v>0.004866180048661801</v>
      </c>
    </row>
    <row r="123" spans="1:4" ht="14.25" outlineLevel="1">
      <c r="A123" s="366" t="s">
        <v>211</v>
      </c>
      <c r="B123" s="367">
        <f>VLOOKUP(A123,'Open Int.'!$A$4:$O$157,2,FALSE)</f>
        <v>3986500</v>
      </c>
      <c r="C123" s="367">
        <f>VLOOKUP(A123,'Open Int.'!$A$4:$O$157,3,FALSE)</f>
        <v>454300</v>
      </c>
      <c r="D123" s="368">
        <f>C123/(B123-C123)</f>
        <v>0.12861672611969877</v>
      </c>
    </row>
    <row r="124" spans="1:4" ht="15" outlineLevel="1">
      <c r="A124" s="364" t="s">
        <v>266</v>
      </c>
      <c r="B124" s="364">
        <f>SUM(B125:B131)</f>
        <v>37205650</v>
      </c>
      <c r="C124" s="364">
        <f>SUM(C125:C131)</f>
        <v>1474050</v>
      </c>
      <c r="D124" s="369">
        <f>C124/(B124-C124)</f>
        <v>0.04125340035150959</v>
      </c>
    </row>
    <row r="125" spans="1:4" ht="14.25">
      <c r="A125" s="366" t="s">
        <v>34</v>
      </c>
      <c r="B125" s="367">
        <f>VLOOKUP(A125,'Open Int.'!$A$4:$O$157,2,FALSE)</f>
        <v>600050</v>
      </c>
      <c r="C125" s="367">
        <f>VLOOKUP(A125,'Open Int.'!$A$4:$O$157,3,FALSE)</f>
        <v>-18700</v>
      </c>
      <c r="D125" s="368">
        <f aca="true" t="shared" si="12" ref="D125:D131">C125/(B125-C125)</f>
        <v>-0.030222222222222223</v>
      </c>
    </row>
    <row r="126" spans="1:4" ht="14.25" outlineLevel="1">
      <c r="A126" s="366" t="s">
        <v>1</v>
      </c>
      <c r="B126" s="367">
        <f>VLOOKUP(A126,'Open Int.'!$A$4:$O$157,2,FALSE)</f>
        <v>1937400</v>
      </c>
      <c r="C126" s="367">
        <f>VLOOKUP(A126,'Open Int.'!$A$4:$O$157,3,FALSE)</f>
        <v>-8550</v>
      </c>
      <c r="D126" s="368">
        <f t="shared" si="12"/>
        <v>-0.004393740846373236</v>
      </c>
    </row>
    <row r="127" spans="1:4" ht="14.25" outlineLevel="1">
      <c r="A127" s="366" t="s">
        <v>160</v>
      </c>
      <c r="B127" s="367">
        <f>VLOOKUP(A127,'Open Int.'!$A$4:$O$157,2,FALSE)</f>
        <v>884400</v>
      </c>
      <c r="C127" s="367">
        <f>VLOOKUP(A127,'Open Int.'!$A$4:$O$157,3,FALSE)</f>
        <v>-8800</v>
      </c>
      <c r="D127" s="368">
        <f t="shared" si="12"/>
        <v>-0.009852216748768473</v>
      </c>
    </row>
    <row r="128" spans="1:4" ht="14.25" outlineLevel="1">
      <c r="A128" s="366" t="s">
        <v>98</v>
      </c>
      <c r="B128" s="367">
        <f>VLOOKUP(A128,'Open Int.'!$A$4:$O$157,2,FALSE)</f>
        <v>5159000</v>
      </c>
      <c r="C128" s="367">
        <f>VLOOKUP(A128,'Open Int.'!$A$4:$O$157,3,FALSE)</f>
        <v>445500</v>
      </c>
      <c r="D128" s="368">
        <f t="shared" si="12"/>
        <v>0.09451575262543757</v>
      </c>
    </row>
    <row r="129" spans="1:4" ht="14.25" outlineLevel="1">
      <c r="A129" s="366" t="s">
        <v>385</v>
      </c>
      <c r="B129" s="367">
        <f>VLOOKUP(A129,'Open Int.'!$A$4:$O$157,2,FALSE)</f>
        <v>25650000</v>
      </c>
      <c r="C129" s="367">
        <f>VLOOKUP(A129,'Open Int.'!$A$4:$O$157,3,FALSE)</f>
        <v>1025000</v>
      </c>
      <c r="D129" s="368">
        <f t="shared" si="12"/>
        <v>0.0416243654822335</v>
      </c>
    </row>
    <row r="130" spans="1:4" ht="14.25" outlineLevel="1">
      <c r="A130" s="366" t="s">
        <v>267</v>
      </c>
      <c r="B130" s="367">
        <f>VLOOKUP(A130,'Open Int.'!$A$4:$O$157,2,FALSE)</f>
        <v>1574800</v>
      </c>
      <c r="C130" s="367">
        <f>VLOOKUP(A130,'Open Int.'!$A$4:$O$157,3,FALSE)</f>
        <v>90800</v>
      </c>
      <c r="D130" s="368">
        <f t="shared" si="12"/>
        <v>0.06118598382749326</v>
      </c>
    </row>
    <row r="131" spans="1:4" ht="14.25" outlineLevel="1">
      <c r="A131" s="366" t="s">
        <v>312</v>
      </c>
      <c r="B131" s="367">
        <f>VLOOKUP(A131,'Open Int.'!$A$4:$O$157,2,FALSE)</f>
        <v>1400000</v>
      </c>
      <c r="C131" s="367">
        <f>VLOOKUP(A131,'Open Int.'!$A$4:$O$157,3,FALSE)</f>
        <v>-51200</v>
      </c>
      <c r="D131" s="368">
        <f t="shared" si="12"/>
        <v>-0.03528114663726571</v>
      </c>
    </row>
    <row r="132" spans="1:4" ht="15" outlineLevel="1">
      <c r="A132" s="364" t="s">
        <v>268</v>
      </c>
      <c r="B132" s="364">
        <f>SUM(B133:B138)</f>
        <v>86973500</v>
      </c>
      <c r="C132" s="364">
        <f>SUM(C133:C138)</f>
        <v>4969200</v>
      </c>
      <c r="D132" s="369">
        <f>C132/(B132-C132)</f>
        <v>0.0605968223617542</v>
      </c>
    </row>
    <row r="133" spans="1:4" ht="14.25">
      <c r="A133" s="366" t="s">
        <v>386</v>
      </c>
      <c r="B133" s="367">
        <f>VLOOKUP(A133,'Open Int.'!$A$4:$O$157,2,FALSE)</f>
        <v>8972000</v>
      </c>
      <c r="C133" s="367">
        <f>VLOOKUP(A133,'Open Int.'!$A$4:$O$157,3,FALSE)</f>
        <v>-336000</v>
      </c>
      <c r="D133" s="368">
        <f aca="true" t="shared" si="13" ref="D133:D138">C133/(B133-C133)</f>
        <v>-0.036097980232058444</v>
      </c>
    </row>
    <row r="134" spans="1:4" ht="14.25" outlineLevel="1">
      <c r="A134" s="366" t="s">
        <v>8</v>
      </c>
      <c r="B134" s="367">
        <f>VLOOKUP(A134,'Open Int.'!$A$4:$O$157,2,FALSE)</f>
        <v>24046400</v>
      </c>
      <c r="C134" s="367">
        <f>VLOOKUP(A134,'Open Int.'!$A$4:$O$157,3,FALSE)</f>
        <v>-1705600</v>
      </c>
      <c r="D134" s="368">
        <f t="shared" si="13"/>
        <v>-0.06623174899036968</v>
      </c>
    </row>
    <row r="135" spans="1:4" ht="14.25" outlineLevel="1">
      <c r="A135" s="382" t="s">
        <v>292</v>
      </c>
      <c r="B135" s="367">
        <f>VLOOKUP(A135,'Open Int.'!$A$4:$O$157,2,FALSE)</f>
        <v>7077000</v>
      </c>
      <c r="C135" s="367">
        <f>VLOOKUP(A135,'Open Int.'!$A$4:$O$157,3,FALSE)</f>
        <v>504000</v>
      </c>
      <c r="D135" s="368">
        <f t="shared" si="13"/>
        <v>0.07667731629392971</v>
      </c>
    </row>
    <row r="136" spans="1:4" ht="14.25" outlineLevel="1">
      <c r="A136" s="382" t="s">
        <v>306</v>
      </c>
      <c r="B136" s="367">
        <f>VLOOKUP(A136,'Open Int.'!$A$4:$O$157,2,FALSE)</f>
        <v>23084050</v>
      </c>
      <c r="C136" s="367">
        <f>VLOOKUP(A136,'Open Int.'!$A$4:$O$157,3,FALSE)</f>
        <v>6228200</v>
      </c>
      <c r="D136" s="368">
        <f t="shared" si="13"/>
        <v>0.36949783013019216</v>
      </c>
    </row>
    <row r="137" spans="1:4" ht="14.25" outlineLevel="1">
      <c r="A137" s="366" t="s">
        <v>235</v>
      </c>
      <c r="B137" s="367">
        <f>VLOOKUP(A137,'Open Int.'!$A$4:$O$157,2,FALSE)</f>
        <v>19502700</v>
      </c>
      <c r="C137" s="367">
        <f>VLOOKUP(A137,'Open Int.'!$A$4:$O$157,3,FALSE)</f>
        <v>68600</v>
      </c>
      <c r="D137" s="368">
        <f t="shared" si="13"/>
        <v>0.003529877895040161</v>
      </c>
    </row>
    <row r="138" spans="1:4" ht="14.25" outlineLevel="1">
      <c r="A138" s="366" t="s">
        <v>155</v>
      </c>
      <c r="B138" s="367">
        <f>VLOOKUP(A138,'Open Int.'!$A$4:$O$157,2,FALSE)</f>
        <v>4291350</v>
      </c>
      <c r="C138" s="367">
        <f>VLOOKUP(A138,'Open Int.'!$A$4:$O$157,3,FALSE)</f>
        <v>210000</v>
      </c>
      <c r="D138" s="368">
        <f t="shared" si="13"/>
        <v>0.051453563159248775</v>
      </c>
    </row>
    <row r="139" spans="1:4" ht="15" outlineLevel="1">
      <c r="A139" s="364" t="s">
        <v>269</v>
      </c>
      <c r="B139" s="364">
        <f>SUM(B140:B144)</f>
        <v>48116750</v>
      </c>
      <c r="C139" s="364">
        <f>SUM(C140:C144)</f>
        <v>-8617750</v>
      </c>
      <c r="D139" s="369">
        <f aca="true" t="shared" si="14" ref="D139:D154">C139/(B139-C139)</f>
        <v>-0.15189611259462937</v>
      </c>
    </row>
    <row r="140" spans="1:4" ht="14.25">
      <c r="A140" s="366" t="s">
        <v>387</v>
      </c>
      <c r="B140" s="367">
        <f>VLOOKUP(A140,'Open Int.'!$A$4:$O$157,2,FALSE)</f>
        <v>5430300</v>
      </c>
      <c r="C140" s="367">
        <f>VLOOKUP(A140,'Open Int.'!$A$4:$O$157,3,FALSE)</f>
        <v>696900</v>
      </c>
      <c r="D140" s="368">
        <f t="shared" si="14"/>
        <v>0.14723032069970846</v>
      </c>
    </row>
    <row r="141" spans="1:4" ht="14.25">
      <c r="A141" s="366" t="s">
        <v>321</v>
      </c>
      <c r="B141" s="367">
        <f>VLOOKUP(A141,'Open Int.'!$A$4:$O$157,2,FALSE)</f>
        <v>1020600</v>
      </c>
      <c r="C141" s="367">
        <f>VLOOKUP(A141,'Open Int.'!$A$4:$O$157,3,FALSE)</f>
        <v>44800</v>
      </c>
      <c r="D141" s="368">
        <f t="shared" si="14"/>
        <v>0.04591104734576758</v>
      </c>
    </row>
    <row r="142" spans="1:4" ht="14.25" outlineLevel="1">
      <c r="A142" s="366" t="s">
        <v>166</v>
      </c>
      <c r="B142" s="367">
        <f>VLOOKUP(A142,'Open Int.'!$A$4:$O$157,2,FALSE)</f>
        <v>4832100</v>
      </c>
      <c r="C142" s="367">
        <f>VLOOKUP(A142,'Open Int.'!$A$4:$O$157,3,FALSE)</f>
        <v>-11800</v>
      </c>
      <c r="D142" s="368">
        <f t="shared" si="14"/>
        <v>-0.00243605359317905</v>
      </c>
    </row>
    <row r="143" spans="1:4" ht="14.25" outlineLevel="1">
      <c r="A143" s="366" t="s">
        <v>388</v>
      </c>
      <c r="B143" s="367">
        <f>VLOOKUP(A143,'Open Int.'!$A$4:$O$157,2,FALSE)</f>
        <v>34748000</v>
      </c>
      <c r="C143" s="367">
        <f>VLOOKUP(A143,'Open Int.'!$A$4:$O$157,3,FALSE)</f>
        <v>-9268000</v>
      </c>
      <c r="D143" s="368">
        <f t="shared" si="14"/>
        <v>-0.21055979643765904</v>
      </c>
    </row>
    <row r="144" spans="1:4" ht="14.25" outlineLevel="1">
      <c r="A144" s="366" t="s">
        <v>389</v>
      </c>
      <c r="B144" s="367">
        <f>VLOOKUP(A144,'Open Int.'!$A$4:$O$157,2,FALSE)</f>
        <v>2085750</v>
      </c>
      <c r="C144" s="367">
        <f>VLOOKUP(A144,'Open Int.'!$A$4:$O$157,3,FALSE)</f>
        <v>-79650</v>
      </c>
      <c r="D144" s="368">
        <f t="shared" si="14"/>
        <v>-0.03678304239401496</v>
      </c>
    </row>
    <row r="145" spans="1:4" ht="15" outlineLevel="1">
      <c r="A145" s="364" t="s">
        <v>270</v>
      </c>
      <c r="B145" s="364">
        <f>SUM(B146:B150)</f>
        <v>90197300</v>
      </c>
      <c r="C145" s="364">
        <f>SUM(C146:C150)</f>
        <v>-29281200</v>
      </c>
      <c r="D145" s="369">
        <f t="shared" si="14"/>
        <v>-0.24507505534468543</v>
      </c>
    </row>
    <row r="146" spans="1:4" ht="14.25">
      <c r="A146" s="366" t="s">
        <v>4</v>
      </c>
      <c r="B146" s="367">
        <f>VLOOKUP(A146,'Open Int.'!$A$4:$O$157,2,FALSE)</f>
        <v>1054800</v>
      </c>
      <c r="C146" s="367">
        <f>VLOOKUP(A146,'Open Int.'!$A$4:$O$157,3,FALSE)</f>
        <v>-59700</v>
      </c>
      <c r="D146" s="368">
        <f t="shared" si="14"/>
        <v>-0.053566621803499324</v>
      </c>
    </row>
    <row r="147" spans="1:4" ht="14.25" outlineLevel="1">
      <c r="A147" s="366" t="s">
        <v>184</v>
      </c>
      <c r="B147" s="367">
        <f>VLOOKUP(A147,'Open Int.'!$A$4:$O$157,2,FALSE)</f>
        <v>13204200</v>
      </c>
      <c r="C147" s="367">
        <f>VLOOKUP(A147,'Open Int.'!$A$4:$O$157,3,FALSE)</f>
        <v>1156400</v>
      </c>
      <c r="D147" s="368">
        <f t="shared" si="14"/>
        <v>0.09598432908912831</v>
      </c>
    </row>
    <row r="148" spans="1:4" ht="14.25" outlineLevel="1">
      <c r="A148" s="366" t="s">
        <v>175</v>
      </c>
      <c r="B148" s="367">
        <f>VLOOKUP(A148,'Open Int.'!$A$4:$O$157,2,FALSE)</f>
        <v>67284000</v>
      </c>
      <c r="C148" s="367">
        <f>VLOOKUP(A148,'Open Int.'!$A$4:$O$157,3,FALSE)</f>
        <v>-30208500</v>
      </c>
      <c r="D148" s="368">
        <f t="shared" si="14"/>
        <v>-0.3098546042003231</v>
      </c>
    </row>
    <row r="149" spans="1:4" ht="14.25" outlineLevel="1">
      <c r="A149" s="366" t="s">
        <v>390</v>
      </c>
      <c r="B149" s="367">
        <f>VLOOKUP(A149,'Open Int.'!$A$4:$O$157,2,FALSE)</f>
        <v>2133500</v>
      </c>
      <c r="C149" s="367">
        <f>VLOOKUP(A149,'Open Int.'!$A$4:$O$157,3,FALSE)</f>
        <v>18700</v>
      </c>
      <c r="D149" s="368">
        <f t="shared" si="14"/>
        <v>0.008842443729903537</v>
      </c>
    </row>
    <row r="150" spans="1:4" ht="14.25" outlineLevel="1">
      <c r="A150" s="366" t="s">
        <v>391</v>
      </c>
      <c r="B150" s="367">
        <f>VLOOKUP(A150,'Open Int.'!$A$4:$O$157,2,FALSE)</f>
        <v>6520800</v>
      </c>
      <c r="C150" s="367">
        <f>VLOOKUP(A150,'Open Int.'!$A$4:$O$157,3,FALSE)</f>
        <v>-188100</v>
      </c>
      <c r="D150" s="368">
        <f t="shared" si="14"/>
        <v>-0.028037383177570093</v>
      </c>
    </row>
    <row r="151" spans="1:4" ht="15" outlineLevel="1">
      <c r="A151" s="364" t="s">
        <v>317</v>
      </c>
      <c r="B151" s="364">
        <f>SUM(B152:B153)</f>
        <v>3211400</v>
      </c>
      <c r="C151" s="364">
        <f>SUM(C152:C153)</f>
        <v>-76600</v>
      </c>
      <c r="D151" s="369">
        <f t="shared" si="14"/>
        <v>-0.02329683698296837</v>
      </c>
    </row>
    <row r="152" spans="1:4" ht="14.25">
      <c r="A152" s="366" t="s">
        <v>37</v>
      </c>
      <c r="B152" s="367">
        <f>VLOOKUP(A152,'Open Int.'!$A$4:$O$157,2,FALSE)</f>
        <v>1222400</v>
      </c>
      <c r="C152" s="367">
        <f>VLOOKUP(A152,'Open Int.'!$A$4:$O$157,3,FALSE)</f>
        <v>56000</v>
      </c>
      <c r="D152" s="368">
        <f t="shared" si="14"/>
        <v>0.04801097393689986</v>
      </c>
    </row>
    <row r="153" spans="1:4" ht="14.25">
      <c r="A153" s="366" t="s">
        <v>273</v>
      </c>
      <c r="B153" s="367">
        <f>VLOOKUP(A153,'Open Int.'!$A$4:$O$157,2,FALSE)</f>
        <v>1989000</v>
      </c>
      <c r="C153" s="367">
        <f>VLOOKUP(A153,'Open Int.'!$A$4:$O$157,3,FALSE)</f>
        <v>-132600</v>
      </c>
      <c r="D153" s="368">
        <f t="shared" si="14"/>
        <v>-0.0625</v>
      </c>
    </row>
    <row r="154" spans="1:4" ht="15">
      <c r="A154" s="364" t="s">
        <v>271</v>
      </c>
      <c r="B154" s="364">
        <f>SUM(B155:B164)</f>
        <v>23810300</v>
      </c>
      <c r="C154" s="364">
        <f>SUM(C155:C164)</f>
        <v>1058150</v>
      </c>
      <c r="D154" s="369">
        <f t="shared" si="14"/>
        <v>0.04650769267959292</v>
      </c>
    </row>
    <row r="155" spans="1:4" ht="14.25">
      <c r="A155" s="366" t="s">
        <v>392</v>
      </c>
      <c r="B155" s="367">
        <f>VLOOKUP(A155,'Open Int.'!$A$4:$O$157,2,FALSE)</f>
        <v>10164000</v>
      </c>
      <c r="C155" s="367">
        <f>VLOOKUP(A155,'Open Int.'!$A$4:$O$157,3,FALSE)</f>
        <v>-341250</v>
      </c>
      <c r="D155" s="368">
        <f aca="true" t="shared" si="15" ref="D155:D164">C155/(B155-C155)</f>
        <v>-0.03248375812093953</v>
      </c>
    </row>
    <row r="156" spans="1:4" ht="14.25">
      <c r="A156" s="366" t="s">
        <v>333</v>
      </c>
      <c r="B156" s="367">
        <f>VLOOKUP(A156,'Open Int.'!$A$4:$O$157,2,FALSE)</f>
        <v>1315800</v>
      </c>
      <c r="C156" s="367">
        <f>VLOOKUP(A156,'Open Int.'!$A$4:$O$157,3,FALSE)</f>
        <v>178200</v>
      </c>
      <c r="D156" s="368">
        <f t="shared" si="15"/>
        <v>0.15664556962025317</v>
      </c>
    </row>
    <row r="157" spans="1:4" ht="14.25">
      <c r="A157" s="366" t="s">
        <v>320</v>
      </c>
      <c r="B157" s="367">
        <f>VLOOKUP(A157,'Open Int.'!$A$4:$O$157,2,FALSE)</f>
        <v>996000</v>
      </c>
      <c r="C157" s="367">
        <f>VLOOKUP(A157,'Open Int.'!$A$4:$O$157,3,FALSE)</f>
        <v>271000</v>
      </c>
      <c r="D157" s="368">
        <f t="shared" si="15"/>
        <v>0.3737931034482759</v>
      </c>
    </row>
    <row r="158" spans="1:4" ht="14.25">
      <c r="A158" s="366" t="s">
        <v>291</v>
      </c>
      <c r="B158" s="367">
        <f>VLOOKUP(A158,'Open Int.'!$A$4:$O$157,2,FALSE)</f>
        <v>1926000</v>
      </c>
      <c r="C158" s="367">
        <f>VLOOKUP(A158,'Open Int.'!$A$4:$O$157,3,FALSE)</f>
        <v>50000</v>
      </c>
      <c r="D158" s="368">
        <f t="shared" si="15"/>
        <v>0.026652452025586353</v>
      </c>
    </row>
    <row r="159" spans="1:4" ht="14.25">
      <c r="A159" s="366" t="s">
        <v>326</v>
      </c>
      <c r="B159" s="367">
        <f>VLOOKUP(A159,'Open Int.'!$A$4:$O$157,2,FALSE)</f>
        <v>838250</v>
      </c>
      <c r="C159" s="367">
        <f>VLOOKUP(A159,'Open Int.'!$A$4:$O$157,3,FALSE)</f>
        <v>368500</v>
      </c>
      <c r="D159" s="368">
        <f t="shared" si="15"/>
        <v>0.7844598190526876</v>
      </c>
    </row>
    <row r="160" spans="1:4" ht="14.25">
      <c r="A160" s="366" t="s">
        <v>322</v>
      </c>
      <c r="B160" s="367">
        <f>VLOOKUP(A160,'Open Int.'!$A$4:$O$157,2,FALSE)</f>
        <v>1619700</v>
      </c>
      <c r="C160" s="367">
        <f>VLOOKUP(A160,'Open Int.'!$A$4:$O$157,3,FALSE)</f>
        <v>362400</v>
      </c>
      <c r="D160" s="368">
        <f t="shared" si="15"/>
        <v>0.2882366976855166</v>
      </c>
    </row>
    <row r="161" spans="1:4" ht="14.25">
      <c r="A161" s="366" t="s">
        <v>328</v>
      </c>
      <c r="B161" s="367">
        <f>VLOOKUP(A161,'Open Int.'!$A$4:$O$157,2,FALSE)</f>
        <v>2356200</v>
      </c>
      <c r="C161" s="367">
        <f>VLOOKUP(A161,'Open Int.'!$A$4:$O$157,3,FALSE)</f>
        <v>155100</v>
      </c>
      <c r="D161" s="368">
        <f t="shared" si="15"/>
        <v>0.0704647676161919</v>
      </c>
    </row>
    <row r="162" spans="1:4" ht="14.25">
      <c r="A162" s="366" t="s">
        <v>295</v>
      </c>
      <c r="B162" s="367">
        <f>VLOOKUP(A162,'Open Int.'!$A$4:$O$157,2,FALSE)</f>
        <v>761100</v>
      </c>
      <c r="C162" s="367">
        <f>VLOOKUP(A162,'Open Int.'!$A$4:$O$157,3,FALSE)</f>
        <v>-27300</v>
      </c>
      <c r="D162" s="368">
        <f t="shared" si="15"/>
        <v>-0.03462709284627093</v>
      </c>
    </row>
    <row r="163" spans="1:4" ht="14.25">
      <c r="A163" s="366" t="s">
        <v>393</v>
      </c>
      <c r="B163" s="367">
        <f>VLOOKUP(A163,'Open Int.'!$A$4:$O$157,2,FALSE)</f>
        <v>2038800</v>
      </c>
      <c r="C163" s="367">
        <f>VLOOKUP(A163,'Open Int.'!$A$4:$O$157,3,FALSE)</f>
        <v>-99200</v>
      </c>
      <c r="D163" s="368">
        <f t="shared" si="15"/>
        <v>-0.046398503274087934</v>
      </c>
    </row>
    <row r="164" spans="1:4" ht="14.25">
      <c r="A164" s="366" t="s">
        <v>318</v>
      </c>
      <c r="B164" s="367">
        <f>VLOOKUP(A164,'Open Int.'!$A$4:$O$157,2,FALSE)</f>
        <v>1794450</v>
      </c>
      <c r="C164" s="367">
        <f>VLOOKUP(A164,'Open Int.'!$A$4:$O$157,3,FALSE)</f>
        <v>140700</v>
      </c>
      <c r="D164" s="368">
        <f t="shared" si="15"/>
        <v>0.08507936507936507</v>
      </c>
    </row>
    <row r="165" spans="1:4" ht="15">
      <c r="A165" s="364" t="s">
        <v>275</v>
      </c>
      <c r="B165" s="364">
        <f>SUM(B166:B172)</f>
        <v>43557000</v>
      </c>
      <c r="C165" s="364">
        <f>SUM(C166:C172)</f>
        <v>1465000</v>
      </c>
      <c r="D165" s="369">
        <f>C165/(B165-C165)</f>
        <v>0.034804713484747694</v>
      </c>
    </row>
    <row r="166" spans="1:4" ht="14.25">
      <c r="A166" s="366" t="s">
        <v>394</v>
      </c>
      <c r="B166" s="367">
        <f>VLOOKUP(A166,'Open Int.'!$A$4:$O$157,2,FALSE)</f>
        <v>11359000</v>
      </c>
      <c r="C166" s="367">
        <f>VLOOKUP(A166,'Open Int.'!$A$4:$O$157,3,FALSE)</f>
        <v>295000</v>
      </c>
      <c r="D166" s="368">
        <f aca="true" t="shared" si="16" ref="D166:D172">C166/(B166-C166)</f>
        <v>0.026663051337671727</v>
      </c>
    </row>
    <row r="167" spans="1:4" ht="14.25">
      <c r="A167" s="366" t="s">
        <v>395</v>
      </c>
      <c r="B167" s="367">
        <f>VLOOKUP(A167,'Open Int.'!$A$4:$O$157,2,FALSE)</f>
        <v>7799000</v>
      </c>
      <c r="C167" s="367">
        <f>VLOOKUP(A167,'Open Int.'!$A$4:$O$157,3,FALSE)</f>
        <v>160000</v>
      </c>
      <c r="D167" s="368">
        <f t="shared" si="16"/>
        <v>0.020945149888728892</v>
      </c>
    </row>
    <row r="168" spans="1:4" ht="14.25">
      <c r="A168" s="366" t="s">
        <v>274</v>
      </c>
      <c r="B168" s="367">
        <f>VLOOKUP(A168,'Open Int.'!$A$4:$O$157,2,FALSE)</f>
        <v>6912200</v>
      </c>
      <c r="C168" s="367">
        <f>VLOOKUP(A168,'Open Int.'!$A$4:$O$157,3,FALSE)</f>
        <v>136850</v>
      </c>
      <c r="D168" s="368">
        <f t="shared" si="16"/>
        <v>0.02019821854221553</v>
      </c>
    </row>
    <row r="169" spans="1:4" ht="14.25">
      <c r="A169" s="366" t="s">
        <v>327</v>
      </c>
      <c r="B169" s="367">
        <f>VLOOKUP(A169,'Open Int.'!$A$4:$O$157,2,FALSE)</f>
        <v>1769000</v>
      </c>
      <c r="C169" s="367">
        <f>VLOOKUP(A169,'Open Int.'!$A$4:$O$157,3,FALSE)</f>
        <v>2000</v>
      </c>
      <c r="D169" s="368">
        <f t="shared" si="16"/>
        <v>0.0011318619128466328</v>
      </c>
    </row>
    <row r="170" spans="1:4" ht="14.25">
      <c r="A170" s="366" t="s">
        <v>294</v>
      </c>
      <c r="B170" s="367">
        <f>VLOOKUP(A170,'Open Int.'!$A$4:$O$157,2,FALSE)</f>
        <v>7635600</v>
      </c>
      <c r="C170" s="367">
        <f>VLOOKUP(A170,'Open Int.'!$A$4:$O$157,3,FALSE)</f>
        <v>887600</v>
      </c>
      <c r="D170" s="368">
        <f t="shared" si="16"/>
        <v>0.13153526970954357</v>
      </c>
    </row>
    <row r="171" spans="1:4" ht="14.25">
      <c r="A171" s="366" t="s">
        <v>276</v>
      </c>
      <c r="B171" s="367">
        <f>VLOOKUP(A171,'Open Int.'!$A$4:$O$157,2,FALSE)</f>
        <v>6375600</v>
      </c>
      <c r="C171" s="367">
        <f>VLOOKUP(A171,'Open Int.'!$A$4:$O$157,3,FALSE)</f>
        <v>-172900</v>
      </c>
      <c r="D171" s="368">
        <f t="shared" si="16"/>
        <v>-0.026402993051843935</v>
      </c>
    </row>
    <row r="172" spans="1:4" ht="14.25">
      <c r="A172" s="366" t="s">
        <v>279</v>
      </c>
      <c r="B172" s="367">
        <f>VLOOKUP(A172,'Open Int.'!$A$4:$O$157,2,FALSE)</f>
        <v>1706600</v>
      </c>
      <c r="C172" s="367">
        <f>VLOOKUP(A172,'Open Int.'!$A$4:$O$157,3,FALSE)</f>
        <v>156450</v>
      </c>
      <c r="D172" s="368">
        <f t="shared" si="16"/>
        <v>0.10092571686610974</v>
      </c>
    </row>
    <row r="173" spans="1:4" ht="15">
      <c r="A173" s="364" t="s">
        <v>314</v>
      </c>
      <c r="B173" s="364">
        <f>SUM(B174:B176)</f>
        <v>10843500</v>
      </c>
      <c r="C173" s="364">
        <f>SUM(C174:C176)</f>
        <v>4426450</v>
      </c>
      <c r="D173" s="369">
        <f aca="true" t="shared" si="17" ref="D173:D180">C173/(B173-C173)</f>
        <v>0.6897951550946307</v>
      </c>
    </row>
    <row r="174" spans="1:4" ht="14.25">
      <c r="A174" s="366" t="s">
        <v>315</v>
      </c>
      <c r="B174" s="367">
        <f>VLOOKUP(A174,'Open Int.'!$A$4:$O$157,2,FALSE)</f>
        <v>4233200</v>
      </c>
      <c r="C174" s="367">
        <f>VLOOKUP(A174,'Open Int.'!$A$4:$O$157,3,FALSE)</f>
        <v>1600750</v>
      </c>
      <c r="D174" s="368">
        <f t="shared" si="17"/>
        <v>0.6080837242872609</v>
      </c>
    </row>
    <row r="175" spans="1:4" ht="14.25">
      <c r="A175" s="366" t="s">
        <v>329</v>
      </c>
      <c r="B175" s="367">
        <f>VLOOKUP(A175,'Open Int.'!$A$4:$O$157,2,FALSE)</f>
        <v>269500</v>
      </c>
      <c r="C175" s="367">
        <f>VLOOKUP(A175,'Open Int.'!$A$4:$O$157,3,FALSE)</f>
        <v>70500</v>
      </c>
      <c r="D175" s="368">
        <f t="shared" si="17"/>
        <v>0.3542713567839196</v>
      </c>
    </row>
    <row r="176" spans="1:4" ht="14.25">
      <c r="A176" s="366" t="s">
        <v>316</v>
      </c>
      <c r="B176" s="367">
        <f>VLOOKUP(A176,'Open Int.'!$A$4:$O$157,2,FALSE)</f>
        <v>6340800</v>
      </c>
      <c r="C176" s="367">
        <f>VLOOKUP(A176,'Open Int.'!$A$4:$O$157,3,FALSE)</f>
        <v>2755200</v>
      </c>
      <c r="D176" s="368">
        <f t="shared" si="17"/>
        <v>0.7684069611780455</v>
      </c>
    </row>
    <row r="177" spans="1:4" ht="15">
      <c r="A177" s="364" t="s">
        <v>272</v>
      </c>
      <c r="B177" s="364">
        <f>SUM(B178:B180)</f>
        <v>35569000</v>
      </c>
      <c r="C177" s="364">
        <f>SUM(C178:C180)</f>
        <v>-1125850</v>
      </c>
      <c r="D177" s="369">
        <f t="shared" si="17"/>
        <v>-0.030681417147092847</v>
      </c>
    </row>
    <row r="178" spans="1:4" ht="14.25">
      <c r="A178" s="366" t="s">
        <v>182</v>
      </c>
      <c r="B178" s="367">
        <f>VLOOKUP(A178,'Open Int.'!$A$4:$O$157,2,FALSE)</f>
        <v>125700</v>
      </c>
      <c r="C178" s="367">
        <f>VLOOKUP(A178,'Open Int.'!$A$4:$O$157,3,FALSE)</f>
        <v>-31900</v>
      </c>
      <c r="D178" s="368">
        <f t="shared" si="17"/>
        <v>-0.20241116751269037</v>
      </c>
    </row>
    <row r="179" spans="1:4" ht="14.25">
      <c r="A179" s="366" t="s">
        <v>74</v>
      </c>
      <c r="B179" s="367">
        <f>VLOOKUP(A179,'Open Int.'!$A$4:$O$157,2,FALSE)</f>
        <v>18200</v>
      </c>
      <c r="C179" s="367">
        <f>VLOOKUP(A179,'Open Int.'!$A$4:$O$157,3,FALSE)</f>
        <v>-8350</v>
      </c>
      <c r="D179" s="368">
        <f t="shared" si="17"/>
        <v>-0.3145009416195857</v>
      </c>
    </row>
    <row r="180" spans="1:4" ht="14.25">
      <c r="A180" s="366" t="s">
        <v>9</v>
      </c>
      <c r="B180" s="367">
        <f>VLOOKUP(A180,'Open Int.'!$A$4:$O$157,2,FALSE)</f>
        <v>35425100</v>
      </c>
      <c r="C180" s="367">
        <f>VLOOKUP(A180,'Open Int.'!$A$4:$O$157,3,FALSE)</f>
        <v>-1085600</v>
      </c>
      <c r="D180" s="368">
        <f t="shared" si="17"/>
        <v>-0.029733749284456337</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19" sqref="C219"/>
    </sheetView>
  </sheetViews>
  <sheetFormatPr defaultColWidth="9.140625" defaultRowHeight="12.75"/>
  <cols>
    <col min="1" max="1" width="14.8515625" style="3" customWidth="1"/>
    <col min="2" max="2" width="11.57421875" style="6" customWidth="1"/>
    <col min="3" max="3" width="10.421875" style="6" customWidth="1"/>
    <col min="4" max="4" width="10.7109375" style="377" customWidth="1"/>
    <col min="5" max="5" width="10.57421875" style="6" bestFit="1" customWidth="1"/>
    <col min="6" max="6" width="9.8515625" style="6" customWidth="1"/>
    <col min="7" max="7" width="9.28125" style="375" bestFit="1" customWidth="1"/>
    <col min="8" max="8" width="10.57421875" style="6" bestFit="1" customWidth="1"/>
    <col min="9" max="9" width="8.7109375" style="6" customWidth="1"/>
    <col min="10" max="10" width="9.8515625" style="375" customWidth="1"/>
    <col min="11" max="11" width="12.7109375" style="6" customWidth="1"/>
    <col min="12" max="12" width="11.421875" style="6" customWidth="1"/>
    <col min="13" max="13" width="8.421875" style="375"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3" t="s">
        <v>10</v>
      </c>
      <c r="C2" s="404"/>
      <c r="D2" s="405"/>
      <c r="E2" s="401" t="s">
        <v>47</v>
      </c>
      <c r="F2" s="406"/>
      <c r="G2" s="384"/>
      <c r="H2" s="401" t="s">
        <v>48</v>
      </c>
      <c r="I2" s="406"/>
      <c r="J2" s="384"/>
      <c r="K2" s="401" t="s">
        <v>49</v>
      </c>
      <c r="L2" s="385"/>
      <c r="M2" s="383"/>
      <c r="N2" s="401" t="s">
        <v>51</v>
      </c>
      <c r="O2" s="402"/>
      <c r="P2" s="83"/>
      <c r="Q2" s="54"/>
      <c r="R2" s="400"/>
      <c r="S2" s="400"/>
      <c r="T2" s="55"/>
      <c r="U2" s="56"/>
      <c r="V2" s="56"/>
      <c r="W2" s="56"/>
      <c r="X2" s="56"/>
      <c r="Y2" s="85"/>
      <c r="Z2" s="396"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7"/>
      <c r="AA3" s="75"/>
    </row>
    <row r="4" spans="1:28" s="58" customFormat="1" ht="15">
      <c r="A4" s="102" t="s">
        <v>182</v>
      </c>
      <c r="B4" s="283">
        <v>125700</v>
      </c>
      <c r="C4" s="284">
        <v>-31900</v>
      </c>
      <c r="D4" s="265">
        <v>-0.2</v>
      </c>
      <c r="E4" s="283">
        <v>200</v>
      </c>
      <c r="F4" s="285">
        <v>100</v>
      </c>
      <c r="G4" s="265">
        <v>1</v>
      </c>
      <c r="H4" s="283">
        <v>0</v>
      </c>
      <c r="I4" s="285">
        <v>0</v>
      </c>
      <c r="J4" s="265">
        <v>0</v>
      </c>
      <c r="K4" s="283">
        <v>125900</v>
      </c>
      <c r="L4" s="285">
        <v>-31800</v>
      </c>
      <c r="M4" s="357">
        <v>-0.2</v>
      </c>
      <c r="N4" s="286">
        <v>123900</v>
      </c>
      <c r="O4" s="325">
        <f>N4/K4</f>
        <v>0.9841143764892772</v>
      </c>
      <c r="P4" s="109">
        <f>Volume!K4</f>
        <v>5748.75</v>
      </c>
      <c r="Q4" s="69">
        <f>Volume!J4</f>
        <v>6157.95</v>
      </c>
      <c r="R4" s="239">
        <f>Q4*K4/10000000</f>
        <v>77.5285905</v>
      </c>
      <c r="S4" s="104">
        <f>Q4*N4/10000000</f>
        <v>76.2970005</v>
      </c>
      <c r="T4" s="110">
        <f>K4-L4</f>
        <v>157700</v>
      </c>
      <c r="U4" s="104">
        <f>L4/T4*100</f>
        <v>-20.164870006341154</v>
      </c>
      <c r="V4" s="104">
        <f>Q4*B4/10000000</f>
        <v>77.4054315</v>
      </c>
      <c r="W4" s="104">
        <f>Q4*E4/10000000</f>
        <v>0.123159</v>
      </c>
      <c r="X4" s="104">
        <f>Q4*H4/10000000</f>
        <v>0</v>
      </c>
      <c r="Y4" s="104">
        <f>(T4*P4)/10000000</f>
        <v>90.6577875</v>
      </c>
      <c r="Z4" s="239">
        <f>R4-Y4</f>
        <v>-13.12919699999999</v>
      </c>
      <c r="AA4" s="78"/>
      <c r="AB4" s="77"/>
    </row>
    <row r="5" spans="1:28" s="58" customFormat="1" ht="15">
      <c r="A5" s="196" t="s">
        <v>74</v>
      </c>
      <c r="B5" s="165">
        <v>18200</v>
      </c>
      <c r="C5" s="163">
        <v>-8350</v>
      </c>
      <c r="D5" s="171">
        <v>-0.31</v>
      </c>
      <c r="E5" s="165">
        <v>0</v>
      </c>
      <c r="F5" s="113">
        <v>0</v>
      </c>
      <c r="G5" s="171">
        <v>0</v>
      </c>
      <c r="H5" s="165">
        <v>0</v>
      </c>
      <c r="I5" s="113">
        <v>0</v>
      </c>
      <c r="J5" s="171">
        <v>0</v>
      </c>
      <c r="K5" s="165">
        <v>18200</v>
      </c>
      <c r="L5" s="113">
        <v>-8350</v>
      </c>
      <c r="M5" s="128">
        <v>-0.31</v>
      </c>
      <c r="N5" s="174">
        <v>18000</v>
      </c>
      <c r="O5" s="175">
        <f aca="true" t="shared" si="0" ref="O5:O68">N5/K5</f>
        <v>0.989010989010989</v>
      </c>
      <c r="P5" s="109">
        <f>Volume!K5</f>
        <v>5472.55</v>
      </c>
      <c r="Q5" s="69">
        <f>Volume!J5</f>
        <v>5598.05</v>
      </c>
      <c r="R5" s="240">
        <f aca="true" t="shared" si="1" ref="R5:R68">Q5*K5/10000000</f>
        <v>10.188451</v>
      </c>
      <c r="S5" s="104">
        <f aca="true" t="shared" si="2" ref="S5:S68">Q5*N5/10000000</f>
        <v>10.07649</v>
      </c>
      <c r="T5" s="110">
        <f aca="true" t="shared" si="3" ref="T5:T68">K5-L5</f>
        <v>26550</v>
      </c>
      <c r="U5" s="104">
        <f aca="true" t="shared" si="4" ref="U5:U68">L5/T5*100</f>
        <v>-31.45009416195857</v>
      </c>
      <c r="V5" s="104">
        <f aca="true" t="shared" si="5" ref="V5:V68">Q5*B5/10000000</f>
        <v>10.188451</v>
      </c>
      <c r="W5" s="104">
        <f aca="true" t="shared" si="6" ref="W5:W68">Q5*E5/10000000</f>
        <v>0</v>
      </c>
      <c r="X5" s="104">
        <f aca="true" t="shared" si="7" ref="X5:X68">Q5*H5/10000000</f>
        <v>0</v>
      </c>
      <c r="Y5" s="104">
        <f aca="true" t="shared" si="8" ref="Y5:Y68">(T5*P5)/10000000</f>
        <v>14.52962025</v>
      </c>
      <c r="Z5" s="240">
        <f aca="true" t="shared" si="9" ref="Z5:Z68">R5-Y5</f>
        <v>-4.34116925</v>
      </c>
      <c r="AA5" s="78"/>
      <c r="AB5" s="77"/>
    </row>
    <row r="6" spans="1:28" s="58" customFormat="1" ht="15">
      <c r="A6" s="196" t="s">
        <v>9</v>
      </c>
      <c r="B6" s="165">
        <v>35425100</v>
      </c>
      <c r="C6" s="163">
        <v>-1085600</v>
      </c>
      <c r="D6" s="171">
        <v>-0.03</v>
      </c>
      <c r="E6" s="165">
        <v>11335300</v>
      </c>
      <c r="F6" s="113">
        <v>228100</v>
      </c>
      <c r="G6" s="171">
        <v>0.02</v>
      </c>
      <c r="H6" s="165">
        <v>18568400</v>
      </c>
      <c r="I6" s="113">
        <v>2426000</v>
      </c>
      <c r="J6" s="171">
        <v>0.15</v>
      </c>
      <c r="K6" s="165">
        <v>65328800</v>
      </c>
      <c r="L6" s="113">
        <v>1568500</v>
      </c>
      <c r="M6" s="128">
        <v>0.02</v>
      </c>
      <c r="N6" s="174">
        <v>55887000</v>
      </c>
      <c r="O6" s="175">
        <f t="shared" si="0"/>
        <v>0.8554726246310969</v>
      </c>
      <c r="P6" s="109">
        <f>Volume!K6</f>
        <v>3942.25</v>
      </c>
      <c r="Q6" s="69">
        <f>Volume!J6</f>
        <v>4052.45</v>
      </c>
      <c r="R6" s="240">
        <f t="shared" si="1"/>
        <v>26474.169556</v>
      </c>
      <c r="S6" s="104">
        <f t="shared" si="2"/>
        <v>22647.927315</v>
      </c>
      <c r="T6" s="110">
        <f t="shared" si="3"/>
        <v>63760300</v>
      </c>
      <c r="U6" s="104">
        <f t="shared" si="4"/>
        <v>2.4599946988957075</v>
      </c>
      <c r="V6" s="104">
        <f t="shared" si="5"/>
        <v>14355.8446495</v>
      </c>
      <c r="W6" s="104">
        <f t="shared" si="6"/>
        <v>4593.5736485</v>
      </c>
      <c r="X6" s="104">
        <f t="shared" si="7"/>
        <v>7524.751258</v>
      </c>
      <c r="Y6" s="104">
        <f t="shared" si="8"/>
        <v>25135.9042675</v>
      </c>
      <c r="Z6" s="240">
        <f t="shared" si="9"/>
        <v>1338.2652885000025</v>
      </c>
      <c r="AA6" s="78"/>
      <c r="AB6" s="77"/>
    </row>
    <row r="7" spans="1:26" s="7" customFormat="1" ht="15">
      <c r="A7" s="196" t="s">
        <v>283</v>
      </c>
      <c r="B7" s="165">
        <v>443200</v>
      </c>
      <c r="C7" s="163">
        <v>4400</v>
      </c>
      <c r="D7" s="171">
        <v>0.01</v>
      </c>
      <c r="E7" s="165">
        <v>9400</v>
      </c>
      <c r="F7" s="113">
        <v>400</v>
      </c>
      <c r="G7" s="171">
        <v>0.04</v>
      </c>
      <c r="H7" s="165">
        <v>2200</v>
      </c>
      <c r="I7" s="113">
        <v>-1200</v>
      </c>
      <c r="J7" s="171">
        <v>-0.35</v>
      </c>
      <c r="K7" s="165">
        <v>454800</v>
      </c>
      <c r="L7" s="113">
        <v>3600</v>
      </c>
      <c r="M7" s="128">
        <v>0.01</v>
      </c>
      <c r="N7" s="174">
        <v>450600</v>
      </c>
      <c r="O7" s="175">
        <f t="shared" si="0"/>
        <v>0.9907651715039578</v>
      </c>
      <c r="P7" s="109">
        <f>Volume!K7</f>
        <v>1786.75</v>
      </c>
      <c r="Q7" s="69">
        <f>Volume!J7</f>
        <v>1735.55</v>
      </c>
      <c r="R7" s="240">
        <f t="shared" si="1"/>
        <v>78.932814</v>
      </c>
      <c r="S7" s="104">
        <f t="shared" si="2"/>
        <v>78.203883</v>
      </c>
      <c r="T7" s="110">
        <f t="shared" si="3"/>
        <v>451200</v>
      </c>
      <c r="U7" s="104">
        <f t="shared" si="4"/>
        <v>0.7978723404255319</v>
      </c>
      <c r="V7" s="104">
        <f t="shared" si="5"/>
        <v>76.919576</v>
      </c>
      <c r="W7" s="104">
        <f t="shared" si="6"/>
        <v>1.631417</v>
      </c>
      <c r="X7" s="104">
        <f t="shared" si="7"/>
        <v>0.381821</v>
      </c>
      <c r="Y7" s="104">
        <f t="shared" si="8"/>
        <v>80.61816</v>
      </c>
      <c r="Z7" s="240">
        <f t="shared" si="9"/>
        <v>-1.6853460000000098</v>
      </c>
    </row>
    <row r="8" spans="1:28" s="58" customFormat="1" ht="15">
      <c r="A8" s="196" t="s">
        <v>134</v>
      </c>
      <c r="B8" s="165">
        <v>296900</v>
      </c>
      <c r="C8" s="163">
        <v>11800</v>
      </c>
      <c r="D8" s="171">
        <v>0.04</v>
      </c>
      <c r="E8" s="165">
        <v>1900</v>
      </c>
      <c r="F8" s="113">
        <v>100</v>
      </c>
      <c r="G8" s="171">
        <v>0.06</v>
      </c>
      <c r="H8" s="165">
        <v>100</v>
      </c>
      <c r="I8" s="113">
        <v>0</v>
      </c>
      <c r="J8" s="171">
        <v>0</v>
      </c>
      <c r="K8" s="165">
        <v>298900</v>
      </c>
      <c r="L8" s="113">
        <v>11900</v>
      </c>
      <c r="M8" s="128">
        <v>0.04</v>
      </c>
      <c r="N8" s="174">
        <v>296600</v>
      </c>
      <c r="O8" s="175">
        <f t="shared" si="0"/>
        <v>0.992305118768819</v>
      </c>
      <c r="P8" s="109">
        <f>Volume!K8</f>
        <v>3540.9</v>
      </c>
      <c r="Q8" s="69">
        <f>Volume!J8</f>
        <v>3620.9</v>
      </c>
      <c r="R8" s="240">
        <f t="shared" si="1"/>
        <v>108.228701</v>
      </c>
      <c r="S8" s="104">
        <f t="shared" si="2"/>
        <v>107.395894</v>
      </c>
      <c r="T8" s="110">
        <f t="shared" si="3"/>
        <v>287000</v>
      </c>
      <c r="U8" s="104">
        <f t="shared" si="4"/>
        <v>4.146341463414634</v>
      </c>
      <c r="V8" s="104">
        <f t="shared" si="5"/>
        <v>107.504521</v>
      </c>
      <c r="W8" s="104">
        <f t="shared" si="6"/>
        <v>0.687971</v>
      </c>
      <c r="X8" s="104">
        <f t="shared" si="7"/>
        <v>0.036209</v>
      </c>
      <c r="Y8" s="104">
        <f t="shared" si="8"/>
        <v>101.62383</v>
      </c>
      <c r="Z8" s="240">
        <f t="shared" si="9"/>
        <v>6.604871000000003</v>
      </c>
      <c r="AA8" s="78"/>
      <c r="AB8" s="77"/>
    </row>
    <row r="9" spans="1:26" s="7" customFormat="1" ht="15">
      <c r="A9" s="196" t="s">
        <v>0</v>
      </c>
      <c r="B9" s="165">
        <v>3219000</v>
      </c>
      <c r="C9" s="163">
        <v>-60750</v>
      </c>
      <c r="D9" s="171">
        <v>-0.02</v>
      </c>
      <c r="E9" s="165">
        <v>89625</v>
      </c>
      <c r="F9" s="113">
        <v>3000</v>
      </c>
      <c r="G9" s="171">
        <v>0.03</v>
      </c>
      <c r="H9" s="165">
        <v>9750</v>
      </c>
      <c r="I9" s="113">
        <v>1500</v>
      </c>
      <c r="J9" s="171">
        <v>0.18</v>
      </c>
      <c r="K9" s="165">
        <v>3318375</v>
      </c>
      <c r="L9" s="113">
        <v>-56250</v>
      </c>
      <c r="M9" s="128">
        <v>-0.02</v>
      </c>
      <c r="N9" s="174">
        <v>3280125</v>
      </c>
      <c r="O9" s="175">
        <f t="shared" si="0"/>
        <v>0.9884732738162504</v>
      </c>
      <c r="P9" s="109">
        <f>Volume!K9</f>
        <v>1048.8</v>
      </c>
      <c r="Q9" s="69">
        <f>Volume!J9</f>
        <v>1064.85</v>
      </c>
      <c r="R9" s="240">
        <f t="shared" si="1"/>
        <v>353.357161875</v>
      </c>
      <c r="S9" s="104">
        <f t="shared" si="2"/>
        <v>349.2841106249999</v>
      </c>
      <c r="T9" s="110">
        <f t="shared" si="3"/>
        <v>3374625</v>
      </c>
      <c r="U9" s="104">
        <f t="shared" si="4"/>
        <v>-1.66685187243027</v>
      </c>
      <c r="V9" s="104">
        <f t="shared" si="5"/>
        <v>342.77521499999995</v>
      </c>
      <c r="W9" s="104">
        <f t="shared" si="6"/>
        <v>9.543718124999998</v>
      </c>
      <c r="X9" s="104">
        <f t="shared" si="7"/>
        <v>1.03822875</v>
      </c>
      <c r="Y9" s="104">
        <f t="shared" si="8"/>
        <v>353.93067</v>
      </c>
      <c r="Z9" s="240">
        <f t="shared" si="9"/>
        <v>-0.5735081250000462</v>
      </c>
    </row>
    <row r="10" spans="1:26" s="7" customFormat="1" ht="15">
      <c r="A10" s="196" t="s">
        <v>135</v>
      </c>
      <c r="B10" s="287">
        <v>3616200</v>
      </c>
      <c r="C10" s="164">
        <v>269500</v>
      </c>
      <c r="D10" s="172">
        <v>0.08</v>
      </c>
      <c r="E10" s="173">
        <v>298900</v>
      </c>
      <c r="F10" s="168">
        <v>34300</v>
      </c>
      <c r="G10" s="172">
        <v>0.13</v>
      </c>
      <c r="H10" s="166">
        <v>14700</v>
      </c>
      <c r="I10" s="169">
        <v>14700</v>
      </c>
      <c r="J10" s="172">
        <v>0</v>
      </c>
      <c r="K10" s="165">
        <v>3929800</v>
      </c>
      <c r="L10" s="113">
        <v>318500</v>
      </c>
      <c r="M10" s="358">
        <v>0.09</v>
      </c>
      <c r="N10" s="176">
        <v>3831800</v>
      </c>
      <c r="O10" s="175">
        <f t="shared" si="0"/>
        <v>0.9750623441396509</v>
      </c>
      <c r="P10" s="109">
        <f>Volume!K10</f>
        <v>89.25</v>
      </c>
      <c r="Q10" s="69">
        <f>Volume!J10</f>
        <v>91.8</v>
      </c>
      <c r="R10" s="240">
        <f t="shared" si="1"/>
        <v>36.075564</v>
      </c>
      <c r="S10" s="104">
        <f t="shared" si="2"/>
        <v>35.175924</v>
      </c>
      <c r="T10" s="110">
        <f t="shared" si="3"/>
        <v>3611300</v>
      </c>
      <c r="U10" s="104">
        <f t="shared" si="4"/>
        <v>8.819538670284938</v>
      </c>
      <c r="V10" s="104">
        <f t="shared" si="5"/>
        <v>33.196716</v>
      </c>
      <c r="W10" s="104">
        <f t="shared" si="6"/>
        <v>2.743902</v>
      </c>
      <c r="X10" s="104">
        <f t="shared" si="7"/>
        <v>0.134946</v>
      </c>
      <c r="Y10" s="104">
        <f t="shared" si="8"/>
        <v>32.2308525</v>
      </c>
      <c r="Z10" s="240">
        <f t="shared" si="9"/>
        <v>3.8447115000000025</v>
      </c>
    </row>
    <row r="11" spans="1:28" s="58" customFormat="1" ht="15">
      <c r="A11" s="196" t="s">
        <v>174</v>
      </c>
      <c r="B11" s="165">
        <v>7664800</v>
      </c>
      <c r="C11" s="163">
        <v>13400</v>
      </c>
      <c r="D11" s="171">
        <v>0</v>
      </c>
      <c r="E11" s="165">
        <v>462300</v>
      </c>
      <c r="F11" s="113">
        <v>13400</v>
      </c>
      <c r="G11" s="171">
        <v>0.03</v>
      </c>
      <c r="H11" s="165">
        <v>0</v>
      </c>
      <c r="I11" s="113">
        <v>0</v>
      </c>
      <c r="J11" s="171">
        <v>0</v>
      </c>
      <c r="K11" s="165">
        <v>8127100</v>
      </c>
      <c r="L11" s="113">
        <v>26800</v>
      </c>
      <c r="M11" s="128">
        <v>0</v>
      </c>
      <c r="N11" s="174">
        <v>8066800</v>
      </c>
      <c r="O11" s="175">
        <f t="shared" si="0"/>
        <v>0.9925803792250618</v>
      </c>
      <c r="P11" s="109">
        <f>Volume!K11</f>
        <v>67.5</v>
      </c>
      <c r="Q11" s="69">
        <f>Volume!J11</f>
        <v>68.3</v>
      </c>
      <c r="R11" s="240">
        <f t="shared" si="1"/>
        <v>55.508093</v>
      </c>
      <c r="S11" s="104">
        <f t="shared" si="2"/>
        <v>55.096244</v>
      </c>
      <c r="T11" s="110">
        <f t="shared" si="3"/>
        <v>8100300</v>
      </c>
      <c r="U11" s="104">
        <f t="shared" si="4"/>
        <v>0.3308519437551696</v>
      </c>
      <c r="V11" s="104">
        <f t="shared" si="5"/>
        <v>52.350584</v>
      </c>
      <c r="W11" s="104">
        <f t="shared" si="6"/>
        <v>3.157509</v>
      </c>
      <c r="X11" s="104">
        <f t="shared" si="7"/>
        <v>0</v>
      </c>
      <c r="Y11" s="104">
        <f t="shared" si="8"/>
        <v>54.677025</v>
      </c>
      <c r="Z11" s="240">
        <f t="shared" si="9"/>
        <v>0.8310680000000019</v>
      </c>
      <c r="AA11" s="78"/>
      <c r="AB11" s="77"/>
    </row>
    <row r="12" spans="1:28" s="58" customFormat="1" ht="15">
      <c r="A12" s="196" t="s">
        <v>284</v>
      </c>
      <c r="B12" s="165">
        <v>109800</v>
      </c>
      <c r="C12" s="163">
        <v>52200</v>
      </c>
      <c r="D12" s="171">
        <v>0.91</v>
      </c>
      <c r="E12" s="165">
        <v>0</v>
      </c>
      <c r="F12" s="113">
        <v>0</v>
      </c>
      <c r="G12" s="171">
        <v>0</v>
      </c>
      <c r="H12" s="165">
        <v>0</v>
      </c>
      <c r="I12" s="113">
        <v>0</v>
      </c>
      <c r="J12" s="171">
        <v>0</v>
      </c>
      <c r="K12" s="165">
        <v>109800</v>
      </c>
      <c r="L12" s="113">
        <v>52200</v>
      </c>
      <c r="M12" s="128">
        <v>0.91</v>
      </c>
      <c r="N12" s="174">
        <v>109800</v>
      </c>
      <c r="O12" s="175">
        <f t="shared" si="0"/>
        <v>1</v>
      </c>
      <c r="P12" s="109">
        <f>Volume!K12</f>
        <v>345.85</v>
      </c>
      <c r="Q12" s="69">
        <f>Volume!J12</f>
        <v>351.2</v>
      </c>
      <c r="R12" s="240">
        <f t="shared" si="1"/>
        <v>3.856176</v>
      </c>
      <c r="S12" s="104">
        <f t="shared" si="2"/>
        <v>3.856176</v>
      </c>
      <c r="T12" s="110">
        <f t="shared" si="3"/>
        <v>57600</v>
      </c>
      <c r="U12" s="104">
        <f t="shared" si="4"/>
        <v>90.625</v>
      </c>
      <c r="V12" s="104">
        <f t="shared" si="5"/>
        <v>3.856176</v>
      </c>
      <c r="W12" s="104">
        <f t="shared" si="6"/>
        <v>0</v>
      </c>
      <c r="X12" s="104">
        <f t="shared" si="7"/>
        <v>0</v>
      </c>
      <c r="Y12" s="104">
        <f t="shared" si="8"/>
        <v>1.992096</v>
      </c>
      <c r="Z12" s="240">
        <f t="shared" si="9"/>
        <v>1.86408</v>
      </c>
      <c r="AA12" s="78"/>
      <c r="AB12" s="77"/>
    </row>
    <row r="13" spans="1:26" s="7" customFormat="1" ht="15">
      <c r="A13" s="196" t="s">
        <v>75</v>
      </c>
      <c r="B13" s="165">
        <v>3500600</v>
      </c>
      <c r="C13" s="163">
        <v>46000</v>
      </c>
      <c r="D13" s="171">
        <v>0.01</v>
      </c>
      <c r="E13" s="165">
        <v>234600</v>
      </c>
      <c r="F13" s="113">
        <v>13800</v>
      </c>
      <c r="G13" s="171">
        <v>0.06</v>
      </c>
      <c r="H13" s="165">
        <v>0</v>
      </c>
      <c r="I13" s="113">
        <v>0</v>
      </c>
      <c r="J13" s="171">
        <v>0</v>
      </c>
      <c r="K13" s="165">
        <v>3735200</v>
      </c>
      <c r="L13" s="113">
        <v>59800</v>
      </c>
      <c r="M13" s="128">
        <v>0.02</v>
      </c>
      <c r="N13" s="174">
        <v>3670800</v>
      </c>
      <c r="O13" s="175">
        <f t="shared" si="0"/>
        <v>0.9827586206896551</v>
      </c>
      <c r="P13" s="109">
        <f>Volume!K13</f>
        <v>86.2</v>
      </c>
      <c r="Q13" s="69">
        <f>Volume!J13</f>
        <v>89.15</v>
      </c>
      <c r="R13" s="240">
        <f t="shared" si="1"/>
        <v>33.299308</v>
      </c>
      <c r="S13" s="104">
        <f t="shared" si="2"/>
        <v>32.725182</v>
      </c>
      <c r="T13" s="110">
        <f t="shared" si="3"/>
        <v>3675400</v>
      </c>
      <c r="U13" s="104">
        <f t="shared" si="4"/>
        <v>1.6270337922403004</v>
      </c>
      <c r="V13" s="104">
        <f t="shared" si="5"/>
        <v>31.207849</v>
      </c>
      <c r="W13" s="104">
        <f t="shared" si="6"/>
        <v>2.091459</v>
      </c>
      <c r="X13" s="104">
        <f t="shared" si="7"/>
        <v>0</v>
      </c>
      <c r="Y13" s="104">
        <f t="shared" si="8"/>
        <v>31.681948</v>
      </c>
      <c r="Z13" s="240">
        <f t="shared" si="9"/>
        <v>1.617360000000005</v>
      </c>
    </row>
    <row r="14" spans="1:26" s="7" customFormat="1" ht="15">
      <c r="A14" s="196" t="s">
        <v>88</v>
      </c>
      <c r="B14" s="287">
        <v>17664400</v>
      </c>
      <c r="C14" s="164">
        <v>-30100</v>
      </c>
      <c r="D14" s="172">
        <v>0</v>
      </c>
      <c r="E14" s="173">
        <v>2425200</v>
      </c>
      <c r="F14" s="168">
        <v>107500</v>
      </c>
      <c r="G14" s="172">
        <v>0.05</v>
      </c>
      <c r="H14" s="166">
        <v>240800</v>
      </c>
      <c r="I14" s="169">
        <v>0</v>
      </c>
      <c r="J14" s="172">
        <v>0</v>
      </c>
      <c r="K14" s="165">
        <v>20330400</v>
      </c>
      <c r="L14" s="113">
        <v>77400</v>
      </c>
      <c r="M14" s="358">
        <v>0</v>
      </c>
      <c r="N14" s="176">
        <v>19840200</v>
      </c>
      <c r="O14" s="175">
        <f t="shared" si="0"/>
        <v>0.9758883248730964</v>
      </c>
      <c r="P14" s="109">
        <f>Volume!K14</f>
        <v>52.95</v>
      </c>
      <c r="Q14" s="69">
        <f>Volume!J14</f>
        <v>53.4</v>
      </c>
      <c r="R14" s="240">
        <f t="shared" si="1"/>
        <v>108.564336</v>
      </c>
      <c r="S14" s="104">
        <f t="shared" si="2"/>
        <v>105.946668</v>
      </c>
      <c r="T14" s="110">
        <f t="shared" si="3"/>
        <v>20253000</v>
      </c>
      <c r="U14" s="104">
        <f t="shared" si="4"/>
        <v>0.3821656050955414</v>
      </c>
      <c r="V14" s="104">
        <f t="shared" si="5"/>
        <v>94.327896</v>
      </c>
      <c r="W14" s="104">
        <f t="shared" si="6"/>
        <v>12.950568</v>
      </c>
      <c r="X14" s="104">
        <f t="shared" si="7"/>
        <v>1.285872</v>
      </c>
      <c r="Y14" s="104">
        <f t="shared" si="8"/>
        <v>107.239635</v>
      </c>
      <c r="Z14" s="240">
        <f t="shared" si="9"/>
        <v>1.3247009999999904</v>
      </c>
    </row>
    <row r="15" spans="1:28" s="58" customFormat="1" ht="15">
      <c r="A15" s="196" t="s">
        <v>136</v>
      </c>
      <c r="B15" s="165">
        <v>38562900</v>
      </c>
      <c r="C15" s="163">
        <v>1260600</v>
      </c>
      <c r="D15" s="171">
        <v>0.03</v>
      </c>
      <c r="E15" s="165">
        <v>8967450</v>
      </c>
      <c r="F15" s="113">
        <v>85950</v>
      </c>
      <c r="G15" s="171">
        <v>0.01</v>
      </c>
      <c r="H15" s="165">
        <v>1680800</v>
      </c>
      <c r="I15" s="113">
        <v>47750</v>
      </c>
      <c r="J15" s="171">
        <v>0.03</v>
      </c>
      <c r="K15" s="165">
        <v>49211150</v>
      </c>
      <c r="L15" s="113">
        <v>1394300</v>
      </c>
      <c r="M15" s="128">
        <v>0.03</v>
      </c>
      <c r="N15" s="174">
        <v>48179750</v>
      </c>
      <c r="O15" s="175">
        <f t="shared" si="0"/>
        <v>0.979041335144576</v>
      </c>
      <c r="P15" s="109">
        <f>Volume!K15</f>
        <v>45.85</v>
      </c>
      <c r="Q15" s="69">
        <f>Volume!J15</f>
        <v>46.35</v>
      </c>
      <c r="R15" s="240">
        <f t="shared" si="1"/>
        <v>228.09368025</v>
      </c>
      <c r="S15" s="104">
        <f t="shared" si="2"/>
        <v>223.31314125</v>
      </c>
      <c r="T15" s="110">
        <f t="shared" si="3"/>
        <v>47816850</v>
      </c>
      <c r="U15" s="104">
        <f t="shared" si="4"/>
        <v>2.915917715198722</v>
      </c>
      <c r="V15" s="104">
        <f t="shared" si="5"/>
        <v>178.7390415</v>
      </c>
      <c r="W15" s="104">
        <f t="shared" si="6"/>
        <v>41.56413075</v>
      </c>
      <c r="X15" s="104">
        <f t="shared" si="7"/>
        <v>7.790508</v>
      </c>
      <c r="Y15" s="104">
        <f t="shared" si="8"/>
        <v>219.24025725</v>
      </c>
      <c r="Z15" s="240">
        <f t="shared" si="9"/>
        <v>8.853422999999992</v>
      </c>
      <c r="AA15" s="78"/>
      <c r="AB15" s="77"/>
    </row>
    <row r="16" spans="1:28" s="58" customFormat="1" ht="15">
      <c r="A16" s="196" t="s">
        <v>157</v>
      </c>
      <c r="B16" s="165">
        <v>792050</v>
      </c>
      <c r="C16" s="163">
        <v>52150</v>
      </c>
      <c r="D16" s="171">
        <v>0.07</v>
      </c>
      <c r="E16" s="165">
        <v>350</v>
      </c>
      <c r="F16" s="113">
        <v>0</v>
      </c>
      <c r="G16" s="171">
        <v>0</v>
      </c>
      <c r="H16" s="165">
        <v>0</v>
      </c>
      <c r="I16" s="113">
        <v>0</v>
      </c>
      <c r="J16" s="171">
        <v>0</v>
      </c>
      <c r="K16" s="165">
        <v>792400</v>
      </c>
      <c r="L16" s="113">
        <v>52150</v>
      </c>
      <c r="M16" s="128">
        <v>0.07</v>
      </c>
      <c r="N16" s="174">
        <v>791350</v>
      </c>
      <c r="O16" s="175">
        <f t="shared" si="0"/>
        <v>0.9986749116607774</v>
      </c>
      <c r="P16" s="109">
        <f>Volume!K16</f>
        <v>716.8</v>
      </c>
      <c r="Q16" s="69">
        <f>Volume!J16</f>
        <v>727.35</v>
      </c>
      <c r="R16" s="240">
        <f t="shared" si="1"/>
        <v>57.635214</v>
      </c>
      <c r="S16" s="104">
        <f t="shared" si="2"/>
        <v>57.55884225</v>
      </c>
      <c r="T16" s="110">
        <f t="shared" si="3"/>
        <v>740250</v>
      </c>
      <c r="U16" s="104">
        <f t="shared" si="4"/>
        <v>7.044917257683216</v>
      </c>
      <c r="V16" s="104">
        <f t="shared" si="5"/>
        <v>57.60975675</v>
      </c>
      <c r="W16" s="104">
        <f t="shared" si="6"/>
        <v>0.02545725</v>
      </c>
      <c r="X16" s="104">
        <f t="shared" si="7"/>
        <v>0</v>
      </c>
      <c r="Y16" s="104">
        <f t="shared" si="8"/>
        <v>53.061119999999995</v>
      </c>
      <c r="Z16" s="240">
        <f t="shared" si="9"/>
        <v>4.574094000000002</v>
      </c>
      <c r="AA16" s="78"/>
      <c r="AB16" s="77"/>
    </row>
    <row r="17" spans="1:28" s="58" customFormat="1" ht="15">
      <c r="A17" s="196" t="s">
        <v>193</v>
      </c>
      <c r="B17" s="165">
        <v>1352700</v>
      </c>
      <c r="C17" s="163">
        <v>55900</v>
      </c>
      <c r="D17" s="171">
        <v>0.04</v>
      </c>
      <c r="E17" s="165">
        <v>6800</v>
      </c>
      <c r="F17" s="113">
        <v>100</v>
      </c>
      <c r="G17" s="171">
        <v>0.01</v>
      </c>
      <c r="H17" s="165">
        <v>400</v>
      </c>
      <c r="I17" s="113">
        <v>0</v>
      </c>
      <c r="J17" s="171">
        <v>0</v>
      </c>
      <c r="K17" s="165">
        <v>1359900</v>
      </c>
      <c r="L17" s="113">
        <v>56000</v>
      </c>
      <c r="M17" s="128">
        <v>0.04</v>
      </c>
      <c r="N17" s="174">
        <v>1357200</v>
      </c>
      <c r="O17" s="175">
        <f t="shared" si="0"/>
        <v>0.9980145598941098</v>
      </c>
      <c r="P17" s="109">
        <f>Volume!K17</f>
        <v>2760.7</v>
      </c>
      <c r="Q17" s="69">
        <f>Volume!J17</f>
        <v>2768</v>
      </c>
      <c r="R17" s="240">
        <f t="shared" si="1"/>
        <v>376.42032</v>
      </c>
      <c r="S17" s="104">
        <f t="shared" si="2"/>
        <v>375.67296</v>
      </c>
      <c r="T17" s="110">
        <f t="shared" si="3"/>
        <v>1303900</v>
      </c>
      <c r="U17" s="104">
        <f t="shared" si="4"/>
        <v>4.294807884040187</v>
      </c>
      <c r="V17" s="104">
        <f t="shared" si="5"/>
        <v>374.42736</v>
      </c>
      <c r="W17" s="104">
        <f t="shared" si="6"/>
        <v>1.88224</v>
      </c>
      <c r="X17" s="104">
        <f t="shared" si="7"/>
        <v>0.11072</v>
      </c>
      <c r="Y17" s="104">
        <f t="shared" si="8"/>
        <v>359.967673</v>
      </c>
      <c r="Z17" s="240">
        <f t="shared" si="9"/>
        <v>16.452647000000013</v>
      </c>
      <c r="AA17" s="78"/>
      <c r="AB17" s="77"/>
    </row>
    <row r="18" spans="1:28" s="58" customFormat="1" ht="15">
      <c r="A18" s="196" t="s">
        <v>285</v>
      </c>
      <c r="B18" s="165">
        <v>4233200</v>
      </c>
      <c r="C18" s="163">
        <v>1600750</v>
      </c>
      <c r="D18" s="171">
        <v>0.61</v>
      </c>
      <c r="E18" s="165">
        <v>296400</v>
      </c>
      <c r="F18" s="113">
        <v>38950</v>
      </c>
      <c r="G18" s="171">
        <v>0.15</v>
      </c>
      <c r="H18" s="165">
        <v>9500</v>
      </c>
      <c r="I18" s="113">
        <v>0</v>
      </c>
      <c r="J18" s="171">
        <v>0</v>
      </c>
      <c r="K18" s="165">
        <v>4539100</v>
      </c>
      <c r="L18" s="113">
        <v>1639700</v>
      </c>
      <c r="M18" s="128">
        <v>0.57</v>
      </c>
      <c r="N18" s="174">
        <v>4263600</v>
      </c>
      <c r="O18" s="175">
        <f t="shared" si="0"/>
        <v>0.9393051485977396</v>
      </c>
      <c r="P18" s="109">
        <f>Volume!K18</f>
        <v>201.65</v>
      </c>
      <c r="Q18" s="69">
        <f>Volume!J18</f>
        <v>210.1</v>
      </c>
      <c r="R18" s="240">
        <f t="shared" si="1"/>
        <v>95.366491</v>
      </c>
      <c r="S18" s="104">
        <f t="shared" si="2"/>
        <v>89.578236</v>
      </c>
      <c r="T18" s="110">
        <f t="shared" si="3"/>
        <v>2899400</v>
      </c>
      <c r="U18" s="104">
        <f t="shared" si="4"/>
        <v>56.553079947575355</v>
      </c>
      <c r="V18" s="104">
        <f t="shared" si="5"/>
        <v>88.939532</v>
      </c>
      <c r="W18" s="104">
        <f t="shared" si="6"/>
        <v>6.227364</v>
      </c>
      <c r="X18" s="104">
        <f t="shared" si="7"/>
        <v>0.199595</v>
      </c>
      <c r="Y18" s="104">
        <f t="shared" si="8"/>
        <v>58.466401</v>
      </c>
      <c r="Z18" s="240">
        <f t="shared" si="9"/>
        <v>36.90009</v>
      </c>
      <c r="AA18" s="78"/>
      <c r="AB18" s="77"/>
    </row>
    <row r="19" spans="1:26" s="8" customFormat="1" ht="15">
      <c r="A19" s="196" t="s">
        <v>286</v>
      </c>
      <c r="B19" s="165">
        <v>6340800</v>
      </c>
      <c r="C19" s="163">
        <v>2755200</v>
      </c>
      <c r="D19" s="171">
        <v>0.77</v>
      </c>
      <c r="E19" s="165">
        <v>916800</v>
      </c>
      <c r="F19" s="113">
        <v>280800</v>
      </c>
      <c r="G19" s="171">
        <v>0.44</v>
      </c>
      <c r="H19" s="165">
        <v>67200</v>
      </c>
      <c r="I19" s="113">
        <v>2400</v>
      </c>
      <c r="J19" s="171">
        <v>0.04</v>
      </c>
      <c r="K19" s="165">
        <v>7324800</v>
      </c>
      <c r="L19" s="113">
        <v>3038400</v>
      </c>
      <c r="M19" s="128">
        <v>0.71</v>
      </c>
      <c r="N19" s="174">
        <v>6844800</v>
      </c>
      <c r="O19" s="175">
        <f t="shared" si="0"/>
        <v>0.9344692005242464</v>
      </c>
      <c r="P19" s="109">
        <f>Volume!K19</f>
        <v>81.05</v>
      </c>
      <c r="Q19" s="69">
        <f>Volume!J19</f>
        <v>84.65</v>
      </c>
      <c r="R19" s="240">
        <f t="shared" si="1"/>
        <v>62.004432</v>
      </c>
      <c r="S19" s="104">
        <f t="shared" si="2"/>
        <v>57.941232</v>
      </c>
      <c r="T19" s="110">
        <f t="shared" si="3"/>
        <v>4286400</v>
      </c>
      <c r="U19" s="104">
        <f t="shared" si="4"/>
        <v>70.88465845464725</v>
      </c>
      <c r="V19" s="104">
        <f t="shared" si="5"/>
        <v>53.67487200000001</v>
      </c>
      <c r="W19" s="104">
        <f t="shared" si="6"/>
        <v>7.760712</v>
      </c>
      <c r="X19" s="104">
        <f t="shared" si="7"/>
        <v>0.568848</v>
      </c>
      <c r="Y19" s="104">
        <f t="shared" si="8"/>
        <v>34.741272</v>
      </c>
      <c r="Z19" s="240">
        <f t="shared" si="9"/>
        <v>27.26316</v>
      </c>
    </row>
    <row r="20" spans="1:26" s="8" customFormat="1" ht="15">
      <c r="A20" s="196" t="s">
        <v>76</v>
      </c>
      <c r="B20" s="165">
        <v>7431200</v>
      </c>
      <c r="C20" s="163">
        <v>156800</v>
      </c>
      <c r="D20" s="171">
        <v>0.02</v>
      </c>
      <c r="E20" s="165">
        <v>96600</v>
      </c>
      <c r="F20" s="113">
        <v>5600</v>
      </c>
      <c r="G20" s="171">
        <v>0.06</v>
      </c>
      <c r="H20" s="165">
        <v>5600</v>
      </c>
      <c r="I20" s="113">
        <v>0</v>
      </c>
      <c r="J20" s="171">
        <v>0</v>
      </c>
      <c r="K20" s="165">
        <v>7533400</v>
      </c>
      <c r="L20" s="113">
        <v>162400</v>
      </c>
      <c r="M20" s="128">
        <v>0.02</v>
      </c>
      <c r="N20" s="174">
        <v>7501200</v>
      </c>
      <c r="O20" s="175">
        <f t="shared" si="0"/>
        <v>0.9957257015424642</v>
      </c>
      <c r="P20" s="109">
        <f>Volume!K20</f>
        <v>225.55</v>
      </c>
      <c r="Q20" s="69">
        <f>Volume!J20</f>
        <v>240.55</v>
      </c>
      <c r="R20" s="240">
        <f t="shared" si="1"/>
        <v>181.215937</v>
      </c>
      <c r="S20" s="104">
        <f t="shared" si="2"/>
        <v>180.441366</v>
      </c>
      <c r="T20" s="110">
        <f t="shared" si="3"/>
        <v>7371000</v>
      </c>
      <c r="U20" s="104">
        <f t="shared" si="4"/>
        <v>2.2032288698955367</v>
      </c>
      <c r="V20" s="104">
        <f t="shared" si="5"/>
        <v>178.757516</v>
      </c>
      <c r="W20" s="104">
        <f t="shared" si="6"/>
        <v>2.323713</v>
      </c>
      <c r="X20" s="104">
        <f t="shared" si="7"/>
        <v>0.134708</v>
      </c>
      <c r="Y20" s="104">
        <f t="shared" si="8"/>
        <v>166.252905</v>
      </c>
      <c r="Z20" s="240">
        <f t="shared" si="9"/>
        <v>14.963031999999998</v>
      </c>
    </row>
    <row r="21" spans="1:28" s="58" customFormat="1" ht="15">
      <c r="A21" s="196" t="s">
        <v>77</v>
      </c>
      <c r="B21" s="165">
        <v>5065400</v>
      </c>
      <c r="C21" s="163">
        <v>-543400</v>
      </c>
      <c r="D21" s="171">
        <v>-0.1</v>
      </c>
      <c r="E21" s="165">
        <v>733400</v>
      </c>
      <c r="F21" s="113">
        <v>45600</v>
      </c>
      <c r="G21" s="171">
        <v>0.07</v>
      </c>
      <c r="H21" s="165">
        <v>197600</v>
      </c>
      <c r="I21" s="113">
        <v>15200</v>
      </c>
      <c r="J21" s="171">
        <v>0.08</v>
      </c>
      <c r="K21" s="165">
        <v>5996400</v>
      </c>
      <c r="L21" s="113">
        <v>-482600</v>
      </c>
      <c r="M21" s="128">
        <v>-0.07</v>
      </c>
      <c r="N21" s="174">
        <v>5817800</v>
      </c>
      <c r="O21" s="175">
        <f t="shared" si="0"/>
        <v>0.9702154626108999</v>
      </c>
      <c r="P21" s="109">
        <f>Volume!K21</f>
        <v>192.15</v>
      </c>
      <c r="Q21" s="69">
        <f>Volume!J21</f>
        <v>206.55</v>
      </c>
      <c r="R21" s="240">
        <f t="shared" si="1"/>
        <v>123.855642</v>
      </c>
      <c r="S21" s="104">
        <f t="shared" si="2"/>
        <v>120.166659</v>
      </c>
      <c r="T21" s="110">
        <f t="shared" si="3"/>
        <v>6479000</v>
      </c>
      <c r="U21" s="104">
        <f t="shared" si="4"/>
        <v>-7.448680351906159</v>
      </c>
      <c r="V21" s="104">
        <f t="shared" si="5"/>
        <v>104.625837</v>
      </c>
      <c r="W21" s="104">
        <f t="shared" si="6"/>
        <v>15.148377</v>
      </c>
      <c r="X21" s="104">
        <f t="shared" si="7"/>
        <v>4.081428</v>
      </c>
      <c r="Y21" s="104">
        <f t="shared" si="8"/>
        <v>124.493985</v>
      </c>
      <c r="Z21" s="240">
        <f t="shared" si="9"/>
        <v>-0.6383429999999919</v>
      </c>
      <c r="AA21" s="78"/>
      <c r="AB21" s="77"/>
    </row>
    <row r="22" spans="1:26" s="7" customFormat="1" ht="15">
      <c r="A22" s="196" t="s">
        <v>287</v>
      </c>
      <c r="B22" s="287">
        <v>1794450</v>
      </c>
      <c r="C22" s="164">
        <v>140700</v>
      </c>
      <c r="D22" s="172">
        <v>0.09</v>
      </c>
      <c r="E22" s="173">
        <v>8400</v>
      </c>
      <c r="F22" s="168">
        <v>0</v>
      </c>
      <c r="G22" s="172">
        <v>0</v>
      </c>
      <c r="H22" s="166">
        <v>1050</v>
      </c>
      <c r="I22" s="169">
        <v>0</v>
      </c>
      <c r="J22" s="172">
        <v>0</v>
      </c>
      <c r="K22" s="165">
        <v>1803900</v>
      </c>
      <c r="L22" s="113">
        <v>140700</v>
      </c>
      <c r="M22" s="358">
        <v>0.08</v>
      </c>
      <c r="N22" s="176">
        <v>1790250</v>
      </c>
      <c r="O22" s="175">
        <f t="shared" si="0"/>
        <v>0.9924330616996507</v>
      </c>
      <c r="P22" s="109">
        <f>Volume!K22</f>
        <v>228.85</v>
      </c>
      <c r="Q22" s="69">
        <f>Volume!J22</f>
        <v>229.05</v>
      </c>
      <c r="R22" s="240">
        <f t="shared" si="1"/>
        <v>41.3183295</v>
      </c>
      <c r="S22" s="104">
        <f t="shared" si="2"/>
        <v>41.00567625</v>
      </c>
      <c r="T22" s="110">
        <f t="shared" si="3"/>
        <v>1663200</v>
      </c>
      <c r="U22" s="104">
        <f t="shared" si="4"/>
        <v>8.45959595959596</v>
      </c>
      <c r="V22" s="104">
        <f t="shared" si="5"/>
        <v>41.10187725</v>
      </c>
      <c r="W22" s="104">
        <f t="shared" si="6"/>
        <v>0.192402</v>
      </c>
      <c r="X22" s="104">
        <f t="shared" si="7"/>
        <v>0.02405025</v>
      </c>
      <c r="Y22" s="104">
        <f t="shared" si="8"/>
        <v>38.062332</v>
      </c>
      <c r="Z22" s="240">
        <f t="shared" si="9"/>
        <v>3.2559974999999994</v>
      </c>
    </row>
    <row r="23" spans="1:26" s="7" customFormat="1" ht="15">
      <c r="A23" s="196" t="s">
        <v>34</v>
      </c>
      <c r="B23" s="287">
        <v>600050</v>
      </c>
      <c r="C23" s="164">
        <v>-18700</v>
      </c>
      <c r="D23" s="172">
        <v>-0.03</v>
      </c>
      <c r="E23" s="173">
        <v>1100</v>
      </c>
      <c r="F23" s="168">
        <v>0</v>
      </c>
      <c r="G23" s="172">
        <v>0</v>
      </c>
      <c r="H23" s="166">
        <v>550</v>
      </c>
      <c r="I23" s="169">
        <v>0</v>
      </c>
      <c r="J23" s="172">
        <v>0</v>
      </c>
      <c r="K23" s="165">
        <v>601700</v>
      </c>
      <c r="L23" s="113">
        <v>-18700</v>
      </c>
      <c r="M23" s="358">
        <v>-0.03</v>
      </c>
      <c r="N23" s="176">
        <v>597850</v>
      </c>
      <c r="O23" s="175">
        <f t="shared" si="0"/>
        <v>0.993601462522852</v>
      </c>
      <c r="P23" s="109">
        <f>Volume!K23</f>
        <v>1279.05</v>
      </c>
      <c r="Q23" s="69">
        <f>Volume!J23</f>
        <v>1313.8</v>
      </c>
      <c r="R23" s="240">
        <f t="shared" si="1"/>
        <v>79.051346</v>
      </c>
      <c r="S23" s="104">
        <f t="shared" si="2"/>
        <v>78.545533</v>
      </c>
      <c r="T23" s="110">
        <f t="shared" si="3"/>
        <v>620400</v>
      </c>
      <c r="U23" s="104">
        <f t="shared" si="4"/>
        <v>-3.0141843971631204</v>
      </c>
      <c r="V23" s="104">
        <f t="shared" si="5"/>
        <v>78.834569</v>
      </c>
      <c r="W23" s="104">
        <f t="shared" si="6"/>
        <v>0.144518</v>
      </c>
      <c r="X23" s="104">
        <f t="shared" si="7"/>
        <v>0.072259</v>
      </c>
      <c r="Y23" s="104">
        <f t="shared" si="8"/>
        <v>79.352262</v>
      </c>
      <c r="Z23" s="240">
        <f t="shared" si="9"/>
        <v>-0.30091600000000085</v>
      </c>
    </row>
    <row r="24" spans="1:28" s="58" customFormat="1" ht="15">
      <c r="A24" s="196" t="s">
        <v>288</v>
      </c>
      <c r="B24" s="165">
        <v>261250</v>
      </c>
      <c r="C24" s="163">
        <v>45750</v>
      </c>
      <c r="D24" s="171">
        <v>0.21</v>
      </c>
      <c r="E24" s="165">
        <v>1000</v>
      </c>
      <c r="F24" s="113">
        <v>0</v>
      </c>
      <c r="G24" s="171">
        <v>0</v>
      </c>
      <c r="H24" s="165">
        <v>0</v>
      </c>
      <c r="I24" s="113">
        <v>0</v>
      </c>
      <c r="J24" s="171">
        <v>0</v>
      </c>
      <c r="K24" s="165">
        <v>262250</v>
      </c>
      <c r="L24" s="113">
        <v>45750</v>
      </c>
      <c r="M24" s="128">
        <v>0.21</v>
      </c>
      <c r="N24" s="174">
        <v>261750</v>
      </c>
      <c r="O24" s="175">
        <f t="shared" si="0"/>
        <v>0.998093422306959</v>
      </c>
      <c r="P24" s="109">
        <f>Volume!K24</f>
        <v>1120.25</v>
      </c>
      <c r="Q24" s="69">
        <f>Volume!J24</f>
        <v>1163.95</v>
      </c>
      <c r="R24" s="240">
        <f t="shared" si="1"/>
        <v>30.52458875</v>
      </c>
      <c r="S24" s="104">
        <f t="shared" si="2"/>
        <v>30.46639125</v>
      </c>
      <c r="T24" s="110">
        <f t="shared" si="3"/>
        <v>216500</v>
      </c>
      <c r="U24" s="104">
        <f t="shared" si="4"/>
        <v>21.131639722863742</v>
      </c>
      <c r="V24" s="104">
        <f t="shared" si="5"/>
        <v>30.40819375</v>
      </c>
      <c r="W24" s="104">
        <f t="shared" si="6"/>
        <v>0.116395</v>
      </c>
      <c r="X24" s="104">
        <f t="shared" si="7"/>
        <v>0</v>
      </c>
      <c r="Y24" s="104">
        <f t="shared" si="8"/>
        <v>24.2534125</v>
      </c>
      <c r="Z24" s="240">
        <f t="shared" si="9"/>
        <v>6.27117625</v>
      </c>
      <c r="AA24" s="78"/>
      <c r="AB24" s="77"/>
    </row>
    <row r="25" spans="1:28" s="58" customFormat="1" ht="15">
      <c r="A25" s="196" t="s">
        <v>137</v>
      </c>
      <c r="B25" s="165">
        <v>5247000</v>
      </c>
      <c r="C25" s="163">
        <v>189000</v>
      </c>
      <c r="D25" s="171">
        <v>0.04</v>
      </c>
      <c r="E25" s="165">
        <v>15000</v>
      </c>
      <c r="F25" s="113">
        <v>8000</v>
      </c>
      <c r="G25" s="171">
        <v>1.14</v>
      </c>
      <c r="H25" s="165">
        <v>3000</v>
      </c>
      <c r="I25" s="113">
        <v>0</v>
      </c>
      <c r="J25" s="171">
        <v>0</v>
      </c>
      <c r="K25" s="165">
        <v>5265000</v>
      </c>
      <c r="L25" s="113">
        <v>197000</v>
      </c>
      <c r="M25" s="128">
        <v>0.04</v>
      </c>
      <c r="N25" s="174">
        <v>5254000</v>
      </c>
      <c r="O25" s="175">
        <f t="shared" si="0"/>
        <v>0.9979107312440646</v>
      </c>
      <c r="P25" s="109">
        <f>Volume!K25</f>
        <v>365.9</v>
      </c>
      <c r="Q25" s="69">
        <f>Volume!J25</f>
        <v>373.55</v>
      </c>
      <c r="R25" s="240">
        <f t="shared" si="1"/>
        <v>196.674075</v>
      </c>
      <c r="S25" s="104">
        <f t="shared" si="2"/>
        <v>196.26317</v>
      </c>
      <c r="T25" s="110">
        <f t="shared" si="3"/>
        <v>5068000</v>
      </c>
      <c r="U25" s="104">
        <f t="shared" si="4"/>
        <v>3.887134964483031</v>
      </c>
      <c r="V25" s="104">
        <f t="shared" si="5"/>
        <v>196.001685</v>
      </c>
      <c r="W25" s="104">
        <f t="shared" si="6"/>
        <v>0.560325</v>
      </c>
      <c r="X25" s="104">
        <f t="shared" si="7"/>
        <v>0.112065</v>
      </c>
      <c r="Y25" s="104">
        <f t="shared" si="8"/>
        <v>185.43812</v>
      </c>
      <c r="Z25" s="240">
        <f t="shared" si="9"/>
        <v>11.23595499999999</v>
      </c>
      <c r="AA25" s="78"/>
      <c r="AB25" s="77"/>
    </row>
    <row r="26" spans="1:26" s="7" customFormat="1" ht="15">
      <c r="A26" s="196" t="s">
        <v>233</v>
      </c>
      <c r="B26" s="165">
        <v>8972000</v>
      </c>
      <c r="C26" s="163">
        <v>-336000</v>
      </c>
      <c r="D26" s="171">
        <v>-0.04</v>
      </c>
      <c r="E26" s="165">
        <v>109000</v>
      </c>
      <c r="F26" s="113">
        <v>2000</v>
      </c>
      <c r="G26" s="171">
        <v>0.02</v>
      </c>
      <c r="H26" s="165">
        <v>19000</v>
      </c>
      <c r="I26" s="113">
        <v>11000</v>
      </c>
      <c r="J26" s="171">
        <v>1.38</v>
      </c>
      <c r="K26" s="165">
        <v>9100000</v>
      </c>
      <c r="L26" s="113">
        <v>-323000</v>
      </c>
      <c r="M26" s="128">
        <v>-0.03</v>
      </c>
      <c r="N26" s="174">
        <v>8979000</v>
      </c>
      <c r="O26" s="175">
        <f t="shared" si="0"/>
        <v>0.9867032967032967</v>
      </c>
      <c r="P26" s="109">
        <f>Volume!K26</f>
        <v>636.4</v>
      </c>
      <c r="Q26" s="69">
        <f>Volume!J26</f>
        <v>663.8</v>
      </c>
      <c r="R26" s="240">
        <f t="shared" si="1"/>
        <v>604.058</v>
      </c>
      <c r="S26" s="104">
        <f t="shared" si="2"/>
        <v>596.02602</v>
      </c>
      <c r="T26" s="110">
        <f t="shared" si="3"/>
        <v>9423000</v>
      </c>
      <c r="U26" s="104">
        <f t="shared" si="4"/>
        <v>-3.4277830839435426</v>
      </c>
      <c r="V26" s="104">
        <f t="shared" si="5"/>
        <v>595.56136</v>
      </c>
      <c r="W26" s="104">
        <f t="shared" si="6"/>
        <v>7.23542</v>
      </c>
      <c r="X26" s="104">
        <f t="shared" si="7"/>
        <v>1.26122</v>
      </c>
      <c r="Y26" s="104">
        <f t="shared" si="8"/>
        <v>599.67972</v>
      </c>
      <c r="Z26" s="240">
        <f t="shared" si="9"/>
        <v>4.378280000000018</v>
      </c>
    </row>
    <row r="27" spans="1:26" s="7" customFormat="1" ht="15">
      <c r="A27" s="196" t="s">
        <v>1</v>
      </c>
      <c r="B27" s="287">
        <v>1937400</v>
      </c>
      <c r="C27" s="164">
        <v>-8550</v>
      </c>
      <c r="D27" s="172">
        <v>0</v>
      </c>
      <c r="E27" s="173">
        <v>25500</v>
      </c>
      <c r="F27" s="168">
        <v>450</v>
      </c>
      <c r="G27" s="172">
        <v>0.02</v>
      </c>
      <c r="H27" s="166">
        <v>3150</v>
      </c>
      <c r="I27" s="169">
        <v>0</v>
      </c>
      <c r="J27" s="172">
        <v>0</v>
      </c>
      <c r="K27" s="165">
        <v>1966050</v>
      </c>
      <c r="L27" s="113">
        <v>-8100</v>
      </c>
      <c r="M27" s="358">
        <v>0</v>
      </c>
      <c r="N27" s="176">
        <v>1939200</v>
      </c>
      <c r="O27" s="175">
        <f t="shared" si="0"/>
        <v>0.9863431754024568</v>
      </c>
      <c r="P27" s="109">
        <f>Volume!K27</f>
        <v>2151.3</v>
      </c>
      <c r="Q27" s="69">
        <f>Volume!J27</f>
        <v>2247.95</v>
      </c>
      <c r="R27" s="240">
        <f t="shared" si="1"/>
        <v>441.95820975</v>
      </c>
      <c r="S27" s="104">
        <f t="shared" si="2"/>
        <v>435.922464</v>
      </c>
      <c r="T27" s="110">
        <f t="shared" si="3"/>
        <v>1974150</v>
      </c>
      <c r="U27" s="104">
        <f t="shared" si="4"/>
        <v>-0.41030316845224524</v>
      </c>
      <c r="V27" s="104">
        <f t="shared" si="5"/>
        <v>435.517833</v>
      </c>
      <c r="W27" s="104">
        <f t="shared" si="6"/>
        <v>5.7322725</v>
      </c>
      <c r="X27" s="104">
        <f t="shared" si="7"/>
        <v>0.7081042499999999</v>
      </c>
      <c r="Y27" s="104">
        <f t="shared" si="8"/>
        <v>424.69888950000006</v>
      </c>
      <c r="Z27" s="240">
        <f t="shared" si="9"/>
        <v>17.259320249999917</v>
      </c>
    </row>
    <row r="28" spans="1:26" s="7" customFormat="1" ht="15">
      <c r="A28" s="196" t="s">
        <v>158</v>
      </c>
      <c r="B28" s="287">
        <v>3838000</v>
      </c>
      <c r="C28" s="164">
        <v>-77900</v>
      </c>
      <c r="D28" s="172">
        <v>-0.02</v>
      </c>
      <c r="E28" s="173">
        <v>188100</v>
      </c>
      <c r="F28" s="168">
        <v>13300</v>
      </c>
      <c r="G28" s="172">
        <v>0.08</v>
      </c>
      <c r="H28" s="166">
        <v>11400</v>
      </c>
      <c r="I28" s="169">
        <v>9500</v>
      </c>
      <c r="J28" s="172">
        <v>5</v>
      </c>
      <c r="K28" s="165">
        <v>4037500</v>
      </c>
      <c r="L28" s="113">
        <v>-55100</v>
      </c>
      <c r="M28" s="358">
        <v>-0.01</v>
      </c>
      <c r="N28" s="176">
        <v>3957700</v>
      </c>
      <c r="O28" s="175">
        <f t="shared" si="0"/>
        <v>0.9802352941176471</v>
      </c>
      <c r="P28" s="109">
        <f>Volume!K28</f>
        <v>110.45</v>
      </c>
      <c r="Q28" s="69">
        <f>Volume!J28</f>
        <v>112.25</v>
      </c>
      <c r="R28" s="240">
        <f t="shared" si="1"/>
        <v>45.3209375</v>
      </c>
      <c r="S28" s="104">
        <f t="shared" si="2"/>
        <v>44.4251825</v>
      </c>
      <c r="T28" s="110">
        <f t="shared" si="3"/>
        <v>4092600</v>
      </c>
      <c r="U28" s="104">
        <f t="shared" si="4"/>
        <v>-1.3463324048282266</v>
      </c>
      <c r="V28" s="104">
        <f t="shared" si="5"/>
        <v>43.08155</v>
      </c>
      <c r="W28" s="104">
        <f t="shared" si="6"/>
        <v>2.1114225</v>
      </c>
      <c r="X28" s="104">
        <f t="shared" si="7"/>
        <v>0.127965</v>
      </c>
      <c r="Y28" s="104">
        <f t="shared" si="8"/>
        <v>45.202767</v>
      </c>
      <c r="Z28" s="240">
        <f t="shared" si="9"/>
        <v>0.11817049999999796</v>
      </c>
    </row>
    <row r="29" spans="1:28" s="58" customFormat="1" ht="15">
      <c r="A29" s="196" t="s">
        <v>289</v>
      </c>
      <c r="B29" s="165">
        <v>538200</v>
      </c>
      <c r="C29" s="163">
        <v>22800</v>
      </c>
      <c r="D29" s="171">
        <v>0.04</v>
      </c>
      <c r="E29" s="165">
        <v>4800</v>
      </c>
      <c r="F29" s="113">
        <v>-600</v>
      </c>
      <c r="G29" s="171">
        <v>-0.11</v>
      </c>
      <c r="H29" s="165">
        <v>0</v>
      </c>
      <c r="I29" s="113">
        <v>0</v>
      </c>
      <c r="J29" s="171">
        <v>0</v>
      </c>
      <c r="K29" s="165">
        <v>543000</v>
      </c>
      <c r="L29" s="113">
        <v>22200</v>
      </c>
      <c r="M29" s="128">
        <v>0.04</v>
      </c>
      <c r="N29" s="174">
        <v>541500</v>
      </c>
      <c r="O29" s="175">
        <f t="shared" si="0"/>
        <v>0.9972375690607734</v>
      </c>
      <c r="P29" s="109">
        <f>Volume!K29</f>
        <v>728.6</v>
      </c>
      <c r="Q29" s="69">
        <f>Volume!J29</f>
        <v>737.35</v>
      </c>
      <c r="R29" s="240">
        <f t="shared" si="1"/>
        <v>40.038105</v>
      </c>
      <c r="S29" s="104">
        <f t="shared" si="2"/>
        <v>39.9275025</v>
      </c>
      <c r="T29" s="110">
        <f t="shared" si="3"/>
        <v>520800</v>
      </c>
      <c r="U29" s="104">
        <f t="shared" si="4"/>
        <v>4.262672811059908</v>
      </c>
      <c r="V29" s="104">
        <f t="shared" si="5"/>
        <v>39.684177</v>
      </c>
      <c r="W29" s="104">
        <f t="shared" si="6"/>
        <v>0.353928</v>
      </c>
      <c r="X29" s="104">
        <f t="shared" si="7"/>
        <v>0</v>
      </c>
      <c r="Y29" s="104">
        <f t="shared" si="8"/>
        <v>37.945488</v>
      </c>
      <c r="Z29" s="240">
        <f t="shared" si="9"/>
        <v>2.092617000000004</v>
      </c>
      <c r="AA29" s="78"/>
      <c r="AB29" s="77"/>
    </row>
    <row r="30" spans="1:26" s="7" customFormat="1" ht="15">
      <c r="A30" s="196" t="s">
        <v>159</v>
      </c>
      <c r="B30" s="165">
        <v>3406500</v>
      </c>
      <c r="C30" s="163">
        <v>130500</v>
      </c>
      <c r="D30" s="171">
        <v>0.04</v>
      </c>
      <c r="E30" s="165">
        <v>202500</v>
      </c>
      <c r="F30" s="113">
        <v>9000</v>
      </c>
      <c r="G30" s="171">
        <v>0.05</v>
      </c>
      <c r="H30" s="165">
        <v>0</v>
      </c>
      <c r="I30" s="113">
        <v>0</v>
      </c>
      <c r="J30" s="171">
        <v>0</v>
      </c>
      <c r="K30" s="165">
        <v>3609000</v>
      </c>
      <c r="L30" s="113">
        <v>139500</v>
      </c>
      <c r="M30" s="128">
        <v>0.04</v>
      </c>
      <c r="N30" s="174">
        <v>3537000</v>
      </c>
      <c r="O30" s="175">
        <f t="shared" si="0"/>
        <v>0.9800498753117207</v>
      </c>
      <c r="P30" s="109">
        <f>Volume!K30</f>
        <v>47.25</v>
      </c>
      <c r="Q30" s="69">
        <f>Volume!J30</f>
        <v>49.55</v>
      </c>
      <c r="R30" s="240">
        <f t="shared" si="1"/>
        <v>17.882595</v>
      </c>
      <c r="S30" s="104">
        <f t="shared" si="2"/>
        <v>17.525835</v>
      </c>
      <c r="T30" s="110">
        <f t="shared" si="3"/>
        <v>3469500</v>
      </c>
      <c r="U30" s="104">
        <f t="shared" si="4"/>
        <v>4.020752269779507</v>
      </c>
      <c r="V30" s="104">
        <f t="shared" si="5"/>
        <v>16.8792075</v>
      </c>
      <c r="W30" s="104">
        <f t="shared" si="6"/>
        <v>1.0033875</v>
      </c>
      <c r="X30" s="104">
        <f t="shared" si="7"/>
        <v>0</v>
      </c>
      <c r="Y30" s="104">
        <f t="shared" si="8"/>
        <v>16.3933875</v>
      </c>
      <c r="Z30" s="240">
        <f t="shared" si="9"/>
        <v>1.4892074999999991</v>
      </c>
    </row>
    <row r="31" spans="1:26" s="7" customFormat="1" ht="15">
      <c r="A31" s="196" t="s">
        <v>2</v>
      </c>
      <c r="B31" s="287">
        <v>2610300</v>
      </c>
      <c r="C31" s="164">
        <v>-353100</v>
      </c>
      <c r="D31" s="172">
        <v>-0.12</v>
      </c>
      <c r="E31" s="173">
        <v>96800</v>
      </c>
      <c r="F31" s="168">
        <v>-5500</v>
      </c>
      <c r="G31" s="172">
        <v>-0.05</v>
      </c>
      <c r="H31" s="166">
        <v>3300</v>
      </c>
      <c r="I31" s="169">
        <v>1100</v>
      </c>
      <c r="J31" s="172">
        <v>0.5</v>
      </c>
      <c r="K31" s="165">
        <v>2710400</v>
      </c>
      <c r="L31" s="113">
        <v>-357500</v>
      </c>
      <c r="M31" s="358">
        <v>-0.12</v>
      </c>
      <c r="N31" s="176">
        <v>2647700</v>
      </c>
      <c r="O31" s="175">
        <f t="shared" si="0"/>
        <v>0.9768668831168831</v>
      </c>
      <c r="P31" s="109">
        <f>Volume!K31</f>
        <v>354.65</v>
      </c>
      <c r="Q31" s="69">
        <f>Volume!J31</f>
        <v>367.85</v>
      </c>
      <c r="R31" s="240">
        <f t="shared" si="1"/>
        <v>99.70206400000001</v>
      </c>
      <c r="S31" s="104">
        <f t="shared" si="2"/>
        <v>97.39564450000002</v>
      </c>
      <c r="T31" s="110">
        <f t="shared" si="3"/>
        <v>3067900</v>
      </c>
      <c r="U31" s="104">
        <f t="shared" si="4"/>
        <v>-11.652922194334888</v>
      </c>
      <c r="V31" s="104">
        <f t="shared" si="5"/>
        <v>96.0198855</v>
      </c>
      <c r="W31" s="104">
        <f t="shared" si="6"/>
        <v>3.560788</v>
      </c>
      <c r="X31" s="104">
        <f t="shared" si="7"/>
        <v>0.1213905</v>
      </c>
      <c r="Y31" s="104">
        <f t="shared" si="8"/>
        <v>108.8030735</v>
      </c>
      <c r="Z31" s="240">
        <f t="shared" si="9"/>
        <v>-9.10100949999999</v>
      </c>
    </row>
    <row r="32" spans="1:26" s="7" customFormat="1" ht="15">
      <c r="A32" s="196" t="s">
        <v>399</v>
      </c>
      <c r="B32" s="287">
        <v>6866250</v>
      </c>
      <c r="C32" s="164">
        <v>162500</v>
      </c>
      <c r="D32" s="172">
        <v>0.02</v>
      </c>
      <c r="E32" s="173">
        <v>1481250</v>
      </c>
      <c r="F32" s="168">
        <v>116250</v>
      </c>
      <c r="G32" s="172">
        <v>0.09</v>
      </c>
      <c r="H32" s="166">
        <v>277500</v>
      </c>
      <c r="I32" s="169">
        <v>15000</v>
      </c>
      <c r="J32" s="172">
        <v>0.06</v>
      </c>
      <c r="K32" s="165">
        <v>8625000</v>
      </c>
      <c r="L32" s="113">
        <v>293750</v>
      </c>
      <c r="M32" s="358">
        <v>0.04</v>
      </c>
      <c r="N32" s="176">
        <v>8447500</v>
      </c>
      <c r="O32" s="175">
        <f t="shared" si="0"/>
        <v>0.9794202898550725</v>
      </c>
      <c r="P32" s="109">
        <f>Volume!K32</f>
        <v>133.25</v>
      </c>
      <c r="Q32" s="69">
        <f>Volume!J32</f>
        <v>134.75</v>
      </c>
      <c r="R32" s="240">
        <f t="shared" si="1"/>
        <v>116.221875</v>
      </c>
      <c r="S32" s="104">
        <f t="shared" si="2"/>
        <v>113.8300625</v>
      </c>
      <c r="T32" s="110">
        <f t="shared" si="3"/>
        <v>8331250</v>
      </c>
      <c r="U32" s="104">
        <f t="shared" si="4"/>
        <v>3.5258814703675916</v>
      </c>
      <c r="V32" s="104">
        <f t="shared" si="5"/>
        <v>92.52271875</v>
      </c>
      <c r="W32" s="104">
        <f t="shared" si="6"/>
        <v>19.95984375</v>
      </c>
      <c r="X32" s="104">
        <f t="shared" si="7"/>
        <v>3.7393125</v>
      </c>
      <c r="Y32" s="104">
        <f t="shared" si="8"/>
        <v>111.01390625</v>
      </c>
      <c r="Z32" s="240">
        <f t="shared" si="9"/>
        <v>5.207968749999992</v>
      </c>
    </row>
    <row r="33" spans="1:26" s="7" customFormat="1" ht="15">
      <c r="A33" s="196" t="s">
        <v>78</v>
      </c>
      <c r="B33" s="165">
        <v>1344000</v>
      </c>
      <c r="C33" s="163">
        <v>-139200</v>
      </c>
      <c r="D33" s="171">
        <v>-0.09</v>
      </c>
      <c r="E33" s="165">
        <v>11200</v>
      </c>
      <c r="F33" s="113">
        <v>0</v>
      </c>
      <c r="G33" s="171">
        <v>0</v>
      </c>
      <c r="H33" s="165">
        <v>0</v>
      </c>
      <c r="I33" s="113">
        <v>0</v>
      </c>
      <c r="J33" s="171">
        <v>0</v>
      </c>
      <c r="K33" s="165">
        <v>1355200</v>
      </c>
      <c r="L33" s="113">
        <v>-139200</v>
      </c>
      <c r="M33" s="128">
        <v>-0.09</v>
      </c>
      <c r="N33" s="174">
        <v>1275200</v>
      </c>
      <c r="O33" s="175">
        <f t="shared" si="0"/>
        <v>0.9409681227863046</v>
      </c>
      <c r="P33" s="109">
        <f>Volume!K33</f>
        <v>256.8</v>
      </c>
      <c r="Q33" s="69">
        <f>Volume!J33</f>
        <v>272.05</v>
      </c>
      <c r="R33" s="240">
        <f t="shared" si="1"/>
        <v>36.868216</v>
      </c>
      <c r="S33" s="104">
        <f t="shared" si="2"/>
        <v>34.691816</v>
      </c>
      <c r="T33" s="110">
        <f t="shared" si="3"/>
        <v>1494400</v>
      </c>
      <c r="U33" s="104">
        <f t="shared" si="4"/>
        <v>-9.314775160599572</v>
      </c>
      <c r="V33" s="104">
        <f t="shared" si="5"/>
        <v>36.56352</v>
      </c>
      <c r="W33" s="104">
        <f t="shared" si="6"/>
        <v>0.304696</v>
      </c>
      <c r="X33" s="104">
        <f t="shared" si="7"/>
        <v>0</v>
      </c>
      <c r="Y33" s="104">
        <f t="shared" si="8"/>
        <v>38.376192</v>
      </c>
      <c r="Z33" s="240">
        <f t="shared" si="9"/>
        <v>-1.5079760000000064</v>
      </c>
    </row>
    <row r="34" spans="1:26" s="7" customFormat="1" ht="15">
      <c r="A34" s="196" t="s">
        <v>138</v>
      </c>
      <c r="B34" s="165">
        <v>9023600</v>
      </c>
      <c r="C34" s="163">
        <v>11900</v>
      </c>
      <c r="D34" s="171">
        <v>0</v>
      </c>
      <c r="E34" s="165">
        <v>327250</v>
      </c>
      <c r="F34" s="113">
        <v>-21250</v>
      </c>
      <c r="G34" s="171">
        <v>-0.06</v>
      </c>
      <c r="H34" s="165">
        <v>88400</v>
      </c>
      <c r="I34" s="113">
        <v>3400</v>
      </c>
      <c r="J34" s="171">
        <v>0.04</v>
      </c>
      <c r="K34" s="165">
        <v>9439250</v>
      </c>
      <c r="L34" s="113">
        <v>-5950</v>
      </c>
      <c r="M34" s="128">
        <v>0</v>
      </c>
      <c r="N34" s="174">
        <v>9401850</v>
      </c>
      <c r="O34" s="175">
        <f t="shared" si="0"/>
        <v>0.9960378208014408</v>
      </c>
      <c r="P34" s="109">
        <f>Volume!K34</f>
        <v>748.75</v>
      </c>
      <c r="Q34" s="69">
        <f>Volume!J34</f>
        <v>757.45</v>
      </c>
      <c r="R34" s="240">
        <f t="shared" si="1"/>
        <v>714.97599125</v>
      </c>
      <c r="S34" s="104">
        <f t="shared" si="2"/>
        <v>712.14312825</v>
      </c>
      <c r="T34" s="110">
        <f t="shared" si="3"/>
        <v>9445200</v>
      </c>
      <c r="U34" s="104">
        <f t="shared" si="4"/>
        <v>-0.06299496040316774</v>
      </c>
      <c r="V34" s="104">
        <f t="shared" si="5"/>
        <v>683.492582</v>
      </c>
      <c r="W34" s="104">
        <f t="shared" si="6"/>
        <v>24.78755125</v>
      </c>
      <c r="X34" s="104">
        <f t="shared" si="7"/>
        <v>6.695858</v>
      </c>
      <c r="Y34" s="104">
        <f t="shared" si="8"/>
        <v>707.20935</v>
      </c>
      <c r="Z34" s="240">
        <f t="shared" si="9"/>
        <v>7.766641250000021</v>
      </c>
    </row>
    <row r="35" spans="1:26" s="7" customFormat="1" ht="15">
      <c r="A35" s="196" t="s">
        <v>160</v>
      </c>
      <c r="B35" s="287">
        <v>884400</v>
      </c>
      <c r="C35" s="164">
        <v>-8800</v>
      </c>
      <c r="D35" s="172">
        <v>-0.01</v>
      </c>
      <c r="E35" s="173">
        <v>2200</v>
      </c>
      <c r="F35" s="168">
        <v>0</v>
      </c>
      <c r="G35" s="172">
        <v>0</v>
      </c>
      <c r="H35" s="166">
        <v>0</v>
      </c>
      <c r="I35" s="169">
        <v>0</v>
      </c>
      <c r="J35" s="172">
        <v>0</v>
      </c>
      <c r="K35" s="165">
        <v>886600</v>
      </c>
      <c r="L35" s="113">
        <v>-8800</v>
      </c>
      <c r="M35" s="358">
        <v>-0.01</v>
      </c>
      <c r="N35" s="176">
        <v>885500</v>
      </c>
      <c r="O35" s="175">
        <f t="shared" si="0"/>
        <v>0.9987593052109182</v>
      </c>
      <c r="P35" s="109">
        <f>Volume!K35</f>
        <v>312.4</v>
      </c>
      <c r="Q35" s="69">
        <f>Volume!J35</f>
        <v>315.65</v>
      </c>
      <c r="R35" s="240">
        <f t="shared" si="1"/>
        <v>27.985529</v>
      </c>
      <c r="S35" s="104">
        <f t="shared" si="2"/>
        <v>27.9508075</v>
      </c>
      <c r="T35" s="110">
        <f t="shared" si="3"/>
        <v>895400</v>
      </c>
      <c r="U35" s="104">
        <f t="shared" si="4"/>
        <v>-0.9828009828009828</v>
      </c>
      <c r="V35" s="104">
        <f t="shared" si="5"/>
        <v>27.916086</v>
      </c>
      <c r="W35" s="104">
        <f t="shared" si="6"/>
        <v>0.069443</v>
      </c>
      <c r="X35" s="104">
        <f t="shared" si="7"/>
        <v>0</v>
      </c>
      <c r="Y35" s="104">
        <f t="shared" si="8"/>
        <v>27.972296</v>
      </c>
      <c r="Z35" s="240">
        <f t="shared" si="9"/>
        <v>0.013232999999999606</v>
      </c>
    </row>
    <row r="36" spans="1:28" s="58" customFormat="1" ht="15">
      <c r="A36" s="196" t="s">
        <v>161</v>
      </c>
      <c r="B36" s="165">
        <v>5430300</v>
      </c>
      <c r="C36" s="163">
        <v>696900</v>
      </c>
      <c r="D36" s="171">
        <v>0.15</v>
      </c>
      <c r="E36" s="165">
        <v>848700</v>
      </c>
      <c r="F36" s="113">
        <v>144900</v>
      </c>
      <c r="G36" s="171">
        <v>0.21</v>
      </c>
      <c r="H36" s="165">
        <v>41400</v>
      </c>
      <c r="I36" s="113">
        <v>6900</v>
      </c>
      <c r="J36" s="171">
        <v>0.2</v>
      </c>
      <c r="K36" s="165">
        <v>6320400</v>
      </c>
      <c r="L36" s="113">
        <v>848700</v>
      </c>
      <c r="M36" s="128">
        <v>0.16</v>
      </c>
      <c r="N36" s="174">
        <v>6189300</v>
      </c>
      <c r="O36" s="175">
        <f t="shared" si="0"/>
        <v>0.9792576419213974</v>
      </c>
      <c r="P36" s="109">
        <f>Volume!K36</f>
        <v>37.65</v>
      </c>
      <c r="Q36" s="69">
        <f>Volume!J36</f>
        <v>38.95</v>
      </c>
      <c r="R36" s="240">
        <f t="shared" si="1"/>
        <v>24.617958</v>
      </c>
      <c r="S36" s="104">
        <f t="shared" si="2"/>
        <v>24.107323500000003</v>
      </c>
      <c r="T36" s="110">
        <f t="shared" si="3"/>
        <v>5471700</v>
      </c>
      <c r="U36" s="104">
        <f t="shared" si="4"/>
        <v>15.510718789407314</v>
      </c>
      <c r="V36" s="104">
        <f t="shared" si="5"/>
        <v>21.151018500000003</v>
      </c>
      <c r="W36" s="104">
        <f t="shared" si="6"/>
        <v>3.3056865</v>
      </c>
      <c r="X36" s="104">
        <f t="shared" si="7"/>
        <v>0.16125300000000004</v>
      </c>
      <c r="Y36" s="104">
        <f t="shared" si="8"/>
        <v>20.6009505</v>
      </c>
      <c r="Z36" s="240">
        <f t="shared" si="9"/>
        <v>4.017007500000002</v>
      </c>
      <c r="AA36" s="78"/>
      <c r="AB36" s="77"/>
    </row>
    <row r="37" spans="1:26" s="7" customFormat="1" ht="15">
      <c r="A37" s="196" t="s">
        <v>3</v>
      </c>
      <c r="B37" s="287">
        <v>2828750</v>
      </c>
      <c r="C37" s="164">
        <v>-215000</v>
      </c>
      <c r="D37" s="172">
        <v>-0.07</v>
      </c>
      <c r="E37" s="173">
        <v>75000</v>
      </c>
      <c r="F37" s="168">
        <v>15000</v>
      </c>
      <c r="G37" s="172">
        <v>0.25</v>
      </c>
      <c r="H37" s="166">
        <v>5000</v>
      </c>
      <c r="I37" s="169">
        <v>0</v>
      </c>
      <c r="J37" s="172">
        <v>0</v>
      </c>
      <c r="K37" s="165">
        <v>2908750</v>
      </c>
      <c r="L37" s="113">
        <v>-200000</v>
      </c>
      <c r="M37" s="358">
        <v>-0.06</v>
      </c>
      <c r="N37" s="176">
        <v>2880000</v>
      </c>
      <c r="O37" s="175">
        <f t="shared" si="0"/>
        <v>0.9901160292221745</v>
      </c>
      <c r="P37" s="109">
        <f>Volume!K37</f>
        <v>246.7</v>
      </c>
      <c r="Q37" s="69">
        <f>Volume!J37</f>
        <v>255.2</v>
      </c>
      <c r="R37" s="240">
        <f t="shared" si="1"/>
        <v>74.2313</v>
      </c>
      <c r="S37" s="104">
        <f t="shared" si="2"/>
        <v>73.4976</v>
      </c>
      <c r="T37" s="110">
        <f t="shared" si="3"/>
        <v>3108750</v>
      </c>
      <c r="U37" s="104">
        <f t="shared" si="4"/>
        <v>-6.433453960595094</v>
      </c>
      <c r="V37" s="104">
        <f t="shared" si="5"/>
        <v>72.1897</v>
      </c>
      <c r="W37" s="104">
        <f t="shared" si="6"/>
        <v>1.914</v>
      </c>
      <c r="X37" s="104">
        <f t="shared" si="7"/>
        <v>0.1276</v>
      </c>
      <c r="Y37" s="104">
        <f t="shared" si="8"/>
        <v>76.6928625</v>
      </c>
      <c r="Z37" s="240">
        <f t="shared" si="9"/>
        <v>-2.4615624999999994</v>
      </c>
    </row>
    <row r="38" spans="1:26" s="7" customFormat="1" ht="15">
      <c r="A38" s="196" t="s">
        <v>219</v>
      </c>
      <c r="B38" s="287">
        <v>1020075</v>
      </c>
      <c r="C38" s="164">
        <v>-15225</v>
      </c>
      <c r="D38" s="172">
        <v>-0.01</v>
      </c>
      <c r="E38" s="173">
        <v>9450</v>
      </c>
      <c r="F38" s="168">
        <v>0</v>
      </c>
      <c r="G38" s="172">
        <v>0</v>
      </c>
      <c r="H38" s="166">
        <v>525</v>
      </c>
      <c r="I38" s="169">
        <v>0</v>
      </c>
      <c r="J38" s="172">
        <v>0</v>
      </c>
      <c r="K38" s="165">
        <v>1030050</v>
      </c>
      <c r="L38" s="113">
        <v>-15225</v>
      </c>
      <c r="M38" s="358">
        <v>-0.01</v>
      </c>
      <c r="N38" s="176">
        <v>1027950</v>
      </c>
      <c r="O38" s="175">
        <f t="shared" si="0"/>
        <v>0.9979612640163099</v>
      </c>
      <c r="P38" s="109">
        <f>Volume!K38</f>
        <v>380.35</v>
      </c>
      <c r="Q38" s="69">
        <f>Volume!J38</f>
        <v>384.45</v>
      </c>
      <c r="R38" s="240">
        <f t="shared" si="1"/>
        <v>39.60027225</v>
      </c>
      <c r="S38" s="104">
        <f t="shared" si="2"/>
        <v>39.51953775</v>
      </c>
      <c r="T38" s="110">
        <f t="shared" si="3"/>
        <v>1045275</v>
      </c>
      <c r="U38" s="104">
        <f t="shared" si="4"/>
        <v>-1.4565544952285283</v>
      </c>
      <c r="V38" s="104">
        <f t="shared" si="5"/>
        <v>39.216783375</v>
      </c>
      <c r="W38" s="104">
        <f t="shared" si="6"/>
        <v>0.36330525</v>
      </c>
      <c r="X38" s="104">
        <f t="shared" si="7"/>
        <v>0.020183625</v>
      </c>
      <c r="Y38" s="104">
        <f t="shared" si="8"/>
        <v>39.757034625</v>
      </c>
      <c r="Z38" s="240">
        <f t="shared" si="9"/>
        <v>-0.15676237499999957</v>
      </c>
    </row>
    <row r="39" spans="1:26" s="7" customFormat="1" ht="15">
      <c r="A39" s="196" t="s">
        <v>162</v>
      </c>
      <c r="B39" s="287">
        <v>795600</v>
      </c>
      <c r="C39" s="164">
        <v>177600</v>
      </c>
      <c r="D39" s="172">
        <v>0.29</v>
      </c>
      <c r="E39" s="173">
        <v>0</v>
      </c>
      <c r="F39" s="168">
        <v>0</v>
      </c>
      <c r="G39" s="172">
        <v>0</v>
      </c>
      <c r="H39" s="166">
        <v>0</v>
      </c>
      <c r="I39" s="169">
        <v>0</v>
      </c>
      <c r="J39" s="172">
        <v>0</v>
      </c>
      <c r="K39" s="165">
        <v>795600</v>
      </c>
      <c r="L39" s="113">
        <v>177600</v>
      </c>
      <c r="M39" s="358">
        <v>0.29</v>
      </c>
      <c r="N39" s="176">
        <v>784800</v>
      </c>
      <c r="O39" s="175">
        <f t="shared" si="0"/>
        <v>0.9864253393665159</v>
      </c>
      <c r="P39" s="109">
        <f>Volume!K39</f>
        <v>307.4</v>
      </c>
      <c r="Q39" s="69">
        <f>Volume!J39</f>
        <v>314.6</v>
      </c>
      <c r="R39" s="240">
        <f t="shared" si="1"/>
        <v>25.029576000000002</v>
      </c>
      <c r="S39" s="104">
        <f t="shared" si="2"/>
        <v>24.689808000000003</v>
      </c>
      <c r="T39" s="110">
        <f t="shared" si="3"/>
        <v>618000</v>
      </c>
      <c r="U39" s="104">
        <f t="shared" si="4"/>
        <v>28.7378640776699</v>
      </c>
      <c r="V39" s="104">
        <f t="shared" si="5"/>
        <v>25.029576000000002</v>
      </c>
      <c r="W39" s="104">
        <f t="shared" si="6"/>
        <v>0</v>
      </c>
      <c r="X39" s="104">
        <f t="shared" si="7"/>
        <v>0</v>
      </c>
      <c r="Y39" s="104">
        <f t="shared" si="8"/>
        <v>18.99732</v>
      </c>
      <c r="Z39" s="240">
        <f t="shared" si="9"/>
        <v>6.032256000000004</v>
      </c>
    </row>
    <row r="40" spans="1:28" s="58" customFormat="1" ht="15">
      <c r="A40" s="196" t="s">
        <v>290</v>
      </c>
      <c r="B40" s="165">
        <v>996000</v>
      </c>
      <c r="C40" s="163">
        <v>271000</v>
      </c>
      <c r="D40" s="171">
        <v>0.37</v>
      </c>
      <c r="E40" s="165">
        <v>2000</v>
      </c>
      <c r="F40" s="113">
        <v>0</v>
      </c>
      <c r="G40" s="171">
        <v>0</v>
      </c>
      <c r="H40" s="165">
        <v>0</v>
      </c>
      <c r="I40" s="113">
        <v>0</v>
      </c>
      <c r="J40" s="171">
        <v>0</v>
      </c>
      <c r="K40" s="165">
        <v>998000</v>
      </c>
      <c r="L40" s="113">
        <v>271000</v>
      </c>
      <c r="M40" s="128">
        <v>0.37</v>
      </c>
      <c r="N40" s="174">
        <v>988000</v>
      </c>
      <c r="O40" s="175">
        <f t="shared" si="0"/>
        <v>0.9899799599198397</v>
      </c>
      <c r="P40" s="109">
        <f>Volume!K40</f>
        <v>218.95</v>
      </c>
      <c r="Q40" s="69">
        <f>Volume!J40</f>
        <v>218.1</v>
      </c>
      <c r="R40" s="240">
        <f t="shared" si="1"/>
        <v>21.76638</v>
      </c>
      <c r="S40" s="104">
        <f t="shared" si="2"/>
        <v>21.54828</v>
      </c>
      <c r="T40" s="110">
        <f t="shared" si="3"/>
        <v>727000</v>
      </c>
      <c r="U40" s="104">
        <f t="shared" si="4"/>
        <v>37.27647867950481</v>
      </c>
      <c r="V40" s="104">
        <f t="shared" si="5"/>
        <v>21.72276</v>
      </c>
      <c r="W40" s="104">
        <f t="shared" si="6"/>
        <v>0.04362</v>
      </c>
      <c r="X40" s="104">
        <f t="shared" si="7"/>
        <v>0</v>
      </c>
      <c r="Y40" s="104">
        <f t="shared" si="8"/>
        <v>15.917665</v>
      </c>
      <c r="Z40" s="240">
        <f t="shared" si="9"/>
        <v>5.848715000000002</v>
      </c>
      <c r="AA40" s="78"/>
      <c r="AB40" s="77"/>
    </row>
    <row r="41" spans="1:28" s="58" customFormat="1" ht="15">
      <c r="A41" s="196" t="s">
        <v>183</v>
      </c>
      <c r="B41" s="165">
        <v>2644800</v>
      </c>
      <c r="C41" s="163">
        <v>-28500</v>
      </c>
      <c r="D41" s="171">
        <v>-0.01</v>
      </c>
      <c r="E41" s="165">
        <v>11400</v>
      </c>
      <c r="F41" s="113">
        <v>-1900</v>
      </c>
      <c r="G41" s="171">
        <v>-0.14</v>
      </c>
      <c r="H41" s="165">
        <v>0</v>
      </c>
      <c r="I41" s="113">
        <v>0</v>
      </c>
      <c r="J41" s="171">
        <v>0</v>
      </c>
      <c r="K41" s="165">
        <v>2656200</v>
      </c>
      <c r="L41" s="113">
        <v>-30400</v>
      </c>
      <c r="M41" s="128">
        <v>-0.01</v>
      </c>
      <c r="N41" s="174">
        <v>2642900</v>
      </c>
      <c r="O41" s="175">
        <f t="shared" si="0"/>
        <v>0.9949928469241774</v>
      </c>
      <c r="P41" s="109">
        <f>Volume!K41</f>
        <v>267.65</v>
      </c>
      <c r="Q41" s="69">
        <f>Volume!J41</f>
        <v>274.45</v>
      </c>
      <c r="R41" s="240">
        <f t="shared" si="1"/>
        <v>72.899409</v>
      </c>
      <c r="S41" s="104">
        <f t="shared" si="2"/>
        <v>72.5343905</v>
      </c>
      <c r="T41" s="110">
        <f t="shared" si="3"/>
        <v>2686600</v>
      </c>
      <c r="U41" s="104">
        <f t="shared" si="4"/>
        <v>-1.1315417256011315</v>
      </c>
      <c r="V41" s="104">
        <f t="shared" si="5"/>
        <v>72.586536</v>
      </c>
      <c r="W41" s="104">
        <f t="shared" si="6"/>
        <v>0.312873</v>
      </c>
      <c r="X41" s="104">
        <f t="shared" si="7"/>
        <v>0</v>
      </c>
      <c r="Y41" s="104">
        <f t="shared" si="8"/>
        <v>71.906849</v>
      </c>
      <c r="Z41" s="240">
        <f t="shared" si="9"/>
        <v>0.9925600000000117</v>
      </c>
      <c r="AA41" s="78"/>
      <c r="AB41" s="77"/>
    </row>
    <row r="42" spans="1:26" s="7" customFormat="1" ht="15">
      <c r="A42" s="196" t="s">
        <v>220</v>
      </c>
      <c r="B42" s="165">
        <v>3920400</v>
      </c>
      <c r="C42" s="163">
        <v>-48600</v>
      </c>
      <c r="D42" s="171">
        <v>-0.01</v>
      </c>
      <c r="E42" s="165">
        <v>329400</v>
      </c>
      <c r="F42" s="113">
        <v>0</v>
      </c>
      <c r="G42" s="171">
        <v>0</v>
      </c>
      <c r="H42" s="165">
        <v>7200</v>
      </c>
      <c r="I42" s="113">
        <v>0</v>
      </c>
      <c r="J42" s="171">
        <v>0</v>
      </c>
      <c r="K42" s="165">
        <v>4257000</v>
      </c>
      <c r="L42" s="113">
        <v>-48600</v>
      </c>
      <c r="M42" s="128">
        <v>-0.01</v>
      </c>
      <c r="N42" s="174">
        <v>4051800</v>
      </c>
      <c r="O42" s="175">
        <f t="shared" si="0"/>
        <v>0.9517970401691332</v>
      </c>
      <c r="P42" s="109">
        <f>Volume!K42</f>
        <v>152</v>
      </c>
      <c r="Q42" s="69">
        <f>Volume!J42</f>
        <v>153.8</v>
      </c>
      <c r="R42" s="240">
        <f t="shared" si="1"/>
        <v>65.47266</v>
      </c>
      <c r="S42" s="104">
        <f t="shared" si="2"/>
        <v>62.316684</v>
      </c>
      <c r="T42" s="110">
        <f t="shared" si="3"/>
        <v>4305600</v>
      </c>
      <c r="U42" s="104">
        <f t="shared" si="4"/>
        <v>-1.12876254180602</v>
      </c>
      <c r="V42" s="104">
        <f t="shared" si="5"/>
        <v>60.295752</v>
      </c>
      <c r="W42" s="104">
        <f t="shared" si="6"/>
        <v>5.066172000000001</v>
      </c>
      <c r="X42" s="104">
        <f t="shared" si="7"/>
        <v>0.110736</v>
      </c>
      <c r="Y42" s="104">
        <f t="shared" si="8"/>
        <v>65.44512</v>
      </c>
      <c r="Z42" s="240">
        <f t="shared" si="9"/>
        <v>0.027540000000001896</v>
      </c>
    </row>
    <row r="43" spans="1:26" s="7" customFormat="1" ht="15">
      <c r="A43" s="196" t="s">
        <v>163</v>
      </c>
      <c r="B43" s="165">
        <v>857000</v>
      </c>
      <c r="C43" s="163">
        <v>18000</v>
      </c>
      <c r="D43" s="171">
        <v>0.02</v>
      </c>
      <c r="E43" s="165">
        <v>6250</v>
      </c>
      <c r="F43" s="113">
        <v>0</v>
      </c>
      <c r="G43" s="171">
        <v>0</v>
      </c>
      <c r="H43" s="165">
        <v>0</v>
      </c>
      <c r="I43" s="113">
        <v>0</v>
      </c>
      <c r="J43" s="171">
        <v>0</v>
      </c>
      <c r="K43" s="165">
        <v>863250</v>
      </c>
      <c r="L43" s="113">
        <v>18000</v>
      </c>
      <c r="M43" s="128">
        <v>0.02</v>
      </c>
      <c r="N43" s="174">
        <v>852750</v>
      </c>
      <c r="O43" s="175">
        <f t="shared" si="0"/>
        <v>0.9878366637706343</v>
      </c>
      <c r="P43" s="109">
        <f>Volume!K43</f>
        <v>2949.2</v>
      </c>
      <c r="Q43" s="69">
        <f>Volume!J43</f>
        <v>2993.05</v>
      </c>
      <c r="R43" s="240">
        <f t="shared" si="1"/>
        <v>258.37504125</v>
      </c>
      <c r="S43" s="104">
        <f t="shared" si="2"/>
        <v>255.23233875</v>
      </c>
      <c r="T43" s="110">
        <f t="shared" si="3"/>
        <v>845250</v>
      </c>
      <c r="U43" s="104">
        <f t="shared" si="4"/>
        <v>2.129547471162378</v>
      </c>
      <c r="V43" s="104">
        <f t="shared" si="5"/>
        <v>256.504385</v>
      </c>
      <c r="W43" s="104">
        <f t="shared" si="6"/>
        <v>1.87065625</v>
      </c>
      <c r="X43" s="104">
        <f t="shared" si="7"/>
        <v>0</v>
      </c>
      <c r="Y43" s="104">
        <f t="shared" si="8"/>
        <v>249.28113</v>
      </c>
      <c r="Z43" s="240">
        <f t="shared" si="9"/>
        <v>9.09391124999999</v>
      </c>
    </row>
    <row r="44" spans="1:26" s="7" customFormat="1" ht="15">
      <c r="A44" s="196" t="s">
        <v>194</v>
      </c>
      <c r="B44" s="165">
        <v>2511600</v>
      </c>
      <c r="C44" s="163">
        <v>-116000</v>
      </c>
      <c r="D44" s="171">
        <v>-0.04</v>
      </c>
      <c r="E44" s="165">
        <v>58000</v>
      </c>
      <c r="F44" s="113">
        <v>1200</v>
      </c>
      <c r="G44" s="171">
        <v>0.02</v>
      </c>
      <c r="H44" s="165">
        <v>2000</v>
      </c>
      <c r="I44" s="113">
        <v>0</v>
      </c>
      <c r="J44" s="171">
        <v>0</v>
      </c>
      <c r="K44" s="165">
        <v>2571600</v>
      </c>
      <c r="L44" s="113">
        <v>-114800</v>
      </c>
      <c r="M44" s="128">
        <v>-0.04</v>
      </c>
      <c r="N44" s="174">
        <v>2548800</v>
      </c>
      <c r="O44" s="175">
        <f t="shared" si="0"/>
        <v>0.9911339244050397</v>
      </c>
      <c r="P44" s="109">
        <f>Volume!K44</f>
        <v>791.9</v>
      </c>
      <c r="Q44" s="69">
        <f>Volume!J44</f>
        <v>809.45</v>
      </c>
      <c r="R44" s="240">
        <f t="shared" si="1"/>
        <v>208.158162</v>
      </c>
      <c r="S44" s="104">
        <f t="shared" si="2"/>
        <v>206.312616</v>
      </c>
      <c r="T44" s="110">
        <f t="shared" si="3"/>
        <v>2686400</v>
      </c>
      <c r="U44" s="104">
        <f t="shared" si="4"/>
        <v>-4.273377010125074</v>
      </c>
      <c r="V44" s="104">
        <f t="shared" si="5"/>
        <v>203.301462</v>
      </c>
      <c r="W44" s="104">
        <f t="shared" si="6"/>
        <v>4.69481</v>
      </c>
      <c r="X44" s="104">
        <f t="shared" si="7"/>
        <v>0.16189</v>
      </c>
      <c r="Y44" s="104">
        <f t="shared" si="8"/>
        <v>212.736016</v>
      </c>
      <c r="Z44" s="240">
        <f t="shared" si="9"/>
        <v>-4.577854000000002</v>
      </c>
    </row>
    <row r="45" spans="1:28" s="58" customFormat="1" ht="15">
      <c r="A45" s="196" t="s">
        <v>221</v>
      </c>
      <c r="B45" s="165">
        <v>7363200</v>
      </c>
      <c r="C45" s="163">
        <v>144000</v>
      </c>
      <c r="D45" s="171">
        <v>0.02</v>
      </c>
      <c r="E45" s="165">
        <v>62400</v>
      </c>
      <c r="F45" s="113">
        <v>24000</v>
      </c>
      <c r="G45" s="171">
        <v>0.63</v>
      </c>
      <c r="H45" s="165">
        <v>0</v>
      </c>
      <c r="I45" s="113">
        <v>0</v>
      </c>
      <c r="J45" s="171">
        <v>0</v>
      </c>
      <c r="K45" s="165">
        <v>7425600</v>
      </c>
      <c r="L45" s="113">
        <v>168000</v>
      </c>
      <c r="M45" s="128">
        <v>0.02</v>
      </c>
      <c r="N45" s="174">
        <v>7339200</v>
      </c>
      <c r="O45" s="175">
        <f t="shared" si="0"/>
        <v>0.9883645765998708</v>
      </c>
      <c r="P45" s="109">
        <f>Volume!K45</f>
        <v>110.6</v>
      </c>
      <c r="Q45" s="69">
        <f>Volume!J45</f>
        <v>110.85</v>
      </c>
      <c r="R45" s="240">
        <f t="shared" si="1"/>
        <v>82.312776</v>
      </c>
      <c r="S45" s="104">
        <f t="shared" si="2"/>
        <v>81.355032</v>
      </c>
      <c r="T45" s="110">
        <f t="shared" si="3"/>
        <v>7257600</v>
      </c>
      <c r="U45" s="104">
        <f t="shared" si="4"/>
        <v>2.314814814814815</v>
      </c>
      <c r="V45" s="104">
        <f t="shared" si="5"/>
        <v>81.621072</v>
      </c>
      <c r="W45" s="104">
        <f t="shared" si="6"/>
        <v>0.691704</v>
      </c>
      <c r="X45" s="104">
        <f t="shared" si="7"/>
        <v>0</v>
      </c>
      <c r="Y45" s="104">
        <f t="shared" si="8"/>
        <v>80.269056</v>
      </c>
      <c r="Z45" s="240">
        <f t="shared" si="9"/>
        <v>2.0437199999999933</v>
      </c>
      <c r="AA45" s="78"/>
      <c r="AB45" s="77"/>
    </row>
    <row r="46" spans="1:28" s="58" customFormat="1" ht="15">
      <c r="A46" s="196" t="s">
        <v>164</v>
      </c>
      <c r="B46" s="165">
        <v>23289300</v>
      </c>
      <c r="C46" s="163">
        <v>1644150</v>
      </c>
      <c r="D46" s="171">
        <v>0.08</v>
      </c>
      <c r="E46" s="165">
        <v>1779750</v>
      </c>
      <c r="F46" s="113">
        <v>180800</v>
      </c>
      <c r="G46" s="171">
        <v>0.11</v>
      </c>
      <c r="H46" s="165">
        <v>0</v>
      </c>
      <c r="I46" s="113">
        <v>0</v>
      </c>
      <c r="J46" s="171">
        <v>0</v>
      </c>
      <c r="K46" s="165">
        <v>25069050</v>
      </c>
      <c r="L46" s="113">
        <v>1824950</v>
      </c>
      <c r="M46" s="128">
        <v>0.08</v>
      </c>
      <c r="N46" s="174">
        <v>24549250</v>
      </c>
      <c r="O46" s="175">
        <f t="shared" si="0"/>
        <v>0.9792652693261212</v>
      </c>
      <c r="P46" s="109">
        <f>Volume!K46</f>
        <v>55.3</v>
      </c>
      <c r="Q46" s="69">
        <f>Volume!J46</f>
        <v>57.1</v>
      </c>
      <c r="R46" s="240">
        <f t="shared" si="1"/>
        <v>143.1442755</v>
      </c>
      <c r="S46" s="104">
        <f t="shared" si="2"/>
        <v>140.1762175</v>
      </c>
      <c r="T46" s="110">
        <f t="shared" si="3"/>
        <v>23244100</v>
      </c>
      <c r="U46" s="104">
        <f t="shared" si="4"/>
        <v>7.851239669421488</v>
      </c>
      <c r="V46" s="104">
        <f t="shared" si="5"/>
        <v>132.981903</v>
      </c>
      <c r="W46" s="104">
        <f t="shared" si="6"/>
        <v>10.1623725</v>
      </c>
      <c r="X46" s="104">
        <f t="shared" si="7"/>
        <v>0</v>
      </c>
      <c r="Y46" s="104">
        <f t="shared" si="8"/>
        <v>128.539873</v>
      </c>
      <c r="Z46" s="240">
        <f t="shared" si="9"/>
        <v>14.604402499999992</v>
      </c>
      <c r="AA46" s="78"/>
      <c r="AB46" s="77"/>
    </row>
    <row r="47" spans="1:28" s="58" customFormat="1" ht="15">
      <c r="A47" s="196" t="s">
        <v>165</v>
      </c>
      <c r="B47" s="165">
        <v>700700</v>
      </c>
      <c r="C47" s="163">
        <v>88400</v>
      </c>
      <c r="D47" s="171">
        <v>0.14</v>
      </c>
      <c r="E47" s="165">
        <v>9100</v>
      </c>
      <c r="F47" s="113">
        <v>2600</v>
      </c>
      <c r="G47" s="171">
        <v>0.4</v>
      </c>
      <c r="H47" s="165">
        <v>1300</v>
      </c>
      <c r="I47" s="113">
        <v>0</v>
      </c>
      <c r="J47" s="171">
        <v>0</v>
      </c>
      <c r="K47" s="165">
        <v>711100</v>
      </c>
      <c r="L47" s="113">
        <v>91000</v>
      </c>
      <c r="M47" s="128">
        <v>0.15</v>
      </c>
      <c r="N47" s="174">
        <v>698100</v>
      </c>
      <c r="O47" s="175">
        <f t="shared" si="0"/>
        <v>0.9817184643510055</v>
      </c>
      <c r="P47" s="109">
        <f>Volume!K47</f>
        <v>237.15</v>
      </c>
      <c r="Q47" s="69">
        <f>Volume!J47</f>
        <v>254.9</v>
      </c>
      <c r="R47" s="240">
        <f t="shared" si="1"/>
        <v>18.125939</v>
      </c>
      <c r="S47" s="104">
        <f t="shared" si="2"/>
        <v>17.794569</v>
      </c>
      <c r="T47" s="110">
        <f t="shared" si="3"/>
        <v>620100</v>
      </c>
      <c r="U47" s="104">
        <f t="shared" si="4"/>
        <v>14.675052410901468</v>
      </c>
      <c r="V47" s="104">
        <f t="shared" si="5"/>
        <v>17.860843</v>
      </c>
      <c r="W47" s="104">
        <f t="shared" si="6"/>
        <v>0.231959</v>
      </c>
      <c r="X47" s="104">
        <f t="shared" si="7"/>
        <v>0.033137</v>
      </c>
      <c r="Y47" s="104">
        <f t="shared" si="8"/>
        <v>14.7056715</v>
      </c>
      <c r="Z47" s="240">
        <f t="shared" si="9"/>
        <v>3.4202674999999996</v>
      </c>
      <c r="AA47" s="78"/>
      <c r="AB47" s="77"/>
    </row>
    <row r="48" spans="1:28" s="58" customFormat="1" ht="15">
      <c r="A48" s="196" t="s">
        <v>89</v>
      </c>
      <c r="B48" s="165">
        <v>4435500</v>
      </c>
      <c r="C48" s="163">
        <v>-207000</v>
      </c>
      <c r="D48" s="171">
        <v>-0.04</v>
      </c>
      <c r="E48" s="165">
        <v>202500</v>
      </c>
      <c r="F48" s="113">
        <v>-3000</v>
      </c>
      <c r="G48" s="171">
        <v>-0.01</v>
      </c>
      <c r="H48" s="165">
        <v>36000</v>
      </c>
      <c r="I48" s="113">
        <v>0</v>
      </c>
      <c r="J48" s="171">
        <v>0</v>
      </c>
      <c r="K48" s="165">
        <v>4674000</v>
      </c>
      <c r="L48" s="113">
        <v>-210000</v>
      </c>
      <c r="M48" s="128">
        <v>-0.04</v>
      </c>
      <c r="N48" s="174">
        <v>4581000</v>
      </c>
      <c r="O48" s="175">
        <f t="shared" si="0"/>
        <v>0.9801026957637997</v>
      </c>
      <c r="P48" s="109">
        <f>Volume!K48</f>
        <v>280.6</v>
      </c>
      <c r="Q48" s="69">
        <f>Volume!J48</f>
        <v>281.2</v>
      </c>
      <c r="R48" s="240">
        <f t="shared" si="1"/>
        <v>131.43288</v>
      </c>
      <c r="S48" s="104">
        <f t="shared" si="2"/>
        <v>128.81772</v>
      </c>
      <c r="T48" s="110">
        <f t="shared" si="3"/>
        <v>4884000</v>
      </c>
      <c r="U48" s="104">
        <f t="shared" si="4"/>
        <v>-4.2997542997543</v>
      </c>
      <c r="V48" s="104">
        <f t="shared" si="5"/>
        <v>124.72626</v>
      </c>
      <c r="W48" s="104">
        <f t="shared" si="6"/>
        <v>5.6943</v>
      </c>
      <c r="X48" s="104">
        <f t="shared" si="7"/>
        <v>1.01232</v>
      </c>
      <c r="Y48" s="104">
        <f t="shared" si="8"/>
        <v>137.04504</v>
      </c>
      <c r="Z48" s="240">
        <f t="shared" si="9"/>
        <v>-5.612159999999989</v>
      </c>
      <c r="AA48" s="78"/>
      <c r="AB48" s="77"/>
    </row>
    <row r="49" spans="1:28" s="58" customFormat="1" ht="15">
      <c r="A49" s="196" t="s">
        <v>291</v>
      </c>
      <c r="B49" s="165">
        <v>1926000</v>
      </c>
      <c r="C49" s="163">
        <v>50000</v>
      </c>
      <c r="D49" s="171">
        <v>0.03</v>
      </c>
      <c r="E49" s="165">
        <v>47000</v>
      </c>
      <c r="F49" s="113">
        <v>1000</v>
      </c>
      <c r="G49" s="171">
        <v>0.02</v>
      </c>
      <c r="H49" s="165">
        <v>0</v>
      </c>
      <c r="I49" s="113">
        <v>0</v>
      </c>
      <c r="J49" s="171">
        <v>0</v>
      </c>
      <c r="K49" s="165">
        <v>1973000</v>
      </c>
      <c r="L49" s="113">
        <v>51000</v>
      </c>
      <c r="M49" s="128">
        <v>0.03</v>
      </c>
      <c r="N49" s="174">
        <v>1855000</v>
      </c>
      <c r="O49" s="175">
        <f t="shared" si="0"/>
        <v>0.9401926001013685</v>
      </c>
      <c r="P49" s="109">
        <f>Volume!K49</f>
        <v>197.5</v>
      </c>
      <c r="Q49" s="69">
        <f>Volume!J49</f>
        <v>199.95</v>
      </c>
      <c r="R49" s="240">
        <f t="shared" si="1"/>
        <v>39.450135</v>
      </c>
      <c r="S49" s="104">
        <f t="shared" si="2"/>
        <v>37.090725</v>
      </c>
      <c r="T49" s="110">
        <f t="shared" si="3"/>
        <v>1922000</v>
      </c>
      <c r="U49" s="104">
        <f t="shared" si="4"/>
        <v>2.653485952133195</v>
      </c>
      <c r="V49" s="104">
        <f t="shared" si="5"/>
        <v>38.51037</v>
      </c>
      <c r="W49" s="104">
        <f t="shared" si="6"/>
        <v>0.939765</v>
      </c>
      <c r="X49" s="104">
        <f t="shared" si="7"/>
        <v>0</v>
      </c>
      <c r="Y49" s="104">
        <f t="shared" si="8"/>
        <v>37.9595</v>
      </c>
      <c r="Z49" s="240">
        <f t="shared" si="9"/>
        <v>1.4906350000000046</v>
      </c>
      <c r="AA49" s="78"/>
      <c r="AB49" s="77"/>
    </row>
    <row r="50" spans="1:28" s="58" customFormat="1" ht="15">
      <c r="A50" s="196" t="s">
        <v>273</v>
      </c>
      <c r="B50" s="165">
        <v>1989000</v>
      </c>
      <c r="C50" s="163">
        <v>-132600</v>
      </c>
      <c r="D50" s="171">
        <v>-0.06</v>
      </c>
      <c r="E50" s="165">
        <v>163800</v>
      </c>
      <c r="F50" s="113">
        <v>7800</v>
      </c>
      <c r="G50" s="171">
        <v>0.05</v>
      </c>
      <c r="H50" s="165">
        <v>20400</v>
      </c>
      <c r="I50" s="113">
        <v>0</v>
      </c>
      <c r="J50" s="171">
        <v>0</v>
      </c>
      <c r="K50" s="165">
        <v>2173200</v>
      </c>
      <c r="L50" s="113">
        <v>-124800</v>
      </c>
      <c r="M50" s="128">
        <v>-0.05</v>
      </c>
      <c r="N50" s="174">
        <v>2164800</v>
      </c>
      <c r="O50" s="175">
        <f t="shared" si="0"/>
        <v>0.996134732192159</v>
      </c>
      <c r="P50" s="109">
        <f>Volume!K50</f>
        <v>224.85</v>
      </c>
      <c r="Q50" s="69">
        <f>Volume!J50</f>
        <v>222.5</v>
      </c>
      <c r="R50" s="240">
        <f t="shared" si="1"/>
        <v>48.3537</v>
      </c>
      <c r="S50" s="104">
        <f t="shared" si="2"/>
        <v>48.1668</v>
      </c>
      <c r="T50" s="110">
        <f t="shared" si="3"/>
        <v>2298000</v>
      </c>
      <c r="U50" s="104">
        <f t="shared" si="4"/>
        <v>-5.430809399477806</v>
      </c>
      <c r="V50" s="104">
        <f t="shared" si="5"/>
        <v>44.25525</v>
      </c>
      <c r="W50" s="104">
        <f t="shared" si="6"/>
        <v>3.64455</v>
      </c>
      <c r="X50" s="104">
        <f t="shared" si="7"/>
        <v>0.4539</v>
      </c>
      <c r="Y50" s="104">
        <f t="shared" si="8"/>
        <v>51.67053</v>
      </c>
      <c r="Z50" s="240">
        <f t="shared" si="9"/>
        <v>-3.316829999999996</v>
      </c>
      <c r="AA50" s="78"/>
      <c r="AB50" s="77"/>
    </row>
    <row r="51" spans="1:28" s="58" customFormat="1" ht="15">
      <c r="A51" s="196" t="s">
        <v>222</v>
      </c>
      <c r="B51" s="165">
        <v>618300</v>
      </c>
      <c r="C51" s="163">
        <v>-11400</v>
      </c>
      <c r="D51" s="171">
        <v>-0.02</v>
      </c>
      <c r="E51" s="165">
        <v>900</v>
      </c>
      <c r="F51" s="113">
        <v>300</v>
      </c>
      <c r="G51" s="171">
        <v>0.5</v>
      </c>
      <c r="H51" s="165">
        <v>0</v>
      </c>
      <c r="I51" s="113">
        <v>0</v>
      </c>
      <c r="J51" s="171">
        <v>0</v>
      </c>
      <c r="K51" s="165">
        <v>619200</v>
      </c>
      <c r="L51" s="113">
        <v>-11100</v>
      </c>
      <c r="M51" s="128">
        <v>-0.02</v>
      </c>
      <c r="N51" s="174">
        <v>617100</v>
      </c>
      <c r="O51" s="175">
        <f t="shared" si="0"/>
        <v>0.9966085271317829</v>
      </c>
      <c r="P51" s="109">
        <f>Volume!K51</f>
        <v>1158.4</v>
      </c>
      <c r="Q51" s="69">
        <f>Volume!J51</f>
        <v>1166.45</v>
      </c>
      <c r="R51" s="240">
        <f t="shared" si="1"/>
        <v>72.226584</v>
      </c>
      <c r="S51" s="104">
        <f t="shared" si="2"/>
        <v>71.9816295</v>
      </c>
      <c r="T51" s="110">
        <f t="shared" si="3"/>
        <v>630300</v>
      </c>
      <c r="U51" s="104">
        <f t="shared" si="4"/>
        <v>-1.7610661589719183</v>
      </c>
      <c r="V51" s="104">
        <f t="shared" si="5"/>
        <v>72.1216035</v>
      </c>
      <c r="W51" s="104">
        <f t="shared" si="6"/>
        <v>0.1049805</v>
      </c>
      <c r="X51" s="104">
        <f t="shared" si="7"/>
        <v>0</v>
      </c>
      <c r="Y51" s="104">
        <f t="shared" si="8"/>
        <v>73.013952</v>
      </c>
      <c r="Z51" s="240">
        <f t="shared" si="9"/>
        <v>-0.7873680000000007</v>
      </c>
      <c r="AA51" s="78"/>
      <c r="AB51" s="77"/>
    </row>
    <row r="52" spans="1:28" s="58" customFormat="1" ht="15">
      <c r="A52" s="196" t="s">
        <v>234</v>
      </c>
      <c r="B52" s="165">
        <v>7799000</v>
      </c>
      <c r="C52" s="163">
        <v>160000</v>
      </c>
      <c r="D52" s="171">
        <v>0.02</v>
      </c>
      <c r="E52" s="165">
        <v>368000</v>
      </c>
      <c r="F52" s="113">
        <v>34000</v>
      </c>
      <c r="G52" s="171">
        <v>0.1</v>
      </c>
      <c r="H52" s="165">
        <v>26000</v>
      </c>
      <c r="I52" s="113">
        <v>0</v>
      </c>
      <c r="J52" s="171">
        <v>0</v>
      </c>
      <c r="K52" s="165">
        <v>8193000</v>
      </c>
      <c r="L52" s="113">
        <v>194000</v>
      </c>
      <c r="M52" s="128">
        <v>0.02</v>
      </c>
      <c r="N52" s="174">
        <v>8118000</v>
      </c>
      <c r="O52" s="175">
        <f t="shared" si="0"/>
        <v>0.990845844013182</v>
      </c>
      <c r="P52" s="109">
        <f>Volume!K52</f>
        <v>352.45</v>
      </c>
      <c r="Q52" s="69">
        <f>Volume!J52</f>
        <v>357.9</v>
      </c>
      <c r="R52" s="240">
        <f t="shared" si="1"/>
        <v>293.22747</v>
      </c>
      <c r="S52" s="104">
        <f t="shared" si="2"/>
        <v>290.54322</v>
      </c>
      <c r="T52" s="110">
        <f t="shared" si="3"/>
        <v>7999000</v>
      </c>
      <c r="U52" s="104">
        <f t="shared" si="4"/>
        <v>2.425303162895362</v>
      </c>
      <c r="V52" s="104">
        <f t="shared" si="5"/>
        <v>279.12621</v>
      </c>
      <c r="W52" s="104">
        <f t="shared" si="6"/>
        <v>13.17072</v>
      </c>
      <c r="X52" s="104">
        <f t="shared" si="7"/>
        <v>0.93054</v>
      </c>
      <c r="Y52" s="104">
        <f t="shared" si="8"/>
        <v>281.924755</v>
      </c>
      <c r="Z52" s="240">
        <f t="shared" si="9"/>
        <v>11.302714999999978</v>
      </c>
      <c r="AA52" s="78"/>
      <c r="AB52" s="77"/>
    </row>
    <row r="53" spans="1:28" s="58" customFormat="1" ht="15">
      <c r="A53" s="196" t="s">
        <v>166</v>
      </c>
      <c r="B53" s="165">
        <v>4832100</v>
      </c>
      <c r="C53" s="163">
        <v>-11800</v>
      </c>
      <c r="D53" s="171">
        <v>0</v>
      </c>
      <c r="E53" s="165">
        <v>286150</v>
      </c>
      <c r="F53" s="113">
        <v>8850</v>
      </c>
      <c r="G53" s="171">
        <v>0.03</v>
      </c>
      <c r="H53" s="165">
        <v>14750</v>
      </c>
      <c r="I53" s="113">
        <v>2950</v>
      </c>
      <c r="J53" s="171">
        <v>0.25</v>
      </c>
      <c r="K53" s="165">
        <v>5133000</v>
      </c>
      <c r="L53" s="113">
        <v>0</v>
      </c>
      <c r="M53" s="128">
        <v>0</v>
      </c>
      <c r="N53" s="174">
        <v>5082850</v>
      </c>
      <c r="O53" s="175">
        <f t="shared" si="0"/>
        <v>0.9902298850574712</v>
      </c>
      <c r="P53" s="109">
        <f>Volume!K53</f>
        <v>105.9</v>
      </c>
      <c r="Q53" s="69">
        <f>Volume!J53</f>
        <v>107.65</v>
      </c>
      <c r="R53" s="240">
        <f t="shared" si="1"/>
        <v>55.256745</v>
      </c>
      <c r="S53" s="104">
        <f t="shared" si="2"/>
        <v>54.71688025</v>
      </c>
      <c r="T53" s="110">
        <f t="shared" si="3"/>
        <v>5133000</v>
      </c>
      <c r="U53" s="104">
        <f t="shared" si="4"/>
        <v>0</v>
      </c>
      <c r="V53" s="104">
        <f t="shared" si="5"/>
        <v>52.0175565</v>
      </c>
      <c r="W53" s="104">
        <f t="shared" si="6"/>
        <v>3.08040475</v>
      </c>
      <c r="X53" s="104">
        <f t="shared" si="7"/>
        <v>0.15878375</v>
      </c>
      <c r="Y53" s="104">
        <f t="shared" si="8"/>
        <v>54.35847</v>
      </c>
      <c r="Z53" s="240">
        <f t="shared" si="9"/>
        <v>0.8982750000000053</v>
      </c>
      <c r="AA53" s="78"/>
      <c r="AB53" s="77"/>
    </row>
    <row r="54" spans="1:28" s="58" customFormat="1" ht="15">
      <c r="A54" s="196" t="s">
        <v>223</v>
      </c>
      <c r="B54" s="165">
        <v>702975</v>
      </c>
      <c r="C54" s="163">
        <v>-18375</v>
      </c>
      <c r="D54" s="171">
        <v>-0.03</v>
      </c>
      <c r="E54" s="165">
        <v>700</v>
      </c>
      <c r="F54" s="113">
        <v>0</v>
      </c>
      <c r="G54" s="171">
        <v>0</v>
      </c>
      <c r="H54" s="165">
        <v>0</v>
      </c>
      <c r="I54" s="113">
        <v>0</v>
      </c>
      <c r="J54" s="171">
        <v>0</v>
      </c>
      <c r="K54" s="165">
        <v>703675</v>
      </c>
      <c r="L54" s="113">
        <v>-18375</v>
      </c>
      <c r="M54" s="128">
        <v>-0.03</v>
      </c>
      <c r="N54" s="174">
        <v>693000</v>
      </c>
      <c r="O54" s="175">
        <f t="shared" si="0"/>
        <v>0.9848296443670729</v>
      </c>
      <c r="P54" s="109">
        <f>Volume!K54</f>
        <v>2781.75</v>
      </c>
      <c r="Q54" s="69">
        <f>Volume!J54</f>
        <v>2826.75</v>
      </c>
      <c r="R54" s="240">
        <f t="shared" si="1"/>
        <v>198.911330625</v>
      </c>
      <c r="S54" s="104">
        <f t="shared" si="2"/>
        <v>195.893775</v>
      </c>
      <c r="T54" s="110">
        <f t="shared" si="3"/>
        <v>722050</v>
      </c>
      <c r="U54" s="104">
        <f t="shared" si="4"/>
        <v>-2.5448376151236065</v>
      </c>
      <c r="V54" s="104">
        <f t="shared" si="5"/>
        <v>198.713458125</v>
      </c>
      <c r="W54" s="104">
        <f t="shared" si="6"/>
        <v>0.1978725</v>
      </c>
      <c r="X54" s="104">
        <f t="shared" si="7"/>
        <v>0</v>
      </c>
      <c r="Y54" s="104">
        <f t="shared" si="8"/>
        <v>200.85625875</v>
      </c>
      <c r="Z54" s="240">
        <f t="shared" si="9"/>
        <v>-1.94492812499999</v>
      </c>
      <c r="AA54" s="78"/>
      <c r="AB54" s="77"/>
    </row>
    <row r="55" spans="1:28" s="58" customFormat="1" ht="15">
      <c r="A55" s="196" t="s">
        <v>292</v>
      </c>
      <c r="B55" s="165">
        <v>7077000</v>
      </c>
      <c r="C55" s="163">
        <v>504000</v>
      </c>
      <c r="D55" s="171">
        <v>0.08</v>
      </c>
      <c r="E55" s="165">
        <v>567000</v>
      </c>
      <c r="F55" s="113">
        <v>60000</v>
      </c>
      <c r="G55" s="171">
        <v>0.12</v>
      </c>
      <c r="H55" s="165">
        <v>49500</v>
      </c>
      <c r="I55" s="113">
        <v>7500</v>
      </c>
      <c r="J55" s="171">
        <v>0.18</v>
      </c>
      <c r="K55" s="165">
        <v>7693500</v>
      </c>
      <c r="L55" s="113">
        <v>571500</v>
      </c>
      <c r="M55" s="128">
        <v>0.08</v>
      </c>
      <c r="N55" s="174">
        <v>7615500</v>
      </c>
      <c r="O55" s="175">
        <f t="shared" si="0"/>
        <v>0.9898615714564243</v>
      </c>
      <c r="P55" s="109">
        <f>Volume!K55</f>
        <v>150.35</v>
      </c>
      <c r="Q55" s="69">
        <f>Volume!J55</f>
        <v>150.05</v>
      </c>
      <c r="R55" s="240">
        <f t="shared" si="1"/>
        <v>115.4409675</v>
      </c>
      <c r="S55" s="104">
        <f t="shared" si="2"/>
        <v>114.2705775</v>
      </c>
      <c r="T55" s="110">
        <f t="shared" si="3"/>
        <v>7122000</v>
      </c>
      <c r="U55" s="104">
        <f t="shared" si="4"/>
        <v>8.024431339511374</v>
      </c>
      <c r="V55" s="104">
        <f t="shared" si="5"/>
        <v>106.190385</v>
      </c>
      <c r="W55" s="104">
        <f t="shared" si="6"/>
        <v>8.507835</v>
      </c>
      <c r="X55" s="104">
        <f t="shared" si="7"/>
        <v>0.7427475000000001</v>
      </c>
      <c r="Y55" s="104">
        <f t="shared" si="8"/>
        <v>107.07927</v>
      </c>
      <c r="Z55" s="240">
        <f t="shared" si="9"/>
        <v>8.361697500000005</v>
      </c>
      <c r="AA55" s="78"/>
      <c r="AB55" s="77"/>
    </row>
    <row r="56" spans="1:26" s="7" customFormat="1" ht="15">
      <c r="A56" s="196" t="s">
        <v>293</v>
      </c>
      <c r="B56" s="165">
        <v>1020600</v>
      </c>
      <c r="C56" s="163">
        <v>44800</v>
      </c>
      <c r="D56" s="171">
        <v>0.05</v>
      </c>
      <c r="E56" s="165">
        <v>5600</v>
      </c>
      <c r="F56" s="113">
        <v>0</v>
      </c>
      <c r="G56" s="171">
        <v>0</v>
      </c>
      <c r="H56" s="165">
        <v>1400</v>
      </c>
      <c r="I56" s="113">
        <v>-2800</v>
      </c>
      <c r="J56" s="171">
        <v>-0.67</v>
      </c>
      <c r="K56" s="165">
        <v>1027600</v>
      </c>
      <c r="L56" s="113">
        <v>42000</v>
      </c>
      <c r="M56" s="128">
        <v>0.04</v>
      </c>
      <c r="N56" s="174">
        <v>1017800</v>
      </c>
      <c r="O56" s="175">
        <f t="shared" si="0"/>
        <v>0.9904632152588556</v>
      </c>
      <c r="P56" s="109">
        <f>Volume!K56</f>
        <v>151.95</v>
      </c>
      <c r="Q56" s="69">
        <f>Volume!J56</f>
        <v>153.35</v>
      </c>
      <c r="R56" s="240">
        <f t="shared" si="1"/>
        <v>15.758246</v>
      </c>
      <c r="S56" s="104">
        <f t="shared" si="2"/>
        <v>15.607963</v>
      </c>
      <c r="T56" s="110">
        <f t="shared" si="3"/>
        <v>985600</v>
      </c>
      <c r="U56" s="104">
        <f t="shared" si="4"/>
        <v>4.261363636363636</v>
      </c>
      <c r="V56" s="104">
        <f t="shared" si="5"/>
        <v>15.650901</v>
      </c>
      <c r="W56" s="104">
        <f t="shared" si="6"/>
        <v>0.085876</v>
      </c>
      <c r="X56" s="104">
        <f t="shared" si="7"/>
        <v>0.021469</v>
      </c>
      <c r="Y56" s="104">
        <f t="shared" si="8"/>
        <v>14.976192</v>
      </c>
      <c r="Z56" s="240">
        <f t="shared" si="9"/>
        <v>0.7820540000000005</v>
      </c>
    </row>
    <row r="57" spans="1:26" s="7" customFormat="1" ht="15">
      <c r="A57" s="196" t="s">
        <v>195</v>
      </c>
      <c r="B57" s="165">
        <v>8567610</v>
      </c>
      <c r="C57" s="163">
        <v>96914</v>
      </c>
      <c r="D57" s="171">
        <v>0.01</v>
      </c>
      <c r="E57" s="165">
        <v>797994</v>
      </c>
      <c r="F57" s="113">
        <v>37116</v>
      </c>
      <c r="G57" s="171">
        <v>0.05</v>
      </c>
      <c r="H57" s="165">
        <v>173208</v>
      </c>
      <c r="I57" s="113">
        <v>2062</v>
      </c>
      <c r="J57" s="171">
        <v>0.01</v>
      </c>
      <c r="K57" s="165">
        <v>9538812</v>
      </c>
      <c r="L57" s="113">
        <v>136092</v>
      </c>
      <c r="M57" s="128">
        <v>0.01</v>
      </c>
      <c r="N57" s="174">
        <v>9410968</v>
      </c>
      <c r="O57" s="175">
        <f t="shared" si="0"/>
        <v>0.9865974924340684</v>
      </c>
      <c r="P57" s="109">
        <f>Volume!K57</f>
        <v>139.55</v>
      </c>
      <c r="Q57" s="69">
        <f>Volume!J57</f>
        <v>141.3</v>
      </c>
      <c r="R57" s="240">
        <f t="shared" si="1"/>
        <v>134.78341356</v>
      </c>
      <c r="S57" s="104">
        <f t="shared" si="2"/>
        <v>132.97697784000002</v>
      </c>
      <c r="T57" s="110">
        <f t="shared" si="3"/>
        <v>9402720</v>
      </c>
      <c r="U57" s="104">
        <f t="shared" si="4"/>
        <v>1.4473684210526316</v>
      </c>
      <c r="V57" s="104">
        <f t="shared" si="5"/>
        <v>121.0603293</v>
      </c>
      <c r="W57" s="104">
        <f t="shared" si="6"/>
        <v>11.27565522</v>
      </c>
      <c r="X57" s="104">
        <f t="shared" si="7"/>
        <v>2.4474290400000003</v>
      </c>
      <c r="Y57" s="104">
        <f t="shared" si="8"/>
        <v>131.2149576</v>
      </c>
      <c r="Z57" s="240">
        <f t="shared" si="9"/>
        <v>3.5684559600000227</v>
      </c>
    </row>
    <row r="58" spans="1:26" s="7" customFormat="1" ht="15">
      <c r="A58" s="196" t="s">
        <v>294</v>
      </c>
      <c r="B58" s="165">
        <v>7635600</v>
      </c>
      <c r="C58" s="163">
        <v>887600</v>
      </c>
      <c r="D58" s="171">
        <v>0.13</v>
      </c>
      <c r="E58" s="165">
        <v>389200</v>
      </c>
      <c r="F58" s="113">
        <v>18200</v>
      </c>
      <c r="G58" s="171">
        <v>0.05</v>
      </c>
      <c r="H58" s="165">
        <v>16800</v>
      </c>
      <c r="I58" s="113">
        <v>1400</v>
      </c>
      <c r="J58" s="171">
        <v>0.09</v>
      </c>
      <c r="K58" s="165">
        <v>8041600</v>
      </c>
      <c r="L58" s="113">
        <v>907200</v>
      </c>
      <c r="M58" s="128">
        <v>0.13</v>
      </c>
      <c r="N58" s="174">
        <v>7960400</v>
      </c>
      <c r="O58" s="175">
        <f t="shared" si="0"/>
        <v>0.9899025069637883</v>
      </c>
      <c r="P58" s="109">
        <f>Volume!K58</f>
        <v>156.3</v>
      </c>
      <c r="Q58" s="69">
        <f>Volume!J58</f>
        <v>160.3</v>
      </c>
      <c r="R58" s="240">
        <f t="shared" si="1"/>
        <v>128.906848</v>
      </c>
      <c r="S58" s="104">
        <f t="shared" si="2"/>
        <v>127.605212</v>
      </c>
      <c r="T58" s="110">
        <f t="shared" si="3"/>
        <v>7134400</v>
      </c>
      <c r="U58" s="104">
        <f t="shared" si="4"/>
        <v>12.71585557299843</v>
      </c>
      <c r="V58" s="104">
        <f t="shared" si="5"/>
        <v>122.398668</v>
      </c>
      <c r="W58" s="104">
        <f t="shared" si="6"/>
        <v>6.238876</v>
      </c>
      <c r="X58" s="104">
        <f t="shared" si="7"/>
        <v>0.269304</v>
      </c>
      <c r="Y58" s="104">
        <f t="shared" si="8"/>
        <v>111.510672</v>
      </c>
      <c r="Z58" s="240">
        <f t="shared" si="9"/>
        <v>17.396175999999997</v>
      </c>
    </row>
    <row r="59" spans="1:26" s="7" customFormat="1" ht="15">
      <c r="A59" s="196" t="s">
        <v>197</v>
      </c>
      <c r="B59" s="165">
        <v>2505750</v>
      </c>
      <c r="C59" s="163">
        <v>-95550</v>
      </c>
      <c r="D59" s="171">
        <v>-0.04</v>
      </c>
      <c r="E59" s="165">
        <v>13650</v>
      </c>
      <c r="F59" s="113">
        <v>-13650</v>
      </c>
      <c r="G59" s="171">
        <v>-0.5</v>
      </c>
      <c r="H59" s="165">
        <v>0</v>
      </c>
      <c r="I59" s="113">
        <v>0</v>
      </c>
      <c r="J59" s="171">
        <v>0</v>
      </c>
      <c r="K59" s="165">
        <v>2519400</v>
      </c>
      <c r="L59" s="113">
        <v>-109200</v>
      </c>
      <c r="M59" s="128">
        <v>-0.04</v>
      </c>
      <c r="N59" s="174">
        <v>2469350</v>
      </c>
      <c r="O59" s="175">
        <f t="shared" si="0"/>
        <v>0.9801341589267286</v>
      </c>
      <c r="P59" s="109">
        <f>Volume!K59</f>
        <v>608.9</v>
      </c>
      <c r="Q59" s="69">
        <f>Volume!J59</f>
        <v>631.85</v>
      </c>
      <c r="R59" s="240">
        <f t="shared" si="1"/>
        <v>159.188289</v>
      </c>
      <c r="S59" s="104">
        <f t="shared" si="2"/>
        <v>156.02587975</v>
      </c>
      <c r="T59" s="110">
        <f t="shared" si="3"/>
        <v>2628600</v>
      </c>
      <c r="U59" s="104">
        <f t="shared" si="4"/>
        <v>-4.154302670623145</v>
      </c>
      <c r="V59" s="104">
        <f t="shared" si="5"/>
        <v>158.32581375</v>
      </c>
      <c r="W59" s="104">
        <f t="shared" si="6"/>
        <v>0.86247525</v>
      </c>
      <c r="X59" s="104">
        <f t="shared" si="7"/>
        <v>0</v>
      </c>
      <c r="Y59" s="104">
        <f t="shared" si="8"/>
        <v>160.055454</v>
      </c>
      <c r="Z59" s="240">
        <f t="shared" si="9"/>
        <v>-0.867165</v>
      </c>
    </row>
    <row r="60" spans="1:26" s="7" customFormat="1" ht="15">
      <c r="A60" s="196" t="s">
        <v>4</v>
      </c>
      <c r="B60" s="165">
        <v>1054800</v>
      </c>
      <c r="C60" s="163">
        <v>-59700</v>
      </c>
      <c r="D60" s="171">
        <v>-0.05</v>
      </c>
      <c r="E60" s="165">
        <v>600</v>
      </c>
      <c r="F60" s="113">
        <v>0</v>
      </c>
      <c r="G60" s="171">
        <v>0</v>
      </c>
      <c r="H60" s="165">
        <v>0</v>
      </c>
      <c r="I60" s="113">
        <v>0</v>
      </c>
      <c r="J60" s="171">
        <v>0</v>
      </c>
      <c r="K60" s="165">
        <v>1055400</v>
      </c>
      <c r="L60" s="113">
        <v>-59700</v>
      </c>
      <c r="M60" s="128">
        <v>-0.05</v>
      </c>
      <c r="N60" s="174">
        <v>1044300</v>
      </c>
      <c r="O60" s="175">
        <f t="shared" si="0"/>
        <v>0.9894826606026151</v>
      </c>
      <c r="P60" s="109">
        <f>Volume!K60</f>
        <v>1522.55</v>
      </c>
      <c r="Q60" s="69">
        <f>Volume!J60</f>
        <v>1578.7</v>
      </c>
      <c r="R60" s="240">
        <f t="shared" si="1"/>
        <v>166.615998</v>
      </c>
      <c r="S60" s="104">
        <f t="shared" si="2"/>
        <v>164.863641</v>
      </c>
      <c r="T60" s="110">
        <f t="shared" si="3"/>
        <v>1115100</v>
      </c>
      <c r="U60" s="104">
        <f t="shared" si="4"/>
        <v>-5.353779930051116</v>
      </c>
      <c r="V60" s="104">
        <f t="shared" si="5"/>
        <v>166.521276</v>
      </c>
      <c r="W60" s="104">
        <f t="shared" si="6"/>
        <v>0.094722</v>
      </c>
      <c r="X60" s="104">
        <f t="shared" si="7"/>
        <v>0</v>
      </c>
      <c r="Y60" s="104">
        <f t="shared" si="8"/>
        <v>169.7795505</v>
      </c>
      <c r="Z60" s="240">
        <f t="shared" si="9"/>
        <v>-3.1635525000000086</v>
      </c>
    </row>
    <row r="61" spans="1:26" s="7" customFormat="1" ht="15">
      <c r="A61" s="196" t="s">
        <v>79</v>
      </c>
      <c r="B61" s="165">
        <v>1386800</v>
      </c>
      <c r="C61" s="163">
        <v>-156400</v>
      </c>
      <c r="D61" s="171">
        <v>-0.1</v>
      </c>
      <c r="E61" s="165">
        <v>0</v>
      </c>
      <c r="F61" s="113">
        <v>0</v>
      </c>
      <c r="G61" s="171">
        <v>0</v>
      </c>
      <c r="H61" s="165">
        <v>0</v>
      </c>
      <c r="I61" s="113">
        <v>0</v>
      </c>
      <c r="J61" s="171">
        <v>0</v>
      </c>
      <c r="K61" s="165">
        <v>1386800</v>
      </c>
      <c r="L61" s="113">
        <v>-156400</v>
      </c>
      <c r="M61" s="128">
        <v>-0.1</v>
      </c>
      <c r="N61" s="174">
        <v>1356000</v>
      </c>
      <c r="O61" s="175">
        <f t="shared" si="0"/>
        <v>0.9777905970579752</v>
      </c>
      <c r="P61" s="109">
        <f>Volume!K61</f>
        <v>996.15</v>
      </c>
      <c r="Q61" s="69">
        <f>Volume!J61</f>
        <v>1061.6</v>
      </c>
      <c r="R61" s="240">
        <f t="shared" si="1"/>
        <v>147.22268799999998</v>
      </c>
      <c r="S61" s="104">
        <f t="shared" si="2"/>
        <v>143.95296</v>
      </c>
      <c r="T61" s="110">
        <f t="shared" si="3"/>
        <v>1543200</v>
      </c>
      <c r="U61" s="104">
        <f t="shared" si="4"/>
        <v>-10.134784862623121</v>
      </c>
      <c r="V61" s="104">
        <f t="shared" si="5"/>
        <v>147.22268799999998</v>
      </c>
      <c r="W61" s="104">
        <f t="shared" si="6"/>
        <v>0</v>
      </c>
      <c r="X61" s="104">
        <f t="shared" si="7"/>
        <v>0</v>
      </c>
      <c r="Y61" s="104">
        <f t="shared" si="8"/>
        <v>153.725868</v>
      </c>
      <c r="Z61" s="240">
        <f t="shared" si="9"/>
        <v>-6.503180000000015</v>
      </c>
    </row>
    <row r="62" spans="1:28" s="58" customFormat="1" ht="15">
      <c r="A62" s="196" t="s">
        <v>196</v>
      </c>
      <c r="B62" s="165">
        <v>1438800</v>
      </c>
      <c r="C62" s="163">
        <v>-5200</v>
      </c>
      <c r="D62" s="171">
        <v>0</v>
      </c>
      <c r="E62" s="165">
        <v>8000</v>
      </c>
      <c r="F62" s="113">
        <v>400</v>
      </c>
      <c r="G62" s="171">
        <v>0.05</v>
      </c>
      <c r="H62" s="165">
        <v>400</v>
      </c>
      <c r="I62" s="113">
        <v>0</v>
      </c>
      <c r="J62" s="171">
        <v>0</v>
      </c>
      <c r="K62" s="165">
        <v>1447200</v>
      </c>
      <c r="L62" s="113">
        <v>-4800</v>
      </c>
      <c r="M62" s="128">
        <v>0</v>
      </c>
      <c r="N62" s="174">
        <v>1434800</v>
      </c>
      <c r="O62" s="175">
        <f t="shared" si="0"/>
        <v>0.9914317302377004</v>
      </c>
      <c r="P62" s="109">
        <f>Volume!K62</f>
        <v>733.05</v>
      </c>
      <c r="Q62" s="69">
        <f>Volume!J62</f>
        <v>743.15</v>
      </c>
      <c r="R62" s="240">
        <f t="shared" si="1"/>
        <v>107.548668</v>
      </c>
      <c r="S62" s="104">
        <f t="shared" si="2"/>
        <v>106.627162</v>
      </c>
      <c r="T62" s="110">
        <f t="shared" si="3"/>
        <v>1452000</v>
      </c>
      <c r="U62" s="104">
        <f t="shared" si="4"/>
        <v>-0.3305785123966942</v>
      </c>
      <c r="V62" s="104">
        <f t="shared" si="5"/>
        <v>106.924422</v>
      </c>
      <c r="W62" s="104">
        <f t="shared" si="6"/>
        <v>0.59452</v>
      </c>
      <c r="X62" s="104">
        <f t="shared" si="7"/>
        <v>0.029726</v>
      </c>
      <c r="Y62" s="104">
        <f t="shared" si="8"/>
        <v>106.43885999999999</v>
      </c>
      <c r="Z62" s="240">
        <f t="shared" si="9"/>
        <v>1.1098080000000152</v>
      </c>
      <c r="AA62" s="78"/>
      <c r="AB62" s="77"/>
    </row>
    <row r="63" spans="1:26" s="7" customFormat="1" ht="15">
      <c r="A63" s="196" t="s">
        <v>5</v>
      </c>
      <c r="B63" s="165">
        <v>49146735</v>
      </c>
      <c r="C63" s="163">
        <v>-200970</v>
      </c>
      <c r="D63" s="171">
        <v>0</v>
      </c>
      <c r="E63" s="165">
        <v>4470785</v>
      </c>
      <c r="F63" s="113">
        <v>129195</v>
      </c>
      <c r="G63" s="171">
        <v>0.03</v>
      </c>
      <c r="H63" s="165">
        <v>704990</v>
      </c>
      <c r="I63" s="113">
        <v>36685</v>
      </c>
      <c r="J63" s="171">
        <v>0.05</v>
      </c>
      <c r="K63" s="165">
        <v>54322510</v>
      </c>
      <c r="L63" s="113">
        <v>-35090</v>
      </c>
      <c r="M63" s="128">
        <v>0</v>
      </c>
      <c r="N63" s="174">
        <v>53681320</v>
      </c>
      <c r="O63" s="175">
        <f t="shared" si="0"/>
        <v>0.9881966057901227</v>
      </c>
      <c r="P63" s="109">
        <f>Volume!K63</f>
        <v>168.2</v>
      </c>
      <c r="Q63" s="69">
        <f>Volume!J63</f>
        <v>170.45</v>
      </c>
      <c r="R63" s="240">
        <f t="shared" si="1"/>
        <v>925.92718295</v>
      </c>
      <c r="S63" s="104">
        <f t="shared" si="2"/>
        <v>914.9980994</v>
      </c>
      <c r="T63" s="110">
        <f t="shared" si="3"/>
        <v>54357600</v>
      </c>
      <c r="U63" s="104">
        <f t="shared" si="4"/>
        <v>-0.06455399061032864</v>
      </c>
      <c r="V63" s="104">
        <f t="shared" si="5"/>
        <v>837.7060980749999</v>
      </c>
      <c r="W63" s="104">
        <f t="shared" si="6"/>
        <v>76.204530325</v>
      </c>
      <c r="X63" s="104">
        <f t="shared" si="7"/>
        <v>12.016554549999999</v>
      </c>
      <c r="Y63" s="104">
        <f t="shared" si="8"/>
        <v>914.294832</v>
      </c>
      <c r="Z63" s="240">
        <f t="shared" si="9"/>
        <v>11.632350949999932</v>
      </c>
    </row>
    <row r="64" spans="1:28" s="58" customFormat="1" ht="15">
      <c r="A64" s="196" t="s">
        <v>198</v>
      </c>
      <c r="B64" s="165">
        <v>14228000</v>
      </c>
      <c r="C64" s="163">
        <v>-1907000</v>
      </c>
      <c r="D64" s="171">
        <v>-0.12</v>
      </c>
      <c r="E64" s="165">
        <v>3173000</v>
      </c>
      <c r="F64" s="113">
        <v>-129000</v>
      </c>
      <c r="G64" s="171">
        <v>-0.04</v>
      </c>
      <c r="H64" s="165">
        <v>565000</v>
      </c>
      <c r="I64" s="113">
        <v>1000</v>
      </c>
      <c r="J64" s="171">
        <v>0</v>
      </c>
      <c r="K64" s="165">
        <v>17966000</v>
      </c>
      <c r="L64" s="113">
        <v>-2035000</v>
      </c>
      <c r="M64" s="128">
        <v>-0.1</v>
      </c>
      <c r="N64" s="174">
        <v>17340000</v>
      </c>
      <c r="O64" s="175">
        <f t="shared" si="0"/>
        <v>0.9651564065456975</v>
      </c>
      <c r="P64" s="109">
        <f>Volume!K64</f>
        <v>217.85</v>
      </c>
      <c r="Q64" s="69">
        <f>Volume!J64</f>
        <v>219.7</v>
      </c>
      <c r="R64" s="240">
        <f t="shared" si="1"/>
        <v>394.71302</v>
      </c>
      <c r="S64" s="104">
        <f t="shared" si="2"/>
        <v>380.9598</v>
      </c>
      <c r="T64" s="110">
        <f t="shared" si="3"/>
        <v>20001000</v>
      </c>
      <c r="U64" s="104">
        <f t="shared" si="4"/>
        <v>-10.174491275436228</v>
      </c>
      <c r="V64" s="104">
        <f t="shared" si="5"/>
        <v>312.58916</v>
      </c>
      <c r="W64" s="104">
        <f t="shared" si="6"/>
        <v>69.71081</v>
      </c>
      <c r="X64" s="104">
        <f t="shared" si="7"/>
        <v>12.41305</v>
      </c>
      <c r="Y64" s="104">
        <f t="shared" si="8"/>
        <v>435.721785</v>
      </c>
      <c r="Z64" s="240">
        <f t="shared" si="9"/>
        <v>-41.00876500000004</v>
      </c>
      <c r="AA64" s="78"/>
      <c r="AB64" s="77"/>
    </row>
    <row r="65" spans="1:28" s="58" customFormat="1" ht="15">
      <c r="A65" s="196" t="s">
        <v>199</v>
      </c>
      <c r="B65" s="165">
        <v>3959800</v>
      </c>
      <c r="C65" s="163">
        <v>-308100</v>
      </c>
      <c r="D65" s="171">
        <v>-0.07</v>
      </c>
      <c r="E65" s="165">
        <v>234000</v>
      </c>
      <c r="F65" s="113">
        <v>41600</v>
      </c>
      <c r="G65" s="171">
        <v>0.22</v>
      </c>
      <c r="H65" s="165">
        <v>19500</v>
      </c>
      <c r="I65" s="113">
        <v>5200</v>
      </c>
      <c r="J65" s="171">
        <v>0.36</v>
      </c>
      <c r="K65" s="165">
        <v>4213300</v>
      </c>
      <c r="L65" s="113">
        <v>-261300</v>
      </c>
      <c r="M65" s="128">
        <v>-0.06</v>
      </c>
      <c r="N65" s="174">
        <v>4066400</v>
      </c>
      <c r="O65" s="175">
        <f t="shared" si="0"/>
        <v>0.9651342178340019</v>
      </c>
      <c r="P65" s="109">
        <f>Volume!K65</f>
        <v>291.75</v>
      </c>
      <c r="Q65" s="69">
        <f>Volume!J65</f>
        <v>304.25</v>
      </c>
      <c r="R65" s="240">
        <f t="shared" si="1"/>
        <v>128.1896525</v>
      </c>
      <c r="S65" s="104">
        <f t="shared" si="2"/>
        <v>123.72022</v>
      </c>
      <c r="T65" s="110">
        <f t="shared" si="3"/>
        <v>4474600</v>
      </c>
      <c r="U65" s="104">
        <f t="shared" si="4"/>
        <v>-5.839628123184195</v>
      </c>
      <c r="V65" s="104">
        <f t="shared" si="5"/>
        <v>120.476915</v>
      </c>
      <c r="W65" s="104">
        <f t="shared" si="6"/>
        <v>7.11945</v>
      </c>
      <c r="X65" s="104">
        <f t="shared" si="7"/>
        <v>0.5932875</v>
      </c>
      <c r="Y65" s="104">
        <f t="shared" si="8"/>
        <v>130.546455</v>
      </c>
      <c r="Z65" s="240">
        <f t="shared" si="9"/>
        <v>-2.356802500000015</v>
      </c>
      <c r="AA65" s="78"/>
      <c r="AB65" s="77"/>
    </row>
    <row r="66" spans="1:28" s="58" customFormat="1" ht="15">
      <c r="A66" s="196" t="s">
        <v>295</v>
      </c>
      <c r="B66" s="165">
        <v>761100</v>
      </c>
      <c r="C66" s="163">
        <v>-27300</v>
      </c>
      <c r="D66" s="171">
        <v>-0.03</v>
      </c>
      <c r="E66" s="165">
        <v>2700</v>
      </c>
      <c r="F66" s="113">
        <v>600</v>
      </c>
      <c r="G66" s="171">
        <v>0.29</v>
      </c>
      <c r="H66" s="165">
        <v>0</v>
      </c>
      <c r="I66" s="113">
        <v>0</v>
      </c>
      <c r="J66" s="171">
        <v>0</v>
      </c>
      <c r="K66" s="165">
        <v>763800</v>
      </c>
      <c r="L66" s="113">
        <v>-26700</v>
      </c>
      <c r="M66" s="128">
        <v>-0.03</v>
      </c>
      <c r="N66" s="174">
        <v>762000</v>
      </c>
      <c r="O66" s="175">
        <f t="shared" si="0"/>
        <v>0.997643362136685</v>
      </c>
      <c r="P66" s="109">
        <f>Volume!K66</f>
        <v>681.45</v>
      </c>
      <c r="Q66" s="69">
        <f>Volume!J66</f>
        <v>716.05</v>
      </c>
      <c r="R66" s="240">
        <f t="shared" si="1"/>
        <v>54.691899</v>
      </c>
      <c r="S66" s="104">
        <f t="shared" si="2"/>
        <v>54.56301</v>
      </c>
      <c r="T66" s="110">
        <f t="shared" si="3"/>
        <v>790500</v>
      </c>
      <c r="U66" s="104">
        <f t="shared" si="4"/>
        <v>-3.3776091081593926</v>
      </c>
      <c r="V66" s="104">
        <f t="shared" si="5"/>
        <v>54.4985655</v>
      </c>
      <c r="W66" s="104">
        <f t="shared" si="6"/>
        <v>0.19333349999999996</v>
      </c>
      <c r="X66" s="104">
        <f t="shared" si="7"/>
        <v>0</v>
      </c>
      <c r="Y66" s="104">
        <f t="shared" si="8"/>
        <v>53.8686225</v>
      </c>
      <c r="Z66" s="240">
        <f t="shared" si="9"/>
        <v>0.8232764999999986</v>
      </c>
      <c r="AA66" s="78"/>
      <c r="AB66" s="77"/>
    </row>
    <row r="67" spans="1:26" s="7" customFormat="1" ht="15">
      <c r="A67" s="196" t="s">
        <v>43</v>
      </c>
      <c r="B67" s="165">
        <v>283500</v>
      </c>
      <c r="C67" s="163">
        <v>-51900</v>
      </c>
      <c r="D67" s="171">
        <v>-0.15</v>
      </c>
      <c r="E67" s="165">
        <v>11400</v>
      </c>
      <c r="F67" s="113">
        <v>0</v>
      </c>
      <c r="G67" s="171">
        <v>0</v>
      </c>
      <c r="H67" s="165">
        <v>9600</v>
      </c>
      <c r="I67" s="113">
        <v>0</v>
      </c>
      <c r="J67" s="171">
        <v>0</v>
      </c>
      <c r="K67" s="165">
        <v>304500</v>
      </c>
      <c r="L67" s="113">
        <v>-51900</v>
      </c>
      <c r="M67" s="128">
        <v>-0.15</v>
      </c>
      <c r="N67" s="174">
        <v>291900</v>
      </c>
      <c r="O67" s="175">
        <f t="shared" si="0"/>
        <v>0.9586206896551724</v>
      </c>
      <c r="P67" s="109">
        <f>Volume!K67</f>
        <v>1999.1</v>
      </c>
      <c r="Q67" s="69">
        <f>Volume!J67</f>
        <v>2020.1</v>
      </c>
      <c r="R67" s="240">
        <f t="shared" si="1"/>
        <v>61.512045</v>
      </c>
      <c r="S67" s="104">
        <f t="shared" si="2"/>
        <v>58.966719</v>
      </c>
      <c r="T67" s="110">
        <f t="shared" si="3"/>
        <v>356400</v>
      </c>
      <c r="U67" s="104">
        <f t="shared" si="4"/>
        <v>-14.562289562289562</v>
      </c>
      <c r="V67" s="104">
        <f t="shared" si="5"/>
        <v>57.269835</v>
      </c>
      <c r="W67" s="104">
        <f t="shared" si="6"/>
        <v>2.302914</v>
      </c>
      <c r="X67" s="104">
        <f t="shared" si="7"/>
        <v>1.939296</v>
      </c>
      <c r="Y67" s="104">
        <f t="shared" si="8"/>
        <v>71.247924</v>
      </c>
      <c r="Z67" s="240">
        <f t="shared" si="9"/>
        <v>-9.735878999999997</v>
      </c>
    </row>
    <row r="68" spans="1:26" s="7" customFormat="1" ht="15">
      <c r="A68" s="196" t="s">
        <v>200</v>
      </c>
      <c r="B68" s="165">
        <v>6565300</v>
      </c>
      <c r="C68" s="163">
        <v>144900</v>
      </c>
      <c r="D68" s="171">
        <v>0.02</v>
      </c>
      <c r="E68" s="165">
        <v>261100</v>
      </c>
      <c r="F68" s="113">
        <v>43400</v>
      </c>
      <c r="G68" s="171">
        <v>0.2</v>
      </c>
      <c r="H68" s="165">
        <v>112000</v>
      </c>
      <c r="I68" s="113">
        <v>63700</v>
      </c>
      <c r="J68" s="171">
        <v>1.32</v>
      </c>
      <c r="K68" s="165">
        <v>6938400</v>
      </c>
      <c r="L68" s="113">
        <v>252000</v>
      </c>
      <c r="M68" s="128">
        <v>0.04</v>
      </c>
      <c r="N68" s="174">
        <v>6836200</v>
      </c>
      <c r="O68" s="175">
        <f t="shared" si="0"/>
        <v>0.985270379338176</v>
      </c>
      <c r="P68" s="109">
        <f>Volume!K68</f>
        <v>892.35</v>
      </c>
      <c r="Q68" s="69">
        <f>Volume!J68</f>
        <v>972.3</v>
      </c>
      <c r="R68" s="240">
        <f t="shared" si="1"/>
        <v>674.620632</v>
      </c>
      <c r="S68" s="104">
        <f t="shared" si="2"/>
        <v>664.683726</v>
      </c>
      <c r="T68" s="110">
        <f t="shared" si="3"/>
        <v>6686400</v>
      </c>
      <c r="U68" s="104">
        <f t="shared" si="4"/>
        <v>3.7688442211055273</v>
      </c>
      <c r="V68" s="104">
        <f t="shared" si="5"/>
        <v>638.344119</v>
      </c>
      <c r="W68" s="104">
        <f t="shared" si="6"/>
        <v>25.386753</v>
      </c>
      <c r="X68" s="104">
        <f t="shared" si="7"/>
        <v>10.88976</v>
      </c>
      <c r="Y68" s="104">
        <f t="shared" si="8"/>
        <v>596.660904</v>
      </c>
      <c r="Z68" s="240">
        <f t="shared" si="9"/>
        <v>77.95972800000004</v>
      </c>
    </row>
    <row r="69" spans="1:28" s="58" customFormat="1" ht="15">
      <c r="A69" s="196" t="s">
        <v>141</v>
      </c>
      <c r="B69" s="165">
        <v>18403200</v>
      </c>
      <c r="C69" s="163">
        <v>1334400</v>
      </c>
      <c r="D69" s="171">
        <v>0.08</v>
      </c>
      <c r="E69" s="165">
        <v>3931200</v>
      </c>
      <c r="F69" s="113">
        <v>710400</v>
      </c>
      <c r="G69" s="171">
        <v>0.22</v>
      </c>
      <c r="H69" s="165">
        <v>1296000</v>
      </c>
      <c r="I69" s="113">
        <v>398400</v>
      </c>
      <c r="J69" s="171">
        <v>0.44</v>
      </c>
      <c r="K69" s="165">
        <v>23630400</v>
      </c>
      <c r="L69" s="113">
        <v>2443200</v>
      </c>
      <c r="M69" s="128">
        <v>0.12</v>
      </c>
      <c r="N69" s="174">
        <v>23030400</v>
      </c>
      <c r="O69" s="175">
        <f aca="true" t="shared" si="10" ref="O69:O132">N69/K69</f>
        <v>0.9746089782652854</v>
      </c>
      <c r="P69" s="109">
        <f>Volume!K69</f>
        <v>86.5</v>
      </c>
      <c r="Q69" s="69">
        <f>Volume!J69</f>
        <v>86.15</v>
      </c>
      <c r="R69" s="240">
        <f aca="true" t="shared" si="11" ref="R69:R132">Q69*K69/10000000</f>
        <v>203.57589600000003</v>
      </c>
      <c r="S69" s="104">
        <f aca="true" t="shared" si="12" ref="S69:S132">Q69*N69/10000000</f>
        <v>198.40689600000002</v>
      </c>
      <c r="T69" s="110">
        <f aca="true" t="shared" si="13" ref="T69:T132">K69-L69</f>
        <v>21187200</v>
      </c>
      <c r="U69" s="104">
        <f aca="true" t="shared" si="14" ref="U69:U132">L69/T69*100</f>
        <v>11.531490711372905</v>
      </c>
      <c r="V69" s="104">
        <f aca="true" t="shared" si="15" ref="V69:V132">Q69*B69/10000000</f>
        <v>158.543568</v>
      </c>
      <c r="W69" s="104">
        <f aca="true" t="shared" si="16" ref="W69:W132">Q69*E69/10000000</f>
        <v>33.867288</v>
      </c>
      <c r="X69" s="104">
        <f aca="true" t="shared" si="17" ref="X69:X132">Q69*H69/10000000</f>
        <v>11.16504</v>
      </c>
      <c r="Y69" s="104">
        <f aca="true" t="shared" si="18" ref="Y69:Y132">(T69*P69)/10000000</f>
        <v>183.26928</v>
      </c>
      <c r="Z69" s="240">
        <f aca="true" t="shared" si="19" ref="Z69:Z132">R69-Y69</f>
        <v>20.30661600000002</v>
      </c>
      <c r="AA69" s="78"/>
      <c r="AB69" s="77"/>
    </row>
    <row r="70" spans="1:26" s="7" customFormat="1" ht="15">
      <c r="A70" s="196" t="s">
        <v>184</v>
      </c>
      <c r="B70" s="165">
        <v>13204200</v>
      </c>
      <c r="C70" s="163">
        <v>1156400</v>
      </c>
      <c r="D70" s="171">
        <v>0.1</v>
      </c>
      <c r="E70" s="165">
        <v>1905700</v>
      </c>
      <c r="F70" s="113">
        <v>241900</v>
      </c>
      <c r="G70" s="171">
        <v>0.15</v>
      </c>
      <c r="H70" s="165">
        <v>212400</v>
      </c>
      <c r="I70" s="113">
        <v>82600</v>
      </c>
      <c r="J70" s="171">
        <v>0.64</v>
      </c>
      <c r="K70" s="165">
        <v>15322300</v>
      </c>
      <c r="L70" s="113">
        <v>1480900</v>
      </c>
      <c r="M70" s="128">
        <v>0.11</v>
      </c>
      <c r="N70" s="174">
        <v>14862100</v>
      </c>
      <c r="O70" s="175">
        <f t="shared" si="10"/>
        <v>0.9699653446284174</v>
      </c>
      <c r="P70" s="109">
        <f>Volume!K70</f>
        <v>81.75</v>
      </c>
      <c r="Q70" s="69">
        <f>Volume!J70</f>
        <v>83.15</v>
      </c>
      <c r="R70" s="240">
        <f t="shared" si="11"/>
        <v>127.4049245</v>
      </c>
      <c r="S70" s="104">
        <f t="shared" si="12"/>
        <v>123.5783615</v>
      </c>
      <c r="T70" s="110">
        <f t="shared" si="13"/>
        <v>13841400</v>
      </c>
      <c r="U70" s="104">
        <f t="shared" si="14"/>
        <v>10.699062233589087</v>
      </c>
      <c r="V70" s="104">
        <f t="shared" si="15"/>
        <v>109.792923</v>
      </c>
      <c r="W70" s="104">
        <f t="shared" si="16"/>
        <v>15.8458955</v>
      </c>
      <c r="X70" s="104">
        <f t="shared" si="17"/>
        <v>1.766106</v>
      </c>
      <c r="Y70" s="104">
        <f t="shared" si="18"/>
        <v>113.153445</v>
      </c>
      <c r="Z70" s="240">
        <f t="shared" si="19"/>
        <v>14.251479500000002</v>
      </c>
    </row>
    <row r="71" spans="1:28" s="58" customFormat="1" ht="15">
      <c r="A71" s="196" t="s">
        <v>175</v>
      </c>
      <c r="B71" s="165">
        <v>67284000</v>
      </c>
      <c r="C71" s="163">
        <v>-30208500</v>
      </c>
      <c r="D71" s="171">
        <v>-0.31</v>
      </c>
      <c r="E71" s="165">
        <v>13324500</v>
      </c>
      <c r="F71" s="113">
        <v>-5040000</v>
      </c>
      <c r="G71" s="171">
        <v>-0.27</v>
      </c>
      <c r="H71" s="165">
        <v>9922500</v>
      </c>
      <c r="I71" s="113">
        <v>-252000</v>
      </c>
      <c r="J71" s="171">
        <v>-0.02</v>
      </c>
      <c r="K71" s="165">
        <v>90531000</v>
      </c>
      <c r="L71" s="113">
        <v>-35500500</v>
      </c>
      <c r="M71" s="128">
        <v>-0.28</v>
      </c>
      <c r="N71" s="174">
        <v>84010500</v>
      </c>
      <c r="O71" s="175">
        <f t="shared" si="10"/>
        <v>0.9279749478079332</v>
      </c>
      <c r="P71" s="109">
        <f>Volume!K71</f>
        <v>20.65</v>
      </c>
      <c r="Q71" s="69">
        <f>Volume!J71</f>
        <v>21.85</v>
      </c>
      <c r="R71" s="240">
        <f t="shared" si="11"/>
        <v>197.81023500000003</v>
      </c>
      <c r="S71" s="104">
        <f t="shared" si="12"/>
        <v>183.56294250000002</v>
      </c>
      <c r="T71" s="110">
        <f t="shared" si="13"/>
        <v>126031500</v>
      </c>
      <c r="U71" s="104">
        <f t="shared" si="14"/>
        <v>-28.167958010497372</v>
      </c>
      <c r="V71" s="104">
        <f t="shared" si="15"/>
        <v>147.01554</v>
      </c>
      <c r="W71" s="104">
        <f t="shared" si="16"/>
        <v>29.1140325</v>
      </c>
      <c r="X71" s="104">
        <f t="shared" si="17"/>
        <v>21.6806625</v>
      </c>
      <c r="Y71" s="104">
        <f t="shared" si="18"/>
        <v>260.2550475</v>
      </c>
      <c r="Z71" s="240">
        <f t="shared" si="19"/>
        <v>-62.444812499999955</v>
      </c>
      <c r="AA71" s="78"/>
      <c r="AB71" s="77"/>
    </row>
    <row r="72" spans="1:26" s="7" customFormat="1" ht="15">
      <c r="A72" s="196" t="s">
        <v>142</v>
      </c>
      <c r="B72" s="165">
        <v>10164000</v>
      </c>
      <c r="C72" s="163">
        <v>-341250</v>
      </c>
      <c r="D72" s="171">
        <v>-0.03</v>
      </c>
      <c r="E72" s="165">
        <v>227500</v>
      </c>
      <c r="F72" s="113">
        <v>5250</v>
      </c>
      <c r="G72" s="171">
        <v>0.02</v>
      </c>
      <c r="H72" s="165">
        <v>17500</v>
      </c>
      <c r="I72" s="113">
        <v>5250</v>
      </c>
      <c r="J72" s="171">
        <v>0.43</v>
      </c>
      <c r="K72" s="165">
        <v>10409000</v>
      </c>
      <c r="L72" s="113">
        <v>-330750</v>
      </c>
      <c r="M72" s="128">
        <v>-0.03</v>
      </c>
      <c r="N72" s="174">
        <v>10323250</v>
      </c>
      <c r="O72" s="175">
        <f t="shared" si="10"/>
        <v>0.9917619367854741</v>
      </c>
      <c r="P72" s="109">
        <f>Volume!K72</f>
        <v>153.75</v>
      </c>
      <c r="Q72" s="69">
        <f>Volume!J72</f>
        <v>156.8</v>
      </c>
      <c r="R72" s="240">
        <f t="shared" si="11"/>
        <v>163.21312</v>
      </c>
      <c r="S72" s="104">
        <f t="shared" si="12"/>
        <v>161.86856</v>
      </c>
      <c r="T72" s="110">
        <f t="shared" si="13"/>
        <v>10739750</v>
      </c>
      <c r="U72" s="104">
        <f t="shared" si="14"/>
        <v>-3.0796806257128893</v>
      </c>
      <c r="V72" s="104">
        <f t="shared" si="15"/>
        <v>159.37152</v>
      </c>
      <c r="W72" s="104">
        <f t="shared" si="16"/>
        <v>3.5672</v>
      </c>
      <c r="X72" s="104">
        <f t="shared" si="17"/>
        <v>0.2744</v>
      </c>
      <c r="Y72" s="104">
        <f t="shared" si="18"/>
        <v>165.12365625</v>
      </c>
      <c r="Z72" s="240">
        <f t="shared" si="19"/>
        <v>-1.910536250000007</v>
      </c>
    </row>
    <row r="73" spans="1:26" s="7" customFormat="1" ht="15">
      <c r="A73" s="196" t="s">
        <v>176</v>
      </c>
      <c r="B73" s="165">
        <v>16184900</v>
      </c>
      <c r="C73" s="163">
        <v>-408900</v>
      </c>
      <c r="D73" s="171">
        <v>-0.02</v>
      </c>
      <c r="E73" s="165">
        <v>1555850</v>
      </c>
      <c r="F73" s="113">
        <v>47850</v>
      </c>
      <c r="G73" s="171">
        <v>0.03</v>
      </c>
      <c r="H73" s="165">
        <v>223300</v>
      </c>
      <c r="I73" s="113">
        <v>21750</v>
      </c>
      <c r="J73" s="171">
        <v>0.11</v>
      </c>
      <c r="K73" s="165">
        <v>17964050</v>
      </c>
      <c r="L73" s="113">
        <v>-339300</v>
      </c>
      <c r="M73" s="128">
        <v>-0.02</v>
      </c>
      <c r="N73" s="174">
        <v>17855300</v>
      </c>
      <c r="O73" s="175">
        <f t="shared" si="10"/>
        <v>0.9939462426345952</v>
      </c>
      <c r="P73" s="109">
        <f>Volume!K73</f>
        <v>232.75</v>
      </c>
      <c r="Q73" s="69">
        <f>Volume!J73</f>
        <v>236.85</v>
      </c>
      <c r="R73" s="240">
        <f t="shared" si="11"/>
        <v>425.47852425</v>
      </c>
      <c r="S73" s="104">
        <f t="shared" si="12"/>
        <v>422.9027805</v>
      </c>
      <c r="T73" s="110">
        <f t="shared" si="13"/>
        <v>18303350</v>
      </c>
      <c r="U73" s="104">
        <f t="shared" si="14"/>
        <v>-1.8537590113285274</v>
      </c>
      <c r="V73" s="104">
        <f t="shared" si="15"/>
        <v>383.3393565</v>
      </c>
      <c r="W73" s="104">
        <f t="shared" si="16"/>
        <v>36.85030725</v>
      </c>
      <c r="X73" s="104">
        <f t="shared" si="17"/>
        <v>5.2888605</v>
      </c>
      <c r="Y73" s="104">
        <f t="shared" si="18"/>
        <v>426.01047125</v>
      </c>
      <c r="Z73" s="240">
        <f t="shared" si="19"/>
        <v>-0.5319470000000024</v>
      </c>
    </row>
    <row r="74" spans="1:26" s="7" customFormat="1" ht="15">
      <c r="A74" s="196" t="s">
        <v>167</v>
      </c>
      <c r="B74" s="165">
        <v>19188400</v>
      </c>
      <c r="C74" s="163">
        <v>-100100</v>
      </c>
      <c r="D74" s="171">
        <v>-0.01</v>
      </c>
      <c r="E74" s="165">
        <v>1701700</v>
      </c>
      <c r="F74" s="113">
        <v>100100</v>
      </c>
      <c r="G74" s="171">
        <v>0.06</v>
      </c>
      <c r="H74" s="165">
        <v>354200</v>
      </c>
      <c r="I74" s="113">
        <v>-7700</v>
      </c>
      <c r="J74" s="171">
        <v>-0.02</v>
      </c>
      <c r="K74" s="165">
        <v>21244300</v>
      </c>
      <c r="L74" s="113">
        <v>-7700</v>
      </c>
      <c r="M74" s="128">
        <v>0</v>
      </c>
      <c r="N74" s="174">
        <v>21082600</v>
      </c>
      <c r="O74" s="175">
        <f t="shared" si="10"/>
        <v>0.992388546574846</v>
      </c>
      <c r="P74" s="109">
        <f>Volume!K74</f>
        <v>53.95</v>
      </c>
      <c r="Q74" s="69">
        <f>Volume!J74</f>
        <v>56.05</v>
      </c>
      <c r="R74" s="240">
        <f t="shared" si="11"/>
        <v>119.0743015</v>
      </c>
      <c r="S74" s="104">
        <f t="shared" si="12"/>
        <v>118.167973</v>
      </c>
      <c r="T74" s="110">
        <f t="shared" si="13"/>
        <v>21252000</v>
      </c>
      <c r="U74" s="104">
        <f t="shared" si="14"/>
        <v>-0.036231884057971016</v>
      </c>
      <c r="V74" s="104">
        <f t="shared" si="15"/>
        <v>107.550982</v>
      </c>
      <c r="W74" s="104">
        <f t="shared" si="16"/>
        <v>9.5380285</v>
      </c>
      <c r="X74" s="104">
        <f t="shared" si="17"/>
        <v>1.985291</v>
      </c>
      <c r="Y74" s="104">
        <f t="shared" si="18"/>
        <v>114.65454</v>
      </c>
      <c r="Z74" s="240">
        <f t="shared" si="19"/>
        <v>4.419761500000007</v>
      </c>
    </row>
    <row r="75" spans="1:26" s="7" customFormat="1" ht="15">
      <c r="A75" s="196" t="s">
        <v>201</v>
      </c>
      <c r="B75" s="165">
        <v>4948800</v>
      </c>
      <c r="C75" s="163">
        <v>-605000</v>
      </c>
      <c r="D75" s="171">
        <v>-0.11</v>
      </c>
      <c r="E75" s="165">
        <v>1606000</v>
      </c>
      <c r="F75" s="113">
        <v>-59400</v>
      </c>
      <c r="G75" s="171">
        <v>-0.04</v>
      </c>
      <c r="H75" s="165">
        <v>243200</v>
      </c>
      <c r="I75" s="113">
        <v>2600</v>
      </c>
      <c r="J75" s="171">
        <v>0.01</v>
      </c>
      <c r="K75" s="165">
        <v>6798000</v>
      </c>
      <c r="L75" s="113">
        <v>-661800</v>
      </c>
      <c r="M75" s="128">
        <v>-0.09</v>
      </c>
      <c r="N75" s="174">
        <v>6639800</v>
      </c>
      <c r="O75" s="175">
        <f t="shared" si="10"/>
        <v>0.9767284495439835</v>
      </c>
      <c r="P75" s="109">
        <f>Volume!K75</f>
        <v>2183</v>
      </c>
      <c r="Q75" s="69">
        <f>Volume!J75</f>
        <v>2223.4</v>
      </c>
      <c r="R75" s="240">
        <f t="shared" si="11"/>
        <v>1511.46732</v>
      </c>
      <c r="S75" s="104">
        <f t="shared" si="12"/>
        <v>1476.293132</v>
      </c>
      <c r="T75" s="110">
        <f t="shared" si="13"/>
        <v>7459800</v>
      </c>
      <c r="U75" s="104">
        <f t="shared" si="14"/>
        <v>-8.871551516126438</v>
      </c>
      <c r="V75" s="104">
        <f t="shared" si="15"/>
        <v>1100.316192</v>
      </c>
      <c r="W75" s="104">
        <f t="shared" si="16"/>
        <v>357.07804</v>
      </c>
      <c r="X75" s="104">
        <f t="shared" si="17"/>
        <v>54.073088</v>
      </c>
      <c r="Y75" s="104">
        <f t="shared" si="18"/>
        <v>1628.47434</v>
      </c>
      <c r="Z75" s="240">
        <f t="shared" si="19"/>
        <v>-117.00702000000001</v>
      </c>
    </row>
    <row r="76" spans="1:26" s="7" customFormat="1" ht="15">
      <c r="A76" s="196" t="s">
        <v>143</v>
      </c>
      <c r="B76" s="165">
        <v>1218350</v>
      </c>
      <c r="C76" s="163">
        <v>35400</v>
      </c>
      <c r="D76" s="171">
        <v>0.03</v>
      </c>
      <c r="E76" s="165">
        <v>14750</v>
      </c>
      <c r="F76" s="113">
        <v>14750</v>
      </c>
      <c r="G76" s="171">
        <v>0</v>
      </c>
      <c r="H76" s="165">
        <v>0</v>
      </c>
      <c r="I76" s="113">
        <v>0</v>
      </c>
      <c r="J76" s="171">
        <v>0</v>
      </c>
      <c r="K76" s="165">
        <v>1233100</v>
      </c>
      <c r="L76" s="113">
        <v>50150</v>
      </c>
      <c r="M76" s="128">
        <v>0.04</v>
      </c>
      <c r="N76" s="174">
        <v>1215400</v>
      </c>
      <c r="O76" s="175">
        <f t="shared" si="10"/>
        <v>0.9856459330143541</v>
      </c>
      <c r="P76" s="109">
        <f>Volume!K76</f>
        <v>111.3</v>
      </c>
      <c r="Q76" s="69">
        <f>Volume!J76</f>
        <v>115.05</v>
      </c>
      <c r="R76" s="240">
        <f t="shared" si="11"/>
        <v>14.1868155</v>
      </c>
      <c r="S76" s="104">
        <f t="shared" si="12"/>
        <v>13.983177</v>
      </c>
      <c r="T76" s="110">
        <f t="shared" si="13"/>
        <v>1182950</v>
      </c>
      <c r="U76" s="104">
        <f t="shared" si="14"/>
        <v>4.239401496259352</v>
      </c>
      <c r="V76" s="104">
        <f t="shared" si="15"/>
        <v>14.01711675</v>
      </c>
      <c r="W76" s="104">
        <f t="shared" si="16"/>
        <v>0.16969875</v>
      </c>
      <c r="X76" s="104">
        <f t="shared" si="17"/>
        <v>0</v>
      </c>
      <c r="Y76" s="104">
        <f t="shared" si="18"/>
        <v>13.1662335</v>
      </c>
      <c r="Z76" s="240">
        <f t="shared" si="19"/>
        <v>1.0205819999999992</v>
      </c>
    </row>
    <row r="77" spans="1:28" s="58" customFormat="1" ht="15">
      <c r="A77" s="196" t="s">
        <v>90</v>
      </c>
      <c r="B77" s="165">
        <v>1472400</v>
      </c>
      <c r="C77" s="163">
        <v>51000</v>
      </c>
      <c r="D77" s="171">
        <v>0.04</v>
      </c>
      <c r="E77" s="165">
        <v>2400</v>
      </c>
      <c r="F77" s="113">
        <v>0</v>
      </c>
      <c r="G77" s="171">
        <v>0</v>
      </c>
      <c r="H77" s="165">
        <v>0</v>
      </c>
      <c r="I77" s="113">
        <v>0</v>
      </c>
      <c r="J77" s="171">
        <v>0</v>
      </c>
      <c r="K77" s="165">
        <v>1474800</v>
      </c>
      <c r="L77" s="113">
        <v>51000</v>
      </c>
      <c r="M77" s="128">
        <v>0.04</v>
      </c>
      <c r="N77" s="174">
        <v>1463400</v>
      </c>
      <c r="O77" s="175">
        <f t="shared" si="10"/>
        <v>0.9922701383238405</v>
      </c>
      <c r="P77" s="109">
        <f>Volume!K77</f>
        <v>458.95</v>
      </c>
      <c r="Q77" s="69">
        <f>Volume!J77</f>
        <v>485.2</v>
      </c>
      <c r="R77" s="240">
        <f t="shared" si="11"/>
        <v>71.557296</v>
      </c>
      <c r="S77" s="104">
        <f t="shared" si="12"/>
        <v>71.004168</v>
      </c>
      <c r="T77" s="110">
        <f t="shared" si="13"/>
        <v>1423800</v>
      </c>
      <c r="U77" s="104">
        <f t="shared" si="14"/>
        <v>3.581963758954909</v>
      </c>
      <c r="V77" s="104">
        <f t="shared" si="15"/>
        <v>71.440848</v>
      </c>
      <c r="W77" s="104">
        <f t="shared" si="16"/>
        <v>0.116448</v>
      </c>
      <c r="X77" s="104">
        <f t="shared" si="17"/>
        <v>0</v>
      </c>
      <c r="Y77" s="104">
        <f t="shared" si="18"/>
        <v>65.345301</v>
      </c>
      <c r="Z77" s="240">
        <f t="shared" si="19"/>
        <v>6.2119949999999875</v>
      </c>
      <c r="AA77" s="78"/>
      <c r="AB77" s="77"/>
    </row>
    <row r="78" spans="1:26" s="7" customFormat="1" ht="15">
      <c r="A78" s="196" t="s">
        <v>35</v>
      </c>
      <c r="B78" s="165">
        <v>12974500</v>
      </c>
      <c r="C78" s="163">
        <v>663300</v>
      </c>
      <c r="D78" s="171">
        <v>0.05</v>
      </c>
      <c r="E78" s="165">
        <v>446600</v>
      </c>
      <c r="F78" s="113">
        <v>93500</v>
      </c>
      <c r="G78" s="171">
        <v>0.26</v>
      </c>
      <c r="H78" s="165">
        <v>26400</v>
      </c>
      <c r="I78" s="113">
        <v>4400</v>
      </c>
      <c r="J78" s="171">
        <v>0.2</v>
      </c>
      <c r="K78" s="165">
        <v>13447500</v>
      </c>
      <c r="L78" s="113">
        <v>761200</v>
      </c>
      <c r="M78" s="128">
        <v>0.06</v>
      </c>
      <c r="N78" s="174">
        <v>13346300</v>
      </c>
      <c r="O78" s="175">
        <f t="shared" si="10"/>
        <v>0.9924744376278118</v>
      </c>
      <c r="P78" s="109">
        <f>Volume!K78</f>
        <v>283.2</v>
      </c>
      <c r="Q78" s="69">
        <f>Volume!J78</f>
        <v>284.8</v>
      </c>
      <c r="R78" s="240">
        <f t="shared" si="11"/>
        <v>382.9848</v>
      </c>
      <c r="S78" s="104">
        <f t="shared" si="12"/>
        <v>380.102624</v>
      </c>
      <c r="T78" s="110">
        <f t="shared" si="13"/>
        <v>12686300</v>
      </c>
      <c r="U78" s="104">
        <f t="shared" si="14"/>
        <v>6.00017341541663</v>
      </c>
      <c r="V78" s="104">
        <f t="shared" si="15"/>
        <v>369.51376</v>
      </c>
      <c r="W78" s="104">
        <f t="shared" si="16"/>
        <v>12.719168</v>
      </c>
      <c r="X78" s="104">
        <f t="shared" si="17"/>
        <v>0.751872</v>
      </c>
      <c r="Y78" s="104">
        <f t="shared" si="18"/>
        <v>359.276016</v>
      </c>
      <c r="Z78" s="240">
        <f t="shared" si="19"/>
        <v>23.70878399999998</v>
      </c>
    </row>
    <row r="79" spans="1:26" s="7" customFormat="1" ht="15">
      <c r="A79" s="196" t="s">
        <v>6</v>
      </c>
      <c r="B79" s="165">
        <v>17475750</v>
      </c>
      <c r="C79" s="163">
        <v>-1355625</v>
      </c>
      <c r="D79" s="171">
        <v>-0.07</v>
      </c>
      <c r="E79" s="165">
        <v>3231000</v>
      </c>
      <c r="F79" s="113">
        <v>-56250</v>
      </c>
      <c r="G79" s="171">
        <v>-0.02</v>
      </c>
      <c r="H79" s="165">
        <v>770625</v>
      </c>
      <c r="I79" s="113">
        <v>-3375</v>
      </c>
      <c r="J79" s="171">
        <v>0</v>
      </c>
      <c r="K79" s="165">
        <v>21477375</v>
      </c>
      <c r="L79" s="113">
        <v>-1415250</v>
      </c>
      <c r="M79" s="128">
        <v>-0.06</v>
      </c>
      <c r="N79" s="174">
        <v>20812500</v>
      </c>
      <c r="O79" s="175">
        <f t="shared" si="10"/>
        <v>0.9690430045571211</v>
      </c>
      <c r="P79" s="109">
        <f>Volume!K79</f>
        <v>169.2</v>
      </c>
      <c r="Q79" s="69">
        <f>Volume!J79</f>
        <v>171.1</v>
      </c>
      <c r="R79" s="240">
        <f t="shared" si="11"/>
        <v>367.47788625</v>
      </c>
      <c r="S79" s="104">
        <f t="shared" si="12"/>
        <v>356.101875</v>
      </c>
      <c r="T79" s="110">
        <f t="shared" si="13"/>
        <v>22892625</v>
      </c>
      <c r="U79" s="104">
        <f t="shared" si="14"/>
        <v>-6.182121971595656</v>
      </c>
      <c r="V79" s="104">
        <f t="shared" si="15"/>
        <v>299.0100825</v>
      </c>
      <c r="W79" s="104">
        <f t="shared" si="16"/>
        <v>55.28241</v>
      </c>
      <c r="X79" s="104">
        <f t="shared" si="17"/>
        <v>13.18539375</v>
      </c>
      <c r="Y79" s="104">
        <f t="shared" si="18"/>
        <v>387.34321499999993</v>
      </c>
      <c r="Z79" s="240">
        <f t="shared" si="19"/>
        <v>-19.865328749999946</v>
      </c>
    </row>
    <row r="80" spans="1:28" s="58" customFormat="1" ht="15">
      <c r="A80" s="196" t="s">
        <v>177</v>
      </c>
      <c r="B80" s="165">
        <v>11359000</v>
      </c>
      <c r="C80" s="163">
        <v>295000</v>
      </c>
      <c r="D80" s="171">
        <v>0.03</v>
      </c>
      <c r="E80" s="165">
        <v>868000</v>
      </c>
      <c r="F80" s="113">
        <v>38000</v>
      </c>
      <c r="G80" s="171">
        <v>0.05</v>
      </c>
      <c r="H80" s="165">
        <v>87000</v>
      </c>
      <c r="I80" s="113">
        <v>7000</v>
      </c>
      <c r="J80" s="171">
        <v>0.09</v>
      </c>
      <c r="K80" s="165">
        <v>12314000</v>
      </c>
      <c r="L80" s="113">
        <v>340000</v>
      </c>
      <c r="M80" s="128">
        <v>0.03</v>
      </c>
      <c r="N80" s="174">
        <v>12156000</v>
      </c>
      <c r="O80" s="175">
        <f t="shared" si="10"/>
        <v>0.9871690758486276</v>
      </c>
      <c r="P80" s="109">
        <f>Volume!K80</f>
        <v>387</v>
      </c>
      <c r="Q80" s="69">
        <f>Volume!J80</f>
        <v>393.65</v>
      </c>
      <c r="R80" s="240">
        <f t="shared" si="11"/>
        <v>484.74061</v>
      </c>
      <c r="S80" s="104">
        <f t="shared" si="12"/>
        <v>478.52094</v>
      </c>
      <c r="T80" s="110">
        <f t="shared" si="13"/>
        <v>11974000</v>
      </c>
      <c r="U80" s="104">
        <f t="shared" si="14"/>
        <v>2.839485552029397</v>
      </c>
      <c r="V80" s="104">
        <f t="shared" si="15"/>
        <v>447.147035</v>
      </c>
      <c r="W80" s="104">
        <f t="shared" si="16"/>
        <v>34.16882</v>
      </c>
      <c r="X80" s="104">
        <f t="shared" si="17"/>
        <v>3.424755</v>
      </c>
      <c r="Y80" s="104">
        <f t="shared" si="18"/>
        <v>463.3938</v>
      </c>
      <c r="Z80" s="240">
        <f t="shared" si="19"/>
        <v>21.346810000000005</v>
      </c>
      <c r="AA80" s="78"/>
      <c r="AB80" s="77"/>
    </row>
    <row r="81" spans="1:26" s="7" customFormat="1" ht="15">
      <c r="A81" s="196" t="s">
        <v>168</v>
      </c>
      <c r="B81" s="165">
        <v>120600</v>
      </c>
      <c r="C81" s="163">
        <v>0</v>
      </c>
      <c r="D81" s="171">
        <v>0</v>
      </c>
      <c r="E81" s="165">
        <v>0</v>
      </c>
      <c r="F81" s="113">
        <v>-12000</v>
      </c>
      <c r="G81" s="171">
        <v>-1</v>
      </c>
      <c r="H81" s="165">
        <v>0</v>
      </c>
      <c r="I81" s="113">
        <v>0</v>
      </c>
      <c r="J81" s="171">
        <v>0</v>
      </c>
      <c r="K81" s="165">
        <v>120600</v>
      </c>
      <c r="L81" s="113">
        <v>-12000</v>
      </c>
      <c r="M81" s="128">
        <v>-0.09</v>
      </c>
      <c r="N81" s="174">
        <v>119400</v>
      </c>
      <c r="O81" s="175">
        <f t="shared" si="10"/>
        <v>0.9900497512437811</v>
      </c>
      <c r="P81" s="109">
        <f>Volume!K81</f>
        <v>683.7</v>
      </c>
      <c r="Q81" s="69">
        <f>Volume!J81</f>
        <v>671.05</v>
      </c>
      <c r="R81" s="240">
        <f t="shared" si="11"/>
        <v>8.092863</v>
      </c>
      <c r="S81" s="104">
        <f t="shared" si="12"/>
        <v>8.012337</v>
      </c>
      <c r="T81" s="110">
        <f t="shared" si="13"/>
        <v>132600</v>
      </c>
      <c r="U81" s="104">
        <f t="shared" si="14"/>
        <v>-9.049773755656108</v>
      </c>
      <c r="V81" s="104">
        <f t="shared" si="15"/>
        <v>8.092863</v>
      </c>
      <c r="W81" s="104">
        <f t="shared" si="16"/>
        <v>0</v>
      </c>
      <c r="X81" s="104">
        <f t="shared" si="17"/>
        <v>0</v>
      </c>
      <c r="Y81" s="104">
        <f t="shared" si="18"/>
        <v>9.065862</v>
      </c>
      <c r="Z81" s="240">
        <f t="shared" si="19"/>
        <v>-0.9729989999999997</v>
      </c>
    </row>
    <row r="82" spans="1:26" s="7" customFormat="1" ht="15">
      <c r="A82" s="196" t="s">
        <v>132</v>
      </c>
      <c r="B82" s="165">
        <v>2038800</v>
      </c>
      <c r="C82" s="163">
        <v>-99200</v>
      </c>
      <c r="D82" s="171">
        <v>-0.05</v>
      </c>
      <c r="E82" s="165">
        <v>30000</v>
      </c>
      <c r="F82" s="113">
        <v>-3200</v>
      </c>
      <c r="G82" s="171">
        <v>-0.1</v>
      </c>
      <c r="H82" s="165">
        <v>2400</v>
      </c>
      <c r="I82" s="113">
        <v>0</v>
      </c>
      <c r="J82" s="171">
        <v>0</v>
      </c>
      <c r="K82" s="165">
        <v>2071200</v>
      </c>
      <c r="L82" s="113">
        <v>-102400</v>
      </c>
      <c r="M82" s="128">
        <v>-0.05</v>
      </c>
      <c r="N82" s="174">
        <v>2038000</v>
      </c>
      <c r="O82" s="175">
        <f t="shared" si="10"/>
        <v>0.9839706450366937</v>
      </c>
      <c r="P82" s="109">
        <f>Volume!K82</f>
        <v>679.25</v>
      </c>
      <c r="Q82" s="69">
        <f>Volume!J82</f>
        <v>680.55</v>
      </c>
      <c r="R82" s="240">
        <f t="shared" si="11"/>
        <v>140.955516</v>
      </c>
      <c r="S82" s="104">
        <f t="shared" si="12"/>
        <v>138.69609</v>
      </c>
      <c r="T82" s="110">
        <f t="shared" si="13"/>
        <v>2173600</v>
      </c>
      <c r="U82" s="104">
        <f t="shared" si="14"/>
        <v>-4.711078395288921</v>
      </c>
      <c r="V82" s="104">
        <f t="shared" si="15"/>
        <v>138.750534</v>
      </c>
      <c r="W82" s="104">
        <f t="shared" si="16"/>
        <v>2.04165</v>
      </c>
      <c r="X82" s="104">
        <f t="shared" si="17"/>
        <v>0.163332</v>
      </c>
      <c r="Y82" s="104">
        <f t="shared" si="18"/>
        <v>147.64178</v>
      </c>
      <c r="Z82" s="240">
        <f t="shared" si="19"/>
        <v>-6.686264000000023</v>
      </c>
    </row>
    <row r="83" spans="1:28" s="58" customFormat="1" ht="15">
      <c r="A83" s="196" t="s">
        <v>144</v>
      </c>
      <c r="B83" s="165">
        <v>253250</v>
      </c>
      <c r="C83" s="163">
        <v>3750</v>
      </c>
      <c r="D83" s="171">
        <v>0.02</v>
      </c>
      <c r="E83" s="165">
        <v>0</v>
      </c>
      <c r="F83" s="113">
        <v>0</v>
      </c>
      <c r="G83" s="171">
        <v>0</v>
      </c>
      <c r="H83" s="165">
        <v>0</v>
      </c>
      <c r="I83" s="113">
        <v>0</v>
      </c>
      <c r="J83" s="171">
        <v>0</v>
      </c>
      <c r="K83" s="165">
        <v>253250</v>
      </c>
      <c r="L83" s="113">
        <v>3750</v>
      </c>
      <c r="M83" s="128">
        <v>0.02</v>
      </c>
      <c r="N83" s="174">
        <v>252750</v>
      </c>
      <c r="O83" s="175">
        <f t="shared" si="10"/>
        <v>0.998025666337611</v>
      </c>
      <c r="P83" s="109">
        <f>Volume!K83</f>
        <v>2126.1</v>
      </c>
      <c r="Q83" s="69">
        <f>Volume!J83</f>
        <v>2156.5</v>
      </c>
      <c r="R83" s="240">
        <f t="shared" si="11"/>
        <v>54.6133625</v>
      </c>
      <c r="S83" s="104">
        <f t="shared" si="12"/>
        <v>54.5055375</v>
      </c>
      <c r="T83" s="110">
        <f t="shared" si="13"/>
        <v>249500</v>
      </c>
      <c r="U83" s="104">
        <f t="shared" si="14"/>
        <v>1.503006012024048</v>
      </c>
      <c r="V83" s="104">
        <f t="shared" si="15"/>
        <v>54.6133625</v>
      </c>
      <c r="W83" s="104">
        <f t="shared" si="16"/>
        <v>0</v>
      </c>
      <c r="X83" s="104">
        <f t="shared" si="17"/>
        <v>0</v>
      </c>
      <c r="Y83" s="104">
        <f t="shared" si="18"/>
        <v>53.046195</v>
      </c>
      <c r="Z83" s="240">
        <f t="shared" si="19"/>
        <v>1.5671675000000036</v>
      </c>
      <c r="AA83" s="78"/>
      <c r="AB83" s="77"/>
    </row>
    <row r="84" spans="1:26" s="7" customFormat="1" ht="15">
      <c r="A84" s="196" t="s">
        <v>296</v>
      </c>
      <c r="B84" s="165">
        <v>1619700</v>
      </c>
      <c r="C84" s="163">
        <v>362400</v>
      </c>
      <c r="D84" s="171">
        <v>0.29</v>
      </c>
      <c r="E84" s="165">
        <v>12000</v>
      </c>
      <c r="F84" s="113">
        <v>-1200</v>
      </c>
      <c r="G84" s="171">
        <v>-0.09</v>
      </c>
      <c r="H84" s="165">
        <v>2400</v>
      </c>
      <c r="I84" s="113">
        <v>-300</v>
      </c>
      <c r="J84" s="171">
        <v>-0.11</v>
      </c>
      <c r="K84" s="165">
        <v>1634100</v>
      </c>
      <c r="L84" s="113">
        <v>360900</v>
      </c>
      <c r="M84" s="128">
        <v>0.28</v>
      </c>
      <c r="N84" s="174">
        <v>1633200</v>
      </c>
      <c r="O84" s="175">
        <f t="shared" si="10"/>
        <v>0.9994492381127226</v>
      </c>
      <c r="P84" s="109">
        <f>Volume!K84</f>
        <v>707.05</v>
      </c>
      <c r="Q84" s="69">
        <f>Volume!J84</f>
        <v>725.75</v>
      </c>
      <c r="R84" s="240">
        <f t="shared" si="11"/>
        <v>118.5948075</v>
      </c>
      <c r="S84" s="104">
        <f t="shared" si="12"/>
        <v>118.52949</v>
      </c>
      <c r="T84" s="110">
        <f t="shared" si="13"/>
        <v>1273200</v>
      </c>
      <c r="U84" s="104">
        <f t="shared" si="14"/>
        <v>28.34590009425071</v>
      </c>
      <c r="V84" s="104">
        <f t="shared" si="15"/>
        <v>117.5497275</v>
      </c>
      <c r="W84" s="104">
        <f t="shared" si="16"/>
        <v>0.8709</v>
      </c>
      <c r="X84" s="104">
        <f t="shared" si="17"/>
        <v>0.17418</v>
      </c>
      <c r="Y84" s="104">
        <f t="shared" si="18"/>
        <v>90.021606</v>
      </c>
      <c r="Z84" s="240">
        <f t="shared" si="19"/>
        <v>28.573201499999996</v>
      </c>
    </row>
    <row r="85" spans="1:28" s="58" customFormat="1" ht="15">
      <c r="A85" s="196" t="s">
        <v>133</v>
      </c>
      <c r="B85" s="165">
        <v>25650000</v>
      </c>
      <c r="C85" s="163">
        <v>1025000</v>
      </c>
      <c r="D85" s="171">
        <v>0.04</v>
      </c>
      <c r="E85" s="165">
        <v>3762500</v>
      </c>
      <c r="F85" s="113">
        <v>337500</v>
      </c>
      <c r="G85" s="171">
        <v>0.1</v>
      </c>
      <c r="H85" s="165">
        <v>375000</v>
      </c>
      <c r="I85" s="113">
        <v>37500</v>
      </c>
      <c r="J85" s="171">
        <v>0.11</v>
      </c>
      <c r="K85" s="165">
        <v>29787500</v>
      </c>
      <c r="L85" s="113">
        <v>1400000</v>
      </c>
      <c r="M85" s="128">
        <v>0.05</v>
      </c>
      <c r="N85" s="174">
        <v>28975000</v>
      </c>
      <c r="O85" s="175">
        <f t="shared" si="10"/>
        <v>0.9727234578262695</v>
      </c>
      <c r="P85" s="109">
        <f>Volume!K85</f>
        <v>32.1</v>
      </c>
      <c r="Q85" s="69">
        <f>Volume!J85</f>
        <v>32.8</v>
      </c>
      <c r="R85" s="240">
        <f t="shared" si="11"/>
        <v>97.70299999999999</v>
      </c>
      <c r="S85" s="104">
        <f t="shared" si="12"/>
        <v>95.03799999999998</v>
      </c>
      <c r="T85" s="110">
        <f t="shared" si="13"/>
        <v>28387500</v>
      </c>
      <c r="U85" s="104">
        <f t="shared" si="14"/>
        <v>4.931748128577719</v>
      </c>
      <c r="V85" s="104">
        <f t="shared" si="15"/>
        <v>84.13199999999999</v>
      </c>
      <c r="W85" s="104">
        <f t="shared" si="16"/>
        <v>12.341</v>
      </c>
      <c r="X85" s="104">
        <f t="shared" si="17"/>
        <v>1.2299999999999998</v>
      </c>
      <c r="Y85" s="104">
        <f t="shared" si="18"/>
        <v>91.123875</v>
      </c>
      <c r="Z85" s="240">
        <f t="shared" si="19"/>
        <v>6.579124999999991</v>
      </c>
      <c r="AA85" s="78"/>
      <c r="AB85" s="77"/>
    </row>
    <row r="86" spans="1:26" s="7" customFormat="1" ht="15">
      <c r="A86" s="196" t="s">
        <v>169</v>
      </c>
      <c r="B86" s="165">
        <v>7268000</v>
      </c>
      <c r="C86" s="163">
        <v>88000</v>
      </c>
      <c r="D86" s="171">
        <v>0.01</v>
      </c>
      <c r="E86" s="165">
        <v>48000</v>
      </c>
      <c r="F86" s="113">
        <v>0</v>
      </c>
      <c r="G86" s="171">
        <v>0</v>
      </c>
      <c r="H86" s="165">
        <v>12000</v>
      </c>
      <c r="I86" s="113">
        <v>12000</v>
      </c>
      <c r="J86" s="171">
        <v>0</v>
      </c>
      <c r="K86" s="165">
        <v>7328000</v>
      </c>
      <c r="L86" s="113">
        <v>100000</v>
      </c>
      <c r="M86" s="128">
        <v>0.01</v>
      </c>
      <c r="N86" s="174">
        <v>7300000</v>
      </c>
      <c r="O86" s="175">
        <f t="shared" si="10"/>
        <v>0.99617903930131</v>
      </c>
      <c r="P86" s="109">
        <f>Volume!K86</f>
        <v>117.3</v>
      </c>
      <c r="Q86" s="69">
        <f>Volume!J86</f>
        <v>119.85</v>
      </c>
      <c r="R86" s="240">
        <f t="shared" si="11"/>
        <v>87.82608</v>
      </c>
      <c r="S86" s="104">
        <f t="shared" si="12"/>
        <v>87.4905</v>
      </c>
      <c r="T86" s="110">
        <f t="shared" si="13"/>
        <v>7228000</v>
      </c>
      <c r="U86" s="104">
        <f t="shared" si="14"/>
        <v>1.3835085777531821</v>
      </c>
      <c r="V86" s="104">
        <f t="shared" si="15"/>
        <v>87.10698</v>
      </c>
      <c r="W86" s="104">
        <f t="shared" si="16"/>
        <v>0.57528</v>
      </c>
      <c r="X86" s="104">
        <f t="shared" si="17"/>
        <v>0.14382</v>
      </c>
      <c r="Y86" s="104">
        <f t="shared" si="18"/>
        <v>84.78444</v>
      </c>
      <c r="Z86" s="240">
        <f t="shared" si="19"/>
        <v>3.041640000000001</v>
      </c>
    </row>
    <row r="87" spans="1:26" s="7" customFormat="1" ht="15">
      <c r="A87" s="196" t="s">
        <v>297</v>
      </c>
      <c r="B87" s="165">
        <v>2275900</v>
      </c>
      <c r="C87" s="163">
        <v>226050</v>
      </c>
      <c r="D87" s="171">
        <v>0.11</v>
      </c>
      <c r="E87" s="165">
        <v>37400</v>
      </c>
      <c r="F87" s="113">
        <v>550</v>
      </c>
      <c r="G87" s="171">
        <v>0.01</v>
      </c>
      <c r="H87" s="165">
        <v>0</v>
      </c>
      <c r="I87" s="113">
        <v>0</v>
      </c>
      <c r="J87" s="171">
        <v>0</v>
      </c>
      <c r="K87" s="165">
        <v>2313300</v>
      </c>
      <c r="L87" s="113">
        <v>226600</v>
      </c>
      <c r="M87" s="128">
        <v>0.11</v>
      </c>
      <c r="N87" s="174">
        <v>2311100</v>
      </c>
      <c r="O87" s="175">
        <f t="shared" si="10"/>
        <v>0.9990489776509748</v>
      </c>
      <c r="P87" s="109">
        <f>Volume!K87</f>
        <v>406.2</v>
      </c>
      <c r="Q87" s="69">
        <f>Volume!J87</f>
        <v>416.05</v>
      </c>
      <c r="R87" s="240">
        <f t="shared" si="11"/>
        <v>96.2448465</v>
      </c>
      <c r="S87" s="104">
        <f t="shared" si="12"/>
        <v>96.1533155</v>
      </c>
      <c r="T87" s="110">
        <f t="shared" si="13"/>
        <v>2086700</v>
      </c>
      <c r="U87" s="104">
        <f t="shared" si="14"/>
        <v>10.859251449657354</v>
      </c>
      <c r="V87" s="104">
        <f t="shared" si="15"/>
        <v>94.6888195</v>
      </c>
      <c r="W87" s="104">
        <f t="shared" si="16"/>
        <v>1.556027</v>
      </c>
      <c r="X87" s="104">
        <f t="shared" si="17"/>
        <v>0</v>
      </c>
      <c r="Y87" s="104">
        <f t="shared" si="18"/>
        <v>84.761754</v>
      </c>
      <c r="Z87" s="240">
        <f t="shared" si="19"/>
        <v>11.483092499999998</v>
      </c>
    </row>
    <row r="88" spans="1:26" s="7" customFormat="1" ht="15">
      <c r="A88" s="196" t="s">
        <v>298</v>
      </c>
      <c r="B88" s="165">
        <v>553300</v>
      </c>
      <c r="C88" s="163">
        <v>-8250</v>
      </c>
      <c r="D88" s="171">
        <v>-0.01</v>
      </c>
      <c r="E88" s="165">
        <v>7700</v>
      </c>
      <c r="F88" s="113">
        <v>550</v>
      </c>
      <c r="G88" s="171">
        <v>0.08</v>
      </c>
      <c r="H88" s="165">
        <v>0</v>
      </c>
      <c r="I88" s="113">
        <v>0</v>
      </c>
      <c r="J88" s="171">
        <v>0</v>
      </c>
      <c r="K88" s="165">
        <v>561000</v>
      </c>
      <c r="L88" s="113">
        <v>-7700</v>
      </c>
      <c r="M88" s="128">
        <v>-0.01</v>
      </c>
      <c r="N88" s="174">
        <v>556600</v>
      </c>
      <c r="O88" s="175">
        <f t="shared" si="10"/>
        <v>0.9921568627450981</v>
      </c>
      <c r="P88" s="109">
        <f>Volume!K88</f>
        <v>413.4</v>
      </c>
      <c r="Q88" s="69">
        <f>Volume!J88</f>
        <v>422.3</v>
      </c>
      <c r="R88" s="240">
        <f t="shared" si="11"/>
        <v>23.69103</v>
      </c>
      <c r="S88" s="104">
        <f t="shared" si="12"/>
        <v>23.505218</v>
      </c>
      <c r="T88" s="110">
        <f t="shared" si="13"/>
        <v>568700</v>
      </c>
      <c r="U88" s="104">
        <f t="shared" si="14"/>
        <v>-1.3539651837524178</v>
      </c>
      <c r="V88" s="104">
        <f t="shared" si="15"/>
        <v>23.365859</v>
      </c>
      <c r="W88" s="104">
        <f t="shared" si="16"/>
        <v>0.325171</v>
      </c>
      <c r="X88" s="104">
        <f t="shared" si="17"/>
        <v>0</v>
      </c>
      <c r="Y88" s="104">
        <f t="shared" si="18"/>
        <v>23.510058</v>
      </c>
      <c r="Z88" s="240">
        <f t="shared" si="19"/>
        <v>0.18097200000000058</v>
      </c>
    </row>
    <row r="89" spans="1:28" s="58" customFormat="1" ht="15">
      <c r="A89" s="196" t="s">
        <v>178</v>
      </c>
      <c r="B89" s="165">
        <v>6892500</v>
      </c>
      <c r="C89" s="163">
        <v>92500</v>
      </c>
      <c r="D89" s="171">
        <v>0.01</v>
      </c>
      <c r="E89" s="165">
        <v>90000</v>
      </c>
      <c r="F89" s="113">
        <v>20000</v>
      </c>
      <c r="G89" s="171">
        <v>0.29</v>
      </c>
      <c r="H89" s="165">
        <v>10000</v>
      </c>
      <c r="I89" s="113">
        <v>0</v>
      </c>
      <c r="J89" s="171">
        <v>0</v>
      </c>
      <c r="K89" s="165">
        <v>6992500</v>
      </c>
      <c r="L89" s="113">
        <v>112500</v>
      </c>
      <c r="M89" s="128">
        <v>0.02</v>
      </c>
      <c r="N89" s="174">
        <v>6955000</v>
      </c>
      <c r="O89" s="175">
        <f t="shared" si="10"/>
        <v>0.9946371111905613</v>
      </c>
      <c r="P89" s="109">
        <f>Volume!K89</f>
        <v>144.3</v>
      </c>
      <c r="Q89" s="69">
        <f>Volume!J89</f>
        <v>148.5</v>
      </c>
      <c r="R89" s="240">
        <f t="shared" si="11"/>
        <v>103.838625</v>
      </c>
      <c r="S89" s="104">
        <f t="shared" si="12"/>
        <v>103.28175</v>
      </c>
      <c r="T89" s="110">
        <f t="shared" si="13"/>
        <v>6880000</v>
      </c>
      <c r="U89" s="104">
        <f t="shared" si="14"/>
        <v>1.6351744186046513</v>
      </c>
      <c r="V89" s="104">
        <f t="shared" si="15"/>
        <v>102.353625</v>
      </c>
      <c r="W89" s="104">
        <f t="shared" si="16"/>
        <v>1.3365</v>
      </c>
      <c r="X89" s="104">
        <f t="shared" si="17"/>
        <v>0.1485</v>
      </c>
      <c r="Y89" s="104">
        <f t="shared" si="18"/>
        <v>99.2784</v>
      </c>
      <c r="Z89" s="240">
        <f t="shared" si="19"/>
        <v>4.560224999999988</v>
      </c>
      <c r="AA89" s="78"/>
      <c r="AB89" s="77"/>
    </row>
    <row r="90" spans="1:28" s="58" customFormat="1" ht="15">
      <c r="A90" s="196" t="s">
        <v>145</v>
      </c>
      <c r="B90" s="165">
        <v>2133500</v>
      </c>
      <c r="C90" s="163">
        <v>18700</v>
      </c>
      <c r="D90" s="171">
        <v>0.01</v>
      </c>
      <c r="E90" s="165">
        <v>73100</v>
      </c>
      <c r="F90" s="113">
        <v>10200</v>
      </c>
      <c r="G90" s="171">
        <v>0.16</v>
      </c>
      <c r="H90" s="165">
        <v>8500</v>
      </c>
      <c r="I90" s="113">
        <v>8500</v>
      </c>
      <c r="J90" s="171">
        <v>0</v>
      </c>
      <c r="K90" s="165">
        <v>2215100</v>
      </c>
      <c r="L90" s="113">
        <v>37400</v>
      </c>
      <c r="M90" s="128">
        <v>0.02</v>
      </c>
      <c r="N90" s="174">
        <v>2194700</v>
      </c>
      <c r="O90" s="175">
        <f t="shared" si="10"/>
        <v>0.9907904834996163</v>
      </c>
      <c r="P90" s="109">
        <f>Volume!K90</f>
        <v>157.9</v>
      </c>
      <c r="Q90" s="69">
        <f>Volume!J90</f>
        <v>160.05</v>
      </c>
      <c r="R90" s="240">
        <f t="shared" si="11"/>
        <v>35.4526755</v>
      </c>
      <c r="S90" s="104">
        <f t="shared" si="12"/>
        <v>35.1261735</v>
      </c>
      <c r="T90" s="110">
        <f t="shared" si="13"/>
        <v>2177700</v>
      </c>
      <c r="U90" s="104">
        <f t="shared" si="14"/>
        <v>1.717408274785324</v>
      </c>
      <c r="V90" s="104">
        <f t="shared" si="15"/>
        <v>34.1466675</v>
      </c>
      <c r="W90" s="104">
        <f t="shared" si="16"/>
        <v>1.1699655</v>
      </c>
      <c r="X90" s="104">
        <f t="shared" si="17"/>
        <v>0.1360425</v>
      </c>
      <c r="Y90" s="104">
        <f t="shared" si="18"/>
        <v>34.385883</v>
      </c>
      <c r="Z90" s="240">
        <f t="shared" si="19"/>
        <v>1.0667924999999983</v>
      </c>
      <c r="AA90" s="78"/>
      <c r="AB90" s="77"/>
    </row>
    <row r="91" spans="1:26" s="7" customFormat="1" ht="15">
      <c r="A91" s="196" t="s">
        <v>274</v>
      </c>
      <c r="B91" s="165">
        <v>6912200</v>
      </c>
      <c r="C91" s="163">
        <v>136850</v>
      </c>
      <c r="D91" s="171">
        <v>0.02</v>
      </c>
      <c r="E91" s="165">
        <v>265200</v>
      </c>
      <c r="F91" s="113">
        <v>1700</v>
      </c>
      <c r="G91" s="171">
        <v>0.01</v>
      </c>
      <c r="H91" s="165">
        <v>12750</v>
      </c>
      <c r="I91" s="113">
        <v>0</v>
      </c>
      <c r="J91" s="171">
        <v>0</v>
      </c>
      <c r="K91" s="165">
        <v>7190150</v>
      </c>
      <c r="L91" s="113">
        <v>138550</v>
      </c>
      <c r="M91" s="128">
        <v>0.02</v>
      </c>
      <c r="N91" s="174">
        <v>7148500</v>
      </c>
      <c r="O91" s="175">
        <f t="shared" si="10"/>
        <v>0.9942073531150254</v>
      </c>
      <c r="P91" s="109">
        <f>Volume!K91</f>
        <v>244.35</v>
      </c>
      <c r="Q91" s="69">
        <f>Volume!J91</f>
        <v>243.7</v>
      </c>
      <c r="R91" s="240">
        <f t="shared" si="11"/>
        <v>175.2239555</v>
      </c>
      <c r="S91" s="104">
        <f t="shared" si="12"/>
        <v>174.208945</v>
      </c>
      <c r="T91" s="110">
        <f t="shared" si="13"/>
        <v>7051600</v>
      </c>
      <c r="U91" s="104">
        <f t="shared" si="14"/>
        <v>1.9648023143683704</v>
      </c>
      <c r="V91" s="104">
        <f t="shared" si="15"/>
        <v>168.450314</v>
      </c>
      <c r="W91" s="104">
        <f t="shared" si="16"/>
        <v>6.462924</v>
      </c>
      <c r="X91" s="104">
        <f t="shared" si="17"/>
        <v>0.3107175</v>
      </c>
      <c r="Y91" s="104">
        <f t="shared" si="18"/>
        <v>172.305846</v>
      </c>
      <c r="Z91" s="240">
        <f t="shared" si="19"/>
        <v>2.9181094999999857</v>
      </c>
    </row>
    <row r="92" spans="1:28" s="58" customFormat="1" ht="15">
      <c r="A92" s="196" t="s">
        <v>210</v>
      </c>
      <c r="B92" s="165">
        <v>1423400</v>
      </c>
      <c r="C92" s="163">
        <v>-20400</v>
      </c>
      <c r="D92" s="171">
        <v>-0.01</v>
      </c>
      <c r="E92" s="165">
        <v>77200</v>
      </c>
      <c r="F92" s="113">
        <v>16400</v>
      </c>
      <c r="G92" s="171">
        <v>0.27</v>
      </c>
      <c r="H92" s="165">
        <v>7000</v>
      </c>
      <c r="I92" s="113">
        <v>400</v>
      </c>
      <c r="J92" s="171">
        <v>0.06</v>
      </c>
      <c r="K92" s="165">
        <v>1507600</v>
      </c>
      <c r="L92" s="113">
        <v>-3600</v>
      </c>
      <c r="M92" s="128">
        <v>0</v>
      </c>
      <c r="N92" s="174">
        <v>1501200</v>
      </c>
      <c r="O92" s="175">
        <f t="shared" si="10"/>
        <v>0.9957548421331919</v>
      </c>
      <c r="P92" s="109">
        <f>Volume!K92</f>
        <v>1439.3</v>
      </c>
      <c r="Q92" s="69">
        <f>Volume!J92</f>
        <v>1466.2</v>
      </c>
      <c r="R92" s="240">
        <f t="shared" si="11"/>
        <v>221.044312</v>
      </c>
      <c r="S92" s="104">
        <f t="shared" si="12"/>
        <v>220.105944</v>
      </c>
      <c r="T92" s="110">
        <f t="shared" si="13"/>
        <v>1511200</v>
      </c>
      <c r="U92" s="104">
        <f t="shared" si="14"/>
        <v>-0.2382212811011117</v>
      </c>
      <c r="V92" s="104">
        <f t="shared" si="15"/>
        <v>208.698908</v>
      </c>
      <c r="W92" s="104">
        <f t="shared" si="16"/>
        <v>11.319064</v>
      </c>
      <c r="X92" s="104">
        <f t="shared" si="17"/>
        <v>1.02634</v>
      </c>
      <c r="Y92" s="104">
        <f t="shared" si="18"/>
        <v>217.507016</v>
      </c>
      <c r="Z92" s="240">
        <f t="shared" si="19"/>
        <v>3.5372959999999978</v>
      </c>
      <c r="AA92" s="78"/>
      <c r="AB92" s="77"/>
    </row>
    <row r="93" spans="1:28" s="58" customFormat="1" ht="15">
      <c r="A93" s="196" t="s">
        <v>299</v>
      </c>
      <c r="B93" s="165">
        <v>378700</v>
      </c>
      <c r="C93" s="163">
        <v>46900</v>
      </c>
      <c r="D93" s="171">
        <v>0.14</v>
      </c>
      <c r="E93" s="165">
        <v>350</v>
      </c>
      <c r="F93" s="113">
        <v>0</v>
      </c>
      <c r="G93" s="171">
        <v>0</v>
      </c>
      <c r="H93" s="165">
        <v>0</v>
      </c>
      <c r="I93" s="113">
        <v>0</v>
      </c>
      <c r="J93" s="171">
        <v>0</v>
      </c>
      <c r="K93" s="165">
        <v>379050</v>
      </c>
      <c r="L93" s="113">
        <v>46900</v>
      </c>
      <c r="M93" s="128">
        <v>0.14</v>
      </c>
      <c r="N93" s="174">
        <v>365050</v>
      </c>
      <c r="O93" s="175">
        <f t="shared" si="10"/>
        <v>0.9630655586334257</v>
      </c>
      <c r="P93" s="109">
        <f>Volume!K93</f>
        <v>572.3</v>
      </c>
      <c r="Q93" s="69">
        <f>Volume!J93</f>
        <v>589.95</v>
      </c>
      <c r="R93" s="240">
        <f t="shared" si="11"/>
        <v>22.362054750000002</v>
      </c>
      <c r="S93" s="104">
        <f t="shared" si="12"/>
        <v>21.536124750000003</v>
      </c>
      <c r="T93" s="110">
        <f t="shared" si="13"/>
        <v>332150</v>
      </c>
      <c r="U93" s="104">
        <f t="shared" si="14"/>
        <v>14.120126448893572</v>
      </c>
      <c r="V93" s="104">
        <f t="shared" si="15"/>
        <v>22.3414065</v>
      </c>
      <c r="W93" s="104">
        <f t="shared" si="16"/>
        <v>0.020648250000000003</v>
      </c>
      <c r="X93" s="104">
        <f t="shared" si="17"/>
        <v>0</v>
      </c>
      <c r="Y93" s="104">
        <f t="shared" si="18"/>
        <v>19.0089445</v>
      </c>
      <c r="Z93" s="240">
        <f t="shared" si="19"/>
        <v>3.353110250000004</v>
      </c>
      <c r="AA93" s="78"/>
      <c r="AB93" s="77"/>
    </row>
    <row r="94" spans="1:26" s="7" customFormat="1" ht="15">
      <c r="A94" s="196" t="s">
        <v>7</v>
      </c>
      <c r="B94" s="165">
        <v>2251600</v>
      </c>
      <c r="C94" s="163">
        <v>-199550</v>
      </c>
      <c r="D94" s="171">
        <v>-0.08</v>
      </c>
      <c r="E94" s="165">
        <v>87100</v>
      </c>
      <c r="F94" s="113">
        <v>-5200</v>
      </c>
      <c r="G94" s="171">
        <v>-0.06</v>
      </c>
      <c r="H94" s="165">
        <v>29250</v>
      </c>
      <c r="I94" s="113">
        <v>3900</v>
      </c>
      <c r="J94" s="171">
        <v>0.15</v>
      </c>
      <c r="K94" s="165">
        <v>2367950</v>
      </c>
      <c r="L94" s="113">
        <v>-200850</v>
      </c>
      <c r="M94" s="128">
        <v>-0.08</v>
      </c>
      <c r="N94" s="174">
        <v>2341300</v>
      </c>
      <c r="O94" s="175">
        <f t="shared" si="10"/>
        <v>0.9887455393906122</v>
      </c>
      <c r="P94" s="109">
        <f>Volume!K94</f>
        <v>910.95</v>
      </c>
      <c r="Q94" s="69">
        <f>Volume!J94</f>
        <v>933.45</v>
      </c>
      <c r="R94" s="240">
        <f t="shared" si="11"/>
        <v>221.03629275</v>
      </c>
      <c r="S94" s="104">
        <f t="shared" si="12"/>
        <v>218.5486485</v>
      </c>
      <c r="T94" s="110">
        <f t="shared" si="13"/>
        <v>2568800</v>
      </c>
      <c r="U94" s="104">
        <f t="shared" si="14"/>
        <v>-7.8188259109311735</v>
      </c>
      <c r="V94" s="104">
        <f t="shared" si="15"/>
        <v>210.175602</v>
      </c>
      <c r="W94" s="104">
        <f t="shared" si="16"/>
        <v>8.1303495</v>
      </c>
      <c r="X94" s="104">
        <f t="shared" si="17"/>
        <v>2.73034125</v>
      </c>
      <c r="Y94" s="104">
        <f t="shared" si="18"/>
        <v>234.004836</v>
      </c>
      <c r="Z94" s="240">
        <f t="shared" si="19"/>
        <v>-12.96854325000001</v>
      </c>
    </row>
    <row r="95" spans="1:28" s="58" customFormat="1" ht="15">
      <c r="A95" s="196" t="s">
        <v>170</v>
      </c>
      <c r="B95" s="165">
        <v>2649600</v>
      </c>
      <c r="C95" s="163">
        <v>-43200</v>
      </c>
      <c r="D95" s="171">
        <v>-0.02</v>
      </c>
      <c r="E95" s="165">
        <v>0</v>
      </c>
      <c r="F95" s="113">
        <v>0</v>
      </c>
      <c r="G95" s="171">
        <v>0</v>
      </c>
      <c r="H95" s="165">
        <v>0</v>
      </c>
      <c r="I95" s="113">
        <v>0</v>
      </c>
      <c r="J95" s="171">
        <v>0</v>
      </c>
      <c r="K95" s="165">
        <v>2649600</v>
      </c>
      <c r="L95" s="113">
        <v>-43200</v>
      </c>
      <c r="M95" s="128">
        <v>-0.02</v>
      </c>
      <c r="N95" s="174">
        <v>2631600</v>
      </c>
      <c r="O95" s="175">
        <f t="shared" si="10"/>
        <v>0.9932065217391305</v>
      </c>
      <c r="P95" s="109">
        <f>Volume!K95</f>
        <v>486.85</v>
      </c>
      <c r="Q95" s="69">
        <f>Volume!J95</f>
        <v>504.35</v>
      </c>
      <c r="R95" s="240">
        <f t="shared" si="11"/>
        <v>133.632576</v>
      </c>
      <c r="S95" s="104">
        <f t="shared" si="12"/>
        <v>132.724746</v>
      </c>
      <c r="T95" s="110">
        <f t="shared" si="13"/>
        <v>2692800</v>
      </c>
      <c r="U95" s="104">
        <f t="shared" si="14"/>
        <v>-1.6042780748663104</v>
      </c>
      <c r="V95" s="104">
        <f t="shared" si="15"/>
        <v>133.632576</v>
      </c>
      <c r="W95" s="104">
        <f t="shared" si="16"/>
        <v>0</v>
      </c>
      <c r="X95" s="104">
        <f t="shared" si="17"/>
        <v>0</v>
      </c>
      <c r="Y95" s="104">
        <f t="shared" si="18"/>
        <v>131.098968</v>
      </c>
      <c r="Z95" s="240">
        <f t="shared" si="19"/>
        <v>2.5336079999999868</v>
      </c>
      <c r="AA95" s="78"/>
      <c r="AB95" s="77"/>
    </row>
    <row r="96" spans="1:28" s="58" customFormat="1" ht="15">
      <c r="A96" s="196" t="s">
        <v>224</v>
      </c>
      <c r="B96" s="165">
        <v>2156800</v>
      </c>
      <c r="C96" s="163">
        <v>-106800</v>
      </c>
      <c r="D96" s="171">
        <v>-0.05</v>
      </c>
      <c r="E96" s="165">
        <v>145600</v>
      </c>
      <c r="F96" s="113">
        <v>-3200</v>
      </c>
      <c r="G96" s="171">
        <v>-0.02</v>
      </c>
      <c r="H96" s="165">
        <v>24400</v>
      </c>
      <c r="I96" s="113">
        <v>0</v>
      </c>
      <c r="J96" s="171">
        <v>0</v>
      </c>
      <c r="K96" s="165">
        <v>2326800</v>
      </c>
      <c r="L96" s="113">
        <v>-110000</v>
      </c>
      <c r="M96" s="128">
        <v>-0.05</v>
      </c>
      <c r="N96" s="174">
        <v>2306800</v>
      </c>
      <c r="O96" s="175">
        <f t="shared" si="10"/>
        <v>0.9914045040398831</v>
      </c>
      <c r="P96" s="109">
        <f>Volume!K96</f>
        <v>905.8</v>
      </c>
      <c r="Q96" s="69">
        <f>Volume!J96</f>
        <v>922.35</v>
      </c>
      <c r="R96" s="240">
        <f t="shared" si="11"/>
        <v>214.612398</v>
      </c>
      <c r="S96" s="104">
        <f t="shared" si="12"/>
        <v>212.767698</v>
      </c>
      <c r="T96" s="110">
        <f t="shared" si="13"/>
        <v>2436800</v>
      </c>
      <c r="U96" s="104">
        <f t="shared" si="14"/>
        <v>-4.514116874589626</v>
      </c>
      <c r="V96" s="104">
        <f t="shared" si="15"/>
        <v>198.932448</v>
      </c>
      <c r="W96" s="104">
        <f t="shared" si="16"/>
        <v>13.429416</v>
      </c>
      <c r="X96" s="104">
        <f t="shared" si="17"/>
        <v>2.250534</v>
      </c>
      <c r="Y96" s="104">
        <f t="shared" si="18"/>
        <v>220.725344</v>
      </c>
      <c r="Z96" s="240">
        <f t="shared" si="19"/>
        <v>-6.112945999999994</v>
      </c>
      <c r="AA96" s="78"/>
      <c r="AB96" s="77"/>
    </row>
    <row r="97" spans="1:28" s="58" customFormat="1" ht="15">
      <c r="A97" s="196" t="s">
        <v>207</v>
      </c>
      <c r="B97" s="165">
        <v>5250000</v>
      </c>
      <c r="C97" s="163">
        <v>88750</v>
      </c>
      <c r="D97" s="171">
        <v>0.02</v>
      </c>
      <c r="E97" s="165">
        <v>523750</v>
      </c>
      <c r="F97" s="113">
        <v>18750</v>
      </c>
      <c r="G97" s="171">
        <v>0.04</v>
      </c>
      <c r="H97" s="165">
        <v>28750</v>
      </c>
      <c r="I97" s="113">
        <v>1250</v>
      </c>
      <c r="J97" s="171">
        <v>0.05</v>
      </c>
      <c r="K97" s="165">
        <v>5802500</v>
      </c>
      <c r="L97" s="113">
        <v>108750</v>
      </c>
      <c r="M97" s="128">
        <v>0.02</v>
      </c>
      <c r="N97" s="174">
        <v>5707500</v>
      </c>
      <c r="O97" s="175">
        <f t="shared" si="10"/>
        <v>0.983627746660922</v>
      </c>
      <c r="P97" s="109">
        <f>Volume!K97</f>
        <v>216.7</v>
      </c>
      <c r="Q97" s="69">
        <f>Volume!J97</f>
        <v>221.25</v>
      </c>
      <c r="R97" s="240">
        <f t="shared" si="11"/>
        <v>128.3803125</v>
      </c>
      <c r="S97" s="104">
        <f t="shared" si="12"/>
        <v>126.2784375</v>
      </c>
      <c r="T97" s="110">
        <f t="shared" si="13"/>
        <v>5693750</v>
      </c>
      <c r="U97" s="104">
        <f t="shared" si="14"/>
        <v>1.9099890230515917</v>
      </c>
      <c r="V97" s="104">
        <f t="shared" si="15"/>
        <v>116.15625</v>
      </c>
      <c r="W97" s="104">
        <f t="shared" si="16"/>
        <v>11.58796875</v>
      </c>
      <c r="X97" s="104">
        <f t="shared" si="17"/>
        <v>0.63609375</v>
      </c>
      <c r="Y97" s="104">
        <f t="shared" si="18"/>
        <v>123.3835625</v>
      </c>
      <c r="Z97" s="240">
        <f t="shared" si="19"/>
        <v>4.996750000000006</v>
      </c>
      <c r="AA97" s="78"/>
      <c r="AB97" s="77"/>
    </row>
    <row r="98" spans="1:28" s="58" customFormat="1" ht="15">
      <c r="A98" s="196" t="s">
        <v>300</v>
      </c>
      <c r="B98" s="165">
        <v>838250</v>
      </c>
      <c r="C98" s="163">
        <v>368500</v>
      </c>
      <c r="D98" s="171">
        <v>0.78</v>
      </c>
      <c r="E98" s="165">
        <v>6500</v>
      </c>
      <c r="F98" s="113">
        <v>250</v>
      </c>
      <c r="G98" s="171">
        <v>0.04</v>
      </c>
      <c r="H98" s="165">
        <v>0</v>
      </c>
      <c r="I98" s="113">
        <v>0</v>
      </c>
      <c r="J98" s="171">
        <v>0</v>
      </c>
      <c r="K98" s="165">
        <v>844750</v>
      </c>
      <c r="L98" s="113">
        <v>368750</v>
      </c>
      <c r="M98" s="128">
        <v>0.77</v>
      </c>
      <c r="N98" s="174">
        <v>843250</v>
      </c>
      <c r="O98" s="175">
        <f t="shared" si="10"/>
        <v>0.9982243267238828</v>
      </c>
      <c r="P98" s="109">
        <f>Volume!K98</f>
        <v>813.25</v>
      </c>
      <c r="Q98" s="69">
        <f>Volume!J98</f>
        <v>814.05</v>
      </c>
      <c r="R98" s="240">
        <f t="shared" si="11"/>
        <v>68.76687375</v>
      </c>
      <c r="S98" s="104">
        <f t="shared" si="12"/>
        <v>68.64476625</v>
      </c>
      <c r="T98" s="110">
        <f t="shared" si="13"/>
        <v>476000</v>
      </c>
      <c r="U98" s="104">
        <f t="shared" si="14"/>
        <v>77.46848739495799</v>
      </c>
      <c r="V98" s="104">
        <f t="shared" si="15"/>
        <v>68.23774125</v>
      </c>
      <c r="W98" s="104">
        <f t="shared" si="16"/>
        <v>0.5291325</v>
      </c>
      <c r="X98" s="104">
        <f t="shared" si="17"/>
        <v>0</v>
      </c>
      <c r="Y98" s="104">
        <f t="shared" si="18"/>
        <v>38.7107</v>
      </c>
      <c r="Z98" s="240">
        <f t="shared" si="19"/>
        <v>30.05617375</v>
      </c>
      <c r="AA98" s="78"/>
      <c r="AB98" s="77"/>
    </row>
    <row r="99" spans="1:28" s="58" customFormat="1" ht="15">
      <c r="A99" s="196" t="s">
        <v>280</v>
      </c>
      <c r="B99" s="165">
        <v>10672000</v>
      </c>
      <c r="C99" s="163">
        <v>204800</v>
      </c>
      <c r="D99" s="171">
        <v>0.02</v>
      </c>
      <c r="E99" s="165">
        <v>400000</v>
      </c>
      <c r="F99" s="113">
        <v>16000</v>
      </c>
      <c r="G99" s="171">
        <v>0.04</v>
      </c>
      <c r="H99" s="165">
        <v>41600</v>
      </c>
      <c r="I99" s="113">
        <v>0</v>
      </c>
      <c r="J99" s="171">
        <v>0</v>
      </c>
      <c r="K99" s="165">
        <v>11113600</v>
      </c>
      <c r="L99" s="113">
        <v>220800</v>
      </c>
      <c r="M99" s="128">
        <v>0.02</v>
      </c>
      <c r="N99" s="174">
        <v>10880000</v>
      </c>
      <c r="O99" s="175">
        <f t="shared" si="10"/>
        <v>0.978980708321336</v>
      </c>
      <c r="P99" s="109">
        <f>Volume!K99</f>
        <v>300.95</v>
      </c>
      <c r="Q99" s="69">
        <f>Volume!J99</f>
        <v>295.45</v>
      </c>
      <c r="R99" s="240">
        <f t="shared" si="11"/>
        <v>328.351312</v>
      </c>
      <c r="S99" s="104">
        <f t="shared" si="12"/>
        <v>321.4496</v>
      </c>
      <c r="T99" s="110">
        <f t="shared" si="13"/>
        <v>10892800</v>
      </c>
      <c r="U99" s="104">
        <f t="shared" si="14"/>
        <v>2.027027027027027</v>
      </c>
      <c r="V99" s="104">
        <f t="shared" si="15"/>
        <v>315.30424</v>
      </c>
      <c r="W99" s="104">
        <f t="shared" si="16"/>
        <v>11.818</v>
      </c>
      <c r="X99" s="104">
        <f t="shared" si="17"/>
        <v>1.229072</v>
      </c>
      <c r="Y99" s="104">
        <f t="shared" si="18"/>
        <v>327.818816</v>
      </c>
      <c r="Z99" s="240">
        <f t="shared" si="19"/>
        <v>0.5324959999999805</v>
      </c>
      <c r="AA99" s="78"/>
      <c r="AB99" s="77"/>
    </row>
    <row r="100" spans="1:28" s="58" customFormat="1" ht="15">
      <c r="A100" s="196" t="s">
        <v>146</v>
      </c>
      <c r="B100" s="165">
        <v>6853000</v>
      </c>
      <c r="C100" s="163">
        <v>400500</v>
      </c>
      <c r="D100" s="171">
        <v>0.06</v>
      </c>
      <c r="E100" s="165">
        <v>409400</v>
      </c>
      <c r="F100" s="113">
        <v>26700</v>
      </c>
      <c r="G100" s="171">
        <v>0.07</v>
      </c>
      <c r="H100" s="165">
        <v>0</v>
      </c>
      <c r="I100" s="113">
        <v>0</v>
      </c>
      <c r="J100" s="171">
        <v>0</v>
      </c>
      <c r="K100" s="165">
        <v>7262400</v>
      </c>
      <c r="L100" s="113">
        <v>427200</v>
      </c>
      <c r="M100" s="128">
        <v>0.06</v>
      </c>
      <c r="N100" s="174">
        <v>6950900</v>
      </c>
      <c r="O100" s="175">
        <f t="shared" si="10"/>
        <v>0.9571078431372549</v>
      </c>
      <c r="P100" s="109">
        <f>Volume!K100</f>
        <v>40.15</v>
      </c>
      <c r="Q100" s="69">
        <f>Volume!J100</f>
        <v>41.55</v>
      </c>
      <c r="R100" s="240">
        <f t="shared" si="11"/>
        <v>30.175272</v>
      </c>
      <c r="S100" s="104">
        <f t="shared" si="12"/>
        <v>28.8809895</v>
      </c>
      <c r="T100" s="110">
        <f t="shared" si="13"/>
        <v>6835200</v>
      </c>
      <c r="U100" s="104">
        <f t="shared" si="14"/>
        <v>6.25</v>
      </c>
      <c r="V100" s="104">
        <f t="shared" si="15"/>
        <v>28.474215</v>
      </c>
      <c r="W100" s="104">
        <f t="shared" si="16"/>
        <v>1.701057</v>
      </c>
      <c r="X100" s="104">
        <f t="shared" si="17"/>
        <v>0</v>
      </c>
      <c r="Y100" s="104">
        <f t="shared" si="18"/>
        <v>27.443328</v>
      </c>
      <c r="Z100" s="240">
        <f t="shared" si="19"/>
        <v>2.7319439999999986</v>
      </c>
      <c r="AA100" s="78"/>
      <c r="AB100" s="77"/>
    </row>
    <row r="101" spans="1:26" s="7" customFormat="1" ht="15">
      <c r="A101" s="196" t="s">
        <v>8</v>
      </c>
      <c r="B101" s="165">
        <v>24046400</v>
      </c>
      <c r="C101" s="163">
        <v>-1705600</v>
      </c>
      <c r="D101" s="171">
        <v>-0.07</v>
      </c>
      <c r="E101" s="165">
        <v>2968000</v>
      </c>
      <c r="F101" s="113">
        <v>70400</v>
      </c>
      <c r="G101" s="171">
        <v>0.02</v>
      </c>
      <c r="H101" s="165">
        <v>908800</v>
      </c>
      <c r="I101" s="113">
        <v>78400</v>
      </c>
      <c r="J101" s="171">
        <v>0.09</v>
      </c>
      <c r="K101" s="165">
        <v>27923200</v>
      </c>
      <c r="L101" s="113">
        <v>-1556800</v>
      </c>
      <c r="M101" s="128">
        <v>-0.05</v>
      </c>
      <c r="N101" s="174">
        <v>25537600</v>
      </c>
      <c r="O101" s="175">
        <f t="shared" si="10"/>
        <v>0.9145656658262663</v>
      </c>
      <c r="P101" s="109">
        <f>Volume!K101</f>
        <v>160.9</v>
      </c>
      <c r="Q101" s="69">
        <f>Volume!J101</f>
        <v>164.1</v>
      </c>
      <c r="R101" s="240">
        <f t="shared" si="11"/>
        <v>458.219712</v>
      </c>
      <c r="S101" s="104">
        <f t="shared" si="12"/>
        <v>419.072016</v>
      </c>
      <c r="T101" s="110">
        <f t="shared" si="13"/>
        <v>29480000</v>
      </c>
      <c r="U101" s="104">
        <f t="shared" si="14"/>
        <v>-5.280868385345997</v>
      </c>
      <c r="V101" s="104">
        <f t="shared" si="15"/>
        <v>394.601424</v>
      </c>
      <c r="W101" s="104">
        <f t="shared" si="16"/>
        <v>48.70488</v>
      </c>
      <c r="X101" s="104">
        <f t="shared" si="17"/>
        <v>14.913408</v>
      </c>
      <c r="Y101" s="104">
        <f t="shared" si="18"/>
        <v>474.3332</v>
      </c>
      <c r="Z101" s="240">
        <f t="shared" si="19"/>
        <v>-16.11348799999996</v>
      </c>
    </row>
    <row r="102" spans="1:28" s="58" customFormat="1" ht="15">
      <c r="A102" s="196" t="s">
        <v>301</v>
      </c>
      <c r="B102" s="165">
        <v>1769000</v>
      </c>
      <c r="C102" s="163">
        <v>2000</v>
      </c>
      <c r="D102" s="171">
        <v>0</v>
      </c>
      <c r="E102" s="165">
        <v>13000</v>
      </c>
      <c r="F102" s="113">
        <v>1000</v>
      </c>
      <c r="G102" s="171">
        <v>0.08</v>
      </c>
      <c r="H102" s="165">
        <v>1000</v>
      </c>
      <c r="I102" s="113">
        <v>0</v>
      </c>
      <c r="J102" s="171">
        <v>0</v>
      </c>
      <c r="K102" s="165">
        <v>1783000</v>
      </c>
      <c r="L102" s="113">
        <v>3000</v>
      </c>
      <c r="M102" s="128">
        <v>0</v>
      </c>
      <c r="N102" s="174">
        <v>1767000</v>
      </c>
      <c r="O102" s="175">
        <f t="shared" si="10"/>
        <v>0.9910263600673023</v>
      </c>
      <c r="P102" s="109">
        <f>Volume!K102</f>
        <v>221.45</v>
      </c>
      <c r="Q102" s="69">
        <f>Volume!J102</f>
        <v>224.35</v>
      </c>
      <c r="R102" s="240">
        <f t="shared" si="11"/>
        <v>40.001605</v>
      </c>
      <c r="S102" s="104">
        <f t="shared" si="12"/>
        <v>39.642645</v>
      </c>
      <c r="T102" s="110">
        <f t="shared" si="13"/>
        <v>1780000</v>
      </c>
      <c r="U102" s="104">
        <f t="shared" si="14"/>
        <v>0.16853932584269662</v>
      </c>
      <c r="V102" s="104">
        <f t="shared" si="15"/>
        <v>39.687515</v>
      </c>
      <c r="W102" s="104">
        <f t="shared" si="16"/>
        <v>0.291655</v>
      </c>
      <c r="X102" s="104">
        <f t="shared" si="17"/>
        <v>0.022435</v>
      </c>
      <c r="Y102" s="104">
        <f t="shared" si="18"/>
        <v>39.4181</v>
      </c>
      <c r="Z102" s="240">
        <f t="shared" si="19"/>
        <v>0.5835049999999953</v>
      </c>
      <c r="AA102" s="78"/>
      <c r="AB102" s="77"/>
    </row>
    <row r="103" spans="1:28" s="58" customFormat="1" ht="15">
      <c r="A103" s="196" t="s">
        <v>179</v>
      </c>
      <c r="B103" s="165">
        <v>34748000</v>
      </c>
      <c r="C103" s="163">
        <v>-9268000</v>
      </c>
      <c r="D103" s="171">
        <v>-0.21</v>
      </c>
      <c r="E103" s="165">
        <v>6076000</v>
      </c>
      <c r="F103" s="113">
        <v>-812000</v>
      </c>
      <c r="G103" s="171">
        <v>-0.12</v>
      </c>
      <c r="H103" s="165">
        <v>2044000</v>
      </c>
      <c r="I103" s="113">
        <v>-112000</v>
      </c>
      <c r="J103" s="171">
        <v>-0.05</v>
      </c>
      <c r="K103" s="165">
        <v>42868000</v>
      </c>
      <c r="L103" s="113">
        <v>-10192000</v>
      </c>
      <c r="M103" s="128">
        <v>-0.19</v>
      </c>
      <c r="N103" s="174">
        <v>41328000</v>
      </c>
      <c r="O103" s="175">
        <f t="shared" si="10"/>
        <v>0.9640757674722403</v>
      </c>
      <c r="P103" s="109">
        <f>Volume!K103</f>
        <v>16.7</v>
      </c>
      <c r="Q103" s="69">
        <f>Volume!J103</f>
        <v>16.9</v>
      </c>
      <c r="R103" s="240">
        <f t="shared" si="11"/>
        <v>72.44691999999999</v>
      </c>
      <c r="S103" s="104">
        <f t="shared" si="12"/>
        <v>69.84432</v>
      </c>
      <c r="T103" s="110">
        <f t="shared" si="13"/>
        <v>53060000</v>
      </c>
      <c r="U103" s="104">
        <f t="shared" si="14"/>
        <v>-19.208443271767813</v>
      </c>
      <c r="V103" s="104">
        <f t="shared" si="15"/>
        <v>58.72412</v>
      </c>
      <c r="W103" s="104">
        <f t="shared" si="16"/>
        <v>10.268439999999998</v>
      </c>
      <c r="X103" s="104">
        <f t="shared" si="17"/>
        <v>3.45436</v>
      </c>
      <c r="Y103" s="104">
        <f t="shared" si="18"/>
        <v>88.6102</v>
      </c>
      <c r="Z103" s="240">
        <f t="shared" si="19"/>
        <v>-16.163280000000015</v>
      </c>
      <c r="AA103" s="78"/>
      <c r="AB103" s="77"/>
    </row>
    <row r="104" spans="1:28" s="58" customFormat="1" ht="15">
      <c r="A104" s="196" t="s">
        <v>202</v>
      </c>
      <c r="B104" s="165">
        <v>3427000</v>
      </c>
      <c r="C104" s="163">
        <v>-144900</v>
      </c>
      <c r="D104" s="171">
        <v>-0.04</v>
      </c>
      <c r="E104" s="165">
        <v>86250</v>
      </c>
      <c r="F104" s="113">
        <v>1150</v>
      </c>
      <c r="G104" s="171">
        <v>0.01</v>
      </c>
      <c r="H104" s="165">
        <v>10350</v>
      </c>
      <c r="I104" s="113">
        <v>0</v>
      </c>
      <c r="J104" s="171">
        <v>0</v>
      </c>
      <c r="K104" s="165">
        <v>3523600</v>
      </c>
      <c r="L104" s="113">
        <v>-143750</v>
      </c>
      <c r="M104" s="128">
        <v>-0.04</v>
      </c>
      <c r="N104" s="174">
        <v>3341900</v>
      </c>
      <c r="O104" s="175">
        <f t="shared" si="10"/>
        <v>0.9484334203655352</v>
      </c>
      <c r="P104" s="109">
        <f>Volume!K104</f>
        <v>210.4</v>
      </c>
      <c r="Q104" s="69">
        <f>Volume!J104</f>
        <v>212.7</v>
      </c>
      <c r="R104" s="240">
        <f t="shared" si="11"/>
        <v>74.946972</v>
      </c>
      <c r="S104" s="104">
        <f t="shared" si="12"/>
        <v>71.082213</v>
      </c>
      <c r="T104" s="110">
        <f t="shared" si="13"/>
        <v>3667350</v>
      </c>
      <c r="U104" s="104">
        <f t="shared" si="14"/>
        <v>-3.9197240514267797</v>
      </c>
      <c r="V104" s="104">
        <f t="shared" si="15"/>
        <v>72.89229</v>
      </c>
      <c r="W104" s="104">
        <f t="shared" si="16"/>
        <v>1.8345375</v>
      </c>
      <c r="X104" s="104">
        <f t="shared" si="17"/>
        <v>0.2201445</v>
      </c>
      <c r="Y104" s="104">
        <f t="shared" si="18"/>
        <v>77.161044</v>
      </c>
      <c r="Z104" s="240">
        <f t="shared" si="19"/>
        <v>-2.2140720000000016</v>
      </c>
      <c r="AA104" s="78"/>
      <c r="AB104" s="77"/>
    </row>
    <row r="105" spans="1:28" s="58" customFormat="1" ht="15">
      <c r="A105" s="196" t="s">
        <v>171</v>
      </c>
      <c r="B105" s="165">
        <v>4232800</v>
      </c>
      <c r="C105" s="163">
        <v>-24200</v>
      </c>
      <c r="D105" s="171">
        <v>-0.01</v>
      </c>
      <c r="E105" s="165">
        <v>154000</v>
      </c>
      <c r="F105" s="113">
        <v>4400</v>
      </c>
      <c r="G105" s="171">
        <v>0.03</v>
      </c>
      <c r="H105" s="165">
        <v>41800</v>
      </c>
      <c r="I105" s="113">
        <v>2200</v>
      </c>
      <c r="J105" s="171">
        <v>0.06</v>
      </c>
      <c r="K105" s="165">
        <v>4428600</v>
      </c>
      <c r="L105" s="113">
        <v>-17600</v>
      </c>
      <c r="M105" s="128">
        <v>0</v>
      </c>
      <c r="N105" s="174">
        <v>4393400</v>
      </c>
      <c r="O105" s="175">
        <f t="shared" si="10"/>
        <v>0.9920516641828118</v>
      </c>
      <c r="P105" s="109">
        <f>Volume!K105</f>
        <v>306.45</v>
      </c>
      <c r="Q105" s="69">
        <f>Volume!J105</f>
        <v>306.5</v>
      </c>
      <c r="R105" s="240">
        <f t="shared" si="11"/>
        <v>135.73659</v>
      </c>
      <c r="S105" s="104">
        <f t="shared" si="12"/>
        <v>134.65771</v>
      </c>
      <c r="T105" s="110">
        <f t="shared" si="13"/>
        <v>4446200</v>
      </c>
      <c r="U105" s="104">
        <f t="shared" si="14"/>
        <v>-0.3958436417615042</v>
      </c>
      <c r="V105" s="104">
        <f t="shared" si="15"/>
        <v>129.73532</v>
      </c>
      <c r="W105" s="104">
        <f t="shared" si="16"/>
        <v>4.7201</v>
      </c>
      <c r="X105" s="104">
        <f t="shared" si="17"/>
        <v>1.28117</v>
      </c>
      <c r="Y105" s="104">
        <f t="shared" si="18"/>
        <v>136.253799</v>
      </c>
      <c r="Z105" s="240">
        <f t="shared" si="19"/>
        <v>-0.5172089999999798</v>
      </c>
      <c r="AA105" s="78"/>
      <c r="AB105" s="77"/>
    </row>
    <row r="106" spans="1:28" s="58" customFormat="1" ht="15">
      <c r="A106" s="196" t="s">
        <v>147</v>
      </c>
      <c r="B106" s="165">
        <v>4607900</v>
      </c>
      <c r="C106" s="163">
        <v>35400</v>
      </c>
      <c r="D106" s="171">
        <v>0.01</v>
      </c>
      <c r="E106" s="165">
        <v>82600</v>
      </c>
      <c r="F106" s="113">
        <v>23600</v>
      </c>
      <c r="G106" s="171">
        <v>0.4</v>
      </c>
      <c r="H106" s="165">
        <v>5900</v>
      </c>
      <c r="I106" s="113">
        <v>0</v>
      </c>
      <c r="J106" s="171">
        <v>0</v>
      </c>
      <c r="K106" s="165">
        <v>4696400</v>
      </c>
      <c r="L106" s="113">
        <v>59000</v>
      </c>
      <c r="M106" s="128">
        <v>0.01</v>
      </c>
      <c r="N106" s="174">
        <v>4584300</v>
      </c>
      <c r="O106" s="175">
        <f t="shared" si="10"/>
        <v>0.9761306532663316</v>
      </c>
      <c r="P106" s="109">
        <f>Volume!K106</f>
        <v>57</v>
      </c>
      <c r="Q106" s="69">
        <f>Volume!J106</f>
        <v>57.9</v>
      </c>
      <c r="R106" s="240">
        <f t="shared" si="11"/>
        <v>27.192156</v>
      </c>
      <c r="S106" s="104">
        <f t="shared" si="12"/>
        <v>26.543097</v>
      </c>
      <c r="T106" s="110">
        <f t="shared" si="13"/>
        <v>4637400</v>
      </c>
      <c r="U106" s="104">
        <f t="shared" si="14"/>
        <v>1.2722646310432568</v>
      </c>
      <c r="V106" s="104">
        <f t="shared" si="15"/>
        <v>26.679741</v>
      </c>
      <c r="W106" s="104">
        <f t="shared" si="16"/>
        <v>0.478254</v>
      </c>
      <c r="X106" s="104">
        <f t="shared" si="17"/>
        <v>0.034161</v>
      </c>
      <c r="Y106" s="104">
        <f t="shared" si="18"/>
        <v>26.43318</v>
      </c>
      <c r="Z106" s="240">
        <f t="shared" si="19"/>
        <v>0.7589760000000005</v>
      </c>
      <c r="AA106" s="78"/>
      <c r="AB106" s="77"/>
    </row>
    <row r="107" spans="1:26" s="7" customFormat="1" ht="15">
      <c r="A107" s="196" t="s">
        <v>148</v>
      </c>
      <c r="B107" s="165">
        <v>762850</v>
      </c>
      <c r="C107" s="163">
        <v>-77330</v>
      </c>
      <c r="D107" s="171">
        <v>-0.09</v>
      </c>
      <c r="E107" s="165">
        <v>0</v>
      </c>
      <c r="F107" s="113">
        <v>0</v>
      </c>
      <c r="G107" s="171">
        <v>0</v>
      </c>
      <c r="H107" s="165">
        <v>0</v>
      </c>
      <c r="I107" s="113">
        <v>0</v>
      </c>
      <c r="J107" s="171">
        <v>0</v>
      </c>
      <c r="K107" s="165">
        <v>762850</v>
      </c>
      <c r="L107" s="113">
        <v>-77330</v>
      </c>
      <c r="M107" s="128">
        <v>-0.09</v>
      </c>
      <c r="N107" s="174">
        <v>754490</v>
      </c>
      <c r="O107" s="175">
        <f t="shared" si="10"/>
        <v>0.989041095890411</v>
      </c>
      <c r="P107" s="109">
        <f>Volume!K107</f>
        <v>250.8</v>
      </c>
      <c r="Q107" s="69">
        <f>Volume!J107</f>
        <v>258.6</v>
      </c>
      <c r="R107" s="240">
        <f t="shared" si="11"/>
        <v>19.727301000000004</v>
      </c>
      <c r="S107" s="104">
        <f t="shared" si="12"/>
        <v>19.511111400000004</v>
      </c>
      <c r="T107" s="110">
        <f t="shared" si="13"/>
        <v>840180</v>
      </c>
      <c r="U107" s="104">
        <f t="shared" si="14"/>
        <v>-9.203980099502488</v>
      </c>
      <c r="V107" s="104">
        <f t="shared" si="15"/>
        <v>19.727301000000004</v>
      </c>
      <c r="W107" s="104">
        <f t="shared" si="16"/>
        <v>0</v>
      </c>
      <c r="X107" s="104">
        <f t="shared" si="17"/>
        <v>0</v>
      </c>
      <c r="Y107" s="104">
        <f t="shared" si="18"/>
        <v>21.0717144</v>
      </c>
      <c r="Z107" s="240">
        <f t="shared" si="19"/>
        <v>-1.344413399999997</v>
      </c>
    </row>
    <row r="108" spans="1:26" s="7" customFormat="1" ht="15">
      <c r="A108" s="196" t="s">
        <v>122</v>
      </c>
      <c r="B108" s="165">
        <v>19363500</v>
      </c>
      <c r="C108" s="163">
        <v>-633750</v>
      </c>
      <c r="D108" s="171">
        <v>-0.03</v>
      </c>
      <c r="E108" s="165">
        <v>4199000</v>
      </c>
      <c r="F108" s="113">
        <v>16250</v>
      </c>
      <c r="G108" s="171">
        <v>0</v>
      </c>
      <c r="H108" s="165">
        <v>890500</v>
      </c>
      <c r="I108" s="113">
        <v>3250</v>
      </c>
      <c r="J108" s="171">
        <v>0</v>
      </c>
      <c r="K108" s="165">
        <v>24453000</v>
      </c>
      <c r="L108" s="113">
        <v>-614250</v>
      </c>
      <c r="M108" s="128">
        <v>-0.02</v>
      </c>
      <c r="N108" s="174">
        <v>23975250</v>
      </c>
      <c r="O108" s="175">
        <f t="shared" si="10"/>
        <v>0.9804625199362041</v>
      </c>
      <c r="P108" s="109">
        <f>Volume!K108</f>
        <v>137.3</v>
      </c>
      <c r="Q108" s="69">
        <f>Volume!J108</f>
        <v>138.65</v>
      </c>
      <c r="R108" s="240">
        <f t="shared" si="11"/>
        <v>339.040845</v>
      </c>
      <c r="S108" s="104">
        <f t="shared" si="12"/>
        <v>332.41684125</v>
      </c>
      <c r="T108" s="110">
        <f t="shared" si="13"/>
        <v>25067250</v>
      </c>
      <c r="U108" s="104">
        <f t="shared" si="14"/>
        <v>-2.4504084014002334</v>
      </c>
      <c r="V108" s="104">
        <f t="shared" si="15"/>
        <v>268.4749275</v>
      </c>
      <c r="W108" s="104">
        <f t="shared" si="16"/>
        <v>58.219135</v>
      </c>
      <c r="X108" s="104">
        <f t="shared" si="17"/>
        <v>12.3467825</v>
      </c>
      <c r="Y108" s="104">
        <f t="shared" si="18"/>
        <v>344.17334250000005</v>
      </c>
      <c r="Z108" s="240">
        <f t="shared" si="19"/>
        <v>-5.132497500000056</v>
      </c>
    </row>
    <row r="109" spans="1:26" s="7" customFormat="1" ht="15">
      <c r="A109" s="204" t="s">
        <v>36</v>
      </c>
      <c r="B109" s="165">
        <v>7497000</v>
      </c>
      <c r="C109" s="163">
        <v>-554400</v>
      </c>
      <c r="D109" s="171">
        <v>-0.07</v>
      </c>
      <c r="E109" s="165">
        <v>184950</v>
      </c>
      <c r="F109" s="113">
        <v>1350</v>
      </c>
      <c r="G109" s="171">
        <v>0.01</v>
      </c>
      <c r="H109" s="165">
        <v>45450</v>
      </c>
      <c r="I109" s="113">
        <v>10800</v>
      </c>
      <c r="J109" s="171">
        <v>0.31</v>
      </c>
      <c r="K109" s="165">
        <v>7727400</v>
      </c>
      <c r="L109" s="113">
        <v>-542250</v>
      </c>
      <c r="M109" s="128">
        <v>-0.07</v>
      </c>
      <c r="N109" s="174">
        <v>7633350</v>
      </c>
      <c r="O109" s="175">
        <f t="shared" si="10"/>
        <v>0.987829023992546</v>
      </c>
      <c r="P109" s="109">
        <f>Volume!K109</f>
        <v>914.6</v>
      </c>
      <c r="Q109" s="69">
        <f>Volume!J109</f>
        <v>923.65</v>
      </c>
      <c r="R109" s="240">
        <f t="shared" si="11"/>
        <v>713.741301</v>
      </c>
      <c r="S109" s="104">
        <f t="shared" si="12"/>
        <v>705.05437275</v>
      </c>
      <c r="T109" s="110">
        <f t="shared" si="13"/>
        <v>8269650</v>
      </c>
      <c r="U109" s="104">
        <f t="shared" si="14"/>
        <v>-6.5571094302660935</v>
      </c>
      <c r="V109" s="104">
        <f t="shared" si="15"/>
        <v>692.460405</v>
      </c>
      <c r="W109" s="104">
        <f t="shared" si="16"/>
        <v>17.08290675</v>
      </c>
      <c r="X109" s="104">
        <f t="shared" si="17"/>
        <v>4.19798925</v>
      </c>
      <c r="Y109" s="104">
        <f t="shared" si="18"/>
        <v>756.342189</v>
      </c>
      <c r="Z109" s="240">
        <f t="shared" si="19"/>
        <v>-42.60088799999994</v>
      </c>
    </row>
    <row r="110" spans="1:26" s="7" customFormat="1" ht="15">
      <c r="A110" s="196" t="s">
        <v>172</v>
      </c>
      <c r="B110" s="165">
        <v>3626700</v>
      </c>
      <c r="C110" s="163">
        <v>143850</v>
      </c>
      <c r="D110" s="171">
        <v>0.04</v>
      </c>
      <c r="E110" s="165">
        <v>117600</v>
      </c>
      <c r="F110" s="113">
        <v>6300</v>
      </c>
      <c r="G110" s="171">
        <v>0.06</v>
      </c>
      <c r="H110" s="165">
        <v>1050</v>
      </c>
      <c r="I110" s="113">
        <v>0</v>
      </c>
      <c r="J110" s="171">
        <v>0</v>
      </c>
      <c r="K110" s="165">
        <v>3745350</v>
      </c>
      <c r="L110" s="113">
        <v>150150</v>
      </c>
      <c r="M110" s="128">
        <v>0.04</v>
      </c>
      <c r="N110" s="174">
        <v>3673950</v>
      </c>
      <c r="O110" s="175">
        <f t="shared" si="10"/>
        <v>0.9809363610877488</v>
      </c>
      <c r="P110" s="109">
        <f>Volume!K110</f>
        <v>197.9</v>
      </c>
      <c r="Q110" s="69">
        <f>Volume!J110</f>
        <v>199.15</v>
      </c>
      <c r="R110" s="240">
        <f t="shared" si="11"/>
        <v>74.58864525</v>
      </c>
      <c r="S110" s="104">
        <f t="shared" si="12"/>
        <v>73.16671425</v>
      </c>
      <c r="T110" s="110">
        <f t="shared" si="13"/>
        <v>3595200</v>
      </c>
      <c r="U110" s="104">
        <f t="shared" si="14"/>
        <v>4.1764018691588785</v>
      </c>
      <c r="V110" s="104">
        <f t="shared" si="15"/>
        <v>72.2257305</v>
      </c>
      <c r="W110" s="104">
        <f t="shared" si="16"/>
        <v>2.342004</v>
      </c>
      <c r="X110" s="104">
        <f t="shared" si="17"/>
        <v>0.02091075</v>
      </c>
      <c r="Y110" s="104">
        <f t="shared" si="18"/>
        <v>71.149008</v>
      </c>
      <c r="Z110" s="240">
        <f t="shared" si="19"/>
        <v>3.439637250000004</v>
      </c>
    </row>
    <row r="111" spans="1:26" s="7" customFormat="1" ht="15">
      <c r="A111" s="196" t="s">
        <v>80</v>
      </c>
      <c r="B111" s="165">
        <v>2314800</v>
      </c>
      <c r="C111" s="163">
        <v>-78000</v>
      </c>
      <c r="D111" s="171">
        <v>-0.03</v>
      </c>
      <c r="E111" s="165">
        <v>9600</v>
      </c>
      <c r="F111" s="113">
        <v>0</v>
      </c>
      <c r="G111" s="171">
        <v>0</v>
      </c>
      <c r="H111" s="165">
        <v>1200</v>
      </c>
      <c r="I111" s="113">
        <v>0</v>
      </c>
      <c r="J111" s="171">
        <v>0</v>
      </c>
      <c r="K111" s="165">
        <v>2325600</v>
      </c>
      <c r="L111" s="113">
        <v>-78000</v>
      </c>
      <c r="M111" s="128">
        <v>-0.03</v>
      </c>
      <c r="N111" s="174">
        <v>2258400</v>
      </c>
      <c r="O111" s="175">
        <f t="shared" si="10"/>
        <v>0.9711042311661506</v>
      </c>
      <c r="P111" s="109">
        <f>Volume!K111</f>
        <v>211.9</v>
      </c>
      <c r="Q111" s="69">
        <f>Volume!J111</f>
        <v>225.95</v>
      </c>
      <c r="R111" s="240">
        <f t="shared" si="11"/>
        <v>52.546932</v>
      </c>
      <c r="S111" s="104">
        <f t="shared" si="12"/>
        <v>51.028548</v>
      </c>
      <c r="T111" s="110">
        <f t="shared" si="13"/>
        <v>2403600</v>
      </c>
      <c r="U111" s="104">
        <f t="shared" si="14"/>
        <v>-3.2451323015476783</v>
      </c>
      <c r="V111" s="104">
        <f t="shared" si="15"/>
        <v>52.302906</v>
      </c>
      <c r="W111" s="104">
        <f t="shared" si="16"/>
        <v>0.216912</v>
      </c>
      <c r="X111" s="104">
        <f t="shared" si="17"/>
        <v>0.027114</v>
      </c>
      <c r="Y111" s="104">
        <f t="shared" si="18"/>
        <v>50.932284</v>
      </c>
      <c r="Z111" s="240">
        <f t="shared" si="19"/>
        <v>1.6146479999999954</v>
      </c>
    </row>
    <row r="112" spans="1:26" s="7" customFormat="1" ht="15">
      <c r="A112" s="196" t="s">
        <v>276</v>
      </c>
      <c r="B112" s="165">
        <v>6375600</v>
      </c>
      <c r="C112" s="163">
        <v>-172900</v>
      </c>
      <c r="D112" s="171">
        <v>-0.03</v>
      </c>
      <c r="E112" s="165">
        <v>175700</v>
      </c>
      <c r="F112" s="113">
        <v>0</v>
      </c>
      <c r="G112" s="171">
        <v>0</v>
      </c>
      <c r="H112" s="165">
        <v>2100</v>
      </c>
      <c r="I112" s="113">
        <v>0</v>
      </c>
      <c r="J112" s="171">
        <v>0</v>
      </c>
      <c r="K112" s="165">
        <v>6553400</v>
      </c>
      <c r="L112" s="113">
        <v>-172900</v>
      </c>
      <c r="M112" s="128">
        <v>-0.03</v>
      </c>
      <c r="N112" s="174">
        <v>6474300</v>
      </c>
      <c r="O112" s="175">
        <f t="shared" si="10"/>
        <v>0.9879299295022431</v>
      </c>
      <c r="P112" s="109">
        <f>Volume!K112</f>
        <v>423.7</v>
      </c>
      <c r="Q112" s="69">
        <f>Volume!J112</f>
        <v>420.2</v>
      </c>
      <c r="R112" s="240">
        <f t="shared" si="11"/>
        <v>275.373868</v>
      </c>
      <c r="S112" s="104">
        <f t="shared" si="12"/>
        <v>272.050086</v>
      </c>
      <c r="T112" s="110">
        <f t="shared" si="13"/>
        <v>6726300</v>
      </c>
      <c r="U112" s="104">
        <f t="shared" si="14"/>
        <v>-2.5705068165261733</v>
      </c>
      <c r="V112" s="104">
        <f t="shared" si="15"/>
        <v>267.902712</v>
      </c>
      <c r="W112" s="104">
        <f t="shared" si="16"/>
        <v>7.382914</v>
      </c>
      <c r="X112" s="104">
        <f t="shared" si="17"/>
        <v>0.088242</v>
      </c>
      <c r="Y112" s="104">
        <f t="shared" si="18"/>
        <v>284.993331</v>
      </c>
      <c r="Z112" s="240">
        <f t="shared" si="19"/>
        <v>-9.619462999999996</v>
      </c>
    </row>
    <row r="113" spans="1:26" s="7" customFormat="1" ht="15">
      <c r="A113" s="196" t="s">
        <v>225</v>
      </c>
      <c r="B113" s="165">
        <v>679900</v>
      </c>
      <c r="C113" s="163">
        <v>33150</v>
      </c>
      <c r="D113" s="171">
        <v>0.05</v>
      </c>
      <c r="E113" s="165">
        <v>0</v>
      </c>
      <c r="F113" s="113">
        <v>0</v>
      </c>
      <c r="G113" s="171">
        <v>0</v>
      </c>
      <c r="H113" s="165">
        <v>0</v>
      </c>
      <c r="I113" s="113">
        <v>-650</v>
      </c>
      <c r="J113" s="171">
        <v>-1</v>
      </c>
      <c r="K113" s="165">
        <v>679900</v>
      </c>
      <c r="L113" s="113">
        <v>32500</v>
      </c>
      <c r="M113" s="128">
        <v>0.05</v>
      </c>
      <c r="N113" s="174">
        <v>678600</v>
      </c>
      <c r="O113" s="175">
        <f t="shared" si="10"/>
        <v>0.9980879541108987</v>
      </c>
      <c r="P113" s="109">
        <f>Volume!K113</f>
        <v>399.45</v>
      </c>
      <c r="Q113" s="69">
        <f>Volume!J113</f>
        <v>411.85</v>
      </c>
      <c r="R113" s="240">
        <f t="shared" si="11"/>
        <v>28.0016815</v>
      </c>
      <c r="S113" s="104">
        <f t="shared" si="12"/>
        <v>27.948141</v>
      </c>
      <c r="T113" s="110">
        <f t="shared" si="13"/>
        <v>647400</v>
      </c>
      <c r="U113" s="104">
        <f t="shared" si="14"/>
        <v>5.020080321285141</v>
      </c>
      <c r="V113" s="104">
        <f t="shared" si="15"/>
        <v>28.0016815</v>
      </c>
      <c r="W113" s="104">
        <f t="shared" si="16"/>
        <v>0</v>
      </c>
      <c r="X113" s="104">
        <f t="shared" si="17"/>
        <v>0</v>
      </c>
      <c r="Y113" s="104">
        <f t="shared" si="18"/>
        <v>25.860393</v>
      </c>
      <c r="Z113" s="240">
        <f t="shared" si="19"/>
        <v>2.1412885000000017</v>
      </c>
    </row>
    <row r="114" spans="1:26" s="7" customFormat="1" ht="15">
      <c r="A114" s="196" t="s">
        <v>81</v>
      </c>
      <c r="B114" s="165">
        <v>4272000</v>
      </c>
      <c r="C114" s="163">
        <v>-325200</v>
      </c>
      <c r="D114" s="171">
        <v>-0.07</v>
      </c>
      <c r="E114" s="165">
        <v>30000</v>
      </c>
      <c r="F114" s="113">
        <v>8400</v>
      </c>
      <c r="G114" s="171">
        <v>0.39</v>
      </c>
      <c r="H114" s="165">
        <v>1200</v>
      </c>
      <c r="I114" s="113">
        <v>0</v>
      </c>
      <c r="J114" s="171">
        <v>0</v>
      </c>
      <c r="K114" s="165">
        <v>4303200</v>
      </c>
      <c r="L114" s="113">
        <v>-316800</v>
      </c>
      <c r="M114" s="128">
        <v>-0.07</v>
      </c>
      <c r="N114" s="174">
        <v>4280400</v>
      </c>
      <c r="O114" s="175">
        <f t="shared" si="10"/>
        <v>0.9947016174010039</v>
      </c>
      <c r="P114" s="109">
        <f>Volume!K114</f>
        <v>485.7</v>
      </c>
      <c r="Q114" s="69">
        <f>Volume!J114</f>
        <v>516</v>
      </c>
      <c r="R114" s="240">
        <f t="shared" si="11"/>
        <v>222.04512</v>
      </c>
      <c r="S114" s="104">
        <f t="shared" si="12"/>
        <v>220.86864</v>
      </c>
      <c r="T114" s="110">
        <f t="shared" si="13"/>
        <v>4620000</v>
      </c>
      <c r="U114" s="104">
        <f t="shared" si="14"/>
        <v>-6.857142857142858</v>
      </c>
      <c r="V114" s="104">
        <f t="shared" si="15"/>
        <v>220.4352</v>
      </c>
      <c r="W114" s="104">
        <f t="shared" si="16"/>
        <v>1.548</v>
      </c>
      <c r="X114" s="104">
        <f t="shared" si="17"/>
        <v>0.06192</v>
      </c>
      <c r="Y114" s="104">
        <f t="shared" si="18"/>
        <v>224.3934</v>
      </c>
      <c r="Z114" s="240">
        <f t="shared" si="19"/>
        <v>-2.348280000000017</v>
      </c>
    </row>
    <row r="115" spans="1:28" s="58" customFormat="1" ht="15">
      <c r="A115" s="196" t="s">
        <v>226</v>
      </c>
      <c r="B115" s="165">
        <v>7730800</v>
      </c>
      <c r="C115" s="163">
        <v>-198800</v>
      </c>
      <c r="D115" s="171">
        <v>-0.03</v>
      </c>
      <c r="E115" s="165">
        <v>1537200</v>
      </c>
      <c r="F115" s="113">
        <v>11200</v>
      </c>
      <c r="G115" s="171">
        <v>0.01</v>
      </c>
      <c r="H115" s="165">
        <v>800800</v>
      </c>
      <c r="I115" s="113">
        <v>44800</v>
      </c>
      <c r="J115" s="171">
        <v>0.06</v>
      </c>
      <c r="K115" s="165">
        <v>10068800</v>
      </c>
      <c r="L115" s="113">
        <v>-142800</v>
      </c>
      <c r="M115" s="128">
        <v>-0.01</v>
      </c>
      <c r="N115" s="174">
        <v>9833600</v>
      </c>
      <c r="O115" s="175">
        <f t="shared" si="10"/>
        <v>0.9766407119021134</v>
      </c>
      <c r="P115" s="109">
        <f>Volume!K115</f>
        <v>210.7</v>
      </c>
      <c r="Q115" s="69">
        <f>Volume!J115</f>
        <v>214.75</v>
      </c>
      <c r="R115" s="240">
        <f t="shared" si="11"/>
        <v>216.22748</v>
      </c>
      <c r="S115" s="104">
        <f t="shared" si="12"/>
        <v>211.17656</v>
      </c>
      <c r="T115" s="110">
        <f t="shared" si="13"/>
        <v>10211600</v>
      </c>
      <c r="U115" s="104">
        <f t="shared" si="14"/>
        <v>-1.398409651768577</v>
      </c>
      <c r="V115" s="104">
        <f t="shared" si="15"/>
        <v>166.01893</v>
      </c>
      <c r="W115" s="104">
        <f t="shared" si="16"/>
        <v>33.01137</v>
      </c>
      <c r="X115" s="104">
        <f t="shared" si="17"/>
        <v>17.19718</v>
      </c>
      <c r="Y115" s="104">
        <f t="shared" si="18"/>
        <v>215.158412</v>
      </c>
      <c r="Z115" s="240">
        <f t="shared" si="19"/>
        <v>1.0690680000000157</v>
      </c>
      <c r="AA115" s="78"/>
      <c r="AB115" s="77"/>
    </row>
    <row r="116" spans="1:26" s="7" customFormat="1" ht="15">
      <c r="A116" s="196" t="s">
        <v>302</v>
      </c>
      <c r="B116" s="165">
        <v>2356200</v>
      </c>
      <c r="C116" s="163">
        <v>155100</v>
      </c>
      <c r="D116" s="171">
        <v>0.07</v>
      </c>
      <c r="E116" s="165">
        <v>29700</v>
      </c>
      <c r="F116" s="113">
        <v>-1100</v>
      </c>
      <c r="G116" s="171">
        <v>-0.04</v>
      </c>
      <c r="H116" s="165">
        <v>1100</v>
      </c>
      <c r="I116" s="113">
        <v>0</v>
      </c>
      <c r="J116" s="171">
        <v>0</v>
      </c>
      <c r="K116" s="165">
        <v>2387000</v>
      </c>
      <c r="L116" s="113">
        <v>154000</v>
      </c>
      <c r="M116" s="128">
        <v>0.07</v>
      </c>
      <c r="N116" s="174">
        <v>2371600</v>
      </c>
      <c r="O116" s="175">
        <f t="shared" si="10"/>
        <v>0.9935483870967742</v>
      </c>
      <c r="P116" s="109">
        <f>Volume!K116</f>
        <v>236.25</v>
      </c>
      <c r="Q116" s="69">
        <f>Volume!J116</f>
        <v>241.15</v>
      </c>
      <c r="R116" s="240">
        <f t="shared" si="11"/>
        <v>57.562505</v>
      </c>
      <c r="S116" s="104">
        <f t="shared" si="12"/>
        <v>57.191134</v>
      </c>
      <c r="T116" s="110">
        <f t="shared" si="13"/>
        <v>2233000</v>
      </c>
      <c r="U116" s="104">
        <f t="shared" si="14"/>
        <v>6.896551724137931</v>
      </c>
      <c r="V116" s="104">
        <f t="shared" si="15"/>
        <v>56.819763</v>
      </c>
      <c r="W116" s="104">
        <f t="shared" si="16"/>
        <v>0.7162155</v>
      </c>
      <c r="X116" s="104">
        <f t="shared" si="17"/>
        <v>0.0265265</v>
      </c>
      <c r="Y116" s="104">
        <f t="shared" si="18"/>
        <v>52.754625</v>
      </c>
      <c r="Z116" s="240">
        <f t="shared" si="19"/>
        <v>4.807880000000004</v>
      </c>
    </row>
    <row r="117" spans="1:28" s="58" customFormat="1" ht="15">
      <c r="A117" s="196" t="s">
        <v>227</v>
      </c>
      <c r="B117" s="165">
        <v>3209700</v>
      </c>
      <c r="C117" s="163">
        <v>45000</v>
      </c>
      <c r="D117" s="171">
        <v>0.01</v>
      </c>
      <c r="E117" s="165">
        <v>3000</v>
      </c>
      <c r="F117" s="113">
        <v>0</v>
      </c>
      <c r="G117" s="171">
        <v>0</v>
      </c>
      <c r="H117" s="165">
        <v>900</v>
      </c>
      <c r="I117" s="113">
        <v>0</v>
      </c>
      <c r="J117" s="171">
        <v>0</v>
      </c>
      <c r="K117" s="165">
        <v>3213600</v>
      </c>
      <c r="L117" s="113">
        <v>45000</v>
      </c>
      <c r="M117" s="128">
        <v>0.01</v>
      </c>
      <c r="N117" s="174">
        <v>3200100</v>
      </c>
      <c r="O117" s="175">
        <f t="shared" si="10"/>
        <v>0.9957991038088125</v>
      </c>
      <c r="P117" s="109">
        <f>Volume!K117</f>
        <v>1019.3</v>
      </c>
      <c r="Q117" s="69">
        <f>Volume!J117</f>
        <v>1050.3</v>
      </c>
      <c r="R117" s="240">
        <f t="shared" si="11"/>
        <v>337.524408</v>
      </c>
      <c r="S117" s="104">
        <f t="shared" si="12"/>
        <v>336.106503</v>
      </c>
      <c r="T117" s="110">
        <f t="shared" si="13"/>
        <v>3168600</v>
      </c>
      <c r="U117" s="104">
        <f t="shared" si="14"/>
        <v>1.4201855709145994</v>
      </c>
      <c r="V117" s="104">
        <f t="shared" si="15"/>
        <v>337.114791</v>
      </c>
      <c r="W117" s="104">
        <f t="shared" si="16"/>
        <v>0.31509</v>
      </c>
      <c r="X117" s="104">
        <f t="shared" si="17"/>
        <v>0.094527</v>
      </c>
      <c r="Y117" s="104">
        <f t="shared" si="18"/>
        <v>322.975398</v>
      </c>
      <c r="Z117" s="240">
        <f t="shared" si="19"/>
        <v>14.54901000000001</v>
      </c>
      <c r="AA117" s="78"/>
      <c r="AB117" s="77"/>
    </row>
    <row r="118" spans="1:28" s="58" customFormat="1" ht="15">
      <c r="A118" s="196" t="s">
        <v>228</v>
      </c>
      <c r="B118" s="165">
        <v>4942400</v>
      </c>
      <c r="C118" s="163">
        <v>-120000</v>
      </c>
      <c r="D118" s="171">
        <v>-0.02</v>
      </c>
      <c r="E118" s="165">
        <v>432000</v>
      </c>
      <c r="F118" s="113">
        <v>10400</v>
      </c>
      <c r="G118" s="171">
        <v>0.02</v>
      </c>
      <c r="H118" s="165">
        <v>541600</v>
      </c>
      <c r="I118" s="113">
        <v>0</v>
      </c>
      <c r="J118" s="171">
        <v>0</v>
      </c>
      <c r="K118" s="165">
        <v>5916000</v>
      </c>
      <c r="L118" s="113">
        <v>-109600</v>
      </c>
      <c r="M118" s="128">
        <v>-0.02</v>
      </c>
      <c r="N118" s="174">
        <v>5782400</v>
      </c>
      <c r="O118" s="175">
        <f t="shared" si="10"/>
        <v>0.9774171737660582</v>
      </c>
      <c r="P118" s="109">
        <f>Volume!K118</f>
        <v>416.4</v>
      </c>
      <c r="Q118" s="69">
        <f>Volume!J118</f>
        <v>421.25</v>
      </c>
      <c r="R118" s="240">
        <f t="shared" si="11"/>
        <v>249.2115</v>
      </c>
      <c r="S118" s="104">
        <f t="shared" si="12"/>
        <v>243.5836</v>
      </c>
      <c r="T118" s="110">
        <f t="shared" si="13"/>
        <v>6025600</v>
      </c>
      <c r="U118" s="104">
        <f t="shared" si="14"/>
        <v>-1.8189060010621347</v>
      </c>
      <c r="V118" s="104">
        <f t="shared" si="15"/>
        <v>208.1986</v>
      </c>
      <c r="W118" s="104">
        <f t="shared" si="16"/>
        <v>18.198</v>
      </c>
      <c r="X118" s="104">
        <f t="shared" si="17"/>
        <v>22.8149</v>
      </c>
      <c r="Y118" s="104">
        <f t="shared" si="18"/>
        <v>250.905984</v>
      </c>
      <c r="Z118" s="240">
        <f t="shared" si="19"/>
        <v>-1.6944839999999886</v>
      </c>
      <c r="AA118" s="78"/>
      <c r="AB118" s="77"/>
    </row>
    <row r="119" spans="1:28" s="58" customFormat="1" ht="15">
      <c r="A119" s="196" t="s">
        <v>235</v>
      </c>
      <c r="B119" s="165">
        <v>19502700</v>
      </c>
      <c r="C119" s="163">
        <v>68600</v>
      </c>
      <c r="D119" s="171">
        <v>0</v>
      </c>
      <c r="E119" s="165">
        <v>2191000</v>
      </c>
      <c r="F119" s="113">
        <v>86100</v>
      </c>
      <c r="G119" s="171">
        <v>0.04</v>
      </c>
      <c r="H119" s="165">
        <v>255500</v>
      </c>
      <c r="I119" s="113">
        <v>20300</v>
      </c>
      <c r="J119" s="171">
        <v>0.09</v>
      </c>
      <c r="K119" s="165">
        <v>21949200</v>
      </c>
      <c r="L119" s="113">
        <v>175000</v>
      </c>
      <c r="M119" s="128">
        <v>0.01</v>
      </c>
      <c r="N119" s="174">
        <v>21589400</v>
      </c>
      <c r="O119" s="175">
        <f t="shared" si="10"/>
        <v>0.9836076030105881</v>
      </c>
      <c r="P119" s="109">
        <f>Volume!K119</f>
        <v>427.35</v>
      </c>
      <c r="Q119" s="69">
        <f>Volume!J119</f>
        <v>433.3</v>
      </c>
      <c r="R119" s="240">
        <f t="shared" si="11"/>
        <v>951.058836</v>
      </c>
      <c r="S119" s="104">
        <f t="shared" si="12"/>
        <v>935.468702</v>
      </c>
      <c r="T119" s="110">
        <f t="shared" si="13"/>
        <v>21774200</v>
      </c>
      <c r="U119" s="104">
        <f t="shared" si="14"/>
        <v>0.8037034655693436</v>
      </c>
      <c r="V119" s="104">
        <f t="shared" si="15"/>
        <v>845.051991</v>
      </c>
      <c r="W119" s="104">
        <f t="shared" si="16"/>
        <v>94.93603</v>
      </c>
      <c r="X119" s="104">
        <f t="shared" si="17"/>
        <v>11.070815</v>
      </c>
      <c r="Y119" s="104">
        <f t="shared" si="18"/>
        <v>930.520437</v>
      </c>
      <c r="Z119" s="240">
        <f t="shared" si="19"/>
        <v>20.538399000000027</v>
      </c>
      <c r="AA119" s="78"/>
      <c r="AB119" s="77"/>
    </row>
    <row r="120" spans="1:28" s="58" customFormat="1" ht="15">
      <c r="A120" s="196" t="s">
        <v>98</v>
      </c>
      <c r="B120" s="165">
        <v>5159000</v>
      </c>
      <c r="C120" s="163">
        <v>445500</v>
      </c>
      <c r="D120" s="171">
        <v>0.09</v>
      </c>
      <c r="E120" s="165">
        <v>68750</v>
      </c>
      <c r="F120" s="113">
        <v>3300</v>
      </c>
      <c r="G120" s="171">
        <v>0.05</v>
      </c>
      <c r="H120" s="165">
        <v>3300</v>
      </c>
      <c r="I120" s="113">
        <v>0</v>
      </c>
      <c r="J120" s="171">
        <v>0</v>
      </c>
      <c r="K120" s="165">
        <v>5231050</v>
      </c>
      <c r="L120" s="113">
        <v>448800</v>
      </c>
      <c r="M120" s="128">
        <v>0.09</v>
      </c>
      <c r="N120" s="174">
        <v>5207950</v>
      </c>
      <c r="O120" s="175">
        <f t="shared" si="10"/>
        <v>0.9955840605614552</v>
      </c>
      <c r="P120" s="109">
        <f>Volume!K120</f>
        <v>512.85</v>
      </c>
      <c r="Q120" s="69">
        <f>Volume!J120</f>
        <v>524.95</v>
      </c>
      <c r="R120" s="240">
        <f t="shared" si="11"/>
        <v>274.60396975</v>
      </c>
      <c r="S120" s="104">
        <f t="shared" si="12"/>
        <v>273.39133525</v>
      </c>
      <c r="T120" s="110">
        <f t="shared" si="13"/>
        <v>4782250</v>
      </c>
      <c r="U120" s="104">
        <f t="shared" si="14"/>
        <v>9.38470385278896</v>
      </c>
      <c r="V120" s="104">
        <f t="shared" si="15"/>
        <v>270.821705</v>
      </c>
      <c r="W120" s="104">
        <f t="shared" si="16"/>
        <v>3.60903125</v>
      </c>
      <c r="X120" s="104">
        <f t="shared" si="17"/>
        <v>0.1732335</v>
      </c>
      <c r="Y120" s="104">
        <f t="shared" si="18"/>
        <v>245.25769125</v>
      </c>
      <c r="Z120" s="240">
        <f t="shared" si="19"/>
        <v>29.346278499999983</v>
      </c>
      <c r="AA120" s="78"/>
      <c r="AB120" s="77"/>
    </row>
    <row r="121" spans="1:28" s="58" customFormat="1" ht="15">
      <c r="A121" s="196" t="s">
        <v>149</v>
      </c>
      <c r="B121" s="165">
        <v>6520800</v>
      </c>
      <c r="C121" s="163">
        <v>-188100</v>
      </c>
      <c r="D121" s="171">
        <v>-0.03</v>
      </c>
      <c r="E121" s="165">
        <v>311850</v>
      </c>
      <c r="F121" s="113">
        <v>-4950</v>
      </c>
      <c r="G121" s="171">
        <v>-0.02</v>
      </c>
      <c r="H121" s="165">
        <v>69850</v>
      </c>
      <c r="I121" s="113">
        <v>3300</v>
      </c>
      <c r="J121" s="171">
        <v>0.05</v>
      </c>
      <c r="K121" s="165">
        <v>6902500</v>
      </c>
      <c r="L121" s="113">
        <v>-189750</v>
      </c>
      <c r="M121" s="128">
        <v>-0.03</v>
      </c>
      <c r="N121" s="174">
        <v>6759500</v>
      </c>
      <c r="O121" s="175">
        <f t="shared" si="10"/>
        <v>0.9792828685258964</v>
      </c>
      <c r="P121" s="109">
        <f>Volume!K121</f>
        <v>631.4</v>
      </c>
      <c r="Q121" s="69">
        <f>Volume!J121</f>
        <v>648.6</v>
      </c>
      <c r="R121" s="240">
        <f t="shared" si="11"/>
        <v>447.69615</v>
      </c>
      <c r="S121" s="104">
        <f t="shared" si="12"/>
        <v>438.42117</v>
      </c>
      <c r="T121" s="110">
        <f t="shared" si="13"/>
        <v>7092250</v>
      </c>
      <c r="U121" s="104">
        <f t="shared" si="14"/>
        <v>-2.6754556029468786</v>
      </c>
      <c r="V121" s="104">
        <f t="shared" si="15"/>
        <v>422.939088</v>
      </c>
      <c r="W121" s="104">
        <f t="shared" si="16"/>
        <v>20.226591</v>
      </c>
      <c r="X121" s="104">
        <f t="shared" si="17"/>
        <v>4.530471</v>
      </c>
      <c r="Y121" s="104">
        <f t="shared" si="18"/>
        <v>447.804665</v>
      </c>
      <c r="Z121" s="240">
        <f t="shared" si="19"/>
        <v>-0.10851500000001124</v>
      </c>
      <c r="AA121" s="78"/>
      <c r="AB121" s="77"/>
    </row>
    <row r="122" spans="1:26" s="7" customFormat="1" ht="15">
      <c r="A122" s="196" t="s">
        <v>203</v>
      </c>
      <c r="B122" s="165">
        <v>14823900</v>
      </c>
      <c r="C122" s="163">
        <v>-488700</v>
      </c>
      <c r="D122" s="171">
        <v>-0.03</v>
      </c>
      <c r="E122" s="165">
        <v>2403900</v>
      </c>
      <c r="F122" s="113">
        <v>196500</v>
      </c>
      <c r="G122" s="171">
        <v>0.09</v>
      </c>
      <c r="H122" s="165">
        <v>592800</v>
      </c>
      <c r="I122" s="113">
        <v>225300</v>
      </c>
      <c r="J122" s="171">
        <v>0.61</v>
      </c>
      <c r="K122" s="165">
        <v>17820600</v>
      </c>
      <c r="L122" s="113">
        <v>-66900</v>
      </c>
      <c r="M122" s="128">
        <v>0</v>
      </c>
      <c r="N122" s="174">
        <v>17627400</v>
      </c>
      <c r="O122" s="175">
        <f t="shared" si="10"/>
        <v>0.9891586141880745</v>
      </c>
      <c r="P122" s="109">
        <f>Volume!K122</f>
        <v>1296.5</v>
      </c>
      <c r="Q122" s="69">
        <f>Volume!J122</f>
        <v>1339.5</v>
      </c>
      <c r="R122" s="240">
        <f t="shared" si="11"/>
        <v>2387.06937</v>
      </c>
      <c r="S122" s="104">
        <f t="shared" si="12"/>
        <v>2361.19023</v>
      </c>
      <c r="T122" s="110">
        <f t="shared" si="13"/>
        <v>17887500</v>
      </c>
      <c r="U122" s="104">
        <f t="shared" si="14"/>
        <v>-0.3740041928721174</v>
      </c>
      <c r="V122" s="104">
        <f t="shared" si="15"/>
        <v>1985.661405</v>
      </c>
      <c r="W122" s="104">
        <f t="shared" si="16"/>
        <v>322.002405</v>
      </c>
      <c r="X122" s="104">
        <f t="shared" si="17"/>
        <v>79.40556</v>
      </c>
      <c r="Y122" s="104">
        <f t="shared" si="18"/>
        <v>2319.114375</v>
      </c>
      <c r="Z122" s="240">
        <f t="shared" si="19"/>
        <v>67.95499500000005</v>
      </c>
    </row>
    <row r="123" spans="1:26" s="7" customFormat="1" ht="15">
      <c r="A123" s="196" t="s">
        <v>303</v>
      </c>
      <c r="B123" s="165">
        <v>269500</v>
      </c>
      <c r="C123" s="163">
        <v>70500</v>
      </c>
      <c r="D123" s="171">
        <v>0.35</v>
      </c>
      <c r="E123" s="165">
        <v>500</v>
      </c>
      <c r="F123" s="113">
        <v>0</v>
      </c>
      <c r="G123" s="171">
        <v>0</v>
      </c>
      <c r="H123" s="165">
        <v>0</v>
      </c>
      <c r="I123" s="113">
        <v>0</v>
      </c>
      <c r="J123" s="171">
        <v>0</v>
      </c>
      <c r="K123" s="165">
        <v>270000</v>
      </c>
      <c r="L123" s="113">
        <v>70500</v>
      </c>
      <c r="M123" s="128">
        <v>0.35</v>
      </c>
      <c r="N123" s="174">
        <v>265500</v>
      </c>
      <c r="O123" s="175">
        <f t="shared" si="10"/>
        <v>0.9833333333333333</v>
      </c>
      <c r="P123" s="109">
        <f>Volume!K123</f>
        <v>444</v>
      </c>
      <c r="Q123" s="69">
        <f>Volume!J123</f>
        <v>453.7</v>
      </c>
      <c r="R123" s="240">
        <f t="shared" si="11"/>
        <v>12.2499</v>
      </c>
      <c r="S123" s="104">
        <f t="shared" si="12"/>
        <v>12.045735</v>
      </c>
      <c r="T123" s="110">
        <f t="shared" si="13"/>
        <v>199500</v>
      </c>
      <c r="U123" s="104">
        <f t="shared" si="14"/>
        <v>35.338345864661655</v>
      </c>
      <c r="V123" s="104">
        <f t="shared" si="15"/>
        <v>12.227215</v>
      </c>
      <c r="W123" s="104">
        <f t="shared" si="16"/>
        <v>0.022685</v>
      </c>
      <c r="X123" s="104">
        <f t="shared" si="17"/>
        <v>0</v>
      </c>
      <c r="Y123" s="104">
        <f t="shared" si="18"/>
        <v>8.8578</v>
      </c>
      <c r="Z123" s="240">
        <f t="shared" si="19"/>
        <v>3.392100000000001</v>
      </c>
    </row>
    <row r="124" spans="1:28" s="58" customFormat="1" ht="13.5" customHeight="1">
      <c r="A124" s="196" t="s">
        <v>217</v>
      </c>
      <c r="B124" s="165">
        <v>32910400</v>
      </c>
      <c r="C124" s="163">
        <v>26800</v>
      </c>
      <c r="D124" s="171">
        <v>0</v>
      </c>
      <c r="E124" s="165">
        <v>3641450</v>
      </c>
      <c r="F124" s="113">
        <v>241200</v>
      </c>
      <c r="G124" s="171">
        <v>0.07</v>
      </c>
      <c r="H124" s="165">
        <v>1035150</v>
      </c>
      <c r="I124" s="113">
        <v>-6700</v>
      </c>
      <c r="J124" s="171">
        <v>-0.01</v>
      </c>
      <c r="K124" s="165">
        <v>37587000</v>
      </c>
      <c r="L124" s="113">
        <v>261300</v>
      </c>
      <c r="M124" s="128">
        <v>0.01</v>
      </c>
      <c r="N124" s="174">
        <v>34350900</v>
      </c>
      <c r="O124" s="175">
        <f t="shared" si="10"/>
        <v>0.913903743315508</v>
      </c>
      <c r="P124" s="109">
        <f>Volume!K124</f>
        <v>63</v>
      </c>
      <c r="Q124" s="69">
        <f>Volume!J124</f>
        <v>63.5</v>
      </c>
      <c r="R124" s="240">
        <f t="shared" si="11"/>
        <v>238.67745</v>
      </c>
      <c r="S124" s="104">
        <f t="shared" si="12"/>
        <v>218.128215</v>
      </c>
      <c r="T124" s="110">
        <f t="shared" si="13"/>
        <v>37325700</v>
      </c>
      <c r="U124" s="104">
        <f t="shared" si="14"/>
        <v>0.7000538502961766</v>
      </c>
      <c r="V124" s="104">
        <f t="shared" si="15"/>
        <v>208.98104</v>
      </c>
      <c r="W124" s="104">
        <f t="shared" si="16"/>
        <v>23.1232075</v>
      </c>
      <c r="X124" s="104">
        <f t="shared" si="17"/>
        <v>6.5732025</v>
      </c>
      <c r="Y124" s="104">
        <f t="shared" si="18"/>
        <v>235.15191</v>
      </c>
      <c r="Z124" s="240">
        <f t="shared" si="19"/>
        <v>3.5255400000000066</v>
      </c>
      <c r="AA124" s="78"/>
      <c r="AB124" s="77"/>
    </row>
    <row r="125" spans="1:26" s="7" customFormat="1" ht="15">
      <c r="A125" s="196" t="s">
        <v>236</v>
      </c>
      <c r="B125" s="165">
        <v>19704600</v>
      </c>
      <c r="C125" s="163">
        <v>-1061100</v>
      </c>
      <c r="D125" s="171">
        <v>-0.05</v>
      </c>
      <c r="E125" s="165">
        <v>3591000</v>
      </c>
      <c r="F125" s="113">
        <v>59400</v>
      </c>
      <c r="G125" s="171">
        <v>0.02</v>
      </c>
      <c r="H125" s="165">
        <v>558900</v>
      </c>
      <c r="I125" s="113">
        <v>121500</v>
      </c>
      <c r="J125" s="171">
        <v>0.28</v>
      </c>
      <c r="K125" s="165">
        <v>23854500</v>
      </c>
      <c r="L125" s="113">
        <v>-880200</v>
      </c>
      <c r="M125" s="128">
        <v>-0.04</v>
      </c>
      <c r="N125" s="174">
        <v>22923000</v>
      </c>
      <c r="O125" s="175">
        <f t="shared" si="10"/>
        <v>0.9609507640067911</v>
      </c>
      <c r="P125" s="109">
        <f>Volume!K125</f>
        <v>86.45</v>
      </c>
      <c r="Q125" s="69">
        <f>Volume!J125</f>
        <v>90.65</v>
      </c>
      <c r="R125" s="240">
        <f t="shared" si="11"/>
        <v>216.2410425</v>
      </c>
      <c r="S125" s="104">
        <f t="shared" si="12"/>
        <v>207.796995</v>
      </c>
      <c r="T125" s="110">
        <f t="shared" si="13"/>
        <v>24734700</v>
      </c>
      <c r="U125" s="104">
        <f t="shared" si="14"/>
        <v>-3.5585634756031</v>
      </c>
      <c r="V125" s="104">
        <f t="shared" si="15"/>
        <v>178.622199</v>
      </c>
      <c r="W125" s="104">
        <f t="shared" si="16"/>
        <v>32.552415</v>
      </c>
      <c r="X125" s="104">
        <f t="shared" si="17"/>
        <v>5.0664285</v>
      </c>
      <c r="Y125" s="104">
        <f t="shared" si="18"/>
        <v>213.8314815</v>
      </c>
      <c r="Z125" s="240">
        <f t="shared" si="19"/>
        <v>2.4095609999999965</v>
      </c>
    </row>
    <row r="126" spans="1:26" s="7" customFormat="1" ht="15">
      <c r="A126" s="196" t="s">
        <v>204</v>
      </c>
      <c r="B126" s="165">
        <v>7347600</v>
      </c>
      <c r="C126" s="163">
        <v>-853800</v>
      </c>
      <c r="D126" s="171">
        <v>-0.1</v>
      </c>
      <c r="E126" s="165">
        <v>1181400</v>
      </c>
      <c r="F126" s="113">
        <v>3600</v>
      </c>
      <c r="G126" s="171">
        <v>0</v>
      </c>
      <c r="H126" s="165">
        <v>219600</v>
      </c>
      <c r="I126" s="113">
        <v>23400</v>
      </c>
      <c r="J126" s="171">
        <v>0.12</v>
      </c>
      <c r="K126" s="165">
        <v>8748600</v>
      </c>
      <c r="L126" s="113">
        <v>-826800</v>
      </c>
      <c r="M126" s="128">
        <v>-0.09</v>
      </c>
      <c r="N126" s="174">
        <v>8586000</v>
      </c>
      <c r="O126" s="175">
        <f t="shared" si="10"/>
        <v>0.9814141691242028</v>
      </c>
      <c r="P126" s="109">
        <f>Volume!K126</f>
        <v>480.55</v>
      </c>
      <c r="Q126" s="69">
        <f>Volume!J126</f>
        <v>496.5</v>
      </c>
      <c r="R126" s="240">
        <f t="shared" si="11"/>
        <v>434.36799</v>
      </c>
      <c r="S126" s="104">
        <f t="shared" si="12"/>
        <v>426.2949</v>
      </c>
      <c r="T126" s="110">
        <f t="shared" si="13"/>
        <v>9575400</v>
      </c>
      <c r="U126" s="104">
        <f t="shared" si="14"/>
        <v>-8.634626229713641</v>
      </c>
      <c r="V126" s="104">
        <f t="shared" si="15"/>
        <v>364.80834</v>
      </c>
      <c r="W126" s="104">
        <f t="shared" si="16"/>
        <v>58.65651</v>
      </c>
      <c r="X126" s="104">
        <f t="shared" si="17"/>
        <v>10.90314</v>
      </c>
      <c r="Y126" s="104">
        <f t="shared" si="18"/>
        <v>460.145847</v>
      </c>
      <c r="Z126" s="240">
        <f t="shared" si="19"/>
        <v>-25.777856999999983</v>
      </c>
    </row>
    <row r="127" spans="1:26" s="7" customFormat="1" ht="15">
      <c r="A127" s="196" t="s">
        <v>205</v>
      </c>
      <c r="B127" s="165">
        <v>5723000</v>
      </c>
      <c r="C127" s="163">
        <v>-417000</v>
      </c>
      <c r="D127" s="171">
        <v>-0.07</v>
      </c>
      <c r="E127" s="165">
        <v>783500</v>
      </c>
      <c r="F127" s="113">
        <v>14000</v>
      </c>
      <c r="G127" s="171">
        <v>0.02</v>
      </c>
      <c r="H127" s="165">
        <v>244000</v>
      </c>
      <c r="I127" s="113">
        <v>80500</v>
      </c>
      <c r="J127" s="171">
        <v>0.49</v>
      </c>
      <c r="K127" s="165">
        <v>6750500</v>
      </c>
      <c r="L127" s="113">
        <v>-322500</v>
      </c>
      <c r="M127" s="128">
        <v>-0.05</v>
      </c>
      <c r="N127" s="174">
        <v>6639000</v>
      </c>
      <c r="O127" s="175">
        <f t="shared" si="10"/>
        <v>0.9834827049848159</v>
      </c>
      <c r="P127" s="109">
        <f>Volume!K127</f>
        <v>1147.45</v>
      </c>
      <c r="Q127" s="69">
        <f>Volume!J127</f>
        <v>1225.45</v>
      </c>
      <c r="R127" s="240">
        <f t="shared" si="11"/>
        <v>827.2400225</v>
      </c>
      <c r="S127" s="104">
        <f t="shared" si="12"/>
        <v>813.576255</v>
      </c>
      <c r="T127" s="110">
        <f t="shared" si="13"/>
        <v>7073000</v>
      </c>
      <c r="U127" s="104">
        <f t="shared" si="14"/>
        <v>-4.55959281775767</v>
      </c>
      <c r="V127" s="104">
        <f t="shared" si="15"/>
        <v>701.325035</v>
      </c>
      <c r="W127" s="104">
        <f t="shared" si="16"/>
        <v>96.0140075</v>
      </c>
      <c r="X127" s="104">
        <f t="shared" si="17"/>
        <v>29.90098</v>
      </c>
      <c r="Y127" s="104">
        <f t="shared" si="18"/>
        <v>811.591385</v>
      </c>
      <c r="Z127" s="240">
        <f t="shared" si="19"/>
        <v>15.648637500000063</v>
      </c>
    </row>
    <row r="128" spans="1:28" s="58" customFormat="1" ht="14.25" customHeight="1">
      <c r="A128" s="196" t="s">
        <v>37</v>
      </c>
      <c r="B128" s="165">
        <v>1222400</v>
      </c>
      <c r="C128" s="163">
        <v>56000</v>
      </c>
      <c r="D128" s="171">
        <v>0.05</v>
      </c>
      <c r="E128" s="165">
        <v>94400</v>
      </c>
      <c r="F128" s="113">
        <v>16000</v>
      </c>
      <c r="G128" s="171">
        <v>0.2</v>
      </c>
      <c r="H128" s="165">
        <v>1600</v>
      </c>
      <c r="I128" s="113">
        <v>0</v>
      </c>
      <c r="J128" s="171">
        <v>0</v>
      </c>
      <c r="K128" s="165">
        <v>1318400</v>
      </c>
      <c r="L128" s="113">
        <v>72000</v>
      </c>
      <c r="M128" s="128">
        <v>0.06</v>
      </c>
      <c r="N128" s="174">
        <v>1281600</v>
      </c>
      <c r="O128" s="175">
        <f t="shared" si="10"/>
        <v>0.9720873786407767</v>
      </c>
      <c r="P128" s="109">
        <f>Volume!K128</f>
        <v>165.8</v>
      </c>
      <c r="Q128" s="69">
        <f>Volume!J128</f>
        <v>168</v>
      </c>
      <c r="R128" s="240">
        <f t="shared" si="11"/>
        <v>22.14912</v>
      </c>
      <c r="S128" s="104">
        <f t="shared" si="12"/>
        <v>21.53088</v>
      </c>
      <c r="T128" s="110">
        <f t="shared" si="13"/>
        <v>1246400</v>
      </c>
      <c r="U128" s="104">
        <f t="shared" si="14"/>
        <v>5.7766367137355585</v>
      </c>
      <c r="V128" s="104">
        <f t="shared" si="15"/>
        <v>20.53632</v>
      </c>
      <c r="W128" s="104">
        <f t="shared" si="16"/>
        <v>1.58592</v>
      </c>
      <c r="X128" s="104">
        <f t="shared" si="17"/>
        <v>0.02688</v>
      </c>
      <c r="Y128" s="104">
        <f t="shared" si="18"/>
        <v>20.665312</v>
      </c>
      <c r="Z128" s="240">
        <f t="shared" si="19"/>
        <v>1.4838079999999998</v>
      </c>
      <c r="AA128" s="78"/>
      <c r="AB128" s="77"/>
    </row>
    <row r="129" spans="1:28" s="58" customFormat="1" ht="14.25" customHeight="1">
      <c r="A129" s="196" t="s">
        <v>304</v>
      </c>
      <c r="B129" s="165">
        <v>506550</v>
      </c>
      <c r="C129" s="163">
        <v>32250</v>
      </c>
      <c r="D129" s="171">
        <v>0.07</v>
      </c>
      <c r="E129" s="165">
        <v>1800</v>
      </c>
      <c r="F129" s="113">
        <v>0</v>
      </c>
      <c r="G129" s="171">
        <v>0</v>
      </c>
      <c r="H129" s="165">
        <v>1050</v>
      </c>
      <c r="I129" s="113">
        <v>0</v>
      </c>
      <c r="J129" s="171">
        <v>0</v>
      </c>
      <c r="K129" s="165">
        <v>509400</v>
      </c>
      <c r="L129" s="113">
        <v>32250</v>
      </c>
      <c r="M129" s="128">
        <v>0.07</v>
      </c>
      <c r="N129" s="174">
        <v>497850</v>
      </c>
      <c r="O129" s="175">
        <f t="shared" si="10"/>
        <v>0.9773262661955241</v>
      </c>
      <c r="P129" s="109">
        <f>Volume!K129</f>
        <v>1685.8</v>
      </c>
      <c r="Q129" s="69">
        <f>Volume!J129</f>
        <v>1698.9</v>
      </c>
      <c r="R129" s="240">
        <f t="shared" si="11"/>
        <v>86.541966</v>
      </c>
      <c r="S129" s="104">
        <f t="shared" si="12"/>
        <v>84.5797365</v>
      </c>
      <c r="T129" s="110">
        <f t="shared" si="13"/>
        <v>477150</v>
      </c>
      <c r="U129" s="104">
        <f t="shared" si="14"/>
        <v>6.758880855077019</v>
      </c>
      <c r="V129" s="104">
        <f t="shared" si="15"/>
        <v>86.0577795</v>
      </c>
      <c r="W129" s="104">
        <f t="shared" si="16"/>
        <v>0.305802</v>
      </c>
      <c r="X129" s="104">
        <f t="shared" si="17"/>
        <v>0.1783845</v>
      </c>
      <c r="Y129" s="104">
        <f t="shared" si="18"/>
        <v>80.437947</v>
      </c>
      <c r="Z129" s="240">
        <f t="shared" si="19"/>
        <v>6.104019000000008</v>
      </c>
      <c r="AA129" s="78"/>
      <c r="AB129" s="77"/>
    </row>
    <row r="130" spans="1:28" s="58" customFormat="1" ht="14.25" customHeight="1">
      <c r="A130" s="196" t="s">
        <v>229</v>
      </c>
      <c r="B130" s="165">
        <v>5156625</v>
      </c>
      <c r="C130" s="163">
        <v>-248625</v>
      </c>
      <c r="D130" s="171">
        <v>-0.05</v>
      </c>
      <c r="E130" s="165">
        <v>80625</v>
      </c>
      <c r="F130" s="113">
        <v>10125</v>
      </c>
      <c r="G130" s="171">
        <v>0.14</v>
      </c>
      <c r="H130" s="165">
        <v>6750</v>
      </c>
      <c r="I130" s="113">
        <v>0</v>
      </c>
      <c r="J130" s="171">
        <v>0</v>
      </c>
      <c r="K130" s="165">
        <v>5244000</v>
      </c>
      <c r="L130" s="113">
        <v>-238500</v>
      </c>
      <c r="M130" s="128">
        <v>-0.04</v>
      </c>
      <c r="N130" s="174">
        <v>5186625</v>
      </c>
      <c r="O130" s="175">
        <f t="shared" si="10"/>
        <v>0.9890589244851259</v>
      </c>
      <c r="P130" s="109">
        <f>Volume!K130</f>
        <v>1068.2</v>
      </c>
      <c r="Q130" s="69">
        <f>Volume!J130</f>
        <v>1116.65</v>
      </c>
      <c r="R130" s="240">
        <f t="shared" si="11"/>
        <v>585.57126</v>
      </c>
      <c r="S130" s="104">
        <f t="shared" si="12"/>
        <v>579.164480625</v>
      </c>
      <c r="T130" s="110">
        <f t="shared" si="13"/>
        <v>5482500</v>
      </c>
      <c r="U130" s="104">
        <f t="shared" si="14"/>
        <v>-4.350205198358413</v>
      </c>
      <c r="V130" s="104">
        <f t="shared" si="15"/>
        <v>575.814530625</v>
      </c>
      <c r="W130" s="104">
        <f t="shared" si="16"/>
        <v>9.002990625</v>
      </c>
      <c r="X130" s="104">
        <f t="shared" si="17"/>
        <v>0.7537387500000001</v>
      </c>
      <c r="Y130" s="104">
        <f t="shared" si="18"/>
        <v>585.64065</v>
      </c>
      <c r="Z130" s="240">
        <f t="shared" si="19"/>
        <v>-0.06938999999999851</v>
      </c>
      <c r="AA130" s="78"/>
      <c r="AB130" s="77"/>
    </row>
    <row r="131" spans="1:28" s="58" customFormat="1" ht="14.25" customHeight="1">
      <c r="A131" s="196" t="s">
        <v>279</v>
      </c>
      <c r="B131" s="165">
        <v>1706600</v>
      </c>
      <c r="C131" s="163">
        <v>156450</v>
      </c>
      <c r="D131" s="171">
        <v>0.1</v>
      </c>
      <c r="E131" s="165">
        <v>44100</v>
      </c>
      <c r="F131" s="113">
        <v>-350</v>
      </c>
      <c r="G131" s="171">
        <v>-0.01</v>
      </c>
      <c r="H131" s="165">
        <v>5600</v>
      </c>
      <c r="I131" s="113">
        <v>-350</v>
      </c>
      <c r="J131" s="171">
        <v>-0.06</v>
      </c>
      <c r="K131" s="165">
        <v>1756300</v>
      </c>
      <c r="L131" s="113">
        <v>155750</v>
      </c>
      <c r="M131" s="128">
        <v>0.1</v>
      </c>
      <c r="N131" s="174">
        <v>1752100</v>
      </c>
      <c r="O131" s="175">
        <f t="shared" si="10"/>
        <v>0.9976086090075728</v>
      </c>
      <c r="P131" s="109">
        <f>Volume!K131</f>
        <v>1079.8</v>
      </c>
      <c r="Q131" s="69">
        <f>Volume!J131</f>
        <v>1088.6</v>
      </c>
      <c r="R131" s="240">
        <f t="shared" si="11"/>
        <v>191.19081799999998</v>
      </c>
      <c r="S131" s="104">
        <f t="shared" si="12"/>
        <v>190.73360599999998</v>
      </c>
      <c r="T131" s="110">
        <f t="shared" si="13"/>
        <v>1600550</v>
      </c>
      <c r="U131" s="104">
        <f t="shared" si="14"/>
        <v>9.731029958451783</v>
      </c>
      <c r="V131" s="104">
        <f t="shared" si="15"/>
        <v>185.78047599999996</v>
      </c>
      <c r="W131" s="104">
        <f t="shared" si="16"/>
        <v>4.800725999999999</v>
      </c>
      <c r="X131" s="104">
        <f t="shared" si="17"/>
        <v>0.6096159999999999</v>
      </c>
      <c r="Y131" s="104">
        <f t="shared" si="18"/>
        <v>172.827389</v>
      </c>
      <c r="Z131" s="240">
        <f t="shared" si="19"/>
        <v>18.363428999999968</v>
      </c>
      <c r="AA131" s="78"/>
      <c r="AB131" s="77"/>
    </row>
    <row r="132" spans="1:28" s="58" customFormat="1" ht="14.25" customHeight="1">
      <c r="A132" s="196" t="s">
        <v>180</v>
      </c>
      <c r="B132" s="165">
        <v>6811500</v>
      </c>
      <c r="C132" s="163">
        <v>262500</v>
      </c>
      <c r="D132" s="171">
        <v>0.04</v>
      </c>
      <c r="E132" s="165">
        <v>253500</v>
      </c>
      <c r="F132" s="113">
        <v>4500</v>
      </c>
      <c r="G132" s="171">
        <v>0.02</v>
      </c>
      <c r="H132" s="165">
        <v>61500</v>
      </c>
      <c r="I132" s="113">
        <v>0</v>
      </c>
      <c r="J132" s="171">
        <v>0</v>
      </c>
      <c r="K132" s="165">
        <v>7126500</v>
      </c>
      <c r="L132" s="113">
        <v>267000</v>
      </c>
      <c r="M132" s="128">
        <v>0.04</v>
      </c>
      <c r="N132" s="174">
        <v>7047000</v>
      </c>
      <c r="O132" s="175">
        <f t="shared" si="10"/>
        <v>0.9888444537992002</v>
      </c>
      <c r="P132" s="109">
        <f>Volume!K132</f>
        <v>193.45</v>
      </c>
      <c r="Q132" s="69">
        <f>Volume!J132</f>
        <v>202.55</v>
      </c>
      <c r="R132" s="240">
        <f t="shared" si="11"/>
        <v>144.3472575</v>
      </c>
      <c r="S132" s="104">
        <f t="shared" si="12"/>
        <v>142.736985</v>
      </c>
      <c r="T132" s="110">
        <f t="shared" si="13"/>
        <v>6859500</v>
      </c>
      <c r="U132" s="104">
        <f t="shared" si="14"/>
        <v>3.892411983380713</v>
      </c>
      <c r="V132" s="104">
        <f t="shared" si="15"/>
        <v>137.9669325</v>
      </c>
      <c r="W132" s="104">
        <f t="shared" si="16"/>
        <v>5.1346425</v>
      </c>
      <c r="X132" s="104">
        <f t="shared" si="17"/>
        <v>1.2456825</v>
      </c>
      <c r="Y132" s="104">
        <f t="shared" si="18"/>
        <v>132.6970275</v>
      </c>
      <c r="Z132" s="240">
        <f t="shared" si="19"/>
        <v>11.650230000000022</v>
      </c>
      <c r="AA132" s="78"/>
      <c r="AB132" s="77"/>
    </row>
    <row r="133" spans="1:28" s="58" customFormat="1" ht="14.25" customHeight="1">
      <c r="A133" s="196" t="s">
        <v>181</v>
      </c>
      <c r="B133" s="165">
        <v>152150</v>
      </c>
      <c r="C133" s="163">
        <v>2550</v>
      </c>
      <c r="D133" s="171">
        <v>0.02</v>
      </c>
      <c r="E133" s="165">
        <v>0</v>
      </c>
      <c r="F133" s="113">
        <v>0</v>
      </c>
      <c r="G133" s="171">
        <v>0</v>
      </c>
      <c r="H133" s="165">
        <v>0</v>
      </c>
      <c r="I133" s="113">
        <v>0</v>
      </c>
      <c r="J133" s="171">
        <v>0</v>
      </c>
      <c r="K133" s="165">
        <v>152150</v>
      </c>
      <c r="L133" s="113">
        <v>2550</v>
      </c>
      <c r="M133" s="128">
        <v>0.02</v>
      </c>
      <c r="N133" s="174">
        <v>148750</v>
      </c>
      <c r="O133" s="175">
        <f aca="true" t="shared" si="20" ref="O133:O157">N133/K133</f>
        <v>0.9776536312849162</v>
      </c>
      <c r="P133" s="109">
        <f>Volume!K133</f>
        <v>361.15</v>
      </c>
      <c r="Q133" s="69">
        <f>Volume!J133</f>
        <v>362.15</v>
      </c>
      <c r="R133" s="240">
        <f aca="true" t="shared" si="21" ref="R133:R157">Q133*K133/10000000</f>
        <v>5.51011225</v>
      </c>
      <c r="S133" s="104">
        <f aca="true" t="shared" si="22" ref="S133:S157">Q133*N133/10000000</f>
        <v>5.38698125</v>
      </c>
      <c r="T133" s="110">
        <f aca="true" t="shared" si="23" ref="T133:T157">K133-L133</f>
        <v>149600</v>
      </c>
      <c r="U133" s="104">
        <f aca="true" t="shared" si="24" ref="U133:U157">L133/T133*100</f>
        <v>1.7045454545454544</v>
      </c>
      <c r="V133" s="104">
        <f aca="true" t="shared" si="25" ref="V133:V157">Q133*B133/10000000</f>
        <v>5.51011225</v>
      </c>
      <c r="W133" s="104">
        <f aca="true" t="shared" si="26" ref="W133:W157">Q133*E133/10000000</f>
        <v>0</v>
      </c>
      <c r="X133" s="104">
        <f aca="true" t="shared" si="27" ref="X133:X157">Q133*H133/10000000</f>
        <v>0</v>
      </c>
      <c r="Y133" s="104">
        <f aca="true" t="shared" si="28" ref="Y133:Y157">(T133*P133)/10000000</f>
        <v>5.402804</v>
      </c>
      <c r="Z133" s="240">
        <f aca="true" t="shared" si="29" ref="Z133:Z157">R133-Y133</f>
        <v>0.10730825</v>
      </c>
      <c r="AA133" s="78"/>
      <c r="AB133" s="77"/>
    </row>
    <row r="134" spans="1:28" s="58" customFormat="1" ht="14.25" customHeight="1">
      <c r="A134" s="196" t="s">
        <v>150</v>
      </c>
      <c r="B134" s="165">
        <v>9707250</v>
      </c>
      <c r="C134" s="163">
        <v>-119000</v>
      </c>
      <c r="D134" s="171">
        <v>-0.01</v>
      </c>
      <c r="E134" s="165">
        <v>272125</v>
      </c>
      <c r="F134" s="113">
        <v>4375</v>
      </c>
      <c r="G134" s="171">
        <v>0.02</v>
      </c>
      <c r="H134" s="165">
        <v>29750</v>
      </c>
      <c r="I134" s="113">
        <v>5250</v>
      </c>
      <c r="J134" s="171">
        <v>0.21</v>
      </c>
      <c r="K134" s="165">
        <v>10009125</v>
      </c>
      <c r="L134" s="113">
        <v>-109375</v>
      </c>
      <c r="M134" s="128">
        <v>-0.01</v>
      </c>
      <c r="N134" s="174">
        <v>9982000</v>
      </c>
      <c r="O134" s="175">
        <f t="shared" si="20"/>
        <v>0.997289972899729</v>
      </c>
      <c r="P134" s="109">
        <f>Volume!K134</f>
        <v>529.25</v>
      </c>
      <c r="Q134" s="69">
        <f>Volume!J134</f>
        <v>539.3</v>
      </c>
      <c r="R134" s="240">
        <f t="shared" si="21"/>
        <v>539.79211125</v>
      </c>
      <c r="S134" s="104">
        <f t="shared" si="22"/>
        <v>538.32926</v>
      </c>
      <c r="T134" s="110">
        <f t="shared" si="23"/>
        <v>10118500</v>
      </c>
      <c r="U134" s="104">
        <f t="shared" si="24"/>
        <v>-1.0809408509166378</v>
      </c>
      <c r="V134" s="104">
        <f t="shared" si="25"/>
        <v>523.5119925</v>
      </c>
      <c r="W134" s="104">
        <f t="shared" si="26"/>
        <v>14.67570125</v>
      </c>
      <c r="X134" s="104">
        <f t="shared" si="27"/>
        <v>1.6044174999999998</v>
      </c>
      <c r="Y134" s="104">
        <f t="shared" si="28"/>
        <v>535.5216125</v>
      </c>
      <c r="Z134" s="240">
        <f t="shared" si="29"/>
        <v>4.270498750000002</v>
      </c>
      <c r="AA134" s="78"/>
      <c r="AB134" s="77"/>
    </row>
    <row r="135" spans="1:28" s="58" customFormat="1" ht="14.25" customHeight="1">
      <c r="A135" s="196" t="s">
        <v>151</v>
      </c>
      <c r="B135" s="165">
        <v>2761650</v>
      </c>
      <c r="C135" s="163">
        <v>86400</v>
      </c>
      <c r="D135" s="171">
        <v>0.03</v>
      </c>
      <c r="E135" s="165">
        <v>1350</v>
      </c>
      <c r="F135" s="113">
        <v>-3600</v>
      </c>
      <c r="G135" s="171">
        <v>-0.73</v>
      </c>
      <c r="H135" s="165">
        <v>0</v>
      </c>
      <c r="I135" s="113">
        <v>0</v>
      </c>
      <c r="J135" s="171">
        <v>0</v>
      </c>
      <c r="K135" s="165">
        <v>2763000</v>
      </c>
      <c r="L135" s="113">
        <v>82800</v>
      </c>
      <c r="M135" s="128">
        <v>0.03</v>
      </c>
      <c r="N135" s="174">
        <v>2669850</v>
      </c>
      <c r="O135" s="175">
        <f t="shared" si="20"/>
        <v>0.96628664495114</v>
      </c>
      <c r="P135" s="109">
        <f>Volume!K135</f>
        <v>1013.2</v>
      </c>
      <c r="Q135" s="69">
        <f>Volume!J135</f>
        <v>1030.4</v>
      </c>
      <c r="R135" s="240">
        <f t="shared" si="21"/>
        <v>284.69952000000006</v>
      </c>
      <c r="S135" s="104">
        <f t="shared" si="22"/>
        <v>275.10134400000004</v>
      </c>
      <c r="T135" s="110">
        <f t="shared" si="23"/>
        <v>2680200</v>
      </c>
      <c r="U135" s="104">
        <f t="shared" si="24"/>
        <v>3.089321692411014</v>
      </c>
      <c r="V135" s="104">
        <f t="shared" si="25"/>
        <v>284.56041600000003</v>
      </c>
      <c r="W135" s="104">
        <f t="shared" si="26"/>
        <v>0.13910400000000003</v>
      </c>
      <c r="X135" s="104">
        <f t="shared" si="27"/>
        <v>0</v>
      </c>
      <c r="Y135" s="104">
        <f t="shared" si="28"/>
        <v>271.557864</v>
      </c>
      <c r="Z135" s="240">
        <f t="shared" si="29"/>
        <v>13.141656000000069</v>
      </c>
      <c r="AA135" s="78"/>
      <c r="AB135" s="77"/>
    </row>
    <row r="136" spans="1:28" s="58" customFormat="1" ht="14.25" customHeight="1">
      <c r="A136" s="196" t="s">
        <v>215</v>
      </c>
      <c r="B136" s="165">
        <v>619500</v>
      </c>
      <c r="C136" s="163">
        <v>3000</v>
      </c>
      <c r="D136" s="171">
        <v>0</v>
      </c>
      <c r="E136" s="165">
        <v>250</v>
      </c>
      <c r="F136" s="113">
        <v>0</v>
      </c>
      <c r="G136" s="171">
        <v>0</v>
      </c>
      <c r="H136" s="165">
        <v>0</v>
      </c>
      <c r="I136" s="113">
        <v>0</v>
      </c>
      <c r="J136" s="171">
        <v>0</v>
      </c>
      <c r="K136" s="165">
        <v>619750</v>
      </c>
      <c r="L136" s="113">
        <v>3000</v>
      </c>
      <c r="M136" s="128">
        <v>0</v>
      </c>
      <c r="N136" s="174">
        <v>618000</v>
      </c>
      <c r="O136" s="175">
        <f t="shared" si="20"/>
        <v>0.9971762807583703</v>
      </c>
      <c r="P136" s="109">
        <f>Volume!K136</f>
        <v>1540.8</v>
      </c>
      <c r="Q136" s="69">
        <f>Volume!J136</f>
        <v>1523.55</v>
      </c>
      <c r="R136" s="240">
        <f t="shared" si="21"/>
        <v>94.42201125</v>
      </c>
      <c r="S136" s="104">
        <f t="shared" si="22"/>
        <v>94.15539</v>
      </c>
      <c r="T136" s="110">
        <f t="shared" si="23"/>
        <v>616750</v>
      </c>
      <c r="U136" s="104">
        <f t="shared" si="24"/>
        <v>0.48642075395216866</v>
      </c>
      <c r="V136" s="104">
        <f t="shared" si="25"/>
        <v>94.3839225</v>
      </c>
      <c r="W136" s="104">
        <f t="shared" si="26"/>
        <v>0.03808875</v>
      </c>
      <c r="X136" s="104">
        <f t="shared" si="27"/>
        <v>0</v>
      </c>
      <c r="Y136" s="104">
        <f t="shared" si="28"/>
        <v>95.02884</v>
      </c>
      <c r="Z136" s="240">
        <f t="shared" si="29"/>
        <v>-0.6068287500000054</v>
      </c>
      <c r="AA136" s="78"/>
      <c r="AB136" s="77"/>
    </row>
    <row r="137" spans="1:28" s="58" customFormat="1" ht="14.25" customHeight="1">
      <c r="A137" s="196" t="s">
        <v>230</v>
      </c>
      <c r="B137" s="165">
        <v>1574800</v>
      </c>
      <c r="C137" s="163">
        <v>90800</v>
      </c>
      <c r="D137" s="171">
        <v>0.06</v>
      </c>
      <c r="E137" s="165">
        <v>8600</v>
      </c>
      <c r="F137" s="113">
        <v>1200</v>
      </c>
      <c r="G137" s="171">
        <v>0.16</v>
      </c>
      <c r="H137" s="165">
        <v>800</v>
      </c>
      <c r="I137" s="113">
        <v>0</v>
      </c>
      <c r="J137" s="171">
        <v>0</v>
      </c>
      <c r="K137" s="165">
        <v>1584200</v>
      </c>
      <c r="L137" s="113">
        <v>92000</v>
      </c>
      <c r="M137" s="128">
        <v>0.06</v>
      </c>
      <c r="N137" s="174">
        <v>1561600</v>
      </c>
      <c r="O137" s="175">
        <f t="shared" si="20"/>
        <v>0.9857341244792324</v>
      </c>
      <c r="P137" s="109">
        <f>Volume!K137</f>
        <v>1238.3</v>
      </c>
      <c r="Q137" s="69">
        <f>Volume!J137</f>
        <v>1243.6</v>
      </c>
      <c r="R137" s="240">
        <f t="shared" si="21"/>
        <v>197.01111199999997</v>
      </c>
      <c r="S137" s="104">
        <f t="shared" si="22"/>
        <v>194.20057599999998</v>
      </c>
      <c r="T137" s="110">
        <f t="shared" si="23"/>
        <v>1492200</v>
      </c>
      <c r="U137" s="104">
        <f t="shared" si="24"/>
        <v>6.165393378903632</v>
      </c>
      <c r="V137" s="104">
        <f t="shared" si="25"/>
        <v>195.84212799999997</v>
      </c>
      <c r="W137" s="104">
        <f t="shared" si="26"/>
        <v>1.069496</v>
      </c>
      <c r="X137" s="104">
        <f t="shared" si="27"/>
        <v>0.099488</v>
      </c>
      <c r="Y137" s="104">
        <f t="shared" si="28"/>
        <v>184.779126</v>
      </c>
      <c r="Z137" s="240">
        <f t="shared" si="29"/>
        <v>12.231985999999978</v>
      </c>
      <c r="AA137" s="78"/>
      <c r="AB137" s="77"/>
    </row>
    <row r="138" spans="1:28" s="58" customFormat="1" ht="14.25" customHeight="1">
      <c r="A138" s="196" t="s">
        <v>91</v>
      </c>
      <c r="B138" s="165">
        <v>9469600</v>
      </c>
      <c r="C138" s="163">
        <v>-273600</v>
      </c>
      <c r="D138" s="171">
        <v>-0.03</v>
      </c>
      <c r="E138" s="165">
        <v>1170400</v>
      </c>
      <c r="F138" s="113">
        <v>250800</v>
      </c>
      <c r="G138" s="171">
        <v>0.27</v>
      </c>
      <c r="H138" s="165">
        <v>15200</v>
      </c>
      <c r="I138" s="113">
        <v>7600</v>
      </c>
      <c r="J138" s="171">
        <v>1</v>
      </c>
      <c r="K138" s="165">
        <v>10655200</v>
      </c>
      <c r="L138" s="113">
        <v>-15200</v>
      </c>
      <c r="M138" s="128">
        <v>0</v>
      </c>
      <c r="N138" s="174">
        <v>10503200</v>
      </c>
      <c r="O138" s="175">
        <f t="shared" si="20"/>
        <v>0.985734664764622</v>
      </c>
      <c r="P138" s="109">
        <f>Volume!K138</f>
        <v>72.2</v>
      </c>
      <c r="Q138" s="69">
        <f>Volume!J138</f>
        <v>75.7</v>
      </c>
      <c r="R138" s="240">
        <f t="shared" si="21"/>
        <v>80.659864</v>
      </c>
      <c r="S138" s="104">
        <f t="shared" si="22"/>
        <v>79.509224</v>
      </c>
      <c r="T138" s="110">
        <f t="shared" si="23"/>
        <v>10670400</v>
      </c>
      <c r="U138" s="104">
        <f t="shared" si="24"/>
        <v>-0.14245014245014245</v>
      </c>
      <c r="V138" s="104">
        <f t="shared" si="25"/>
        <v>71.684872</v>
      </c>
      <c r="W138" s="104">
        <f t="shared" si="26"/>
        <v>8.859928</v>
      </c>
      <c r="X138" s="104">
        <f t="shared" si="27"/>
        <v>0.115064</v>
      </c>
      <c r="Y138" s="104">
        <f t="shared" si="28"/>
        <v>77.040288</v>
      </c>
      <c r="Z138" s="240">
        <f t="shared" si="29"/>
        <v>3.619575999999995</v>
      </c>
      <c r="AA138" s="78"/>
      <c r="AB138" s="77"/>
    </row>
    <row r="139" spans="1:28" s="58" customFormat="1" ht="14.25" customHeight="1">
      <c r="A139" s="196" t="s">
        <v>152</v>
      </c>
      <c r="B139" s="165">
        <v>2085750</v>
      </c>
      <c r="C139" s="163">
        <v>-79650</v>
      </c>
      <c r="D139" s="171">
        <v>-0.04</v>
      </c>
      <c r="E139" s="165">
        <v>64800</v>
      </c>
      <c r="F139" s="113">
        <v>5400</v>
      </c>
      <c r="G139" s="171">
        <v>0.09</v>
      </c>
      <c r="H139" s="165">
        <v>12150</v>
      </c>
      <c r="I139" s="113">
        <v>0</v>
      </c>
      <c r="J139" s="171">
        <v>0</v>
      </c>
      <c r="K139" s="165">
        <v>2162700</v>
      </c>
      <c r="L139" s="113">
        <v>-74250</v>
      </c>
      <c r="M139" s="128">
        <v>-0.03</v>
      </c>
      <c r="N139" s="174">
        <v>2131650</v>
      </c>
      <c r="O139" s="175">
        <f t="shared" si="20"/>
        <v>0.9856429463171036</v>
      </c>
      <c r="P139" s="109">
        <f>Volume!K139</f>
        <v>214.95</v>
      </c>
      <c r="Q139" s="69">
        <f>Volume!J139</f>
        <v>219.75</v>
      </c>
      <c r="R139" s="240">
        <f t="shared" si="21"/>
        <v>47.5253325</v>
      </c>
      <c r="S139" s="104">
        <f t="shared" si="22"/>
        <v>46.84300875</v>
      </c>
      <c r="T139" s="110">
        <f t="shared" si="23"/>
        <v>2236950</v>
      </c>
      <c r="U139" s="104">
        <f t="shared" si="24"/>
        <v>-3.31925165962583</v>
      </c>
      <c r="V139" s="104">
        <f t="shared" si="25"/>
        <v>45.83435625</v>
      </c>
      <c r="W139" s="104">
        <f t="shared" si="26"/>
        <v>1.42398</v>
      </c>
      <c r="X139" s="104">
        <f t="shared" si="27"/>
        <v>0.26699625</v>
      </c>
      <c r="Y139" s="104">
        <f t="shared" si="28"/>
        <v>48.08324025</v>
      </c>
      <c r="Z139" s="240">
        <f t="shared" si="29"/>
        <v>-0.5579077500000054</v>
      </c>
      <c r="AA139" s="78"/>
      <c r="AB139" s="77"/>
    </row>
    <row r="140" spans="1:28" s="58" customFormat="1" ht="14.25" customHeight="1">
      <c r="A140" s="196" t="s">
        <v>208</v>
      </c>
      <c r="B140" s="165">
        <v>4853772</v>
      </c>
      <c r="C140" s="163">
        <v>241844</v>
      </c>
      <c r="D140" s="171">
        <v>0.05</v>
      </c>
      <c r="E140" s="165">
        <v>787332</v>
      </c>
      <c r="F140" s="113">
        <v>48616</v>
      </c>
      <c r="G140" s="171">
        <v>0.07</v>
      </c>
      <c r="H140" s="165">
        <v>101352</v>
      </c>
      <c r="I140" s="113">
        <v>4120</v>
      </c>
      <c r="J140" s="171">
        <v>0.04</v>
      </c>
      <c r="K140" s="165">
        <v>5742456</v>
      </c>
      <c r="L140" s="113">
        <v>294580</v>
      </c>
      <c r="M140" s="128">
        <v>0.05</v>
      </c>
      <c r="N140" s="174">
        <v>5727212</v>
      </c>
      <c r="O140" s="175">
        <f t="shared" si="20"/>
        <v>0.9973453867125843</v>
      </c>
      <c r="P140" s="109">
        <f>Volume!K140</f>
        <v>918.35</v>
      </c>
      <c r="Q140" s="69">
        <f>Volume!J140</f>
        <v>941.2</v>
      </c>
      <c r="R140" s="240">
        <f t="shared" si="21"/>
        <v>540.47995872</v>
      </c>
      <c r="S140" s="104">
        <f t="shared" si="22"/>
        <v>539.04519344</v>
      </c>
      <c r="T140" s="110">
        <f t="shared" si="23"/>
        <v>5447876</v>
      </c>
      <c r="U140" s="104">
        <f t="shared" si="24"/>
        <v>5.4072449519776145</v>
      </c>
      <c r="V140" s="104">
        <f t="shared" si="25"/>
        <v>456.83702064000005</v>
      </c>
      <c r="W140" s="104">
        <f t="shared" si="26"/>
        <v>74.10368784</v>
      </c>
      <c r="X140" s="104">
        <f t="shared" si="27"/>
        <v>9.539250240000001</v>
      </c>
      <c r="Y140" s="104">
        <f t="shared" si="28"/>
        <v>500.30569246000005</v>
      </c>
      <c r="Z140" s="240">
        <f t="shared" si="29"/>
        <v>40.17426625999997</v>
      </c>
      <c r="AA140" s="78"/>
      <c r="AB140" s="77"/>
    </row>
    <row r="141" spans="1:28" s="58" customFormat="1" ht="14.25" customHeight="1">
      <c r="A141" s="196" t="s">
        <v>231</v>
      </c>
      <c r="B141" s="165">
        <v>1400000</v>
      </c>
      <c r="C141" s="163">
        <v>-51200</v>
      </c>
      <c r="D141" s="171">
        <v>-0.04</v>
      </c>
      <c r="E141" s="165">
        <v>20800</v>
      </c>
      <c r="F141" s="113">
        <v>-1600</v>
      </c>
      <c r="G141" s="171">
        <v>-0.07</v>
      </c>
      <c r="H141" s="165">
        <v>4800</v>
      </c>
      <c r="I141" s="113">
        <v>0</v>
      </c>
      <c r="J141" s="171">
        <v>0</v>
      </c>
      <c r="K141" s="165">
        <v>1425600</v>
      </c>
      <c r="L141" s="113">
        <v>-52800</v>
      </c>
      <c r="M141" s="128">
        <v>-0.04</v>
      </c>
      <c r="N141" s="174">
        <v>1397600</v>
      </c>
      <c r="O141" s="175">
        <f t="shared" si="20"/>
        <v>0.9803591470258137</v>
      </c>
      <c r="P141" s="109">
        <f>Volume!K141</f>
        <v>567.15</v>
      </c>
      <c r="Q141" s="69">
        <f>Volume!J141</f>
        <v>579.05</v>
      </c>
      <c r="R141" s="240">
        <f t="shared" si="21"/>
        <v>82.54936799999999</v>
      </c>
      <c r="S141" s="104">
        <f t="shared" si="22"/>
        <v>80.92802799999998</v>
      </c>
      <c r="T141" s="110">
        <f t="shared" si="23"/>
        <v>1478400</v>
      </c>
      <c r="U141" s="104">
        <f t="shared" si="24"/>
        <v>-3.571428571428571</v>
      </c>
      <c r="V141" s="104">
        <f t="shared" si="25"/>
        <v>81.067</v>
      </c>
      <c r="W141" s="104">
        <f t="shared" si="26"/>
        <v>1.2044239999999997</v>
      </c>
      <c r="X141" s="104">
        <f t="shared" si="27"/>
        <v>0.277944</v>
      </c>
      <c r="Y141" s="104">
        <f t="shared" si="28"/>
        <v>83.847456</v>
      </c>
      <c r="Z141" s="240">
        <f t="shared" si="29"/>
        <v>-1.298088000000007</v>
      </c>
      <c r="AA141" s="78"/>
      <c r="AB141" s="77"/>
    </row>
    <row r="142" spans="1:28" s="58" customFormat="1" ht="14.25" customHeight="1">
      <c r="A142" s="196" t="s">
        <v>185</v>
      </c>
      <c r="B142" s="165">
        <v>19311075</v>
      </c>
      <c r="C142" s="163">
        <v>19575</v>
      </c>
      <c r="D142" s="171">
        <v>0</v>
      </c>
      <c r="E142" s="165">
        <v>2488050</v>
      </c>
      <c r="F142" s="113">
        <v>75600</v>
      </c>
      <c r="G142" s="171">
        <v>0.03</v>
      </c>
      <c r="H142" s="165">
        <v>622350</v>
      </c>
      <c r="I142" s="113">
        <v>21600</v>
      </c>
      <c r="J142" s="171">
        <v>0.04</v>
      </c>
      <c r="K142" s="165">
        <v>22421475</v>
      </c>
      <c r="L142" s="113">
        <v>116775</v>
      </c>
      <c r="M142" s="128">
        <v>0.01</v>
      </c>
      <c r="N142" s="174">
        <v>21965850</v>
      </c>
      <c r="O142" s="175">
        <f t="shared" si="20"/>
        <v>0.9796790799891621</v>
      </c>
      <c r="P142" s="109">
        <f>Volume!K142</f>
        <v>462.1</v>
      </c>
      <c r="Q142" s="69">
        <f>Volume!J142</f>
        <v>468.15</v>
      </c>
      <c r="R142" s="240">
        <f t="shared" si="21"/>
        <v>1049.661352125</v>
      </c>
      <c r="S142" s="104">
        <f t="shared" si="22"/>
        <v>1028.33126775</v>
      </c>
      <c r="T142" s="110">
        <f t="shared" si="23"/>
        <v>22304700</v>
      </c>
      <c r="U142" s="104">
        <f t="shared" si="24"/>
        <v>0.5235443650889723</v>
      </c>
      <c r="V142" s="104">
        <f t="shared" si="25"/>
        <v>904.047976125</v>
      </c>
      <c r="W142" s="104">
        <f t="shared" si="26"/>
        <v>116.47806075</v>
      </c>
      <c r="X142" s="104">
        <f t="shared" si="27"/>
        <v>29.13531525</v>
      </c>
      <c r="Y142" s="104">
        <f t="shared" si="28"/>
        <v>1030.700187</v>
      </c>
      <c r="Z142" s="240">
        <f t="shared" si="29"/>
        <v>18.96116512499998</v>
      </c>
      <c r="AA142" s="78"/>
      <c r="AB142" s="77"/>
    </row>
    <row r="143" spans="1:28" s="58" customFormat="1" ht="14.25" customHeight="1">
      <c r="A143" s="196" t="s">
        <v>206</v>
      </c>
      <c r="B143" s="165">
        <v>1163525</v>
      </c>
      <c r="C143" s="163">
        <v>-3300</v>
      </c>
      <c r="D143" s="171">
        <v>0</v>
      </c>
      <c r="E143" s="165">
        <v>24200</v>
      </c>
      <c r="F143" s="113">
        <v>2200</v>
      </c>
      <c r="G143" s="171">
        <v>0.1</v>
      </c>
      <c r="H143" s="165">
        <v>825</v>
      </c>
      <c r="I143" s="113">
        <v>0</v>
      </c>
      <c r="J143" s="171">
        <v>0</v>
      </c>
      <c r="K143" s="165">
        <v>1188550</v>
      </c>
      <c r="L143" s="113">
        <v>-1100</v>
      </c>
      <c r="M143" s="128">
        <v>0</v>
      </c>
      <c r="N143" s="174">
        <v>1186075</v>
      </c>
      <c r="O143" s="175">
        <f t="shared" si="20"/>
        <v>0.9979176307265155</v>
      </c>
      <c r="P143" s="109">
        <f>Volume!K143</f>
        <v>724.05</v>
      </c>
      <c r="Q143" s="69">
        <f>Volume!J143</f>
        <v>726.9</v>
      </c>
      <c r="R143" s="240">
        <f t="shared" si="21"/>
        <v>86.3956995</v>
      </c>
      <c r="S143" s="104">
        <f t="shared" si="22"/>
        <v>86.21579175</v>
      </c>
      <c r="T143" s="110">
        <f t="shared" si="23"/>
        <v>1189650</v>
      </c>
      <c r="U143" s="104">
        <f t="shared" si="24"/>
        <v>-0.09246417013407304</v>
      </c>
      <c r="V143" s="104">
        <f t="shared" si="25"/>
        <v>84.57663225</v>
      </c>
      <c r="W143" s="104">
        <f t="shared" si="26"/>
        <v>1.759098</v>
      </c>
      <c r="X143" s="104">
        <f t="shared" si="27"/>
        <v>0.05996925</v>
      </c>
      <c r="Y143" s="104">
        <f t="shared" si="28"/>
        <v>86.13660825</v>
      </c>
      <c r="Z143" s="240">
        <f t="shared" si="29"/>
        <v>0.25909125000001154</v>
      </c>
      <c r="AA143" s="78"/>
      <c r="AB143" s="77"/>
    </row>
    <row r="144" spans="1:28" s="58" customFormat="1" ht="14.25" customHeight="1">
      <c r="A144" s="196" t="s">
        <v>118</v>
      </c>
      <c r="B144" s="165">
        <v>3801500</v>
      </c>
      <c r="C144" s="163">
        <v>-188000</v>
      </c>
      <c r="D144" s="171">
        <v>-0.05</v>
      </c>
      <c r="E144" s="165">
        <v>142500</v>
      </c>
      <c r="F144" s="113">
        <v>4250</v>
      </c>
      <c r="G144" s="171">
        <v>0.03</v>
      </c>
      <c r="H144" s="165">
        <v>19750</v>
      </c>
      <c r="I144" s="113">
        <v>8000</v>
      </c>
      <c r="J144" s="171">
        <v>0.68</v>
      </c>
      <c r="K144" s="165">
        <v>3963750</v>
      </c>
      <c r="L144" s="113">
        <v>-175750</v>
      </c>
      <c r="M144" s="128">
        <v>-0.04</v>
      </c>
      <c r="N144" s="174">
        <v>3910750</v>
      </c>
      <c r="O144" s="175">
        <f t="shared" si="20"/>
        <v>0.9866288237149164</v>
      </c>
      <c r="P144" s="109">
        <f>Volume!K144</f>
        <v>1277.65</v>
      </c>
      <c r="Q144" s="69">
        <f>Volume!J144</f>
        <v>1323.95</v>
      </c>
      <c r="R144" s="240">
        <f t="shared" si="21"/>
        <v>524.78068125</v>
      </c>
      <c r="S144" s="104">
        <f t="shared" si="22"/>
        <v>517.76374625</v>
      </c>
      <c r="T144" s="110">
        <f t="shared" si="23"/>
        <v>4139500</v>
      </c>
      <c r="U144" s="104">
        <f t="shared" si="24"/>
        <v>-4.245681845633531</v>
      </c>
      <c r="V144" s="104">
        <f t="shared" si="25"/>
        <v>503.2995925</v>
      </c>
      <c r="W144" s="104">
        <f t="shared" si="26"/>
        <v>18.8662875</v>
      </c>
      <c r="X144" s="104">
        <f t="shared" si="27"/>
        <v>2.61480125</v>
      </c>
      <c r="Y144" s="104">
        <f t="shared" si="28"/>
        <v>528.8832175</v>
      </c>
      <c r="Z144" s="240">
        <f t="shared" si="29"/>
        <v>-4.102536249999957</v>
      </c>
      <c r="AA144" s="78"/>
      <c r="AB144" s="77"/>
    </row>
    <row r="145" spans="1:28" s="58" customFormat="1" ht="14.25" customHeight="1">
      <c r="A145" s="196" t="s">
        <v>232</v>
      </c>
      <c r="B145" s="165">
        <v>2536692</v>
      </c>
      <c r="C145" s="163">
        <v>161112</v>
      </c>
      <c r="D145" s="171">
        <v>0.07</v>
      </c>
      <c r="E145" s="165">
        <v>22194</v>
      </c>
      <c r="F145" s="113">
        <v>822</v>
      </c>
      <c r="G145" s="171">
        <v>0.04</v>
      </c>
      <c r="H145" s="165">
        <v>6987</v>
      </c>
      <c r="I145" s="113">
        <v>411</v>
      </c>
      <c r="J145" s="171">
        <v>0.06</v>
      </c>
      <c r="K145" s="165">
        <v>2565873</v>
      </c>
      <c r="L145" s="113">
        <v>162345</v>
      </c>
      <c r="M145" s="128">
        <v>0.07</v>
      </c>
      <c r="N145" s="174">
        <v>2546145</v>
      </c>
      <c r="O145" s="175">
        <f t="shared" si="20"/>
        <v>0.992311388755406</v>
      </c>
      <c r="P145" s="109">
        <f>Volume!K145</f>
        <v>882.8</v>
      </c>
      <c r="Q145" s="69">
        <f>Volume!J145</f>
        <v>895.1</v>
      </c>
      <c r="R145" s="240">
        <f t="shared" si="21"/>
        <v>229.67129223</v>
      </c>
      <c r="S145" s="104">
        <f t="shared" si="22"/>
        <v>227.90543895</v>
      </c>
      <c r="T145" s="110">
        <f t="shared" si="23"/>
        <v>2403528</v>
      </c>
      <c r="U145" s="104">
        <f t="shared" si="24"/>
        <v>6.754445964432285</v>
      </c>
      <c r="V145" s="104">
        <f t="shared" si="25"/>
        <v>227.05930092000003</v>
      </c>
      <c r="W145" s="104">
        <f t="shared" si="26"/>
        <v>1.9865849400000002</v>
      </c>
      <c r="X145" s="104">
        <f t="shared" si="27"/>
        <v>0.62540637</v>
      </c>
      <c r="Y145" s="104">
        <f t="shared" si="28"/>
        <v>212.18345183999998</v>
      </c>
      <c r="Z145" s="240">
        <f t="shared" si="29"/>
        <v>17.48784039000003</v>
      </c>
      <c r="AA145" s="78"/>
      <c r="AB145" s="77"/>
    </row>
    <row r="146" spans="1:28" s="58" customFormat="1" ht="14.25" customHeight="1">
      <c r="A146" s="196" t="s">
        <v>305</v>
      </c>
      <c r="B146" s="165">
        <v>2529450</v>
      </c>
      <c r="C146" s="163">
        <v>908600</v>
      </c>
      <c r="D146" s="171">
        <v>0.56</v>
      </c>
      <c r="E146" s="165">
        <v>215600</v>
      </c>
      <c r="F146" s="113">
        <v>53900</v>
      </c>
      <c r="G146" s="171">
        <v>0.33</v>
      </c>
      <c r="H146" s="165">
        <v>30800</v>
      </c>
      <c r="I146" s="113">
        <v>15400</v>
      </c>
      <c r="J146" s="171">
        <v>1</v>
      </c>
      <c r="K146" s="165">
        <v>2775850</v>
      </c>
      <c r="L146" s="113">
        <v>977900</v>
      </c>
      <c r="M146" s="128">
        <v>0.54</v>
      </c>
      <c r="N146" s="174">
        <v>2718100</v>
      </c>
      <c r="O146" s="175">
        <f t="shared" si="20"/>
        <v>0.9791955617198336</v>
      </c>
      <c r="P146" s="109">
        <f>Volume!K146</f>
        <v>54.2</v>
      </c>
      <c r="Q146" s="69">
        <f>Volume!J146</f>
        <v>54.4</v>
      </c>
      <c r="R146" s="240">
        <f t="shared" si="21"/>
        <v>15.100624</v>
      </c>
      <c r="S146" s="104">
        <f t="shared" si="22"/>
        <v>14.786464</v>
      </c>
      <c r="T146" s="110">
        <f t="shared" si="23"/>
        <v>1797950</v>
      </c>
      <c r="U146" s="104">
        <f t="shared" si="24"/>
        <v>54.389721627408996</v>
      </c>
      <c r="V146" s="104">
        <f t="shared" si="25"/>
        <v>13.760208</v>
      </c>
      <c r="W146" s="104">
        <f t="shared" si="26"/>
        <v>1.172864</v>
      </c>
      <c r="X146" s="104">
        <f t="shared" si="27"/>
        <v>0.167552</v>
      </c>
      <c r="Y146" s="104">
        <f t="shared" si="28"/>
        <v>9.744889</v>
      </c>
      <c r="Z146" s="240">
        <f t="shared" si="29"/>
        <v>5.355734999999999</v>
      </c>
      <c r="AA146" s="78"/>
      <c r="AB146" s="77"/>
    </row>
    <row r="147" spans="1:28" s="58" customFormat="1" ht="14.25" customHeight="1">
      <c r="A147" s="196" t="s">
        <v>306</v>
      </c>
      <c r="B147" s="165">
        <v>23084050</v>
      </c>
      <c r="C147" s="163">
        <v>6228200</v>
      </c>
      <c r="D147" s="171">
        <v>0.37</v>
      </c>
      <c r="E147" s="165">
        <v>4305400</v>
      </c>
      <c r="F147" s="113">
        <v>647900</v>
      </c>
      <c r="G147" s="171">
        <v>0.18</v>
      </c>
      <c r="H147" s="165">
        <v>815100</v>
      </c>
      <c r="I147" s="113">
        <v>114950</v>
      </c>
      <c r="J147" s="171">
        <v>0.16</v>
      </c>
      <c r="K147" s="165">
        <v>28204550</v>
      </c>
      <c r="L147" s="113">
        <v>6991050</v>
      </c>
      <c r="M147" s="128">
        <v>0.33</v>
      </c>
      <c r="N147" s="174">
        <v>26919200</v>
      </c>
      <c r="O147" s="175">
        <f t="shared" si="20"/>
        <v>0.9544275657650981</v>
      </c>
      <c r="P147" s="109">
        <f>Volume!K147</f>
        <v>20.35</v>
      </c>
      <c r="Q147" s="69">
        <f>Volume!J147</f>
        <v>21.9</v>
      </c>
      <c r="R147" s="240">
        <f t="shared" si="21"/>
        <v>61.7679645</v>
      </c>
      <c r="S147" s="104">
        <f t="shared" si="22"/>
        <v>58.953048</v>
      </c>
      <c r="T147" s="110">
        <f t="shared" si="23"/>
        <v>21213500</v>
      </c>
      <c r="U147" s="104">
        <f t="shared" si="24"/>
        <v>32.95566502463054</v>
      </c>
      <c r="V147" s="104">
        <f t="shared" si="25"/>
        <v>50.5540695</v>
      </c>
      <c r="W147" s="104">
        <f t="shared" si="26"/>
        <v>9.428826</v>
      </c>
      <c r="X147" s="104">
        <f t="shared" si="27"/>
        <v>1.785069</v>
      </c>
      <c r="Y147" s="104">
        <f t="shared" si="28"/>
        <v>43.169472500000005</v>
      </c>
      <c r="Z147" s="240">
        <f t="shared" si="29"/>
        <v>18.598491999999993</v>
      </c>
      <c r="AA147" s="78"/>
      <c r="AB147" s="77"/>
    </row>
    <row r="148" spans="1:28" s="58" customFormat="1" ht="14.25" customHeight="1">
      <c r="A148" s="196" t="s">
        <v>173</v>
      </c>
      <c r="B148" s="165">
        <v>9310200</v>
      </c>
      <c r="C148" s="163">
        <v>147500</v>
      </c>
      <c r="D148" s="171">
        <v>0.02</v>
      </c>
      <c r="E148" s="165">
        <v>581150</v>
      </c>
      <c r="F148" s="113">
        <v>91450</v>
      </c>
      <c r="G148" s="171">
        <v>0.19</v>
      </c>
      <c r="H148" s="165">
        <v>11800</v>
      </c>
      <c r="I148" s="113">
        <v>0</v>
      </c>
      <c r="J148" s="171">
        <v>0</v>
      </c>
      <c r="K148" s="165">
        <v>9903150</v>
      </c>
      <c r="L148" s="113">
        <v>238950</v>
      </c>
      <c r="M148" s="128">
        <v>0.02</v>
      </c>
      <c r="N148" s="174">
        <v>9534400</v>
      </c>
      <c r="O148" s="175">
        <f t="shared" si="20"/>
        <v>0.9627643729520405</v>
      </c>
      <c r="P148" s="109">
        <f>Volume!K148</f>
        <v>80</v>
      </c>
      <c r="Q148" s="69">
        <f>Volume!J148</f>
        <v>82.25</v>
      </c>
      <c r="R148" s="240">
        <f t="shared" si="21"/>
        <v>81.45340875</v>
      </c>
      <c r="S148" s="104">
        <f t="shared" si="22"/>
        <v>78.42044</v>
      </c>
      <c r="T148" s="110">
        <f t="shared" si="23"/>
        <v>9664200</v>
      </c>
      <c r="U148" s="104">
        <f t="shared" si="24"/>
        <v>2.4725274725274726</v>
      </c>
      <c r="V148" s="104">
        <f t="shared" si="25"/>
        <v>76.576395</v>
      </c>
      <c r="W148" s="104">
        <f t="shared" si="26"/>
        <v>4.77995875</v>
      </c>
      <c r="X148" s="104">
        <f t="shared" si="27"/>
        <v>0.097055</v>
      </c>
      <c r="Y148" s="104">
        <f t="shared" si="28"/>
        <v>77.3136</v>
      </c>
      <c r="Z148" s="240">
        <f t="shared" si="29"/>
        <v>4.13980875</v>
      </c>
      <c r="AA148" s="78"/>
      <c r="AB148" s="77"/>
    </row>
    <row r="149" spans="1:28" s="58" customFormat="1" ht="14.25" customHeight="1">
      <c r="A149" s="196" t="s">
        <v>307</v>
      </c>
      <c r="B149" s="165">
        <v>254800</v>
      </c>
      <c r="C149" s="163">
        <v>20000</v>
      </c>
      <c r="D149" s="171">
        <v>0.09</v>
      </c>
      <c r="E149" s="165">
        <v>200</v>
      </c>
      <c r="F149" s="113">
        <v>200</v>
      </c>
      <c r="G149" s="171">
        <v>0</v>
      </c>
      <c r="H149" s="165">
        <v>0</v>
      </c>
      <c r="I149" s="113">
        <v>0</v>
      </c>
      <c r="J149" s="171">
        <v>0</v>
      </c>
      <c r="K149" s="165">
        <v>255000</v>
      </c>
      <c r="L149" s="113">
        <v>20200</v>
      </c>
      <c r="M149" s="128">
        <v>0.09</v>
      </c>
      <c r="N149" s="174">
        <v>254400</v>
      </c>
      <c r="O149" s="175">
        <f t="shared" si="20"/>
        <v>0.9976470588235294</v>
      </c>
      <c r="P149" s="109">
        <f>Volume!K149</f>
        <v>1063.2</v>
      </c>
      <c r="Q149" s="69">
        <f>Volume!J149</f>
        <v>1073.25</v>
      </c>
      <c r="R149" s="240">
        <f t="shared" si="21"/>
        <v>27.367875</v>
      </c>
      <c r="S149" s="104">
        <f t="shared" si="22"/>
        <v>27.30348</v>
      </c>
      <c r="T149" s="110">
        <f t="shared" si="23"/>
        <v>234800</v>
      </c>
      <c r="U149" s="104">
        <f t="shared" si="24"/>
        <v>8.603066439522998</v>
      </c>
      <c r="V149" s="104">
        <f t="shared" si="25"/>
        <v>27.34641</v>
      </c>
      <c r="W149" s="104">
        <f t="shared" si="26"/>
        <v>0.021465</v>
      </c>
      <c r="X149" s="104">
        <f t="shared" si="27"/>
        <v>0</v>
      </c>
      <c r="Y149" s="104">
        <f t="shared" si="28"/>
        <v>24.963936</v>
      </c>
      <c r="Z149" s="240">
        <f t="shared" si="29"/>
        <v>2.403939000000001</v>
      </c>
      <c r="AA149" s="78"/>
      <c r="AB149" s="77"/>
    </row>
    <row r="150" spans="1:28" s="58" customFormat="1" ht="14.25" customHeight="1">
      <c r="A150" s="196" t="s">
        <v>82</v>
      </c>
      <c r="B150" s="165">
        <v>4515000</v>
      </c>
      <c r="C150" s="163">
        <v>-130200</v>
      </c>
      <c r="D150" s="171">
        <v>-0.03</v>
      </c>
      <c r="E150" s="165">
        <v>79800</v>
      </c>
      <c r="F150" s="113">
        <v>12600</v>
      </c>
      <c r="G150" s="171">
        <v>0.19</v>
      </c>
      <c r="H150" s="165">
        <v>0</v>
      </c>
      <c r="I150" s="113">
        <v>0</v>
      </c>
      <c r="J150" s="171">
        <v>0</v>
      </c>
      <c r="K150" s="165">
        <v>4594800</v>
      </c>
      <c r="L150" s="113">
        <v>-117600</v>
      </c>
      <c r="M150" s="128">
        <v>-0.02</v>
      </c>
      <c r="N150" s="174">
        <v>4548600</v>
      </c>
      <c r="O150" s="175">
        <f t="shared" si="20"/>
        <v>0.9899451553930531</v>
      </c>
      <c r="P150" s="109">
        <f>Volume!K150</f>
        <v>117.4</v>
      </c>
      <c r="Q150" s="69">
        <f>Volume!J150</f>
        <v>122.6</v>
      </c>
      <c r="R150" s="240">
        <f t="shared" si="21"/>
        <v>56.332248</v>
      </c>
      <c r="S150" s="104">
        <f t="shared" si="22"/>
        <v>55.765836</v>
      </c>
      <c r="T150" s="110">
        <f t="shared" si="23"/>
        <v>4712400</v>
      </c>
      <c r="U150" s="104">
        <f t="shared" si="24"/>
        <v>-2.4955436720142603</v>
      </c>
      <c r="V150" s="104">
        <f t="shared" si="25"/>
        <v>55.3539</v>
      </c>
      <c r="W150" s="104">
        <f t="shared" si="26"/>
        <v>0.978348</v>
      </c>
      <c r="X150" s="104">
        <f t="shared" si="27"/>
        <v>0</v>
      </c>
      <c r="Y150" s="104">
        <f t="shared" si="28"/>
        <v>55.323576</v>
      </c>
      <c r="Z150" s="240">
        <f t="shared" si="29"/>
        <v>1.0086719999999971</v>
      </c>
      <c r="AA150" s="78"/>
      <c r="AB150" s="77"/>
    </row>
    <row r="151" spans="1:28" s="58" customFormat="1" ht="14.25" customHeight="1">
      <c r="A151" s="196" t="s">
        <v>153</v>
      </c>
      <c r="B151" s="165">
        <v>551700</v>
      </c>
      <c r="C151" s="163">
        <v>-57600</v>
      </c>
      <c r="D151" s="171">
        <v>-0.09</v>
      </c>
      <c r="E151" s="165">
        <v>0</v>
      </c>
      <c r="F151" s="113">
        <v>0</v>
      </c>
      <c r="G151" s="171">
        <v>0</v>
      </c>
      <c r="H151" s="165">
        <v>0</v>
      </c>
      <c r="I151" s="113">
        <v>0</v>
      </c>
      <c r="J151" s="171">
        <v>0</v>
      </c>
      <c r="K151" s="165">
        <v>551700</v>
      </c>
      <c r="L151" s="113">
        <v>-57600</v>
      </c>
      <c r="M151" s="128">
        <v>-0.09</v>
      </c>
      <c r="N151" s="174">
        <v>543600</v>
      </c>
      <c r="O151" s="175">
        <f t="shared" si="20"/>
        <v>0.9853181076672104</v>
      </c>
      <c r="P151" s="109">
        <f>Volume!K151</f>
        <v>478.55</v>
      </c>
      <c r="Q151" s="69">
        <f>Volume!J151</f>
        <v>499.8</v>
      </c>
      <c r="R151" s="240">
        <f t="shared" si="21"/>
        <v>27.573966</v>
      </c>
      <c r="S151" s="104">
        <f t="shared" si="22"/>
        <v>27.169128</v>
      </c>
      <c r="T151" s="110">
        <f t="shared" si="23"/>
        <v>609300</v>
      </c>
      <c r="U151" s="104">
        <f t="shared" si="24"/>
        <v>-9.453471196454949</v>
      </c>
      <c r="V151" s="104">
        <f t="shared" si="25"/>
        <v>27.573966</v>
      </c>
      <c r="W151" s="104">
        <f t="shared" si="26"/>
        <v>0</v>
      </c>
      <c r="X151" s="104">
        <f t="shared" si="27"/>
        <v>0</v>
      </c>
      <c r="Y151" s="104">
        <f t="shared" si="28"/>
        <v>29.1580515</v>
      </c>
      <c r="Z151" s="240">
        <f t="shared" si="29"/>
        <v>-1.5840855000000005</v>
      </c>
      <c r="AA151" s="78"/>
      <c r="AB151" s="77"/>
    </row>
    <row r="152" spans="1:28" s="58" customFormat="1" ht="14.25" customHeight="1">
      <c r="A152" s="196" t="s">
        <v>154</v>
      </c>
      <c r="B152" s="165">
        <v>5444100</v>
      </c>
      <c r="C152" s="163">
        <v>276000</v>
      </c>
      <c r="D152" s="171">
        <v>0.05</v>
      </c>
      <c r="E152" s="165">
        <v>207000</v>
      </c>
      <c r="F152" s="113">
        <v>27600</v>
      </c>
      <c r="G152" s="171">
        <v>0.15</v>
      </c>
      <c r="H152" s="165">
        <v>13800</v>
      </c>
      <c r="I152" s="113">
        <v>0</v>
      </c>
      <c r="J152" s="171">
        <v>0</v>
      </c>
      <c r="K152" s="165">
        <v>5664900</v>
      </c>
      <c r="L152" s="113">
        <v>303600</v>
      </c>
      <c r="M152" s="128">
        <v>0.06</v>
      </c>
      <c r="N152" s="174">
        <v>5547600</v>
      </c>
      <c r="O152" s="175">
        <f t="shared" si="20"/>
        <v>0.9792935444579781</v>
      </c>
      <c r="P152" s="109">
        <f>Volume!K152</f>
        <v>47.85</v>
      </c>
      <c r="Q152" s="69">
        <f>Volume!J152</f>
        <v>49.1</v>
      </c>
      <c r="R152" s="240">
        <f t="shared" si="21"/>
        <v>27.814659</v>
      </c>
      <c r="S152" s="104">
        <f t="shared" si="22"/>
        <v>27.238716</v>
      </c>
      <c r="T152" s="110">
        <f t="shared" si="23"/>
        <v>5361300</v>
      </c>
      <c r="U152" s="104">
        <f t="shared" si="24"/>
        <v>5.662805662805663</v>
      </c>
      <c r="V152" s="104">
        <f t="shared" si="25"/>
        <v>26.730531</v>
      </c>
      <c r="W152" s="104">
        <f t="shared" si="26"/>
        <v>1.01637</v>
      </c>
      <c r="X152" s="104">
        <f t="shared" si="27"/>
        <v>0.067758</v>
      </c>
      <c r="Y152" s="104">
        <f t="shared" si="28"/>
        <v>25.6538205</v>
      </c>
      <c r="Z152" s="240">
        <f t="shared" si="29"/>
        <v>2.1608385000000006</v>
      </c>
      <c r="AA152" s="78"/>
      <c r="AB152" s="77"/>
    </row>
    <row r="153" spans="1:28" s="58" customFormat="1" ht="14.25" customHeight="1">
      <c r="A153" s="196" t="s">
        <v>308</v>
      </c>
      <c r="B153" s="165">
        <v>1315800</v>
      </c>
      <c r="C153" s="163">
        <v>178200</v>
      </c>
      <c r="D153" s="171">
        <v>0.16</v>
      </c>
      <c r="E153" s="165">
        <v>57600</v>
      </c>
      <c r="F153" s="113">
        <v>12600</v>
      </c>
      <c r="G153" s="171">
        <v>0.28</v>
      </c>
      <c r="H153" s="165">
        <v>0</v>
      </c>
      <c r="I153" s="113">
        <v>0</v>
      </c>
      <c r="J153" s="171">
        <v>0</v>
      </c>
      <c r="K153" s="165">
        <v>1373400</v>
      </c>
      <c r="L153" s="113">
        <v>190800</v>
      </c>
      <c r="M153" s="128">
        <v>0.16</v>
      </c>
      <c r="N153" s="174">
        <v>1351800</v>
      </c>
      <c r="O153" s="175">
        <f t="shared" si="20"/>
        <v>0.9842726081258192</v>
      </c>
      <c r="P153" s="109">
        <f>Volume!K153</f>
        <v>108.85</v>
      </c>
      <c r="Q153" s="69">
        <f>Volume!J153</f>
        <v>109.8</v>
      </c>
      <c r="R153" s="240">
        <f t="shared" si="21"/>
        <v>15.079932</v>
      </c>
      <c r="S153" s="104">
        <f t="shared" si="22"/>
        <v>14.842764</v>
      </c>
      <c r="T153" s="110">
        <f t="shared" si="23"/>
        <v>1182600</v>
      </c>
      <c r="U153" s="104">
        <f t="shared" si="24"/>
        <v>16.13394216133942</v>
      </c>
      <c r="V153" s="104">
        <f t="shared" si="25"/>
        <v>14.447484</v>
      </c>
      <c r="W153" s="104">
        <f t="shared" si="26"/>
        <v>0.632448</v>
      </c>
      <c r="X153" s="104">
        <f t="shared" si="27"/>
        <v>0</v>
      </c>
      <c r="Y153" s="104">
        <f t="shared" si="28"/>
        <v>12.872601</v>
      </c>
      <c r="Z153" s="240">
        <f t="shared" si="29"/>
        <v>2.207331</v>
      </c>
      <c r="AA153" s="78"/>
      <c r="AB153" s="77"/>
    </row>
    <row r="154" spans="1:28" s="58" customFormat="1" ht="14.25" customHeight="1">
      <c r="A154" s="196" t="s">
        <v>155</v>
      </c>
      <c r="B154" s="165">
        <v>4291350</v>
      </c>
      <c r="C154" s="163">
        <v>210000</v>
      </c>
      <c r="D154" s="171">
        <v>0.05</v>
      </c>
      <c r="E154" s="165">
        <v>90825</v>
      </c>
      <c r="F154" s="113">
        <v>1575</v>
      </c>
      <c r="G154" s="171">
        <v>0.02</v>
      </c>
      <c r="H154" s="165">
        <v>7875</v>
      </c>
      <c r="I154" s="113">
        <v>525</v>
      </c>
      <c r="J154" s="171">
        <v>0.07</v>
      </c>
      <c r="K154" s="165">
        <v>4390050</v>
      </c>
      <c r="L154" s="113">
        <v>212100</v>
      </c>
      <c r="M154" s="128">
        <v>0.05</v>
      </c>
      <c r="N154" s="174">
        <v>4358025</v>
      </c>
      <c r="O154" s="175">
        <f t="shared" si="20"/>
        <v>0.992705094475006</v>
      </c>
      <c r="P154" s="109">
        <f>Volume!K154</f>
        <v>420.65</v>
      </c>
      <c r="Q154" s="69">
        <f>Volume!J154</f>
        <v>436</v>
      </c>
      <c r="R154" s="240">
        <f t="shared" si="21"/>
        <v>191.40618</v>
      </c>
      <c r="S154" s="104">
        <f t="shared" si="22"/>
        <v>190.00989</v>
      </c>
      <c r="T154" s="110">
        <f t="shared" si="23"/>
        <v>4177950</v>
      </c>
      <c r="U154" s="104">
        <f t="shared" si="24"/>
        <v>5.076652425232471</v>
      </c>
      <c r="V154" s="104">
        <f t="shared" si="25"/>
        <v>187.10286</v>
      </c>
      <c r="W154" s="104">
        <f t="shared" si="26"/>
        <v>3.95997</v>
      </c>
      <c r="X154" s="104">
        <f t="shared" si="27"/>
        <v>0.34335</v>
      </c>
      <c r="Y154" s="104">
        <f t="shared" si="28"/>
        <v>175.74546675</v>
      </c>
      <c r="Z154" s="240">
        <f t="shared" si="29"/>
        <v>15.660713250000015</v>
      </c>
      <c r="AA154" s="78"/>
      <c r="AB154" s="77"/>
    </row>
    <row r="155" spans="1:28" s="58" customFormat="1" ht="14.25" customHeight="1">
      <c r="A155" s="196" t="s">
        <v>38</v>
      </c>
      <c r="B155" s="165">
        <v>5577000</v>
      </c>
      <c r="C155" s="163">
        <v>-237600</v>
      </c>
      <c r="D155" s="171">
        <v>-0.04</v>
      </c>
      <c r="E155" s="165">
        <v>70800</v>
      </c>
      <c r="F155" s="113">
        <v>1200</v>
      </c>
      <c r="G155" s="171">
        <v>0.02</v>
      </c>
      <c r="H155" s="165">
        <v>9000</v>
      </c>
      <c r="I155" s="113">
        <v>1800</v>
      </c>
      <c r="J155" s="171">
        <v>0.25</v>
      </c>
      <c r="K155" s="165">
        <v>5656800</v>
      </c>
      <c r="L155" s="113">
        <v>-234600</v>
      </c>
      <c r="M155" s="128">
        <v>-0.04</v>
      </c>
      <c r="N155" s="174">
        <v>5579400</v>
      </c>
      <c r="O155" s="175">
        <f t="shared" si="20"/>
        <v>0.9863173525668222</v>
      </c>
      <c r="P155" s="109">
        <f>Volume!K155</f>
        <v>619.55</v>
      </c>
      <c r="Q155" s="69">
        <f>Volume!J155</f>
        <v>626.45</v>
      </c>
      <c r="R155" s="240">
        <f t="shared" si="21"/>
        <v>354.37023600000003</v>
      </c>
      <c r="S155" s="104">
        <f t="shared" si="22"/>
        <v>349.521513</v>
      </c>
      <c r="T155" s="110">
        <f t="shared" si="23"/>
        <v>5891400</v>
      </c>
      <c r="U155" s="104">
        <f t="shared" si="24"/>
        <v>-3.982075567776759</v>
      </c>
      <c r="V155" s="104">
        <f t="shared" si="25"/>
        <v>349.3711650000001</v>
      </c>
      <c r="W155" s="104">
        <f t="shared" si="26"/>
        <v>4.435266</v>
      </c>
      <c r="X155" s="104">
        <f t="shared" si="27"/>
        <v>0.563805</v>
      </c>
      <c r="Y155" s="104">
        <f t="shared" si="28"/>
        <v>365.00168699999995</v>
      </c>
      <c r="Z155" s="240">
        <f t="shared" si="29"/>
        <v>-10.631450999999913</v>
      </c>
      <c r="AA155" s="78"/>
      <c r="AB155" s="77"/>
    </row>
    <row r="156" spans="1:28" s="58" customFormat="1" ht="14.25" customHeight="1">
      <c r="A156" s="196" t="s">
        <v>156</v>
      </c>
      <c r="B156" s="165">
        <v>1512600</v>
      </c>
      <c r="C156" s="163">
        <v>-34800</v>
      </c>
      <c r="D156" s="171">
        <v>-0.02</v>
      </c>
      <c r="E156" s="165">
        <v>7800</v>
      </c>
      <c r="F156" s="113">
        <v>600</v>
      </c>
      <c r="G156" s="171">
        <v>0.08</v>
      </c>
      <c r="H156" s="165">
        <v>600</v>
      </c>
      <c r="I156" s="113">
        <v>0</v>
      </c>
      <c r="J156" s="171">
        <v>0</v>
      </c>
      <c r="K156" s="165">
        <v>1521000</v>
      </c>
      <c r="L156" s="113">
        <v>-34200</v>
      </c>
      <c r="M156" s="128">
        <v>-0.02</v>
      </c>
      <c r="N156" s="174">
        <v>1512000</v>
      </c>
      <c r="O156" s="175">
        <f t="shared" si="20"/>
        <v>0.9940828402366864</v>
      </c>
      <c r="P156" s="109">
        <f>Volume!K156</f>
        <v>344.3</v>
      </c>
      <c r="Q156" s="69">
        <f>Volume!J156</f>
        <v>355.25</v>
      </c>
      <c r="R156" s="240">
        <f t="shared" si="21"/>
        <v>54.033525</v>
      </c>
      <c r="S156" s="104">
        <f t="shared" si="22"/>
        <v>53.7138</v>
      </c>
      <c r="T156" s="110">
        <f t="shared" si="23"/>
        <v>1555200</v>
      </c>
      <c r="U156" s="104">
        <f t="shared" si="24"/>
        <v>-2.199074074074074</v>
      </c>
      <c r="V156" s="104">
        <f t="shared" si="25"/>
        <v>53.735115</v>
      </c>
      <c r="W156" s="104">
        <f t="shared" si="26"/>
        <v>0.277095</v>
      </c>
      <c r="X156" s="104">
        <f t="shared" si="27"/>
        <v>0.021315</v>
      </c>
      <c r="Y156" s="104">
        <f t="shared" si="28"/>
        <v>53.545536</v>
      </c>
      <c r="Z156" s="240">
        <f t="shared" si="29"/>
        <v>0.4879889999999989</v>
      </c>
      <c r="AA156" s="78"/>
      <c r="AB156" s="77"/>
    </row>
    <row r="157" spans="1:28" s="58" customFormat="1" ht="14.25" customHeight="1" thickBot="1">
      <c r="A157" s="196" t="s">
        <v>211</v>
      </c>
      <c r="B157" s="165">
        <v>3986500</v>
      </c>
      <c r="C157" s="163">
        <v>454300</v>
      </c>
      <c r="D157" s="171">
        <v>0.13</v>
      </c>
      <c r="E157" s="165">
        <v>179900</v>
      </c>
      <c r="F157" s="113">
        <v>11900</v>
      </c>
      <c r="G157" s="171">
        <v>0.07</v>
      </c>
      <c r="H157" s="165">
        <v>7700</v>
      </c>
      <c r="I157" s="113">
        <v>0</v>
      </c>
      <c r="J157" s="171">
        <v>0</v>
      </c>
      <c r="K157" s="165">
        <v>4174100</v>
      </c>
      <c r="L157" s="113">
        <v>466200</v>
      </c>
      <c r="M157" s="128">
        <v>0.13</v>
      </c>
      <c r="N157" s="174">
        <v>4148200</v>
      </c>
      <c r="O157" s="175">
        <f t="shared" si="20"/>
        <v>0.9937950695958411</v>
      </c>
      <c r="P157" s="109">
        <f>Volume!K157</f>
        <v>274.65</v>
      </c>
      <c r="Q157" s="69">
        <f>Volume!J157</f>
        <v>274.8</v>
      </c>
      <c r="R157" s="240">
        <f t="shared" si="21"/>
        <v>114.704268</v>
      </c>
      <c r="S157" s="104">
        <f t="shared" si="22"/>
        <v>113.992536</v>
      </c>
      <c r="T157" s="110">
        <f t="shared" si="23"/>
        <v>3707900</v>
      </c>
      <c r="U157" s="104">
        <f t="shared" si="24"/>
        <v>12.573154615820275</v>
      </c>
      <c r="V157" s="104">
        <f t="shared" si="25"/>
        <v>109.54902</v>
      </c>
      <c r="W157" s="104">
        <f t="shared" si="26"/>
        <v>4.943652</v>
      </c>
      <c r="X157" s="104">
        <f t="shared" si="27"/>
        <v>0.211596</v>
      </c>
      <c r="Y157" s="104">
        <f t="shared" si="28"/>
        <v>101.83747349999999</v>
      </c>
      <c r="Z157" s="240">
        <f t="shared" si="29"/>
        <v>12.866794500000012</v>
      </c>
      <c r="AA157" s="78"/>
      <c r="AB157" s="77"/>
    </row>
    <row r="158" spans="1:27" s="2" customFormat="1" ht="15" customHeight="1" thickBot="1">
      <c r="A158" s="72"/>
      <c r="B158" s="163">
        <f>SUM(B4:B157)</f>
        <v>1030683684</v>
      </c>
      <c r="C158" s="163">
        <f>SUM(C4:C157)</f>
        <v>-28481605</v>
      </c>
      <c r="D158" s="341">
        <f>C158/B158</f>
        <v>-0.027633701243300172</v>
      </c>
      <c r="E158" s="163">
        <f>SUM(E4:E157)</f>
        <v>118880905</v>
      </c>
      <c r="F158" s="163">
        <f>SUM(F4:F157)</f>
        <v>-676976</v>
      </c>
      <c r="G158" s="341">
        <f>F158/E158</f>
        <v>-0.005694573068736312</v>
      </c>
      <c r="H158" s="163">
        <f>SUM(H4:H157)</f>
        <v>46782537</v>
      </c>
      <c r="I158" s="163">
        <f>SUM(I4:I157)</f>
        <v>3666828</v>
      </c>
      <c r="J158" s="341">
        <f>I158/H158</f>
        <v>0.07838027253630986</v>
      </c>
      <c r="K158" s="163">
        <f>SUM(K4:K157)</f>
        <v>1196347126</v>
      </c>
      <c r="L158" s="163">
        <f>SUM(L4:L157)</f>
        <v>-25491753</v>
      </c>
      <c r="M158" s="341">
        <f>L158/K158</f>
        <v>-0.02130799033657728</v>
      </c>
      <c r="N158" s="288">
        <f>SUM(N4:N157)</f>
        <v>1155554735</v>
      </c>
      <c r="O158" s="352"/>
      <c r="P158" s="170"/>
      <c r="Q158" s="14"/>
      <c r="R158" s="241">
        <f>SUM(R4:R157)</f>
        <v>57427.46636208499</v>
      </c>
      <c r="S158" s="104">
        <f>SUM(S4:S157)</f>
        <v>53090.307734780006</v>
      </c>
      <c r="T158" s="110">
        <f>SUM(T4:T157)</f>
        <v>1221838879</v>
      </c>
      <c r="U158" s="290"/>
      <c r="V158" s="104">
        <f>SUM(V4:V157)</f>
        <v>42576.224821685</v>
      </c>
      <c r="W158" s="104">
        <f>SUM(W4:W157)</f>
        <v>6854.721710575001</v>
      </c>
      <c r="X158" s="104">
        <f>SUM(X4:X157)</f>
        <v>7996.5198298250025</v>
      </c>
      <c r="Y158" s="104">
        <f>SUM(Y4:Y157)</f>
        <v>55624.86667992505</v>
      </c>
      <c r="Z158" s="104">
        <f>SUM(Z4:Z157)</f>
        <v>1802.5996821600036</v>
      </c>
      <c r="AA158" s="75"/>
    </row>
    <row r="159" spans="2:27" s="2" customFormat="1" ht="15" customHeight="1">
      <c r="B159" s="5"/>
      <c r="C159" s="5"/>
      <c r="D159" s="128"/>
      <c r="E159" s="1">
        <f>H158/E158</f>
        <v>0.39352440158493074</v>
      </c>
      <c r="F159" s="5"/>
      <c r="G159" s="62"/>
      <c r="H159" s="5"/>
      <c r="I159" s="5"/>
      <c r="J159" s="62"/>
      <c r="K159" s="5"/>
      <c r="L159" s="5"/>
      <c r="M159" s="62"/>
      <c r="O159" s="3"/>
      <c r="P159" s="109"/>
      <c r="Q159" s="69"/>
      <c r="R159" s="104"/>
      <c r="S159" s="104"/>
      <c r="T159" s="110"/>
      <c r="U159" s="104"/>
      <c r="V159" s="104"/>
      <c r="W159" s="104"/>
      <c r="X159" s="104"/>
      <c r="Y159" s="104"/>
      <c r="Z159" s="104"/>
      <c r="AA159" s="75"/>
    </row>
    <row r="160" spans="2:27" s="2" customFormat="1" ht="15" customHeight="1">
      <c r="B160" s="5"/>
      <c r="C160" s="5"/>
      <c r="D160" s="128"/>
      <c r="E160" s="1"/>
      <c r="F160" s="5"/>
      <c r="G160" s="62"/>
      <c r="H160" s="5"/>
      <c r="I160" s="5"/>
      <c r="J160" s="62"/>
      <c r="K160" s="5"/>
      <c r="L160" s="5"/>
      <c r="M160" s="62"/>
      <c r="O160" s="108"/>
      <c r="P160" s="109"/>
      <c r="Q160" s="69"/>
      <c r="R160" s="104"/>
      <c r="S160" s="104"/>
      <c r="T160" s="110"/>
      <c r="U160" s="104"/>
      <c r="V160" s="104"/>
      <c r="W160" s="104"/>
      <c r="X160" s="104"/>
      <c r="Y160" s="104"/>
      <c r="Z160" s="104"/>
      <c r="AA160" s="1"/>
    </row>
    <row r="161" spans="1:25" ht="14.25">
      <c r="A161" s="2"/>
      <c r="B161" s="5"/>
      <c r="C161" s="5"/>
      <c r="D161" s="128"/>
      <c r="E161" s="5"/>
      <c r="F161" s="5"/>
      <c r="G161" s="62"/>
      <c r="H161" s="5"/>
      <c r="I161" s="5"/>
      <c r="J161" s="62"/>
      <c r="K161" s="5"/>
      <c r="L161" s="5"/>
      <c r="M161" s="62"/>
      <c r="N161" s="2"/>
      <c r="O161" s="108"/>
      <c r="P161" s="2"/>
      <c r="Q161" s="2"/>
      <c r="R161" s="1"/>
      <c r="S161" s="1"/>
      <c r="T161" s="79"/>
      <c r="U161" s="2"/>
      <c r="V161" s="2"/>
      <c r="W161" s="2"/>
      <c r="X161" s="2"/>
      <c r="Y161" s="2"/>
    </row>
    <row r="162" spans="1:6" ht="13.5" thickBot="1">
      <c r="A162" s="63" t="s">
        <v>109</v>
      </c>
      <c r="B162" s="122"/>
      <c r="C162" s="125"/>
      <c r="D162" s="129"/>
      <c r="F162" s="120"/>
    </row>
    <row r="163" spans="1:8" ht="13.5" thickBot="1">
      <c r="A163" s="202" t="s">
        <v>108</v>
      </c>
      <c r="B163" s="346" t="s">
        <v>106</v>
      </c>
      <c r="C163" s="347" t="s">
        <v>70</v>
      </c>
      <c r="D163" s="348" t="s">
        <v>107</v>
      </c>
      <c r="F163" s="126"/>
      <c r="G163" s="62"/>
      <c r="H163" s="5"/>
    </row>
    <row r="164" spans="1:8" ht="12.75">
      <c r="A164" s="342" t="s">
        <v>10</v>
      </c>
      <c r="B164" s="349">
        <f>B158/10000000</f>
        <v>103.0683684</v>
      </c>
      <c r="C164" s="350">
        <f>C158/10000000</f>
        <v>-2.8481605</v>
      </c>
      <c r="D164" s="351">
        <f>D158</f>
        <v>-0.027633701243300172</v>
      </c>
      <c r="F164" s="126"/>
      <c r="H164" s="5"/>
    </row>
    <row r="165" spans="1:7" ht="12.75">
      <c r="A165" s="343" t="s">
        <v>87</v>
      </c>
      <c r="B165" s="199">
        <f>E158/10000000</f>
        <v>11.8880905</v>
      </c>
      <c r="C165" s="198">
        <f>F158/10000000</f>
        <v>-0.0676976</v>
      </c>
      <c r="D165" s="259">
        <f>G158</f>
        <v>-0.005694573068736312</v>
      </c>
      <c r="F165" s="126"/>
      <c r="G165" s="62"/>
    </row>
    <row r="166" spans="1:6" ht="12.75">
      <c r="A166" s="344" t="s">
        <v>85</v>
      </c>
      <c r="B166" s="199">
        <f>H158/10000000</f>
        <v>4.6782537</v>
      </c>
      <c r="C166" s="198">
        <f>I158/10000000</f>
        <v>0.3666828</v>
      </c>
      <c r="D166" s="259">
        <f>J158</f>
        <v>0.07838027253630986</v>
      </c>
      <c r="F166" s="126"/>
    </row>
    <row r="167" spans="1:6" ht="13.5" thickBot="1">
      <c r="A167" s="345" t="s">
        <v>86</v>
      </c>
      <c r="B167" s="200">
        <f>K158/10000000</f>
        <v>119.6347126</v>
      </c>
      <c r="C167" s="201">
        <f>L158/10000000</f>
        <v>-2.5491753</v>
      </c>
      <c r="D167" s="260">
        <f>M158</f>
        <v>-0.02130799033657728</v>
      </c>
      <c r="F167" s="127"/>
    </row>
    <row r="201" ht="12.75">
      <c r="B201" s="376"/>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166" sqref="E166"/>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7" t="s">
        <v>117</v>
      </c>
      <c r="C2" s="408"/>
      <c r="D2" s="409"/>
      <c r="E2" s="409"/>
      <c r="F2" s="409"/>
      <c r="G2" s="409"/>
      <c r="H2" s="409"/>
      <c r="I2" s="409"/>
      <c r="J2" s="410" t="s">
        <v>110</v>
      </c>
      <c r="K2" s="411"/>
      <c r="L2" s="411"/>
      <c r="M2" s="412"/>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2542</v>
      </c>
      <c r="C4" s="320">
        <v>0.69</v>
      </c>
      <c r="D4" s="319">
        <v>1</v>
      </c>
      <c r="E4" s="320">
        <v>0</v>
      </c>
      <c r="F4" s="319">
        <v>0</v>
      </c>
      <c r="G4" s="320">
        <v>0</v>
      </c>
      <c r="H4" s="319">
        <v>2543</v>
      </c>
      <c r="I4" s="322">
        <v>0.69</v>
      </c>
      <c r="J4" s="266">
        <v>6157.95</v>
      </c>
      <c r="K4" s="261">
        <v>5748.75</v>
      </c>
      <c r="L4" s="309">
        <f>J4-K4</f>
        <v>409.1999999999998</v>
      </c>
      <c r="M4" s="310">
        <f>L4/K4*100</f>
        <v>7.118069145466402</v>
      </c>
      <c r="N4" s="78">
        <f>Margins!B4</f>
        <v>100</v>
      </c>
      <c r="O4" s="25">
        <f>D4*N4</f>
        <v>100</v>
      </c>
      <c r="P4" s="25">
        <f>F4*N4</f>
        <v>0</v>
      </c>
    </row>
    <row r="5" spans="1:18" ht="14.25" thickBot="1">
      <c r="A5" s="328" t="s">
        <v>74</v>
      </c>
      <c r="B5" s="173">
        <v>342</v>
      </c>
      <c r="C5" s="307">
        <v>-0.57</v>
      </c>
      <c r="D5" s="173">
        <v>0</v>
      </c>
      <c r="E5" s="307">
        <v>0</v>
      </c>
      <c r="F5" s="173">
        <v>0</v>
      </c>
      <c r="G5" s="307">
        <v>0</v>
      </c>
      <c r="H5" s="173">
        <v>342</v>
      </c>
      <c r="I5" s="308">
        <v>-0.57</v>
      </c>
      <c r="J5" s="267">
        <v>5598.05</v>
      </c>
      <c r="K5" s="69">
        <v>5472.55</v>
      </c>
      <c r="L5" s="136">
        <f aca="true" t="shared" si="0" ref="L5:L68">J5-K5</f>
        <v>125.5</v>
      </c>
      <c r="M5" s="311">
        <f aca="true" t="shared" si="1" ref="M5:M68">L5/K5*100</f>
        <v>2.2932636522279375</v>
      </c>
      <c r="N5" s="78">
        <f>Margins!B5</f>
        <v>50</v>
      </c>
      <c r="O5" s="25">
        <f aca="true" t="shared" si="2" ref="O5:O68">D5*N5</f>
        <v>0</v>
      </c>
      <c r="P5" s="25">
        <f aca="true" t="shared" si="3" ref="P5:P68">F5*N5</f>
        <v>0</v>
      </c>
      <c r="R5" s="25"/>
    </row>
    <row r="6" spans="1:16" ht="13.5">
      <c r="A6" s="328" t="s">
        <v>9</v>
      </c>
      <c r="B6" s="173">
        <v>264500</v>
      </c>
      <c r="C6" s="307">
        <v>-0.2</v>
      </c>
      <c r="D6" s="173">
        <v>65901</v>
      </c>
      <c r="E6" s="307">
        <v>0.25</v>
      </c>
      <c r="F6" s="173">
        <v>89164</v>
      </c>
      <c r="G6" s="307">
        <v>0.49</v>
      </c>
      <c r="H6" s="173">
        <v>419565</v>
      </c>
      <c r="I6" s="308">
        <v>-0.05</v>
      </c>
      <c r="J6" s="266">
        <v>4052.45</v>
      </c>
      <c r="K6" s="69">
        <v>3942.25</v>
      </c>
      <c r="L6" s="136">
        <f t="shared" si="0"/>
        <v>110.19999999999982</v>
      </c>
      <c r="M6" s="311">
        <f t="shared" si="1"/>
        <v>2.7953579808484954</v>
      </c>
      <c r="N6" s="78">
        <f>Margins!B6</f>
        <v>100</v>
      </c>
      <c r="O6" s="25">
        <f t="shared" si="2"/>
        <v>6590100</v>
      </c>
      <c r="P6" s="25">
        <f t="shared" si="3"/>
        <v>8916400</v>
      </c>
    </row>
    <row r="7" spans="1:16" ht="13.5">
      <c r="A7" s="196" t="s">
        <v>283</v>
      </c>
      <c r="B7" s="173">
        <v>2215</v>
      </c>
      <c r="C7" s="307">
        <v>-0.44</v>
      </c>
      <c r="D7" s="173">
        <v>3</v>
      </c>
      <c r="E7" s="307">
        <v>-0.87</v>
      </c>
      <c r="F7" s="173">
        <v>14</v>
      </c>
      <c r="G7" s="307">
        <v>2.5</v>
      </c>
      <c r="H7" s="173">
        <v>2232</v>
      </c>
      <c r="I7" s="308">
        <v>-0.44</v>
      </c>
      <c r="J7" s="267">
        <v>1735.55</v>
      </c>
      <c r="K7" s="69">
        <v>1786.75</v>
      </c>
      <c r="L7" s="136">
        <f t="shared" si="0"/>
        <v>-51.200000000000045</v>
      </c>
      <c r="M7" s="311">
        <f t="shared" si="1"/>
        <v>-2.865537987966982</v>
      </c>
      <c r="N7" s="78">
        <f>Margins!B7</f>
        <v>200</v>
      </c>
      <c r="O7" s="25">
        <f t="shared" si="2"/>
        <v>600</v>
      </c>
      <c r="P7" s="25">
        <f t="shared" si="3"/>
        <v>2800</v>
      </c>
    </row>
    <row r="8" spans="1:18" ht="13.5">
      <c r="A8" s="196" t="s">
        <v>134</v>
      </c>
      <c r="B8" s="173">
        <v>3378</v>
      </c>
      <c r="C8" s="307">
        <v>1.08</v>
      </c>
      <c r="D8" s="173">
        <v>3</v>
      </c>
      <c r="E8" s="307">
        <v>-0.8</v>
      </c>
      <c r="F8" s="173">
        <v>0</v>
      </c>
      <c r="G8" s="307">
        <v>-1</v>
      </c>
      <c r="H8" s="173">
        <v>3381</v>
      </c>
      <c r="I8" s="308">
        <v>1.06</v>
      </c>
      <c r="J8" s="267">
        <v>3620.9</v>
      </c>
      <c r="K8" s="69">
        <v>3540.9</v>
      </c>
      <c r="L8" s="136">
        <f t="shared" si="0"/>
        <v>80</v>
      </c>
      <c r="M8" s="311">
        <f t="shared" si="1"/>
        <v>2.2593126041401903</v>
      </c>
      <c r="N8" s="78">
        <f>Margins!B8</f>
        <v>100</v>
      </c>
      <c r="O8" s="25">
        <f t="shared" si="2"/>
        <v>300</v>
      </c>
      <c r="P8" s="25">
        <f t="shared" si="3"/>
        <v>0</v>
      </c>
      <c r="R8" s="312"/>
    </row>
    <row r="9" spans="1:18" ht="13.5">
      <c r="A9" s="196" t="s">
        <v>0</v>
      </c>
      <c r="B9" s="173">
        <v>3518</v>
      </c>
      <c r="C9" s="307">
        <v>-0.2</v>
      </c>
      <c r="D9" s="173">
        <v>73</v>
      </c>
      <c r="E9" s="307">
        <v>0.74</v>
      </c>
      <c r="F9" s="173">
        <v>7</v>
      </c>
      <c r="G9" s="307">
        <v>0.75</v>
      </c>
      <c r="H9" s="173">
        <v>3598</v>
      </c>
      <c r="I9" s="308">
        <v>-0.19</v>
      </c>
      <c r="J9" s="267">
        <v>1064.85</v>
      </c>
      <c r="K9" s="69">
        <v>1048.8</v>
      </c>
      <c r="L9" s="136">
        <f t="shared" si="0"/>
        <v>16.049999999999955</v>
      </c>
      <c r="M9" s="311">
        <f t="shared" si="1"/>
        <v>1.530320366132719</v>
      </c>
      <c r="N9" s="78">
        <f>Margins!B9</f>
        <v>375</v>
      </c>
      <c r="O9" s="25">
        <f t="shared" si="2"/>
        <v>27375</v>
      </c>
      <c r="P9" s="25">
        <f t="shared" si="3"/>
        <v>2625</v>
      </c>
      <c r="R9" s="312"/>
    </row>
    <row r="10" spans="1:18" ht="13.5">
      <c r="A10" s="196" t="s">
        <v>135</v>
      </c>
      <c r="B10" s="321">
        <v>384</v>
      </c>
      <c r="C10" s="330">
        <v>7</v>
      </c>
      <c r="D10" s="173">
        <v>35</v>
      </c>
      <c r="E10" s="307">
        <v>6</v>
      </c>
      <c r="F10" s="173">
        <v>3</v>
      </c>
      <c r="G10" s="307">
        <v>0</v>
      </c>
      <c r="H10" s="173">
        <v>422</v>
      </c>
      <c r="I10" s="308">
        <v>6.96</v>
      </c>
      <c r="J10" s="267">
        <v>91.8</v>
      </c>
      <c r="K10" s="69">
        <v>89.25</v>
      </c>
      <c r="L10" s="136">
        <f t="shared" si="0"/>
        <v>2.549999999999997</v>
      </c>
      <c r="M10" s="311">
        <f t="shared" si="1"/>
        <v>2.857142857142854</v>
      </c>
      <c r="N10" s="78">
        <f>Margins!B10</f>
        <v>4900</v>
      </c>
      <c r="O10" s="25">
        <f t="shared" si="2"/>
        <v>171500</v>
      </c>
      <c r="P10" s="25">
        <f t="shared" si="3"/>
        <v>14700</v>
      </c>
      <c r="R10" s="25"/>
    </row>
    <row r="11" spans="1:18" ht="13.5">
      <c r="A11" s="196" t="s">
        <v>174</v>
      </c>
      <c r="B11" s="173">
        <v>100</v>
      </c>
      <c r="C11" s="307">
        <v>-0.1</v>
      </c>
      <c r="D11" s="173">
        <v>11</v>
      </c>
      <c r="E11" s="307">
        <v>0.38</v>
      </c>
      <c r="F11" s="173">
        <v>0</v>
      </c>
      <c r="G11" s="307">
        <v>0</v>
      </c>
      <c r="H11" s="173">
        <v>111</v>
      </c>
      <c r="I11" s="308">
        <v>-0.07</v>
      </c>
      <c r="J11" s="267">
        <v>68.3</v>
      </c>
      <c r="K11" s="69">
        <v>67.5</v>
      </c>
      <c r="L11" s="136">
        <f t="shared" si="0"/>
        <v>0.7999999999999972</v>
      </c>
      <c r="M11" s="311">
        <f t="shared" si="1"/>
        <v>1.185185185185181</v>
      </c>
      <c r="N11" s="78">
        <f>Margins!B11</f>
        <v>6700</v>
      </c>
      <c r="O11" s="25">
        <f t="shared" si="2"/>
        <v>73700</v>
      </c>
      <c r="P11" s="25">
        <f t="shared" si="3"/>
        <v>0</v>
      </c>
      <c r="R11" s="312"/>
    </row>
    <row r="12" spans="1:16" ht="13.5">
      <c r="A12" s="196" t="s">
        <v>284</v>
      </c>
      <c r="B12" s="173">
        <v>219</v>
      </c>
      <c r="C12" s="307">
        <v>2.53</v>
      </c>
      <c r="D12" s="173">
        <v>0</v>
      </c>
      <c r="E12" s="307">
        <v>0</v>
      </c>
      <c r="F12" s="173">
        <v>0</v>
      </c>
      <c r="G12" s="307">
        <v>0</v>
      </c>
      <c r="H12" s="173">
        <v>219</v>
      </c>
      <c r="I12" s="308">
        <v>2.53</v>
      </c>
      <c r="J12" s="267">
        <v>351.2</v>
      </c>
      <c r="K12" s="69">
        <v>345.85</v>
      </c>
      <c r="L12" s="136">
        <f t="shared" si="0"/>
        <v>5.349999999999966</v>
      </c>
      <c r="M12" s="311">
        <f t="shared" si="1"/>
        <v>1.5469134017637605</v>
      </c>
      <c r="N12" s="78">
        <f>Margins!B12</f>
        <v>600</v>
      </c>
      <c r="O12" s="25">
        <f t="shared" si="2"/>
        <v>0</v>
      </c>
      <c r="P12" s="25">
        <f t="shared" si="3"/>
        <v>0</v>
      </c>
    </row>
    <row r="13" spans="1:16" ht="13.5">
      <c r="A13" s="196" t="s">
        <v>75</v>
      </c>
      <c r="B13" s="173">
        <v>245</v>
      </c>
      <c r="C13" s="307">
        <v>1.95</v>
      </c>
      <c r="D13" s="173">
        <v>9</v>
      </c>
      <c r="E13" s="307">
        <v>0.5</v>
      </c>
      <c r="F13" s="173">
        <v>0</v>
      </c>
      <c r="G13" s="307">
        <v>0</v>
      </c>
      <c r="H13" s="173">
        <v>254</v>
      </c>
      <c r="I13" s="308">
        <v>1.85</v>
      </c>
      <c r="J13" s="267">
        <v>89.15</v>
      </c>
      <c r="K13" s="69">
        <v>86.2</v>
      </c>
      <c r="L13" s="136">
        <f t="shared" si="0"/>
        <v>2.950000000000003</v>
      </c>
      <c r="M13" s="311">
        <f t="shared" si="1"/>
        <v>3.4222737819025553</v>
      </c>
      <c r="N13" s="78">
        <f>Margins!B13</f>
        <v>4600</v>
      </c>
      <c r="O13" s="25">
        <f t="shared" si="2"/>
        <v>41400</v>
      </c>
      <c r="P13" s="25">
        <f t="shared" si="3"/>
        <v>0</v>
      </c>
    </row>
    <row r="14" spans="1:18" ht="13.5">
      <c r="A14" s="196" t="s">
        <v>88</v>
      </c>
      <c r="B14" s="321">
        <v>483</v>
      </c>
      <c r="C14" s="330">
        <v>0.54</v>
      </c>
      <c r="D14" s="173">
        <v>79</v>
      </c>
      <c r="E14" s="307">
        <v>0.16</v>
      </c>
      <c r="F14" s="173">
        <v>5</v>
      </c>
      <c r="G14" s="307">
        <v>0.67</v>
      </c>
      <c r="H14" s="173">
        <v>567</v>
      </c>
      <c r="I14" s="308">
        <v>0.48</v>
      </c>
      <c r="J14" s="267">
        <v>53.4</v>
      </c>
      <c r="K14" s="69">
        <v>52.95</v>
      </c>
      <c r="L14" s="136">
        <f t="shared" si="0"/>
        <v>0.44999999999999574</v>
      </c>
      <c r="M14" s="311">
        <f t="shared" si="1"/>
        <v>0.8498583569405018</v>
      </c>
      <c r="N14" s="78">
        <f>Margins!B14</f>
        <v>4300</v>
      </c>
      <c r="O14" s="25">
        <f t="shared" si="2"/>
        <v>339700</v>
      </c>
      <c r="P14" s="25">
        <f t="shared" si="3"/>
        <v>21500</v>
      </c>
      <c r="R14" s="25"/>
    </row>
    <row r="15" spans="1:16" ht="13.5">
      <c r="A15" s="196" t="s">
        <v>136</v>
      </c>
      <c r="B15" s="173">
        <v>1868</v>
      </c>
      <c r="C15" s="307">
        <v>0.49</v>
      </c>
      <c r="D15" s="173">
        <v>351</v>
      </c>
      <c r="E15" s="307">
        <v>1.1</v>
      </c>
      <c r="F15" s="173">
        <v>60</v>
      </c>
      <c r="G15" s="307">
        <v>2.16</v>
      </c>
      <c r="H15" s="173">
        <v>2279</v>
      </c>
      <c r="I15" s="308">
        <v>0.59</v>
      </c>
      <c r="J15" s="267">
        <v>46.35</v>
      </c>
      <c r="K15" s="69">
        <v>45.85</v>
      </c>
      <c r="L15" s="136">
        <f t="shared" si="0"/>
        <v>0.5</v>
      </c>
      <c r="M15" s="311">
        <f t="shared" si="1"/>
        <v>1.0905125408942202</v>
      </c>
      <c r="N15" s="78">
        <f>Margins!B15</f>
        <v>9550</v>
      </c>
      <c r="O15" s="25">
        <f t="shared" si="2"/>
        <v>3352050</v>
      </c>
      <c r="P15" s="25">
        <f t="shared" si="3"/>
        <v>573000</v>
      </c>
    </row>
    <row r="16" spans="1:16" ht="13.5">
      <c r="A16" s="196" t="s">
        <v>157</v>
      </c>
      <c r="B16" s="173">
        <v>642</v>
      </c>
      <c r="C16" s="307">
        <v>1.78</v>
      </c>
      <c r="D16" s="173">
        <v>0</v>
      </c>
      <c r="E16" s="307">
        <v>0</v>
      </c>
      <c r="F16" s="173">
        <v>0</v>
      </c>
      <c r="G16" s="307">
        <v>0</v>
      </c>
      <c r="H16" s="173">
        <v>642</v>
      </c>
      <c r="I16" s="308">
        <v>1.78</v>
      </c>
      <c r="J16" s="267">
        <v>727.35</v>
      </c>
      <c r="K16" s="69">
        <v>716.8</v>
      </c>
      <c r="L16" s="136">
        <f t="shared" si="0"/>
        <v>10.550000000000068</v>
      </c>
      <c r="M16" s="311">
        <f t="shared" si="1"/>
        <v>1.4718191964285812</v>
      </c>
      <c r="N16" s="78">
        <f>Margins!B16</f>
        <v>350</v>
      </c>
      <c r="O16" s="25">
        <f t="shared" si="2"/>
        <v>0</v>
      </c>
      <c r="P16" s="25">
        <f t="shared" si="3"/>
        <v>0</v>
      </c>
    </row>
    <row r="17" spans="1:16" ht="13.5">
      <c r="A17" s="196" t="s">
        <v>193</v>
      </c>
      <c r="B17" s="173">
        <v>2619</v>
      </c>
      <c r="C17" s="307">
        <v>-0.07</v>
      </c>
      <c r="D17" s="173">
        <v>6</v>
      </c>
      <c r="E17" s="307">
        <v>1</v>
      </c>
      <c r="F17" s="173">
        <v>0</v>
      </c>
      <c r="G17" s="307">
        <v>-1</v>
      </c>
      <c r="H17" s="173">
        <v>2625</v>
      </c>
      <c r="I17" s="308">
        <v>-0.07</v>
      </c>
      <c r="J17" s="267">
        <v>2768</v>
      </c>
      <c r="K17" s="69">
        <v>2760.7</v>
      </c>
      <c r="L17" s="136">
        <f t="shared" si="0"/>
        <v>7.300000000000182</v>
      </c>
      <c r="M17" s="311">
        <f t="shared" si="1"/>
        <v>0.26442568913681974</v>
      </c>
      <c r="N17" s="78">
        <f>Margins!B17</f>
        <v>100</v>
      </c>
      <c r="O17" s="25">
        <f t="shared" si="2"/>
        <v>600</v>
      </c>
      <c r="P17" s="25">
        <f t="shared" si="3"/>
        <v>0</v>
      </c>
    </row>
    <row r="18" spans="1:16" ht="13.5">
      <c r="A18" s="196" t="s">
        <v>285</v>
      </c>
      <c r="B18" s="173">
        <v>6081</v>
      </c>
      <c r="C18" s="307">
        <v>1.56</v>
      </c>
      <c r="D18" s="173">
        <v>187</v>
      </c>
      <c r="E18" s="307">
        <v>2.02</v>
      </c>
      <c r="F18" s="173">
        <v>0</v>
      </c>
      <c r="G18" s="307">
        <v>0</v>
      </c>
      <c r="H18" s="173">
        <v>6268</v>
      </c>
      <c r="I18" s="308">
        <v>1.57</v>
      </c>
      <c r="J18" s="267">
        <v>210.1</v>
      </c>
      <c r="K18" s="69">
        <v>201.65</v>
      </c>
      <c r="L18" s="136">
        <f t="shared" si="0"/>
        <v>8.449999999999989</v>
      </c>
      <c r="M18" s="311">
        <f t="shared" si="1"/>
        <v>4.190428961071157</v>
      </c>
      <c r="N18" s="78">
        <f>Margins!B18</f>
        <v>950</v>
      </c>
      <c r="O18" s="25">
        <f t="shared" si="2"/>
        <v>177650</v>
      </c>
      <c r="P18" s="25">
        <f t="shared" si="3"/>
        <v>0</v>
      </c>
    </row>
    <row r="19" spans="1:18" s="301" customFormat="1" ht="13.5">
      <c r="A19" s="196" t="s">
        <v>286</v>
      </c>
      <c r="B19" s="173">
        <v>3563</v>
      </c>
      <c r="C19" s="307">
        <v>3.8</v>
      </c>
      <c r="D19" s="173">
        <v>288</v>
      </c>
      <c r="E19" s="307">
        <v>6.58</v>
      </c>
      <c r="F19" s="173">
        <v>4</v>
      </c>
      <c r="G19" s="307">
        <v>0</v>
      </c>
      <c r="H19" s="173">
        <v>3855</v>
      </c>
      <c r="I19" s="308">
        <v>3.94</v>
      </c>
      <c r="J19" s="267">
        <v>84.65</v>
      </c>
      <c r="K19" s="69">
        <v>81.05</v>
      </c>
      <c r="L19" s="136">
        <f t="shared" si="0"/>
        <v>3.6000000000000085</v>
      </c>
      <c r="M19" s="311">
        <f t="shared" si="1"/>
        <v>4.4417026526835395</v>
      </c>
      <c r="N19" s="78">
        <f>Margins!B19</f>
        <v>2400</v>
      </c>
      <c r="O19" s="25">
        <f t="shared" si="2"/>
        <v>691200</v>
      </c>
      <c r="P19" s="25">
        <f t="shared" si="3"/>
        <v>9600</v>
      </c>
      <c r="R19" s="14"/>
    </row>
    <row r="20" spans="1:18" s="301" customFormat="1" ht="13.5">
      <c r="A20" s="196" t="s">
        <v>76</v>
      </c>
      <c r="B20" s="173">
        <v>2053</v>
      </c>
      <c r="C20" s="307">
        <v>1.16</v>
      </c>
      <c r="D20" s="173">
        <v>41</v>
      </c>
      <c r="E20" s="307">
        <v>1.41</v>
      </c>
      <c r="F20" s="173">
        <v>2</v>
      </c>
      <c r="G20" s="307">
        <v>1</v>
      </c>
      <c r="H20" s="173">
        <v>2096</v>
      </c>
      <c r="I20" s="308">
        <v>1.17</v>
      </c>
      <c r="J20" s="267">
        <v>240.55</v>
      </c>
      <c r="K20" s="69">
        <v>225.55</v>
      </c>
      <c r="L20" s="136">
        <f t="shared" si="0"/>
        <v>15</v>
      </c>
      <c r="M20" s="311">
        <f t="shared" si="1"/>
        <v>6.6504101086233645</v>
      </c>
      <c r="N20" s="78">
        <f>Margins!B20</f>
        <v>1400</v>
      </c>
      <c r="O20" s="25">
        <f t="shared" si="2"/>
        <v>57400</v>
      </c>
      <c r="P20" s="25">
        <f t="shared" si="3"/>
        <v>2800</v>
      </c>
      <c r="R20" s="14"/>
    </row>
    <row r="21" spans="1:16" ht="13.5">
      <c r="A21" s="196" t="s">
        <v>77</v>
      </c>
      <c r="B21" s="173">
        <v>4510</v>
      </c>
      <c r="C21" s="307">
        <v>1.31</v>
      </c>
      <c r="D21" s="173">
        <v>157</v>
      </c>
      <c r="E21" s="307">
        <v>2.83</v>
      </c>
      <c r="F21" s="173">
        <v>22</v>
      </c>
      <c r="G21" s="307">
        <v>0.47</v>
      </c>
      <c r="H21" s="173">
        <v>4689</v>
      </c>
      <c r="I21" s="308">
        <v>1.33</v>
      </c>
      <c r="J21" s="267">
        <v>206.55</v>
      </c>
      <c r="K21" s="69">
        <v>192.15</v>
      </c>
      <c r="L21" s="136">
        <f t="shared" si="0"/>
        <v>14.400000000000006</v>
      </c>
      <c r="M21" s="311">
        <f t="shared" si="1"/>
        <v>7.494145199063235</v>
      </c>
      <c r="N21" s="78">
        <f>Margins!B21</f>
        <v>3800</v>
      </c>
      <c r="O21" s="25">
        <f t="shared" si="2"/>
        <v>596600</v>
      </c>
      <c r="P21" s="25">
        <f t="shared" si="3"/>
        <v>83600</v>
      </c>
    </row>
    <row r="22" spans="1:18" ht="13.5">
      <c r="A22" s="196" t="s">
        <v>287</v>
      </c>
      <c r="B22" s="321">
        <v>2520</v>
      </c>
      <c r="C22" s="330">
        <v>-0.14</v>
      </c>
      <c r="D22" s="173">
        <v>0</v>
      </c>
      <c r="E22" s="307">
        <v>-1</v>
      </c>
      <c r="F22" s="173">
        <v>0</v>
      </c>
      <c r="G22" s="307">
        <v>0</v>
      </c>
      <c r="H22" s="173">
        <v>2520</v>
      </c>
      <c r="I22" s="308">
        <v>-0.14</v>
      </c>
      <c r="J22" s="267">
        <v>229.05</v>
      </c>
      <c r="K22" s="69">
        <v>228.85</v>
      </c>
      <c r="L22" s="136">
        <f t="shared" si="0"/>
        <v>0.20000000000001705</v>
      </c>
      <c r="M22" s="311">
        <f t="shared" si="1"/>
        <v>0.08739348918506316</v>
      </c>
      <c r="N22" s="78">
        <f>Margins!B22</f>
        <v>1050</v>
      </c>
      <c r="O22" s="25">
        <f t="shared" si="2"/>
        <v>0</v>
      </c>
      <c r="P22" s="25">
        <f t="shared" si="3"/>
        <v>0</v>
      </c>
      <c r="R22" s="25"/>
    </row>
    <row r="23" spans="1:18" ht="13.5">
      <c r="A23" s="196" t="s">
        <v>34</v>
      </c>
      <c r="B23" s="321">
        <v>1311</v>
      </c>
      <c r="C23" s="330">
        <v>0.94</v>
      </c>
      <c r="D23" s="173">
        <v>1</v>
      </c>
      <c r="E23" s="307">
        <v>-0.5</v>
      </c>
      <c r="F23" s="173">
        <v>0</v>
      </c>
      <c r="G23" s="307">
        <v>0</v>
      </c>
      <c r="H23" s="173">
        <v>1312</v>
      </c>
      <c r="I23" s="308">
        <v>0.94</v>
      </c>
      <c r="J23" s="267">
        <v>1313.8</v>
      </c>
      <c r="K23" s="69">
        <v>1279.05</v>
      </c>
      <c r="L23" s="136">
        <f t="shared" si="0"/>
        <v>34.75</v>
      </c>
      <c r="M23" s="311">
        <f t="shared" si="1"/>
        <v>2.7168601696571675</v>
      </c>
      <c r="N23" s="78">
        <f>Margins!B23</f>
        <v>275</v>
      </c>
      <c r="O23" s="25">
        <f t="shared" si="2"/>
        <v>275</v>
      </c>
      <c r="P23" s="25">
        <f t="shared" si="3"/>
        <v>0</v>
      </c>
      <c r="R23" s="25"/>
    </row>
    <row r="24" spans="1:16" ht="13.5">
      <c r="A24" s="196" t="s">
        <v>288</v>
      </c>
      <c r="B24" s="173">
        <v>1967</v>
      </c>
      <c r="C24" s="307">
        <v>3.2</v>
      </c>
      <c r="D24" s="173">
        <v>0</v>
      </c>
      <c r="E24" s="307">
        <v>0</v>
      </c>
      <c r="F24" s="173">
        <v>0</v>
      </c>
      <c r="G24" s="307">
        <v>0</v>
      </c>
      <c r="H24" s="173">
        <v>1967</v>
      </c>
      <c r="I24" s="308">
        <v>3.2</v>
      </c>
      <c r="J24" s="267">
        <v>1163.95</v>
      </c>
      <c r="K24" s="69">
        <v>1120.25</v>
      </c>
      <c r="L24" s="136">
        <f t="shared" si="0"/>
        <v>43.700000000000045</v>
      </c>
      <c r="M24" s="311">
        <f t="shared" si="1"/>
        <v>3.9009149743360902</v>
      </c>
      <c r="N24" s="78">
        <f>Margins!B24</f>
        <v>250</v>
      </c>
      <c r="O24" s="25">
        <f t="shared" si="2"/>
        <v>0</v>
      </c>
      <c r="P24" s="25">
        <f t="shared" si="3"/>
        <v>0</v>
      </c>
    </row>
    <row r="25" spans="1:16" ht="13.5">
      <c r="A25" s="196" t="s">
        <v>137</v>
      </c>
      <c r="B25" s="173">
        <v>2623</v>
      </c>
      <c r="C25" s="307">
        <v>0.12</v>
      </c>
      <c r="D25" s="173">
        <v>20</v>
      </c>
      <c r="E25" s="307">
        <v>2.33</v>
      </c>
      <c r="F25" s="173">
        <v>0</v>
      </c>
      <c r="G25" s="307">
        <v>0</v>
      </c>
      <c r="H25" s="173">
        <v>2643</v>
      </c>
      <c r="I25" s="308">
        <v>0.12</v>
      </c>
      <c r="J25" s="267">
        <v>373.55</v>
      </c>
      <c r="K25" s="69">
        <v>365.9</v>
      </c>
      <c r="L25" s="136">
        <f t="shared" si="0"/>
        <v>7.650000000000034</v>
      </c>
      <c r="M25" s="311">
        <f t="shared" si="1"/>
        <v>2.0907351735446937</v>
      </c>
      <c r="N25" s="78">
        <f>Margins!B25</f>
        <v>1000</v>
      </c>
      <c r="O25" s="25">
        <f t="shared" si="2"/>
        <v>20000</v>
      </c>
      <c r="P25" s="25">
        <f t="shared" si="3"/>
        <v>0</v>
      </c>
    </row>
    <row r="26" spans="1:16" ht="13.5">
      <c r="A26" s="196" t="s">
        <v>233</v>
      </c>
      <c r="B26" s="173">
        <v>9927</v>
      </c>
      <c r="C26" s="307">
        <v>1.31</v>
      </c>
      <c r="D26" s="173">
        <v>130</v>
      </c>
      <c r="E26" s="307">
        <v>1.65</v>
      </c>
      <c r="F26" s="173">
        <v>12</v>
      </c>
      <c r="G26" s="307">
        <v>2</v>
      </c>
      <c r="H26" s="173">
        <v>10069</v>
      </c>
      <c r="I26" s="308">
        <v>1.32</v>
      </c>
      <c r="J26" s="267">
        <v>663.8</v>
      </c>
      <c r="K26" s="69">
        <v>636.4</v>
      </c>
      <c r="L26" s="136">
        <f t="shared" si="0"/>
        <v>27.399999999999977</v>
      </c>
      <c r="M26" s="311">
        <f t="shared" si="1"/>
        <v>4.305468258956627</v>
      </c>
      <c r="N26" s="78">
        <f>Margins!B26</f>
        <v>1000</v>
      </c>
      <c r="O26" s="25">
        <f t="shared" si="2"/>
        <v>130000</v>
      </c>
      <c r="P26" s="25">
        <f t="shared" si="3"/>
        <v>12000</v>
      </c>
    </row>
    <row r="27" spans="1:18" ht="13.5">
      <c r="A27" s="196" t="s">
        <v>1</v>
      </c>
      <c r="B27" s="321">
        <v>9836</v>
      </c>
      <c r="C27" s="330">
        <v>0.39</v>
      </c>
      <c r="D27" s="173">
        <v>55</v>
      </c>
      <c r="E27" s="307">
        <v>1.89</v>
      </c>
      <c r="F27" s="173">
        <v>1</v>
      </c>
      <c r="G27" s="307">
        <v>-0.5</v>
      </c>
      <c r="H27" s="173">
        <v>9892</v>
      </c>
      <c r="I27" s="308">
        <v>0.39</v>
      </c>
      <c r="J27" s="267">
        <v>2247.95</v>
      </c>
      <c r="K27" s="69">
        <v>2151.3</v>
      </c>
      <c r="L27" s="136">
        <f t="shared" si="0"/>
        <v>96.64999999999964</v>
      </c>
      <c r="M27" s="311">
        <f t="shared" si="1"/>
        <v>4.492632361827715</v>
      </c>
      <c r="N27" s="78">
        <f>Margins!B27</f>
        <v>150</v>
      </c>
      <c r="O27" s="25">
        <f t="shared" si="2"/>
        <v>8250</v>
      </c>
      <c r="P27" s="25">
        <f t="shared" si="3"/>
        <v>150</v>
      </c>
      <c r="R27" s="25"/>
    </row>
    <row r="28" spans="1:18" ht="13.5">
      <c r="A28" s="196" t="s">
        <v>158</v>
      </c>
      <c r="B28" s="321">
        <v>505</v>
      </c>
      <c r="C28" s="330">
        <v>1.55</v>
      </c>
      <c r="D28" s="173">
        <v>22</v>
      </c>
      <c r="E28" s="307">
        <v>10</v>
      </c>
      <c r="F28" s="173">
        <v>5</v>
      </c>
      <c r="G28" s="307">
        <v>0</v>
      </c>
      <c r="H28" s="173">
        <v>532</v>
      </c>
      <c r="I28" s="308">
        <v>1.66</v>
      </c>
      <c r="J28" s="267">
        <v>112.25</v>
      </c>
      <c r="K28" s="69">
        <v>110.45</v>
      </c>
      <c r="L28" s="136">
        <f t="shared" si="0"/>
        <v>1.7999999999999972</v>
      </c>
      <c r="M28" s="311">
        <f t="shared" si="1"/>
        <v>1.629696695337254</v>
      </c>
      <c r="N28" s="78">
        <f>Margins!B28</f>
        <v>1900</v>
      </c>
      <c r="O28" s="25">
        <f t="shared" si="2"/>
        <v>41800</v>
      </c>
      <c r="P28" s="25">
        <f t="shared" si="3"/>
        <v>9500</v>
      </c>
      <c r="R28" s="25"/>
    </row>
    <row r="29" spans="1:16" ht="13.5">
      <c r="A29" s="196" t="s">
        <v>289</v>
      </c>
      <c r="B29" s="173">
        <v>1068</v>
      </c>
      <c r="C29" s="307">
        <v>0.69</v>
      </c>
      <c r="D29" s="173">
        <v>4</v>
      </c>
      <c r="E29" s="307">
        <v>0</v>
      </c>
      <c r="F29" s="173">
        <v>0</v>
      </c>
      <c r="G29" s="307">
        <v>0</v>
      </c>
      <c r="H29" s="173">
        <v>1072</v>
      </c>
      <c r="I29" s="308">
        <v>0.7</v>
      </c>
      <c r="J29" s="267">
        <v>737.35</v>
      </c>
      <c r="K29" s="69">
        <v>728.6</v>
      </c>
      <c r="L29" s="136">
        <f t="shared" si="0"/>
        <v>8.75</v>
      </c>
      <c r="M29" s="311">
        <f t="shared" si="1"/>
        <v>1.2009332967334614</v>
      </c>
      <c r="N29" s="78">
        <f>Margins!B29</f>
        <v>300</v>
      </c>
      <c r="O29" s="25">
        <f t="shared" si="2"/>
        <v>1200</v>
      </c>
      <c r="P29" s="25">
        <f t="shared" si="3"/>
        <v>0</v>
      </c>
    </row>
    <row r="30" spans="1:16" ht="13.5">
      <c r="A30" s="196" t="s">
        <v>159</v>
      </c>
      <c r="B30" s="173">
        <v>158</v>
      </c>
      <c r="C30" s="307">
        <v>2.04</v>
      </c>
      <c r="D30" s="173">
        <v>15</v>
      </c>
      <c r="E30" s="307">
        <v>4</v>
      </c>
      <c r="F30" s="173">
        <v>0</v>
      </c>
      <c r="G30" s="307">
        <v>0</v>
      </c>
      <c r="H30" s="173">
        <v>173</v>
      </c>
      <c r="I30" s="308">
        <v>2.15</v>
      </c>
      <c r="J30" s="267">
        <v>49.55</v>
      </c>
      <c r="K30" s="69">
        <v>47.25</v>
      </c>
      <c r="L30" s="136">
        <f t="shared" si="0"/>
        <v>2.299999999999997</v>
      </c>
      <c r="M30" s="311">
        <f t="shared" si="1"/>
        <v>4.867724867724862</v>
      </c>
      <c r="N30" s="78">
        <f>Margins!B30</f>
        <v>4500</v>
      </c>
      <c r="O30" s="25">
        <f t="shared" si="2"/>
        <v>67500</v>
      </c>
      <c r="P30" s="25">
        <f t="shared" si="3"/>
        <v>0</v>
      </c>
    </row>
    <row r="31" spans="1:18" ht="13.5">
      <c r="A31" s="196" t="s">
        <v>2</v>
      </c>
      <c r="B31" s="321">
        <v>1990</v>
      </c>
      <c r="C31" s="330">
        <v>1.67</v>
      </c>
      <c r="D31" s="173">
        <v>138</v>
      </c>
      <c r="E31" s="307">
        <v>2.73</v>
      </c>
      <c r="F31" s="173">
        <v>1</v>
      </c>
      <c r="G31" s="307">
        <v>0</v>
      </c>
      <c r="H31" s="173">
        <v>2129</v>
      </c>
      <c r="I31" s="308">
        <v>1.72</v>
      </c>
      <c r="J31" s="267">
        <v>367.85</v>
      </c>
      <c r="K31" s="69">
        <v>354.65</v>
      </c>
      <c r="L31" s="136">
        <f t="shared" si="0"/>
        <v>13.200000000000045</v>
      </c>
      <c r="M31" s="311">
        <f t="shared" si="1"/>
        <v>3.7219794163259685</v>
      </c>
      <c r="N31" s="78">
        <f>Margins!B31</f>
        <v>1100</v>
      </c>
      <c r="O31" s="25">
        <f t="shared" si="2"/>
        <v>151800</v>
      </c>
      <c r="P31" s="25">
        <f t="shared" si="3"/>
        <v>1100</v>
      </c>
      <c r="R31" s="25"/>
    </row>
    <row r="32" spans="1:18" ht="13.5">
      <c r="A32" s="196" t="s">
        <v>399</v>
      </c>
      <c r="B32" s="321">
        <v>2696</v>
      </c>
      <c r="C32" s="330">
        <v>-0.34</v>
      </c>
      <c r="D32" s="173">
        <v>255</v>
      </c>
      <c r="E32" s="307">
        <v>-0.33</v>
      </c>
      <c r="F32" s="173">
        <v>42</v>
      </c>
      <c r="G32" s="307">
        <v>-0.4</v>
      </c>
      <c r="H32" s="173">
        <v>2993</v>
      </c>
      <c r="I32" s="308">
        <v>-0.34</v>
      </c>
      <c r="J32" s="267">
        <v>134.75</v>
      </c>
      <c r="K32" s="69">
        <v>133.25</v>
      </c>
      <c r="L32" s="136">
        <f t="shared" si="0"/>
        <v>1.5</v>
      </c>
      <c r="M32" s="311">
        <f t="shared" si="1"/>
        <v>1.125703564727955</v>
      </c>
      <c r="N32" s="78">
        <f>Margins!B32</f>
        <v>1250</v>
      </c>
      <c r="O32" s="25">
        <f t="shared" si="2"/>
        <v>318750</v>
      </c>
      <c r="P32" s="25">
        <f t="shared" si="3"/>
        <v>52500</v>
      </c>
      <c r="R32" s="25"/>
    </row>
    <row r="33" spans="1:16" ht="13.5">
      <c r="A33" s="196" t="s">
        <v>78</v>
      </c>
      <c r="B33" s="173">
        <v>1327</v>
      </c>
      <c r="C33" s="307">
        <v>0.34</v>
      </c>
      <c r="D33" s="173">
        <v>5</v>
      </c>
      <c r="E33" s="307">
        <v>0</v>
      </c>
      <c r="F33" s="173">
        <v>0</v>
      </c>
      <c r="G33" s="307">
        <v>0</v>
      </c>
      <c r="H33" s="173">
        <v>1332</v>
      </c>
      <c r="I33" s="308">
        <v>0.35</v>
      </c>
      <c r="J33" s="267">
        <v>272.05</v>
      </c>
      <c r="K33" s="69">
        <v>256.8</v>
      </c>
      <c r="L33" s="136">
        <f t="shared" si="0"/>
        <v>15.25</v>
      </c>
      <c r="M33" s="311">
        <f t="shared" si="1"/>
        <v>5.938473520249222</v>
      </c>
      <c r="N33" s="78">
        <f>Margins!B33</f>
        <v>1600</v>
      </c>
      <c r="O33" s="25">
        <f t="shared" si="2"/>
        <v>8000</v>
      </c>
      <c r="P33" s="25">
        <f t="shared" si="3"/>
        <v>0</v>
      </c>
    </row>
    <row r="34" spans="1:16" ht="13.5">
      <c r="A34" s="196" t="s">
        <v>138</v>
      </c>
      <c r="B34" s="173">
        <v>8613</v>
      </c>
      <c r="C34" s="307">
        <v>-0.24</v>
      </c>
      <c r="D34" s="173">
        <v>198</v>
      </c>
      <c r="E34" s="307">
        <v>0.25</v>
      </c>
      <c r="F34" s="173">
        <v>24</v>
      </c>
      <c r="G34" s="307">
        <v>0.26</v>
      </c>
      <c r="H34" s="173">
        <v>8835</v>
      </c>
      <c r="I34" s="308">
        <v>-0.23</v>
      </c>
      <c r="J34" s="267">
        <v>757.45</v>
      </c>
      <c r="K34" s="69">
        <v>748.75</v>
      </c>
      <c r="L34" s="136">
        <f t="shared" si="0"/>
        <v>8.700000000000045</v>
      </c>
      <c r="M34" s="311">
        <f t="shared" si="1"/>
        <v>1.1619365609348975</v>
      </c>
      <c r="N34" s="78">
        <f>Margins!B34</f>
        <v>850</v>
      </c>
      <c r="O34" s="25">
        <f t="shared" si="2"/>
        <v>168300</v>
      </c>
      <c r="P34" s="25">
        <f t="shared" si="3"/>
        <v>20400</v>
      </c>
    </row>
    <row r="35" spans="1:18" ht="13.5">
      <c r="A35" s="196" t="s">
        <v>160</v>
      </c>
      <c r="B35" s="321">
        <v>113</v>
      </c>
      <c r="C35" s="330">
        <v>0.66</v>
      </c>
      <c r="D35" s="173">
        <v>0</v>
      </c>
      <c r="E35" s="307">
        <v>0</v>
      </c>
      <c r="F35" s="173">
        <v>0</v>
      </c>
      <c r="G35" s="307">
        <v>0</v>
      </c>
      <c r="H35" s="173">
        <v>113</v>
      </c>
      <c r="I35" s="308">
        <v>0.66</v>
      </c>
      <c r="J35" s="267">
        <v>315.65</v>
      </c>
      <c r="K35" s="69">
        <v>312.4</v>
      </c>
      <c r="L35" s="136">
        <f t="shared" si="0"/>
        <v>3.25</v>
      </c>
      <c r="M35" s="311">
        <f t="shared" si="1"/>
        <v>1.0403329065300897</v>
      </c>
      <c r="N35" s="78">
        <f>Margins!B35</f>
        <v>1100</v>
      </c>
      <c r="O35" s="25">
        <f t="shared" si="2"/>
        <v>0</v>
      </c>
      <c r="P35" s="25">
        <f t="shared" si="3"/>
        <v>0</v>
      </c>
      <c r="R35" s="25"/>
    </row>
    <row r="36" spans="1:16" ht="13.5">
      <c r="A36" s="196" t="s">
        <v>161</v>
      </c>
      <c r="B36" s="173">
        <v>589</v>
      </c>
      <c r="C36" s="307">
        <v>1.32</v>
      </c>
      <c r="D36" s="173">
        <v>90</v>
      </c>
      <c r="E36" s="307">
        <v>2.6</v>
      </c>
      <c r="F36" s="173">
        <v>3</v>
      </c>
      <c r="G36" s="307">
        <v>0</v>
      </c>
      <c r="H36" s="173">
        <v>682</v>
      </c>
      <c r="I36" s="308">
        <v>1.44</v>
      </c>
      <c r="J36" s="267">
        <v>38.95</v>
      </c>
      <c r="K36" s="69">
        <v>37.65</v>
      </c>
      <c r="L36" s="136">
        <f t="shared" si="0"/>
        <v>1.3000000000000043</v>
      </c>
      <c r="M36" s="311">
        <f t="shared" si="1"/>
        <v>3.4528552456839425</v>
      </c>
      <c r="N36" s="78">
        <f>Margins!B36</f>
        <v>6950</v>
      </c>
      <c r="O36" s="25">
        <f t="shared" si="2"/>
        <v>625500</v>
      </c>
      <c r="P36" s="25">
        <f t="shared" si="3"/>
        <v>20850</v>
      </c>
    </row>
    <row r="37" spans="1:18" ht="13.5">
      <c r="A37" s="196" t="s">
        <v>3</v>
      </c>
      <c r="B37" s="321">
        <v>1078</v>
      </c>
      <c r="C37" s="330">
        <v>0.73</v>
      </c>
      <c r="D37" s="173">
        <v>23</v>
      </c>
      <c r="E37" s="307">
        <v>10.5</v>
      </c>
      <c r="F37" s="173">
        <v>0</v>
      </c>
      <c r="G37" s="307">
        <v>0</v>
      </c>
      <c r="H37" s="173">
        <v>1101</v>
      </c>
      <c r="I37" s="308">
        <v>0.76</v>
      </c>
      <c r="J37" s="267">
        <v>255.2</v>
      </c>
      <c r="K37" s="69">
        <v>246.7</v>
      </c>
      <c r="L37" s="136">
        <f t="shared" si="0"/>
        <v>8.5</v>
      </c>
      <c r="M37" s="311">
        <f t="shared" si="1"/>
        <v>3.4454803404945276</v>
      </c>
      <c r="N37" s="78">
        <f>Margins!B37</f>
        <v>1250</v>
      </c>
      <c r="O37" s="25">
        <f t="shared" si="2"/>
        <v>28750</v>
      </c>
      <c r="P37" s="25">
        <f t="shared" si="3"/>
        <v>0</v>
      </c>
      <c r="R37" s="25"/>
    </row>
    <row r="38" spans="1:18" ht="13.5">
      <c r="A38" s="196" t="s">
        <v>219</v>
      </c>
      <c r="B38" s="321">
        <v>575</v>
      </c>
      <c r="C38" s="330">
        <v>1.47</v>
      </c>
      <c r="D38" s="173">
        <v>1</v>
      </c>
      <c r="E38" s="307">
        <v>0</v>
      </c>
      <c r="F38" s="173">
        <v>0</v>
      </c>
      <c r="G38" s="307">
        <v>0</v>
      </c>
      <c r="H38" s="173">
        <v>576</v>
      </c>
      <c r="I38" s="308">
        <v>1.47</v>
      </c>
      <c r="J38" s="267">
        <v>384.45</v>
      </c>
      <c r="K38" s="69">
        <v>380.35</v>
      </c>
      <c r="L38" s="136">
        <f t="shared" si="0"/>
        <v>4.099999999999966</v>
      </c>
      <c r="M38" s="311">
        <f t="shared" si="1"/>
        <v>1.0779545155777484</v>
      </c>
      <c r="N38" s="78">
        <f>Margins!B38</f>
        <v>525</v>
      </c>
      <c r="O38" s="25">
        <f t="shared" si="2"/>
        <v>525</v>
      </c>
      <c r="P38" s="25">
        <f t="shared" si="3"/>
        <v>0</v>
      </c>
      <c r="R38" s="25"/>
    </row>
    <row r="39" spans="1:18" ht="13.5">
      <c r="A39" s="196" t="s">
        <v>162</v>
      </c>
      <c r="B39" s="321">
        <v>415</v>
      </c>
      <c r="C39" s="330">
        <v>0.83</v>
      </c>
      <c r="D39" s="173">
        <v>0</v>
      </c>
      <c r="E39" s="307">
        <v>0</v>
      </c>
      <c r="F39" s="173">
        <v>0</v>
      </c>
      <c r="G39" s="307">
        <v>0</v>
      </c>
      <c r="H39" s="173">
        <v>415</v>
      </c>
      <c r="I39" s="308">
        <v>0.83</v>
      </c>
      <c r="J39" s="267">
        <v>314.6</v>
      </c>
      <c r="K39" s="69">
        <v>307.4</v>
      </c>
      <c r="L39" s="136">
        <f t="shared" si="0"/>
        <v>7.2000000000000455</v>
      </c>
      <c r="M39" s="311">
        <f t="shared" si="1"/>
        <v>2.34222511385818</v>
      </c>
      <c r="N39" s="78">
        <f>Margins!B39</f>
        <v>1200</v>
      </c>
      <c r="O39" s="25">
        <f t="shared" si="2"/>
        <v>0</v>
      </c>
      <c r="P39" s="25">
        <f t="shared" si="3"/>
        <v>0</v>
      </c>
      <c r="R39" s="25"/>
    </row>
    <row r="40" spans="1:16" ht="13.5">
      <c r="A40" s="196" t="s">
        <v>290</v>
      </c>
      <c r="B40" s="173">
        <v>981</v>
      </c>
      <c r="C40" s="307">
        <v>1.29</v>
      </c>
      <c r="D40" s="173">
        <v>0</v>
      </c>
      <c r="E40" s="307">
        <v>0</v>
      </c>
      <c r="F40" s="173">
        <v>0</v>
      </c>
      <c r="G40" s="307">
        <v>0</v>
      </c>
      <c r="H40" s="173">
        <v>981</v>
      </c>
      <c r="I40" s="308">
        <v>1.29</v>
      </c>
      <c r="J40" s="267">
        <v>218.1</v>
      </c>
      <c r="K40" s="69">
        <v>218.95</v>
      </c>
      <c r="L40" s="136">
        <f t="shared" si="0"/>
        <v>-0.8499999999999943</v>
      </c>
      <c r="M40" s="311">
        <f t="shared" si="1"/>
        <v>-0.3882164877825962</v>
      </c>
      <c r="N40" s="78">
        <f>Margins!B40</f>
        <v>1000</v>
      </c>
      <c r="O40" s="25">
        <f t="shared" si="2"/>
        <v>0</v>
      </c>
      <c r="P40" s="25">
        <f t="shared" si="3"/>
        <v>0</v>
      </c>
    </row>
    <row r="41" spans="1:16" ht="13.5">
      <c r="A41" s="196" t="s">
        <v>183</v>
      </c>
      <c r="B41" s="173">
        <v>890</v>
      </c>
      <c r="C41" s="307">
        <v>1.51</v>
      </c>
      <c r="D41" s="173">
        <v>6</v>
      </c>
      <c r="E41" s="307">
        <v>5</v>
      </c>
      <c r="F41" s="173">
        <v>0</v>
      </c>
      <c r="G41" s="307">
        <v>0</v>
      </c>
      <c r="H41" s="173">
        <v>896</v>
      </c>
      <c r="I41" s="308">
        <v>1.52</v>
      </c>
      <c r="J41" s="267">
        <v>274.45</v>
      </c>
      <c r="K41" s="69">
        <v>267.65</v>
      </c>
      <c r="L41" s="136">
        <f t="shared" si="0"/>
        <v>6.800000000000011</v>
      </c>
      <c r="M41" s="311">
        <f t="shared" si="1"/>
        <v>2.540631421632734</v>
      </c>
      <c r="N41" s="78">
        <f>Margins!B41</f>
        <v>1900</v>
      </c>
      <c r="O41" s="25">
        <f t="shared" si="2"/>
        <v>11400</v>
      </c>
      <c r="P41" s="25">
        <f t="shared" si="3"/>
        <v>0</v>
      </c>
    </row>
    <row r="42" spans="1:16" ht="13.5">
      <c r="A42" s="196" t="s">
        <v>220</v>
      </c>
      <c r="B42" s="173">
        <v>537</v>
      </c>
      <c r="C42" s="307">
        <v>0.02</v>
      </c>
      <c r="D42" s="173">
        <v>26</v>
      </c>
      <c r="E42" s="307">
        <v>0</v>
      </c>
      <c r="F42" s="173">
        <v>0</v>
      </c>
      <c r="G42" s="307">
        <v>0</v>
      </c>
      <c r="H42" s="173">
        <v>563</v>
      </c>
      <c r="I42" s="308">
        <v>0.02</v>
      </c>
      <c r="J42" s="267">
        <v>153.8</v>
      </c>
      <c r="K42" s="69">
        <v>152</v>
      </c>
      <c r="L42" s="136">
        <f t="shared" si="0"/>
        <v>1.8000000000000114</v>
      </c>
      <c r="M42" s="311">
        <f t="shared" si="1"/>
        <v>1.184210526315797</v>
      </c>
      <c r="N42" s="78">
        <f>Margins!B42</f>
        <v>1800</v>
      </c>
      <c r="O42" s="25">
        <f t="shared" si="2"/>
        <v>46800</v>
      </c>
      <c r="P42" s="25">
        <f t="shared" si="3"/>
        <v>0</v>
      </c>
    </row>
    <row r="43" spans="1:16" ht="13.5">
      <c r="A43" s="196" t="s">
        <v>163</v>
      </c>
      <c r="B43" s="173">
        <v>2016</v>
      </c>
      <c r="C43" s="307">
        <v>-0.11</v>
      </c>
      <c r="D43" s="173">
        <v>0</v>
      </c>
      <c r="E43" s="307">
        <v>-1</v>
      </c>
      <c r="F43" s="173">
        <v>0</v>
      </c>
      <c r="G43" s="307">
        <v>0</v>
      </c>
      <c r="H43" s="173">
        <v>2016</v>
      </c>
      <c r="I43" s="308">
        <v>-0.11</v>
      </c>
      <c r="J43" s="267">
        <v>2993.05</v>
      </c>
      <c r="K43" s="69">
        <v>2949.2</v>
      </c>
      <c r="L43" s="136">
        <f t="shared" si="0"/>
        <v>43.850000000000364</v>
      </c>
      <c r="M43" s="311">
        <f t="shared" si="1"/>
        <v>1.4868438898684513</v>
      </c>
      <c r="N43" s="78">
        <f>Margins!B43</f>
        <v>250</v>
      </c>
      <c r="O43" s="25">
        <f t="shared" si="2"/>
        <v>0</v>
      </c>
      <c r="P43" s="25">
        <f t="shared" si="3"/>
        <v>0</v>
      </c>
    </row>
    <row r="44" spans="1:18" ht="13.5">
      <c r="A44" s="196" t="s">
        <v>194</v>
      </c>
      <c r="B44" s="173">
        <v>2479</v>
      </c>
      <c r="C44" s="307">
        <v>0.59</v>
      </c>
      <c r="D44" s="173">
        <v>12</v>
      </c>
      <c r="E44" s="307">
        <v>-0.29</v>
      </c>
      <c r="F44" s="173">
        <v>0</v>
      </c>
      <c r="G44" s="307">
        <v>0</v>
      </c>
      <c r="H44" s="173">
        <v>2491</v>
      </c>
      <c r="I44" s="308">
        <v>0.58</v>
      </c>
      <c r="J44" s="267">
        <v>809.45</v>
      </c>
      <c r="K44" s="69">
        <v>791.9</v>
      </c>
      <c r="L44" s="136">
        <f t="shared" si="0"/>
        <v>17.550000000000068</v>
      </c>
      <c r="M44" s="311">
        <f t="shared" si="1"/>
        <v>2.2161889127415164</v>
      </c>
      <c r="N44" s="78">
        <f>Margins!B44</f>
        <v>400</v>
      </c>
      <c r="O44" s="25">
        <f t="shared" si="2"/>
        <v>4800</v>
      </c>
      <c r="P44" s="25">
        <f t="shared" si="3"/>
        <v>0</v>
      </c>
      <c r="R44" s="25"/>
    </row>
    <row r="45" spans="1:16" ht="13.5">
      <c r="A45" s="196" t="s">
        <v>221</v>
      </c>
      <c r="B45" s="173">
        <v>450</v>
      </c>
      <c r="C45" s="307">
        <v>0.76</v>
      </c>
      <c r="D45" s="173">
        <v>9</v>
      </c>
      <c r="E45" s="307">
        <v>8</v>
      </c>
      <c r="F45" s="173">
        <v>0</v>
      </c>
      <c r="G45" s="307">
        <v>0</v>
      </c>
      <c r="H45" s="173">
        <v>459</v>
      </c>
      <c r="I45" s="308">
        <v>0.79</v>
      </c>
      <c r="J45" s="267">
        <v>110.85</v>
      </c>
      <c r="K45" s="69">
        <v>110.6</v>
      </c>
      <c r="L45" s="136">
        <f t="shared" si="0"/>
        <v>0.25</v>
      </c>
      <c r="M45" s="311">
        <f t="shared" si="1"/>
        <v>0.22603978300180833</v>
      </c>
      <c r="N45" s="78">
        <f>Margins!B45</f>
        <v>4800</v>
      </c>
      <c r="O45" s="25">
        <f t="shared" si="2"/>
        <v>43200</v>
      </c>
      <c r="P45" s="25">
        <f t="shared" si="3"/>
        <v>0</v>
      </c>
    </row>
    <row r="46" spans="1:18" ht="13.5">
      <c r="A46" s="196" t="s">
        <v>164</v>
      </c>
      <c r="B46" s="173">
        <v>3423</v>
      </c>
      <c r="C46" s="307">
        <v>2.48</v>
      </c>
      <c r="D46" s="173">
        <v>226</v>
      </c>
      <c r="E46" s="307">
        <v>3.61</v>
      </c>
      <c r="F46" s="173">
        <v>0</v>
      </c>
      <c r="G46" s="307">
        <v>0</v>
      </c>
      <c r="H46" s="173">
        <v>3649</v>
      </c>
      <c r="I46" s="308">
        <v>2.54</v>
      </c>
      <c r="J46" s="267">
        <v>57.1</v>
      </c>
      <c r="K46" s="69">
        <v>55.3</v>
      </c>
      <c r="L46" s="136">
        <f t="shared" si="0"/>
        <v>1.8000000000000043</v>
      </c>
      <c r="M46" s="311">
        <f t="shared" si="1"/>
        <v>3.2549728752260476</v>
      </c>
      <c r="N46" s="78">
        <f>Margins!B46</f>
        <v>5650</v>
      </c>
      <c r="O46" s="25">
        <f t="shared" si="2"/>
        <v>1276900</v>
      </c>
      <c r="P46" s="25">
        <f t="shared" si="3"/>
        <v>0</v>
      </c>
      <c r="R46" s="104"/>
    </row>
    <row r="47" spans="1:16" ht="13.5">
      <c r="A47" s="196" t="s">
        <v>165</v>
      </c>
      <c r="B47" s="173">
        <v>1397</v>
      </c>
      <c r="C47" s="307">
        <v>0.67</v>
      </c>
      <c r="D47" s="173">
        <v>5</v>
      </c>
      <c r="E47" s="307">
        <v>1.5</v>
      </c>
      <c r="F47" s="173">
        <v>0</v>
      </c>
      <c r="G47" s="307">
        <v>0</v>
      </c>
      <c r="H47" s="173">
        <v>1402</v>
      </c>
      <c r="I47" s="308">
        <v>0.68</v>
      </c>
      <c r="J47" s="267">
        <v>254.9</v>
      </c>
      <c r="K47" s="69">
        <v>237.15</v>
      </c>
      <c r="L47" s="136">
        <f t="shared" si="0"/>
        <v>17.75</v>
      </c>
      <c r="M47" s="311">
        <f t="shared" si="1"/>
        <v>7.48471431583386</v>
      </c>
      <c r="N47" s="78">
        <f>Margins!B47</f>
        <v>1300</v>
      </c>
      <c r="O47" s="25">
        <f t="shared" si="2"/>
        <v>6500</v>
      </c>
      <c r="P47" s="25">
        <f t="shared" si="3"/>
        <v>0</v>
      </c>
    </row>
    <row r="48" spans="1:16" ht="13.5">
      <c r="A48" s="196" t="s">
        <v>89</v>
      </c>
      <c r="B48" s="173">
        <v>732</v>
      </c>
      <c r="C48" s="307">
        <v>-0.17</v>
      </c>
      <c r="D48" s="173">
        <v>21</v>
      </c>
      <c r="E48" s="307">
        <v>-0.19</v>
      </c>
      <c r="F48" s="173">
        <v>0</v>
      </c>
      <c r="G48" s="307">
        <v>-1</v>
      </c>
      <c r="H48" s="173">
        <v>753</v>
      </c>
      <c r="I48" s="308">
        <v>-0.18</v>
      </c>
      <c r="J48" s="267">
        <v>281.2</v>
      </c>
      <c r="K48" s="69">
        <v>280.6</v>
      </c>
      <c r="L48" s="136">
        <f t="shared" si="0"/>
        <v>0.5999999999999659</v>
      </c>
      <c r="M48" s="311">
        <f t="shared" si="1"/>
        <v>0.21382751247325937</v>
      </c>
      <c r="N48" s="78">
        <f>Margins!B48</f>
        <v>1500</v>
      </c>
      <c r="O48" s="25">
        <f t="shared" si="2"/>
        <v>31500</v>
      </c>
      <c r="P48" s="25">
        <f t="shared" si="3"/>
        <v>0</v>
      </c>
    </row>
    <row r="49" spans="1:16" ht="13.5">
      <c r="A49" s="196" t="s">
        <v>291</v>
      </c>
      <c r="B49" s="173">
        <v>638</v>
      </c>
      <c r="C49" s="307">
        <v>0.2</v>
      </c>
      <c r="D49" s="173">
        <v>4</v>
      </c>
      <c r="E49" s="307">
        <v>-0.81</v>
      </c>
      <c r="F49" s="173">
        <v>0</v>
      </c>
      <c r="G49" s="307">
        <v>0</v>
      </c>
      <c r="H49" s="173">
        <v>642</v>
      </c>
      <c r="I49" s="308">
        <v>0.17</v>
      </c>
      <c r="J49" s="267">
        <v>199.95</v>
      </c>
      <c r="K49" s="69">
        <v>197.5</v>
      </c>
      <c r="L49" s="136">
        <f t="shared" si="0"/>
        <v>2.4499999999999886</v>
      </c>
      <c r="M49" s="311">
        <f t="shared" si="1"/>
        <v>1.2405063291139182</v>
      </c>
      <c r="N49" s="78">
        <f>Margins!B49</f>
        <v>1000</v>
      </c>
      <c r="O49" s="25">
        <f t="shared" si="2"/>
        <v>4000</v>
      </c>
      <c r="P49" s="25">
        <f t="shared" si="3"/>
        <v>0</v>
      </c>
    </row>
    <row r="50" spans="1:16" ht="13.5">
      <c r="A50" s="196" t="s">
        <v>273</v>
      </c>
      <c r="B50" s="173">
        <v>730</v>
      </c>
      <c r="C50" s="307">
        <v>0.16</v>
      </c>
      <c r="D50" s="173">
        <v>20</v>
      </c>
      <c r="E50" s="307">
        <v>-0.35</v>
      </c>
      <c r="F50" s="173">
        <v>0</v>
      </c>
      <c r="G50" s="307">
        <v>-1</v>
      </c>
      <c r="H50" s="173">
        <v>750</v>
      </c>
      <c r="I50" s="308">
        <v>0.13</v>
      </c>
      <c r="J50" s="267">
        <v>222.5</v>
      </c>
      <c r="K50" s="69">
        <v>224.85</v>
      </c>
      <c r="L50" s="136">
        <f t="shared" si="0"/>
        <v>-2.3499999999999943</v>
      </c>
      <c r="M50" s="311">
        <f t="shared" si="1"/>
        <v>-1.0451412052479407</v>
      </c>
      <c r="N50" s="78">
        <f>Margins!B50</f>
        <v>1350</v>
      </c>
      <c r="O50" s="25">
        <f t="shared" si="2"/>
        <v>27000</v>
      </c>
      <c r="P50" s="25">
        <f t="shared" si="3"/>
        <v>0</v>
      </c>
    </row>
    <row r="51" spans="1:16" ht="13.5">
      <c r="A51" s="196" t="s">
        <v>222</v>
      </c>
      <c r="B51" s="173">
        <v>442</v>
      </c>
      <c r="C51" s="307">
        <v>0.38</v>
      </c>
      <c r="D51" s="173">
        <v>1</v>
      </c>
      <c r="E51" s="307">
        <v>0</v>
      </c>
      <c r="F51" s="173">
        <v>0</v>
      </c>
      <c r="G51" s="307">
        <v>0</v>
      </c>
      <c r="H51" s="173">
        <v>443</v>
      </c>
      <c r="I51" s="308">
        <v>0.38</v>
      </c>
      <c r="J51" s="267">
        <v>1166.45</v>
      </c>
      <c r="K51" s="69">
        <v>1158.4</v>
      </c>
      <c r="L51" s="136">
        <f t="shared" si="0"/>
        <v>8.049999999999955</v>
      </c>
      <c r="M51" s="311">
        <f t="shared" si="1"/>
        <v>0.6949240331491673</v>
      </c>
      <c r="N51" s="78">
        <f>Margins!B51</f>
        <v>300</v>
      </c>
      <c r="O51" s="25">
        <f t="shared" si="2"/>
        <v>300</v>
      </c>
      <c r="P51" s="25">
        <f t="shared" si="3"/>
        <v>0</v>
      </c>
    </row>
    <row r="52" spans="1:16" ht="13.5">
      <c r="A52" s="196" t="s">
        <v>234</v>
      </c>
      <c r="B52" s="173">
        <v>4241</v>
      </c>
      <c r="C52" s="307">
        <v>-0.09</v>
      </c>
      <c r="D52" s="173">
        <v>117</v>
      </c>
      <c r="E52" s="307">
        <v>0.22</v>
      </c>
      <c r="F52" s="173">
        <v>0</v>
      </c>
      <c r="G52" s="307">
        <v>-1</v>
      </c>
      <c r="H52" s="173">
        <v>4358</v>
      </c>
      <c r="I52" s="308">
        <v>-0.09</v>
      </c>
      <c r="J52" s="267">
        <v>357.9</v>
      </c>
      <c r="K52" s="69">
        <v>352.45</v>
      </c>
      <c r="L52" s="136">
        <f t="shared" si="0"/>
        <v>5.449999999999989</v>
      </c>
      <c r="M52" s="311">
        <f t="shared" si="1"/>
        <v>1.546318626755565</v>
      </c>
      <c r="N52" s="78">
        <f>Margins!B52</f>
        <v>1000</v>
      </c>
      <c r="O52" s="25">
        <f t="shared" si="2"/>
        <v>117000</v>
      </c>
      <c r="P52" s="25">
        <f t="shared" si="3"/>
        <v>0</v>
      </c>
    </row>
    <row r="53" spans="1:16" ht="13.5">
      <c r="A53" s="196" t="s">
        <v>166</v>
      </c>
      <c r="B53" s="173">
        <v>653</v>
      </c>
      <c r="C53" s="307">
        <v>0.87</v>
      </c>
      <c r="D53" s="173">
        <v>10</v>
      </c>
      <c r="E53" s="307">
        <v>0</v>
      </c>
      <c r="F53" s="173">
        <v>1</v>
      </c>
      <c r="G53" s="307">
        <v>0</v>
      </c>
      <c r="H53" s="173">
        <v>664</v>
      </c>
      <c r="I53" s="308">
        <v>0.84</v>
      </c>
      <c r="J53" s="267">
        <v>107.65</v>
      </c>
      <c r="K53" s="69">
        <v>105.9</v>
      </c>
      <c r="L53" s="136">
        <f t="shared" si="0"/>
        <v>1.75</v>
      </c>
      <c r="M53" s="311">
        <f t="shared" si="1"/>
        <v>1.6525023607176579</v>
      </c>
      <c r="N53" s="78">
        <f>Margins!B53</f>
        <v>2950</v>
      </c>
      <c r="O53" s="25">
        <f t="shared" si="2"/>
        <v>29500</v>
      </c>
      <c r="P53" s="25">
        <f t="shared" si="3"/>
        <v>2950</v>
      </c>
    </row>
    <row r="54" spans="1:16" ht="13.5">
      <c r="A54" s="196" t="s">
        <v>223</v>
      </c>
      <c r="B54" s="173">
        <v>1412</v>
      </c>
      <c r="C54" s="307">
        <v>-0.08</v>
      </c>
      <c r="D54" s="173">
        <v>0</v>
      </c>
      <c r="E54" s="307">
        <v>-1</v>
      </c>
      <c r="F54" s="173">
        <v>0</v>
      </c>
      <c r="G54" s="307">
        <v>0</v>
      </c>
      <c r="H54" s="173">
        <v>1412</v>
      </c>
      <c r="I54" s="308">
        <v>-0.08</v>
      </c>
      <c r="J54" s="267">
        <v>2826.75</v>
      </c>
      <c r="K54" s="69">
        <v>2781.75</v>
      </c>
      <c r="L54" s="136">
        <f t="shared" si="0"/>
        <v>45</v>
      </c>
      <c r="M54" s="311">
        <f t="shared" si="1"/>
        <v>1.6176867080075492</v>
      </c>
      <c r="N54" s="78">
        <f>Margins!B54</f>
        <v>175</v>
      </c>
      <c r="O54" s="25">
        <f t="shared" si="2"/>
        <v>0</v>
      </c>
      <c r="P54" s="25">
        <f t="shared" si="3"/>
        <v>0</v>
      </c>
    </row>
    <row r="55" spans="1:16" ht="13.5">
      <c r="A55" s="196" t="s">
        <v>292</v>
      </c>
      <c r="B55" s="173">
        <v>2081</v>
      </c>
      <c r="C55" s="307">
        <v>0.1</v>
      </c>
      <c r="D55" s="173">
        <v>83</v>
      </c>
      <c r="E55" s="307">
        <v>1.52</v>
      </c>
      <c r="F55" s="173">
        <v>7</v>
      </c>
      <c r="G55" s="307">
        <v>2.5</v>
      </c>
      <c r="H55" s="173">
        <v>2171</v>
      </c>
      <c r="I55" s="308">
        <v>0.12</v>
      </c>
      <c r="J55" s="267">
        <v>150.05</v>
      </c>
      <c r="K55" s="69">
        <v>150.35</v>
      </c>
      <c r="L55" s="136">
        <f t="shared" si="0"/>
        <v>-0.29999999999998295</v>
      </c>
      <c r="M55" s="311">
        <f t="shared" si="1"/>
        <v>-0.19953441968738475</v>
      </c>
      <c r="N55" s="78">
        <f>Margins!B55</f>
        <v>1500</v>
      </c>
      <c r="O55" s="25">
        <f t="shared" si="2"/>
        <v>124500</v>
      </c>
      <c r="P55" s="25">
        <f t="shared" si="3"/>
        <v>10500</v>
      </c>
    </row>
    <row r="56" spans="1:16" ht="13.5">
      <c r="A56" s="196" t="s">
        <v>293</v>
      </c>
      <c r="B56" s="173">
        <v>161</v>
      </c>
      <c r="C56" s="307">
        <v>0.01</v>
      </c>
      <c r="D56" s="173">
        <v>0</v>
      </c>
      <c r="E56" s="307">
        <v>-1</v>
      </c>
      <c r="F56" s="173">
        <v>0</v>
      </c>
      <c r="G56" s="307">
        <v>0</v>
      </c>
      <c r="H56" s="173">
        <v>161</v>
      </c>
      <c r="I56" s="308">
        <v>0.01</v>
      </c>
      <c r="J56" s="267">
        <v>153.35</v>
      </c>
      <c r="K56" s="69">
        <v>151.95</v>
      </c>
      <c r="L56" s="136">
        <f t="shared" si="0"/>
        <v>1.4000000000000057</v>
      </c>
      <c r="M56" s="311">
        <f t="shared" si="1"/>
        <v>0.9213557091148442</v>
      </c>
      <c r="N56" s="78">
        <f>Margins!B56</f>
        <v>1400</v>
      </c>
      <c r="O56" s="25">
        <f t="shared" si="2"/>
        <v>0</v>
      </c>
      <c r="P56" s="25">
        <f t="shared" si="3"/>
        <v>0</v>
      </c>
    </row>
    <row r="57" spans="1:16" ht="13.5">
      <c r="A57" s="196" t="s">
        <v>195</v>
      </c>
      <c r="B57" s="173">
        <v>1415</v>
      </c>
      <c r="C57" s="307">
        <v>-0.18</v>
      </c>
      <c r="D57" s="173">
        <v>57</v>
      </c>
      <c r="E57" s="307">
        <v>-0.14</v>
      </c>
      <c r="F57" s="173">
        <v>8</v>
      </c>
      <c r="G57" s="307">
        <v>3</v>
      </c>
      <c r="H57" s="173">
        <v>1480</v>
      </c>
      <c r="I57" s="308">
        <v>-0.18</v>
      </c>
      <c r="J57" s="267">
        <v>141.3</v>
      </c>
      <c r="K57" s="69">
        <v>139.55</v>
      </c>
      <c r="L57" s="136">
        <f t="shared" si="0"/>
        <v>1.75</v>
      </c>
      <c r="M57" s="311">
        <f t="shared" si="1"/>
        <v>1.254030813328556</v>
      </c>
      <c r="N57" s="78">
        <f>Margins!B57</f>
        <v>2062</v>
      </c>
      <c r="O57" s="25">
        <f t="shared" si="2"/>
        <v>117534</v>
      </c>
      <c r="P57" s="25">
        <f t="shared" si="3"/>
        <v>16496</v>
      </c>
    </row>
    <row r="58" spans="1:18" ht="13.5">
      <c r="A58" s="196" t="s">
        <v>294</v>
      </c>
      <c r="B58" s="173">
        <v>3372</v>
      </c>
      <c r="C58" s="307">
        <v>1.08</v>
      </c>
      <c r="D58" s="173">
        <v>75</v>
      </c>
      <c r="E58" s="307">
        <v>1.59</v>
      </c>
      <c r="F58" s="173">
        <v>1</v>
      </c>
      <c r="G58" s="307">
        <v>0</v>
      </c>
      <c r="H58" s="173">
        <v>3448</v>
      </c>
      <c r="I58" s="308">
        <v>1.09</v>
      </c>
      <c r="J58" s="267">
        <v>160.3</v>
      </c>
      <c r="K58" s="69">
        <v>156.3</v>
      </c>
      <c r="L58" s="136">
        <f t="shared" si="0"/>
        <v>4</v>
      </c>
      <c r="M58" s="311">
        <f t="shared" si="1"/>
        <v>2.5591810620601407</v>
      </c>
      <c r="N58" s="78">
        <f>Margins!B58</f>
        <v>1400</v>
      </c>
      <c r="O58" s="25">
        <f t="shared" si="2"/>
        <v>105000</v>
      </c>
      <c r="P58" s="25">
        <f t="shared" si="3"/>
        <v>1400</v>
      </c>
      <c r="R58" s="25"/>
    </row>
    <row r="59" spans="1:16" ht="13.5">
      <c r="A59" s="196" t="s">
        <v>197</v>
      </c>
      <c r="B59" s="173">
        <v>1635</v>
      </c>
      <c r="C59" s="307">
        <v>0.28</v>
      </c>
      <c r="D59" s="173">
        <v>2</v>
      </c>
      <c r="E59" s="307">
        <v>-0.93</v>
      </c>
      <c r="F59" s="173">
        <v>0</v>
      </c>
      <c r="G59" s="307">
        <v>0</v>
      </c>
      <c r="H59" s="173">
        <v>1637</v>
      </c>
      <c r="I59" s="308">
        <v>0.25</v>
      </c>
      <c r="J59" s="267">
        <v>631.85</v>
      </c>
      <c r="K59" s="69">
        <v>608.9</v>
      </c>
      <c r="L59" s="136">
        <f t="shared" si="0"/>
        <v>22.950000000000045</v>
      </c>
      <c r="M59" s="311">
        <f t="shared" si="1"/>
        <v>3.7690918048940785</v>
      </c>
      <c r="N59" s="78">
        <f>Margins!B59</f>
        <v>650</v>
      </c>
      <c r="O59" s="25">
        <f t="shared" si="2"/>
        <v>1300</v>
      </c>
      <c r="P59" s="25">
        <f t="shared" si="3"/>
        <v>0</v>
      </c>
    </row>
    <row r="60" spans="1:18" ht="13.5">
      <c r="A60" s="196" t="s">
        <v>4</v>
      </c>
      <c r="B60" s="173">
        <v>1187</v>
      </c>
      <c r="C60" s="307">
        <v>0.57</v>
      </c>
      <c r="D60" s="173">
        <v>0</v>
      </c>
      <c r="E60" s="307">
        <v>0</v>
      </c>
      <c r="F60" s="173">
        <v>0</v>
      </c>
      <c r="G60" s="307">
        <v>0</v>
      </c>
      <c r="H60" s="173">
        <v>1187</v>
      </c>
      <c r="I60" s="308">
        <v>0.57</v>
      </c>
      <c r="J60" s="267">
        <v>1578.7</v>
      </c>
      <c r="K60" s="69">
        <v>1522.55</v>
      </c>
      <c r="L60" s="136">
        <f t="shared" si="0"/>
        <v>56.15000000000009</v>
      </c>
      <c r="M60" s="311">
        <f t="shared" si="1"/>
        <v>3.687892023250474</v>
      </c>
      <c r="N60" s="78">
        <f>Margins!B60</f>
        <v>300</v>
      </c>
      <c r="O60" s="25">
        <f t="shared" si="2"/>
        <v>0</v>
      </c>
      <c r="P60" s="25">
        <f t="shared" si="3"/>
        <v>0</v>
      </c>
      <c r="R60" s="25"/>
    </row>
    <row r="61" spans="1:18" ht="13.5">
      <c r="A61" s="196" t="s">
        <v>79</v>
      </c>
      <c r="B61" s="173">
        <v>3101</v>
      </c>
      <c r="C61" s="307">
        <v>0.03</v>
      </c>
      <c r="D61" s="173">
        <v>0</v>
      </c>
      <c r="E61" s="307">
        <v>0</v>
      </c>
      <c r="F61" s="173">
        <v>0</v>
      </c>
      <c r="G61" s="307">
        <v>0</v>
      </c>
      <c r="H61" s="173">
        <v>3101</v>
      </c>
      <c r="I61" s="308">
        <v>0.03</v>
      </c>
      <c r="J61" s="267">
        <v>1061.6</v>
      </c>
      <c r="K61" s="69">
        <v>996.15</v>
      </c>
      <c r="L61" s="136">
        <f t="shared" si="0"/>
        <v>65.44999999999993</v>
      </c>
      <c r="M61" s="311">
        <f t="shared" si="1"/>
        <v>6.5702956382070905</v>
      </c>
      <c r="N61" s="78">
        <f>Margins!B61</f>
        <v>400</v>
      </c>
      <c r="O61" s="25">
        <f t="shared" si="2"/>
        <v>0</v>
      </c>
      <c r="P61" s="25">
        <f t="shared" si="3"/>
        <v>0</v>
      </c>
      <c r="R61" s="25"/>
    </row>
    <row r="62" spans="1:16" ht="13.5">
      <c r="A62" s="196" t="s">
        <v>196</v>
      </c>
      <c r="B62" s="173">
        <v>770</v>
      </c>
      <c r="C62" s="307">
        <v>0.18</v>
      </c>
      <c r="D62" s="173">
        <v>2</v>
      </c>
      <c r="E62" s="307">
        <v>0</v>
      </c>
      <c r="F62" s="173">
        <v>0</v>
      </c>
      <c r="G62" s="307">
        <v>0</v>
      </c>
      <c r="H62" s="173">
        <v>772</v>
      </c>
      <c r="I62" s="308">
        <v>0.18</v>
      </c>
      <c r="J62" s="267">
        <v>743.15</v>
      </c>
      <c r="K62" s="69">
        <v>733.05</v>
      </c>
      <c r="L62" s="136">
        <f t="shared" si="0"/>
        <v>10.100000000000023</v>
      </c>
      <c r="M62" s="311">
        <f t="shared" si="1"/>
        <v>1.3778050610463166</v>
      </c>
      <c r="N62" s="78">
        <f>Margins!B62</f>
        <v>400</v>
      </c>
      <c r="O62" s="25">
        <f t="shared" si="2"/>
        <v>800</v>
      </c>
      <c r="P62" s="25">
        <f t="shared" si="3"/>
        <v>0</v>
      </c>
    </row>
    <row r="63" spans="1:16" ht="13.5">
      <c r="A63" s="196" t="s">
        <v>5</v>
      </c>
      <c r="B63" s="173">
        <v>4687</v>
      </c>
      <c r="C63" s="307">
        <v>0.52</v>
      </c>
      <c r="D63" s="173">
        <v>655</v>
      </c>
      <c r="E63" s="307">
        <v>0.89</v>
      </c>
      <c r="F63" s="173">
        <v>117</v>
      </c>
      <c r="G63" s="307">
        <v>2</v>
      </c>
      <c r="H63" s="173">
        <v>5459</v>
      </c>
      <c r="I63" s="308">
        <v>0.57</v>
      </c>
      <c r="J63" s="267">
        <v>170.45</v>
      </c>
      <c r="K63" s="69">
        <v>168.2</v>
      </c>
      <c r="L63" s="136">
        <f t="shared" si="0"/>
        <v>2.25</v>
      </c>
      <c r="M63" s="311">
        <f t="shared" si="1"/>
        <v>1.3376932223543403</v>
      </c>
      <c r="N63" s="78">
        <f>Margins!B63</f>
        <v>1595</v>
      </c>
      <c r="O63" s="25">
        <f t="shared" si="2"/>
        <v>1044725</v>
      </c>
      <c r="P63" s="25">
        <f t="shared" si="3"/>
        <v>186615</v>
      </c>
    </row>
    <row r="64" spans="1:16" ht="13.5">
      <c r="A64" s="196" t="s">
        <v>198</v>
      </c>
      <c r="B64" s="173">
        <v>5122</v>
      </c>
      <c r="C64" s="307">
        <v>-0.47</v>
      </c>
      <c r="D64" s="173">
        <v>918</v>
      </c>
      <c r="E64" s="307">
        <v>-0.2</v>
      </c>
      <c r="F64" s="173">
        <v>102</v>
      </c>
      <c r="G64" s="307">
        <v>-0.11</v>
      </c>
      <c r="H64" s="173">
        <v>6142</v>
      </c>
      <c r="I64" s="308">
        <v>-0.44</v>
      </c>
      <c r="J64" s="267">
        <v>219.7</v>
      </c>
      <c r="K64" s="69">
        <v>217.85</v>
      </c>
      <c r="L64" s="136">
        <f t="shared" si="0"/>
        <v>1.8499999999999943</v>
      </c>
      <c r="M64" s="311">
        <f t="shared" si="1"/>
        <v>0.8492081707596945</v>
      </c>
      <c r="N64" s="78">
        <f>Margins!B64</f>
        <v>1000</v>
      </c>
      <c r="O64" s="25">
        <f t="shared" si="2"/>
        <v>918000</v>
      </c>
      <c r="P64" s="25">
        <f t="shared" si="3"/>
        <v>102000</v>
      </c>
    </row>
    <row r="65" spans="1:16" ht="13.5">
      <c r="A65" s="196" t="s">
        <v>199</v>
      </c>
      <c r="B65" s="173">
        <v>2831</v>
      </c>
      <c r="C65" s="307">
        <v>1.3</v>
      </c>
      <c r="D65" s="173">
        <v>129</v>
      </c>
      <c r="E65" s="307">
        <v>5.79</v>
      </c>
      <c r="F65" s="173">
        <v>9</v>
      </c>
      <c r="G65" s="307">
        <v>0</v>
      </c>
      <c r="H65" s="173">
        <v>2969</v>
      </c>
      <c r="I65" s="308">
        <v>1.37</v>
      </c>
      <c r="J65" s="267">
        <v>304.25</v>
      </c>
      <c r="K65" s="69">
        <v>291.75</v>
      </c>
      <c r="L65" s="136">
        <f t="shared" si="0"/>
        <v>12.5</v>
      </c>
      <c r="M65" s="311">
        <f t="shared" si="1"/>
        <v>4.284490145672665</v>
      </c>
      <c r="N65" s="78">
        <f>Margins!B65</f>
        <v>1300</v>
      </c>
      <c r="O65" s="25">
        <f t="shared" si="2"/>
        <v>167700</v>
      </c>
      <c r="P65" s="25">
        <f t="shared" si="3"/>
        <v>11700</v>
      </c>
    </row>
    <row r="66" spans="1:16" ht="13.5">
      <c r="A66" s="196" t="s">
        <v>295</v>
      </c>
      <c r="B66" s="173">
        <v>1825</v>
      </c>
      <c r="C66" s="307">
        <v>-0.4</v>
      </c>
      <c r="D66" s="173">
        <v>2</v>
      </c>
      <c r="E66" s="307">
        <v>-0.33</v>
      </c>
      <c r="F66" s="173">
        <v>0</v>
      </c>
      <c r="G66" s="307">
        <v>0</v>
      </c>
      <c r="H66" s="173">
        <v>1827</v>
      </c>
      <c r="I66" s="308">
        <v>-0.4</v>
      </c>
      <c r="J66" s="267">
        <v>716.05</v>
      </c>
      <c r="K66" s="69">
        <v>681.45</v>
      </c>
      <c r="L66" s="136">
        <f t="shared" si="0"/>
        <v>34.59999999999991</v>
      </c>
      <c r="M66" s="311">
        <f t="shared" si="1"/>
        <v>5.077408467238962</v>
      </c>
      <c r="N66" s="78">
        <f>Margins!B66</f>
        <v>300</v>
      </c>
      <c r="O66" s="25">
        <f t="shared" si="2"/>
        <v>600</v>
      </c>
      <c r="P66" s="25">
        <f t="shared" si="3"/>
        <v>0</v>
      </c>
    </row>
    <row r="67" spans="1:18" ht="13.5">
      <c r="A67" s="196" t="s">
        <v>43</v>
      </c>
      <c r="B67" s="173">
        <v>733</v>
      </c>
      <c r="C67" s="307">
        <v>0.61</v>
      </c>
      <c r="D67" s="173">
        <v>1</v>
      </c>
      <c r="E67" s="307">
        <v>0</v>
      </c>
      <c r="F67" s="173">
        <v>0</v>
      </c>
      <c r="G67" s="307">
        <v>0</v>
      </c>
      <c r="H67" s="173">
        <v>734</v>
      </c>
      <c r="I67" s="308">
        <v>0.62</v>
      </c>
      <c r="J67" s="267">
        <v>2020.1</v>
      </c>
      <c r="K67" s="69">
        <v>1999.1</v>
      </c>
      <c r="L67" s="136">
        <f t="shared" si="0"/>
        <v>21</v>
      </c>
      <c r="M67" s="311">
        <f t="shared" si="1"/>
        <v>1.0504727127207243</v>
      </c>
      <c r="N67" s="78">
        <f>Margins!B67</f>
        <v>300</v>
      </c>
      <c r="O67" s="25">
        <f t="shared" si="2"/>
        <v>300</v>
      </c>
      <c r="P67" s="25">
        <f t="shared" si="3"/>
        <v>0</v>
      </c>
      <c r="R67" s="25"/>
    </row>
    <row r="68" spans="1:18" ht="13.5">
      <c r="A68" s="196" t="s">
        <v>200</v>
      </c>
      <c r="B68" s="173">
        <v>15424</v>
      </c>
      <c r="C68" s="307">
        <v>0.91</v>
      </c>
      <c r="D68" s="173">
        <v>708</v>
      </c>
      <c r="E68" s="307">
        <v>3.48</v>
      </c>
      <c r="F68" s="173">
        <v>137</v>
      </c>
      <c r="G68" s="307">
        <v>2.91</v>
      </c>
      <c r="H68" s="173">
        <v>16269</v>
      </c>
      <c r="I68" s="308">
        <v>0.97</v>
      </c>
      <c r="J68" s="267">
        <v>972.3</v>
      </c>
      <c r="K68" s="69">
        <v>892.35</v>
      </c>
      <c r="L68" s="136">
        <f t="shared" si="0"/>
        <v>79.94999999999993</v>
      </c>
      <c r="M68" s="311">
        <f t="shared" si="1"/>
        <v>8.959488989746168</v>
      </c>
      <c r="N68" s="78">
        <f>Margins!B68</f>
        <v>700</v>
      </c>
      <c r="O68" s="25">
        <f t="shared" si="2"/>
        <v>495600</v>
      </c>
      <c r="P68" s="25">
        <f t="shared" si="3"/>
        <v>95900</v>
      </c>
      <c r="R68" s="25"/>
    </row>
    <row r="69" spans="1:16" ht="13.5">
      <c r="A69" s="196" t="s">
        <v>141</v>
      </c>
      <c r="B69" s="173">
        <v>6166</v>
      </c>
      <c r="C69" s="307">
        <v>-0.29</v>
      </c>
      <c r="D69" s="173">
        <v>977</v>
      </c>
      <c r="E69" s="307">
        <v>-0.42</v>
      </c>
      <c r="F69" s="173">
        <v>211</v>
      </c>
      <c r="G69" s="307">
        <v>-0.11</v>
      </c>
      <c r="H69" s="173">
        <v>7354</v>
      </c>
      <c r="I69" s="308">
        <v>-0.31</v>
      </c>
      <c r="J69" s="267">
        <v>86.15</v>
      </c>
      <c r="K69" s="69">
        <v>86.5</v>
      </c>
      <c r="L69" s="136">
        <f aca="true" t="shared" si="4" ref="L69:L132">J69-K69</f>
        <v>-0.3499999999999943</v>
      </c>
      <c r="M69" s="311">
        <f aca="true" t="shared" si="5" ref="M69:M132">L69/K69*100</f>
        <v>-0.40462427745664087</v>
      </c>
      <c r="N69" s="78">
        <f>Margins!B69</f>
        <v>4800</v>
      </c>
      <c r="O69" s="25">
        <f aca="true" t="shared" si="6" ref="O69:O132">D69*N69</f>
        <v>4689600</v>
      </c>
      <c r="P69" s="25">
        <f aca="true" t="shared" si="7" ref="P69:P132">F69*N69</f>
        <v>1012800</v>
      </c>
    </row>
    <row r="70" spans="1:16" ht="13.5">
      <c r="A70" s="196" t="s">
        <v>184</v>
      </c>
      <c r="B70" s="173">
        <v>3226</v>
      </c>
      <c r="C70" s="307">
        <v>0.54</v>
      </c>
      <c r="D70" s="173">
        <v>397</v>
      </c>
      <c r="E70" s="307">
        <v>1.01</v>
      </c>
      <c r="F70" s="173">
        <v>31</v>
      </c>
      <c r="G70" s="307">
        <v>2.44</v>
      </c>
      <c r="H70" s="173">
        <v>3654</v>
      </c>
      <c r="I70" s="308">
        <v>0.59</v>
      </c>
      <c r="J70" s="267">
        <v>83.15</v>
      </c>
      <c r="K70" s="69">
        <v>81.75</v>
      </c>
      <c r="L70" s="136">
        <f t="shared" si="4"/>
        <v>1.4000000000000057</v>
      </c>
      <c r="M70" s="311">
        <f t="shared" si="5"/>
        <v>1.712538226299701</v>
      </c>
      <c r="N70" s="78">
        <f>Margins!B70</f>
        <v>5900</v>
      </c>
      <c r="O70" s="25">
        <f t="shared" si="6"/>
        <v>2342300</v>
      </c>
      <c r="P70" s="25">
        <f t="shared" si="7"/>
        <v>182900</v>
      </c>
    </row>
    <row r="71" spans="1:16" ht="13.5">
      <c r="A71" s="196" t="s">
        <v>175</v>
      </c>
      <c r="B71" s="173">
        <v>4973</v>
      </c>
      <c r="C71" s="307">
        <v>-0.59</v>
      </c>
      <c r="D71" s="173">
        <v>379</v>
      </c>
      <c r="E71" s="307">
        <v>-0.77</v>
      </c>
      <c r="F71" s="173">
        <v>60</v>
      </c>
      <c r="G71" s="307">
        <v>-0.84</v>
      </c>
      <c r="H71" s="173">
        <v>5412</v>
      </c>
      <c r="I71" s="308">
        <v>-0.61</v>
      </c>
      <c r="J71" s="267">
        <v>21.85</v>
      </c>
      <c r="K71" s="69">
        <v>20.65</v>
      </c>
      <c r="L71" s="136">
        <f t="shared" si="4"/>
        <v>1.2000000000000028</v>
      </c>
      <c r="M71" s="311">
        <f t="shared" si="5"/>
        <v>5.8111380145278595</v>
      </c>
      <c r="N71" s="78">
        <f>Margins!B71</f>
        <v>31500</v>
      </c>
      <c r="O71" s="25">
        <f t="shared" si="6"/>
        <v>11938500</v>
      </c>
      <c r="P71" s="25">
        <f t="shared" si="7"/>
        <v>1890000</v>
      </c>
    </row>
    <row r="72" spans="1:18" ht="13.5">
      <c r="A72" s="196" t="s">
        <v>142</v>
      </c>
      <c r="B72" s="173">
        <v>1181</v>
      </c>
      <c r="C72" s="307">
        <v>0.44</v>
      </c>
      <c r="D72" s="173">
        <v>19</v>
      </c>
      <c r="E72" s="307">
        <v>0.06</v>
      </c>
      <c r="F72" s="173">
        <v>4</v>
      </c>
      <c r="G72" s="307">
        <v>0</v>
      </c>
      <c r="H72" s="173">
        <v>1204</v>
      </c>
      <c r="I72" s="308">
        <v>0.44</v>
      </c>
      <c r="J72" s="267">
        <v>156.8</v>
      </c>
      <c r="K72" s="69">
        <v>153.75</v>
      </c>
      <c r="L72" s="136">
        <f t="shared" si="4"/>
        <v>3.0500000000000114</v>
      </c>
      <c r="M72" s="311">
        <f t="shared" si="5"/>
        <v>1.9837398373983814</v>
      </c>
      <c r="N72" s="78">
        <f>Margins!B72</f>
        <v>1750</v>
      </c>
      <c r="O72" s="25">
        <f t="shared" si="6"/>
        <v>33250</v>
      </c>
      <c r="P72" s="25">
        <f t="shared" si="7"/>
        <v>7000</v>
      </c>
      <c r="R72" s="25"/>
    </row>
    <row r="73" spans="1:18" ht="13.5">
      <c r="A73" s="196" t="s">
        <v>176</v>
      </c>
      <c r="B73" s="173">
        <v>5371</v>
      </c>
      <c r="C73" s="307">
        <v>0.36</v>
      </c>
      <c r="D73" s="173">
        <v>348</v>
      </c>
      <c r="E73" s="307">
        <v>1.23</v>
      </c>
      <c r="F73" s="173">
        <v>50</v>
      </c>
      <c r="G73" s="307">
        <v>1.94</v>
      </c>
      <c r="H73" s="173">
        <v>5769</v>
      </c>
      <c r="I73" s="308">
        <v>0.4</v>
      </c>
      <c r="J73" s="267">
        <v>236.85</v>
      </c>
      <c r="K73" s="69">
        <v>232.75</v>
      </c>
      <c r="L73" s="136">
        <f t="shared" si="4"/>
        <v>4.099999999999994</v>
      </c>
      <c r="M73" s="311">
        <f t="shared" si="5"/>
        <v>1.7615467239527365</v>
      </c>
      <c r="N73" s="78">
        <f>Margins!B73</f>
        <v>1450</v>
      </c>
      <c r="O73" s="25">
        <f t="shared" si="6"/>
        <v>504600</v>
      </c>
      <c r="P73" s="25">
        <f t="shared" si="7"/>
        <v>72500</v>
      </c>
      <c r="R73" s="25"/>
    </row>
    <row r="74" spans="1:16" ht="13.5">
      <c r="A74" s="196" t="s">
        <v>167</v>
      </c>
      <c r="B74" s="173">
        <v>1251</v>
      </c>
      <c r="C74" s="307">
        <v>0.44</v>
      </c>
      <c r="D74" s="173">
        <v>93</v>
      </c>
      <c r="E74" s="307">
        <v>1.07</v>
      </c>
      <c r="F74" s="173">
        <v>1</v>
      </c>
      <c r="G74" s="307">
        <v>-0.67</v>
      </c>
      <c r="H74" s="173">
        <v>1345</v>
      </c>
      <c r="I74" s="308">
        <v>0.47</v>
      </c>
      <c r="J74" s="267">
        <v>56.05</v>
      </c>
      <c r="K74" s="69">
        <v>53.95</v>
      </c>
      <c r="L74" s="136">
        <f t="shared" si="4"/>
        <v>2.0999999999999943</v>
      </c>
      <c r="M74" s="311">
        <f t="shared" si="5"/>
        <v>3.892493049119544</v>
      </c>
      <c r="N74" s="78">
        <f>Margins!B74</f>
        <v>7700</v>
      </c>
      <c r="O74" s="25">
        <f t="shared" si="6"/>
        <v>716100</v>
      </c>
      <c r="P74" s="25">
        <f t="shared" si="7"/>
        <v>7700</v>
      </c>
    </row>
    <row r="75" spans="1:16" ht="13.5">
      <c r="A75" s="196" t="s">
        <v>201</v>
      </c>
      <c r="B75" s="173">
        <v>11326</v>
      </c>
      <c r="C75" s="307">
        <v>-0.67</v>
      </c>
      <c r="D75" s="173">
        <v>1807</v>
      </c>
      <c r="E75" s="307">
        <v>-0.77</v>
      </c>
      <c r="F75" s="173">
        <v>378</v>
      </c>
      <c r="G75" s="307">
        <v>-0.69</v>
      </c>
      <c r="H75" s="173">
        <v>13511</v>
      </c>
      <c r="I75" s="308">
        <v>-0.69</v>
      </c>
      <c r="J75" s="267">
        <v>2223.4</v>
      </c>
      <c r="K75" s="25">
        <v>2183</v>
      </c>
      <c r="L75" s="136">
        <f t="shared" si="4"/>
        <v>40.40000000000009</v>
      </c>
      <c r="M75" s="311">
        <f t="shared" si="5"/>
        <v>1.8506642235455835</v>
      </c>
      <c r="N75" s="78">
        <f>Margins!B75</f>
        <v>200</v>
      </c>
      <c r="O75" s="25">
        <f t="shared" si="6"/>
        <v>361400</v>
      </c>
      <c r="P75" s="25">
        <f t="shared" si="7"/>
        <v>75600</v>
      </c>
    </row>
    <row r="76" spans="1:16" ht="13.5">
      <c r="A76" s="196" t="s">
        <v>143</v>
      </c>
      <c r="B76" s="173">
        <v>159</v>
      </c>
      <c r="C76" s="307">
        <v>3.18</v>
      </c>
      <c r="D76" s="173">
        <v>5</v>
      </c>
      <c r="E76" s="307">
        <v>0</v>
      </c>
      <c r="F76" s="173">
        <v>0</v>
      </c>
      <c r="G76" s="307">
        <v>0</v>
      </c>
      <c r="H76" s="173">
        <v>164</v>
      </c>
      <c r="I76" s="308">
        <v>3.32</v>
      </c>
      <c r="J76" s="267">
        <v>115.05</v>
      </c>
      <c r="K76" s="69">
        <v>111.3</v>
      </c>
      <c r="L76" s="136">
        <f t="shared" si="4"/>
        <v>3.75</v>
      </c>
      <c r="M76" s="311">
        <f t="shared" si="5"/>
        <v>3.3692722371967654</v>
      </c>
      <c r="N76" s="78">
        <f>Margins!B76</f>
        <v>2950</v>
      </c>
      <c r="O76" s="25">
        <f t="shared" si="6"/>
        <v>14750</v>
      </c>
      <c r="P76" s="25">
        <f t="shared" si="7"/>
        <v>0</v>
      </c>
    </row>
    <row r="77" spans="1:16" ht="13.5">
      <c r="A77" s="196" t="s">
        <v>90</v>
      </c>
      <c r="B77" s="173">
        <v>1210</v>
      </c>
      <c r="C77" s="307">
        <v>2.9</v>
      </c>
      <c r="D77" s="173">
        <v>0</v>
      </c>
      <c r="E77" s="307">
        <v>0</v>
      </c>
      <c r="F77" s="173">
        <v>0</v>
      </c>
      <c r="G77" s="307">
        <v>0</v>
      </c>
      <c r="H77" s="173">
        <v>1210</v>
      </c>
      <c r="I77" s="308">
        <v>2.9</v>
      </c>
      <c r="J77" s="267">
        <v>485.2</v>
      </c>
      <c r="K77" s="69">
        <v>458.95</v>
      </c>
      <c r="L77" s="136">
        <f t="shared" si="4"/>
        <v>26.25</v>
      </c>
      <c r="M77" s="311">
        <f t="shared" si="5"/>
        <v>5.719577296001743</v>
      </c>
      <c r="N77" s="78">
        <f>Margins!B77</f>
        <v>600</v>
      </c>
      <c r="O77" s="25">
        <f t="shared" si="6"/>
        <v>0</v>
      </c>
      <c r="P77" s="25">
        <f t="shared" si="7"/>
        <v>0</v>
      </c>
    </row>
    <row r="78" spans="1:18" ht="13.5">
      <c r="A78" s="196" t="s">
        <v>35</v>
      </c>
      <c r="B78" s="173">
        <v>4341</v>
      </c>
      <c r="C78" s="307">
        <v>1.01</v>
      </c>
      <c r="D78" s="173">
        <v>207</v>
      </c>
      <c r="E78" s="307">
        <v>8.41</v>
      </c>
      <c r="F78" s="173">
        <v>6</v>
      </c>
      <c r="G78" s="307">
        <v>0</v>
      </c>
      <c r="H78" s="173">
        <v>4554</v>
      </c>
      <c r="I78" s="308">
        <v>1.09</v>
      </c>
      <c r="J78" s="267">
        <v>284.8</v>
      </c>
      <c r="K78" s="69">
        <v>283.2</v>
      </c>
      <c r="L78" s="136">
        <f t="shared" si="4"/>
        <v>1.6000000000000227</v>
      </c>
      <c r="M78" s="311">
        <f t="shared" si="5"/>
        <v>0.5649717514124375</v>
      </c>
      <c r="N78" s="78">
        <f>Margins!B78</f>
        <v>1100</v>
      </c>
      <c r="O78" s="25">
        <f t="shared" si="6"/>
        <v>227700</v>
      </c>
      <c r="P78" s="25">
        <f t="shared" si="7"/>
        <v>6600</v>
      </c>
      <c r="R78" s="25"/>
    </row>
    <row r="79" spans="1:16" ht="13.5">
      <c r="A79" s="196" t="s">
        <v>6</v>
      </c>
      <c r="B79" s="173">
        <v>4843</v>
      </c>
      <c r="C79" s="307">
        <v>-0.45</v>
      </c>
      <c r="D79" s="173">
        <v>614</v>
      </c>
      <c r="E79" s="307">
        <v>-0.21</v>
      </c>
      <c r="F79" s="173">
        <v>113</v>
      </c>
      <c r="G79" s="307">
        <v>0.36</v>
      </c>
      <c r="H79" s="173">
        <v>5570</v>
      </c>
      <c r="I79" s="308">
        <v>-0.42</v>
      </c>
      <c r="J79" s="267">
        <v>171.1</v>
      </c>
      <c r="K79" s="69">
        <v>169.2</v>
      </c>
      <c r="L79" s="136">
        <f t="shared" si="4"/>
        <v>1.9000000000000057</v>
      </c>
      <c r="M79" s="311">
        <f t="shared" si="5"/>
        <v>1.1229314420803815</v>
      </c>
      <c r="N79" s="78">
        <f>Margins!B79</f>
        <v>1125</v>
      </c>
      <c r="O79" s="25">
        <f t="shared" si="6"/>
        <v>690750</v>
      </c>
      <c r="P79" s="25">
        <f t="shared" si="7"/>
        <v>127125</v>
      </c>
    </row>
    <row r="80" spans="1:16" ht="13.5">
      <c r="A80" s="196" t="s">
        <v>177</v>
      </c>
      <c r="B80" s="173">
        <v>8946</v>
      </c>
      <c r="C80" s="307">
        <v>-0.24</v>
      </c>
      <c r="D80" s="173">
        <v>298</v>
      </c>
      <c r="E80" s="307">
        <v>-0.11</v>
      </c>
      <c r="F80" s="173">
        <v>20</v>
      </c>
      <c r="G80" s="307">
        <v>0</v>
      </c>
      <c r="H80" s="173">
        <v>9264</v>
      </c>
      <c r="I80" s="308">
        <v>-0.24</v>
      </c>
      <c r="J80" s="267">
        <v>393.65</v>
      </c>
      <c r="K80" s="69">
        <v>387</v>
      </c>
      <c r="L80" s="136">
        <f t="shared" si="4"/>
        <v>6.649999999999977</v>
      </c>
      <c r="M80" s="311">
        <f t="shared" si="5"/>
        <v>1.7183462532299683</v>
      </c>
      <c r="N80" s="78">
        <f>Margins!B80</f>
        <v>1000</v>
      </c>
      <c r="O80" s="25">
        <f t="shared" si="6"/>
        <v>298000</v>
      </c>
      <c r="P80" s="25">
        <f t="shared" si="7"/>
        <v>20000</v>
      </c>
    </row>
    <row r="81" spans="1:18" ht="13.5">
      <c r="A81" s="196" t="s">
        <v>168</v>
      </c>
      <c r="B81" s="173">
        <v>128</v>
      </c>
      <c r="C81" s="307">
        <v>1.06</v>
      </c>
      <c r="D81" s="173">
        <v>0</v>
      </c>
      <c r="E81" s="307">
        <v>-1</v>
      </c>
      <c r="F81" s="173">
        <v>0</v>
      </c>
      <c r="G81" s="307">
        <v>0</v>
      </c>
      <c r="H81" s="173">
        <v>128</v>
      </c>
      <c r="I81" s="308">
        <v>0.56</v>
      </c>
      <c r="J81" s="267">
        <v>671.05</v>
      </c>
      <c r="K81" s="69">
        <v>683.7</v>
      </c>
      <c r="L81" s="136">
        <f t="shared" si="4"/>
        <v>-12.650000000000091</v>
      </c>
      <c r="M81" s="311">
        <f t="shared" si="5"/>
        <v>-1.8502267076203145</v>
      </c>
      <c r="N81" s="78">
        <f>Margins!B81</f>
        <v>600</v>
      </c>
      <c r="O81" s="25">
        <f t="shared" si="6"/>
        <v>0</v>
      </c>
      <c r="P81" s="25">
        <f t="shared" si="7"/>
        <v>0</v>
      </c>
      <c r="R81" s="25"/>
    </row>
    <row r="82" spans="1:16" ht="13.5">
      <c r="A82" s="196" t="s">
        <v>132</v>
      </c>
      <c r="B82" s="173">
        <v>3316</v>
      </c>
      <c r="C82" s="307">
        <v>-0.06</v>
      </c>
      <c r="D82" s="173">
        <v>34</v>
      </c>
      <c r="E82" s="307">
        <v>-0.4</v>
      </c>
      <c r="F82" s="173">
        <v>0</v>
      </c>
      <c r="G82" s="307">
        <v>-1</v>
      </c>
      <c r="H82" s="173">
        <v>3350</v>
      </c>
      <c r="I82" s="308">
        <v>-0.07</v>
      </c>
      <c r="J82" s="267">
        <v>680.55</v>
      </c>
      <c r="K82" s="69">
        <v>679.25</v>
      </c>
      <c r="L82" s="136">
        <f t="shared" si="4"/>
        <v>1.2999999999999545</v>
      </c>
      <c r="M82" s="311">
        <f t="shared" si="5"/>
        <v>0.19138755980860575</v>
      </c>
      <c r="N82" s="78">
        <f>Margins!B82</f>
        <v>400</v>
      </c>
      <c r="O82" s="25">
        <f t="shared" si="6"/>
        <v>13600</v>
      </c>
      <c r="P82" s="25">
        <f t="shared" si="7"/>
        <v>0</v>
      </c>
    </row>
    <row r="83" spans="1:16" ht="13.5">
      <c r="A83" s="196" t="s">
        <v>144</v>
      </c>
      <c r="B83" s="173">
        <v>69</v>
      </c>
      <c r="C83" s="307">
        <v>-0.03</v>
      </c>
      <c r="D83" s="173">
        <v>0</v>
      </c>
      <c r="E83" s="307">
        <v>0</v>
      </c>
      <c r="F83" s="173">
        <v>0</v>
      </c>
      <c r="G83" s="307">
        <v>0</v>
      </c>
      <c r="H83" s="173">
        <v>69</v>
      </c>
      <c r="I83" s="308">
        <v>-0.03</v>
      </c>
      <c r="J83" s="267">
        <v>2156.5</v>
      </c>
      <c r="K83" s="69">
        <v>2126.1</v>
      </c>
      <c r="L83" s="136">
        <f t="shared" si="4"/>
        <v>30.40000000000009</v>
      </c>
      <c r="M83" s="311">
        <f t="shared" si="5"/>
        <v>1.4298480786416485</v>
      </c>
      <c r="N83" s="78">
        <f>Margins!B83</f>
        <v>250</v>
      </c>
      <c r="O83" s="25">
        <f t="shared" si="6"/>
        <v>0</v>
      </c>
      <c r="P83" s="25">
        <f t="shared" si="7"/>
        <v>0</v>
      </c>
    </row>
    <row r="84" spans="1:18" ht="13.5">
      <c r="A84" s="196" t="s">
        <v>296</v>
      </c>
      <c r="B84" s="173">
        <v>6251</v>
      </c>
      <c r="C84" s="307">
        <v>0.91</v>
      </c>
      <c r="D84" s="173">
        <v>15</v>
      </c>
      <c r="E84" s="307">
        <v>0.88</v>
      </c>
      <c r="F84" s="173">
        <v>1</v>
      </c>
      <c r="G84" s="307">
        <v>0</v>
      </c>
      <c r="H84" s="173">
        <v>6267</v>
      </c>
      <c r="I84" s="308">
        <v>0.91</v>
      </c>
      <c r="J84" s="267">
        <v>725.75</v>
      </c>
      <c r="K84" s="69">
        <v>707.05</v>
      </c>
      <c r="L84" s="136">
        <f t="shared" si="4"/>
        <v>18.700000000000045</v>
      </c>
      <c r="M84" s="311">
        <f t="shared" si="5"/>
        <v>2.644791740329545</v>
      </c>
      <c r="N84" s="78">
        <f>Margins!B84</f>
        <v>300</v>
      </c>
      <c r="O84" s="25">
        <f t="shared" si="6"/>
        <v>4500</v>
      </c>
      <c r="P84" s="25">
        <f t="shared" si="7"/>
        <v>300</v>
      </c>
      <c r="R84" s="25"/>
    </row>
    <row r="85" spans="1:16" ht="13.5">
      <c r="A85" s="196" t="s">
        <v>133</v>
      </c>
      <c r="B85" s="173">
        <v>776</v>
      </c>
      <c r="C85" s="307">
        <v>1.28</v>
      </c>
      <c r="D85" s="173">
        <v>166</v>
      </c>
      <c r="E85" s="307">
        <v>2.39</v>
      </c>
      <c r="F85" s="173">
        <v>5</v>
      </c>
      <c r="G85" s="307">
        <v>0.25</v>
      </c>
      <c r="H85" s="173">
        <v>947</v>
      </c>
      <c r="I85" s="308">
        <v>1.4</v>
      </c>
      <c r="J85" s="267">
        <v>32.8</v>
      </c>
      <c r="K85" s="69">
        <v>32.1</v>
      </c>
      <c r="L85" s="136">
        <f t="shared" si="4"/>
        <v>0.6999999999999957</v>
      </c>
      <c r="M85" s="311">
        <f t="shared" si="5"/>
        <v>2.1806853582554386</v>
      </c>
      <c r="N85" s="78">
        <f>Margins!B85</f>
        <v>12500</v>
      </c>
      <c r="O85" s="25">
        <f t="shared" si="6"/>
        <v>2075000</v>
      </c>
      <c r="P85" s="25">
        <f t="shared" si="7"/>
        <v>62500</v>
      </c>
    </row>
    <row r="86" spans="1:18" ht="13.5">
      <c r="A86" s="196" t="s">
        <v>169</v>
      </c>
      <c r="B86" s="173">
        <v>272</v>
      </c>
      <c r="C86" s="307">
        <v>1.69</v>
      </c>
      <c r="D86" s="173">
        <v>0</v>
      </c>
      <c r="E86" s="307">
        <v>0</v>
      </c>
      <c r="F86" s="173">
        <v>3</v>
      </c>
      <c r="G86" s="307">
        <v>0</v>
      </c>
      <c r="H86" s="173">
        <v>275</v>
      </c>
      <c r="I86" s="308">
        <v>1.72</v>
      </c>
      <c r="J86" s="267">
        <v>119.85</v>
      </c>
      <c r="K86" s="69">
        <v>117.3</v>
      </c>
      <c r="L86" s="136">
        <f t="shared" si="4"/>
        <v>2.549999999999997</v>
      </c>
      <c r="M86" s="311">
        <f t="shared" si="5"/>
        <v>2.1739130434782585</v>
      </c>
      <c r="N86" s="78">
        <f>Margins!B86</f>
        <v>4000</v>
      </c>
      <c r="O86" s="25">
        <f t="shared" si="6"/>
        <v>0</v>
      </c>
      <c r="P86" s="25">
        <f t="shared" si="7"/>
        <v>12000</v>
      </c>
      <c r="R86" s="25"/>
    </row>
    <row r="87" spans="1:16" ht="13.5">
      <c r="A87" s="196" t="s">
        <v>297</v>
      </c>
      <c r="B87" s="173">
        <v>2199</v>
      </c>
      <c r="C87" s="307">
        <v>1.37</v>
      </c>
      <c r="D87" s="173">
        <v>18</v>
      </c>
      <c r="E87" s="307">
        <v>0.8</v>
      </c>
      <c r="F87" s="173">
        <v>0</v>
      </c>
      <c r="G87" s="307">
        <v>0</v>
      </c>
      <c r="H87" s="173">
        <v>2217</v>
      </c>
      <c r="I87" s="308">
        <v>1.36</v>
      </c>
      <c r="J87" s="267">
        <v>416.05</v>
      </c>
      <c r="K87" s="69">
        <v>406.2</v>
      </c>
      <c r="L87" s="136">
        <f t="shared" si="4"/>
        <v>9.850000000000023</v>
      </c>
      <c r="M87" s="311">
        <f t="shared" si="5"/>
        <v>2.4249138355489963</v>
      </c>
      <c r="N87" s="78">
        <f>Margins!B87</f>
        <v>550</v>
      </c>
      <c r="O87" s="25">
        <f t="shared" si="6"/>
        <v>9900</v>
      </c>
      <c r="P87" s="25">
        <f t="shared" si="7"/>
        <v>0</v>
      </c>
    </row>
    <row r="88" spans="1:16" ht="13.5">
      <c r="A88" s="196" t="s">
        <v>298</v>
      </c>
      <c r="B88" s="173">
        <v>641</v>
      </c>
      <c r="C88" s="307">
        <v>0.26</v>
      </c>
      <c r="D88" s="173">
        <v>2</v>
      </c>
      <c r="E88" s="307">
        <v>1</v>
      </c>
      <c r="F88" s="173">
        <v>0</v>
      </c>
      <c r="G88" s="307">
        <v>0</v>
      </c>
      <c r="H88" s="173">
        <v>643</v>
      </c>
      <c r="I88" s="308">
        <v>0.26</v>
      </c>
      <c r="J88" s="267">
        <v>422.3</v>
      </c>
      <c r="K88" s="69">
        <v>413.4</v>
      </c>
      <c r="L88" s="136">
        <f t="shared" si="4"/>
        <v>8.900000000000034</v>
      </c>
      <c r="M88" s="311">
        <f t="shared" si="5"/>
        <v>2.152878567972916</v>
      </c>
      <c r="N88" s="78">
        <f>Margins!B88</f>
        <v>550</v>
      </c>
      <c r="O88" s="25">
        <f t="shared" si="6"/>
        <v>1100</v>
      </c>
      <c r="P88" s="25">
        <f t="shared" si="7"/>
        <v>0</v>
      </c>
    </row>
    <row r="89" spans="1:16" ht="13.5">
      <c r="A89" s="196" t="s">
        <v>178</v>
      </c>
      <c r="B89" s="173">
        <v>1453</v>
      </c>
      <c r="C89" s="307">
        <v>1.91</v>
      </c>
      <c r="D89" s="173">
        <v>17</v>
      </c>
      <c r="E89" s="307">
        <v>7.5</v>
      </c>
      <c r="F89" s="173">
        <v>0</v>
      </c>
      <c r="G89" s="307">
        <v>-1</v>
      </c>
      <c r="H89" s="173">
        <v>1470</v>
      </c>
      <c r="I89" s="308">
        <v>1.91</v>
      </c>
      <c r="J89" s="267">
        <v>148.5</v>
      </c>
      <c r="K89" s="69">
        <v>144.3</v>
      </c>
      <c r="L89" s="136">
        <f t="shared" si="4"/>
        <v>4.199999999999989</v>
      </c>
      <c r="M89" s="311">
        <f t="shared" si="5"/>
        <v>2.9106029106029023</v>
      </c>
      <c r="N89" s="78">
        <f>Margins!B89</f>
        <v>2500</v>
      </c>
      <c r="O89" s="25">
        <f t="shared" si="6"/>
        <v>42500</v>
      </c>
      <c r="P89" s="25">
        <f t="shared" si="7"/>
        <v>0</v>
      </c>
    </row>
    <row r="90" spans="1:16" ht="13.5">
      <c r="A90" s="196" t="s">
        <v>145</v>
      </c>
      <c r="B90" s="173">
        <v>146</v>
      </c>
      <c r="C90" s="307">
        <v>0.42</v>
      </c>
      <c r="D90" s="173">
        <v>11</v>
      </c>
      <c r="E90" s="307">
        <v>0.57</v>
      </c>
      <c r="F90" s="173">
        <v>5</v>
      </c>
      <c r="G90" s="307">
        <v>0</v>
      </c>
      <c r="H90" s="173">
        <v>162</v>
      </c>
      <c r="I90" s="308">
        <v>0.47</v>
      </c>
      <c r="J90" s="267">
        <v>160.05</v>
      </c>
      <c r="K90" s="69">
        <v>157.9</v>
      </c>
      <c r="L90" s="136">
        <f t="shared" si="4"/>
        <v>2.1500000000000057</v>
      </c>
      <c r="M90" s="311">
        <f t="shared" si="5"/>
        <v>1.3616212792906939</v>
      </c>
      <c r="N90" s="78">
        <f>Margins!B90</f>
        <v>1700</v>
      </c>
      <c r="O90" s="25">
        <f t="shared" si="6"/>
        <v>18700</v>
      </c>
      <c r="P90" s="25">
        <f t="shared" si="7"/>
        <v>8500</v>
      </c>
    </row>
    <row r="91" spans="1:18" ht="13.5">
      <c r="A91" s="196" t="s">
        <v>274</v>
      </c>
      <c r="B91" s="173">
        <v>1281</v>
      </c>
      <c r="C91" s="307">
        <v>-0.32</v>
      </c>
      <c r="D91" s="173">
        <v>21</v>
      </c>
      <c r="E91" s="307">
        <v>-0.49</v>
      </c>
      <c r="F91" s="173">
        <v>0</v>
      </c>
      <c r="G91" s="307">
        <v>0</v>
      </c>
      <c r="H91" s="173">
        <v>1302</v>
      </c>
      <c r="I91" s="308">
        <v>-0.32</v>
      </c>
      <c r="J91" s="267">
        <v>243.7</v>
      </c>
      <c r="K91" s="69">
        <v>244.35</v>
      </c>
      <c r="L91" s="136">
        <f t="shared" si="4"/>
        <v>-0.6500000000000057</v>
      </c>
      <c r="M91" s="311">
        <f t="shared" si="5"/>
        <v>-0.26601186822181533</v>
      </c>
      <c r="N91" s="78">
        <f>Margins!B91</f>
        <v>850</v>
      </c>
      <c r="O91" s="25">
        <f t="shared" si="6"/>
        <v>17850</v>
      </c>
      <c r="P91" s="25">
        <f t="shared" si="7"/>
        <v>0</v>
      </c>
      <c r="R91" s="25"/>
    </row>
    <row r="92" spans="1:16" ht="13.5">
      <c r="A92" s="196" t="s">
        <v>210</v>
      </c>
      <c r="B92" s="173">
        <v>4203</v>
      </c>
      <c r="C92" s="307">
        <v>1.28</v>
      </c>
      <c r="D92" s="173">
        <v>238</v>
      </c>
      <c r="E92" s="307">
        <v>5.8</v>
      </c>
      <c r="F92" s="173">
        <v>4</v>
      </c>
      <c r="G92" s="307">
        <v>3</v>
      </c>
      <c r="H92" s="173">
        <v>4445</v>
      </c>
      <c r="I92" s="308">
        <v>1.37</v>
      </c>
      <c r="J92" s="267">
        <v>1466.2</v>
      </c>
      <c r="K92" s="69">
        <v>1439.3</v>
      </c>
      <c r="L92" s="136">
        <f t="shared" si="4"/>
        <v>26.90000000000009</v>
      </c>
      <c r="M92" s="311">
        <f t="shared" si="5"/>
        <v>1.8689640797610014</v>
      </c>
      <c r="N92" s="78">
        <f>Margins!B92</f>
        <v>200</v>
      </c>
      <c r="O92" s="25">
        <f t="shared" si="6"/>
        <v>47600</v>
      </c>
      <c r="P92" s="25">
        <f t="shared" si="7"/>
        <v>800</v>
      </c>
    </row>
    <row r="93" spans="1:16" ht="13.5">
      <c r="A93" s="196" t="s">
        <v>299</v>
      </c>
      <c r="B93" s="173">
        <v>757</v>
      </c>
      <c r="C93" s="307">
        <v>2.19</v>
      </c>
      <c r="D93" s="173">
        <v>0</v>
      </c>
      <c r="E93" s="307">
        <v>0</v>
      </c>
      <c r="F93" s="173">
        <v>0</v>
      </c>
      <c r="G93" s="307">
        <v>0</v>
      </c>
      <c r="H93" s="173">
        <v>757</v>
      </c>
      <c r="I93" s="308">
        <v>2.19</v>
      </c>
      <c r="J93" s="267">
        <v>589.95</v>
      </c>
      <c r="K93" s="267">
        <v>572.3</v>
      </c>
      <c r="L93" s="136">
        <f t="shared" si="4"/>
        <v>17.65000000000009</v>
      </c>
      <c r="M93" s="311">
        <f t="shared" si="5"/>
        <v>3.0840468285864215</v>
      </c>
      <c r="N93" s="78">
        <f>Margins!B93</f>
        <v>350</v>
      </c>
      <c r="O93" s="25">
        <f t="shared" si="6"/>
        <v>0</v>
      </c>
      <c r="P93" s="25">
        <f t="shared" si="7"/>
        <v>0</v>
      </c>
    </row>
    <row r="94" spans="1:16" ht="13.5">
      <c r="A94" s="196" t="s">
        <v>7</v>
      </c>
      <c r="B94" s="173">
        <v>4364</v>
      </c>
      <c r="C94" s="307">
        <v>0.33</v>
      </c>
      <c r="D94" s="173">
        <v>74</v>
      </c>
      <c r="E94" s="307">
        <v>0.1</v>
      </c>
      <c r="F94" s="173">
        <v>14</v>
      </c>
      <c r="G94" s="307">
        <v>1.8</v>
      </c>
      <c r="H94" s="173">
        <v>4452</v>
      </c>
      <c r="I94" s="308">
        <v>0.33</v>
      </c>
      <c r="J94" s="267">
        <v>933.45</v>
      </c>
      <c r="K94" s="69">
        <v>910.95</v>
      </c>
      <c r="L94" s="136">
        <f t="shared" si="4"/>
        <v>22.5</v>
      </c>
      <c r="M94" s="311">
        <f t="shared" si="5"/>
        <v>2.469948954388276</v>
      </c>
      <c r="N94" s="78">
        <f>Margins!B94</f>
        <v>650</v>
      </c>
      <c r="O94" s="25">
        <f t="shared" si="6"/>
        <v>48100</v>
      </c>
      <c r="P94" s="25">
        <f t="shared" si="7"/>
        <v>9100</v>
      </c>
    </row>
    <row r="95" spans="1:16" ht="13.5">
      <c r="A95" s="196" t="s">
        <v>170</v>
      </c>
      <c r="B95" s="173">
        <v>1819</v>
      </c>
      <c r="C95" s="307">
        <v>2.15</v>
      </c>
      <c r="D95" s="173">
        <v>0</v>
      </c>
      <c r="E95" s="307">
        <v>0</v>
      </c>
      <c r="F95" s="173">
        <v>0</v>
      </c>
      <c r="G95" s="307">
        <v>0</v>
      </c>
      <c r="H95" s="173">
        <v>1819</v>
      </c>
      <c r="I95" s="308">
        <v>2.15</v>
      </c>
      <c r="J95" s="267">
        <v>504.35</v>
      </c>
      <c r="K95" s="69">
        <v>486.85</v>
      </c>
      <c r="L95" s="136">
        <f t="shared" si="4"/>
        <v>17.5</v>
      </c>
      <c r="M95" s="311">
        <f t="shared" si="5"/>
        <v>3.5945363048166783</v>
      </c>
      <c r="N95" s="78">
        <f>Margins!B95</f>
        <v>1200</v>
      </c>
      <c r="O95" s="25">
        <f t="shared" si="6"/>
        <v>0</v>
      </c>
      <c r="P95" s="25">
        <f t="shared" si="7"/>
        <v>0</v>
      </c>
    </row>
    <row r="96" spans="1:16" ht="13.5">
      <c r="A96" s="196" t="s">
        <v>224</v>
      </c>
      <c r="B96" s="173">
        <v>2915</v>
      </c>
      <c r="C96" s="307">
        <v>-0.19</v>
      </c>
      <c r="D96" s="173">
        <v>59</v>
      </c>
      <c r="E96" s="307">
        <v>0.11</v>
      </c>
      <c r="F96" s="173">
        <v>1</v>
      </c>
      <c r="G96" s="307">
        <v>0</v>
      </c>
      <c r="H96" s="173">
        <v>2975</v>
      </c>
      <c r="I96" s="308">
        <v>-0.18</v>
      </c>
      <c r="J96" s="267">
        <v>922.35</v>
      </c>
      <c r="K96" s="69">
        <v>905.8</v>
      </c>
      <c r="L96" s="136">
        <f t="shared" si="4"/>
        <v>16.550000000000068</v>
      </c>
      <c r="M96" s="311">
        <f t="shared" si="5"/>
        <v>1.827114153234717</v>
      </c>
      <c r="N96" s="78">
        <f>Margins!B96</f>
        <v>400</v>
      </c>
      <c r="O96" s="25">
        <f t="shared" si="6"/>
        <v>23600</v>
      </c>
      <c r="P96" s="25">
        <f t="shared" si="7"/>
        <v>400</v>
      </c>
    </row>
    <row r="97" spans="1:16" ht="13.5">
      <c r="A97" s="196" t="s">
        <v>207</v>
      </c>
      <c r="B97" s="173">
        <v>868</v>
      </c>
      <c r="C97" s="307">
        <v>4.29</v>
      </c>
      <c r="D97" s="173">
        <v>86</v>
      </c>
      <c r="E97" s="307">
        <v>5.62</v>
      </c>
      <c r="F97" s="173">
        <v>3</v>
      </c>
      <c r="G97" s="307">
        <v>-0.25</v>
      </c>
      <c r="H97" s="173">
        <v>957</v>
      </c>
      <c r="I97" s="308">
        <v>4.29</v>
      </c>
      <c r="J97" s="267">
        <v>221.25</v>
      </c>
      <c r="K97" s="69">
        <v>216.7</v>
      </c>
      <c r="L97" s="136">
        <f t="shared" si="4"/>
        <v>4.550000000000011</v>
      </c>
      <c r="M97" s="311">
        <f t="shared" si="5"/>
        <v>2.099676972773425</v>
      </c>
      <c r="N97" s="78">
        <f>Margins!B97</f>
        <v>1250</v>
      </c>
      <c r="O97" s="25">
        <f t="shared" si="6"/>
        <v>107500</v>
      </c>
      <c r="P97" s="25">
        <f t="shared" si="7"/>
        <v>3750</v>
      </c>
    </row>
    <row r="98" spans="1:16" ht="13.5">
      <c r="A98" s="196" t="s">
        <v>300</v>
      </c>
      <c r="B98" s="173">
        <v>2320</v>
      </c>
      <c r="C98" s="307">
        <v>3.61</v>
      </c>
      <c r="D98" s="173">
        <v>3</v>
      </c>
      <c r="E98" s="307">
        <v>2</v>
      </c>
      <c r="F98" s="173">
        <v>0</v>
      </c>
      <c r="G98" s="307">
        <v>0</v>
      </c>
      <c r="H98" s="173">
        <v>2323</v>
      </c>
      <c r="I98" s="308">
        <v>3.61</v>
      </c>
      <c r="J98" s="267">
        <v>814.05</v>
      </c>
      <c r="K98" s="69">
        <v>813.25</v>
      </c>
      <c r="L98" s="136">
        <f t="shared" si="4"/>
        <v>0.7999999999999545</v>
      </c>
      <c r="M98" s="311">
        <f t="shared" si="5"/>
        <v>0.09837073470641924</v>
      </c>
      <c r="N98" s="78">
        <f>Margins!B98</f>
        <v>250</v>
      </c>
      <c r="O98" s="25">
        <f t="shared" si="6"/>
        <v>750</v>
      </c>
      <c r="P98" s="25">
        <f t="shared" si="7"/>
        <v>0</v>
      </c>
    </row>
    <row r="99" spans="1:16" ht="13.5">
      <c r="A99" s="196" t="s">
        <v>280</v>
      </c>
      <c r="B99" s="173">
        <v>3755</v>
      </c>
      <c r="C99" s="307">
        <v>-0.38</v>
      </c>
      <c r="D99" s="173">
        <v>43</v>
      </c>
      <c r="E99" s="307">
        <v>-0.43</v>
      </c>
      <c r="F99" s="173">
        <v>0</v>
      </c>
      <c r="G99" s="307">
        <v>-1</v>
      </c>
      <c r="H99" s="173">
        <v>3798</v>
      </c>
      <c r="I99" s="308">
        <v>-0.38</v>
      </c>
      <c r="J99" s="267">
        <v>295.45</v>
      </c>
      <c r="K99" s="69">
        <v>300.95</v>
      </c>
      <c r="L99" s="136">
        <f t="shared" si="4"/>
        <v>-5.5</v>
      </c>
      <c r="M99" s="311">
        <f t="shared" si="5"/>
        <v>-1.8275461040039873</v>
      </c>
      <c r="N99" s="78">
        <f>Margins!B99</f>
        <v>1600</v>
      </c>
      <c r="O99" s="25">
        <f t="shared" si="6"/>
        <v>68800</v>
      </c>
      <c r="P99" s="25">
        <f t="shared" si="7"/>
        <v>0</v>
      </c>
    </row>
    <row r="100" spans="1:16" ht="13.5">
      <c r="A100" s="196" t="s">
        <v>146</v>
      </c>
      <c r="B100" s="173">
        <v>225</v>
      </c>
      <c r="C100" s="307">
        <v>5.43</v>
      </c>
      <c r="D100" s="173">
        <v>16</v>
      </c>
      <c r="E100" s="307">
        <v>15</v>
      </c>
      <c r="F100" s="173">
        <v>0</v>
      </c>
      <c r="G100" s="307">
        <v>0</v>
      </c>
      <c r="H100" s="173">
        <v>241</v>
      </c>
      <c r="I100" s="308">
        <v>5.69</v>
      </c>
      <c r="J100" s="267">
        <v>41.55</v>
      </c>
      <c r="K100" s="69">
        <v>40.15</v>
      </c>
      <c r="L100" s="136">
        <f t="shared" si="4"/>
        <v>1.3999999999999986</v>
      </c>
      <c r="M100" s="311">
        <f t="shared" si="5"/>
        <v>3.486924034869237</v>
      </c>
      <c r="N100" s="78">
        <f>Margins!B100</f>
        <v>8900</v>
      </c>
      <c r="O100" s="25">
        <f t="shared" si="6"/>
        <v>142400</v>
      </c>
      <c r="P100" s="25">
        <f t="shared" si="7"/>
        <v>0</v>
      </c>
    </row>
    <row r="101" spans="1:16" ht="13.5">
      <c r="A101" s="196" t="s">
        <v>8</v>
      </c>
      <c r="B101" s="173">
        <v>12017</v>
      </c>
      <c r="C101" s="307">
        <v>0.08</v>
      </c>
      <c r="D101" s="173">
        <v>1120</v>
      </c>
      <c r="E101" s="307">
        <v>-0.28</v>
      </c>
      <c r="F101" s="173">
        <v>166</v>
      </c>
      <c r="G101" s="307">
        <v>-0.31</v>
      </c>
      <c r="H101" s="173">
        <v>13303</v>
      </c>
      <c r="I101" s="308">
        <v>0.03</v>
      </c>
      <c r="J101" s="267">
        <v>164.1</v>
      </c>
      <c r="K101" s="69">
        <v>160.9</v>
      </c>
      <c r="L101" s="136">
        <f t="shared" si="4"/>
        <v>3.1999999999999886</v>
      </c>
      <c r="M101" s="311">
        <f t="shared" si="5"/>
        <v>1.9888129272840203</v>
      </c>
      <c r="N101" s="78">
        <f>Margins!B101</f>
        <v>1600</v>
      </c>
      <c r="O101" s="25">
        <f t="shared" si="6"/>
        <v>1792000</v>
      </c>
      <c r="P101" s="25">
        <f t="shared" si="7"/>
        <v>265600</v>
      </c>
    </row>
    <row r="102" spans="1:16" ht="13.5">
      <c r="A102" s="196" t="s">
        <v>301</v>
      </c>
      <c r="B102" s="173">
        <v>361</v>
      </c>
      <c r="C102" s="307">
        <v>-0.59</v>
      </c>
      <c r="D102" s="173">
        <v>8</v>
      </c>
      <c r="E102" s="307">
        <v>0.6</v>
      </c>
      <c r="F102" s="173">
        <v>0</v>
      </c>
      <c r="G102" s="307">
        <v>0</v>
      </c>
      <c r="H102" s="173">
        <v>369</v>
      </c>
      <c r="I102" s="308">
        <v>-0.59</v>
      </c>
      <c r="J102" s="267">
        <v>224.35</v>
      </c>
      <c r="K102" s="69">
        <v>221.45</v>
      </c>
      <c r="L102" s="136">
        <f t="shared" si="4"/>
        <v>2.9000000000000057</v>
      </c>
      <c r="M102" s="311">
        <f t="shared" si="5"/>
        <v>1.3095506886430373</v>
      </c>
      <c r="N102" s="78">
        <f>Margins!B102</f>
        <v>1000</v>
      </c>
      <c r="O102" s="25">
        <f t="shared" si="6"/>
        <v>8000</v>
      </c>
      <c r="P102" s="25">
        <f t="shared" si="7"/>
        <v>0</v>
      </c>
    </row>
    <row r="103" spans="1:16" ht="13.5">
      <c r="A103" s="196" t="s">
        <v>179</v>
      </c>
      <c r="B103" s="173">
        <v>1068</v>
      </c>
      <c r="C103" s="307">
        <v>-0.26</v>
      </c>
      <c r="D103" s="173">
        <v>106</v>
      </c>
      <c r="E103" s="307">
        <v>-0.27</v>
      </c>
      <c r="F103" s="173">
        <v>5</v>
      </c>
      <c r="G103" s="307">
        <v>-0.67</v>
      </c>
      <c r="H103" s="173">
        <v>1179</v>
      </c>
      <c r="I103" s="308">
        <v>-0.26</v>
      </c>
      <c r="J103" s="267">
        <v>16.9</v>
      </c>
      <c r="K103" s="69">
        <v>16.7</v>
      </c>
      <c r="L103" s="136">
        <f t="shared" si="4"/>
        <v>0.1999999999999993</v>
      </c>
      <c r="M103" s="311">
        <f t="shared" si="5"/>
        <v>1.1976047904191574</v>
      </c>
      <c r="N103" s="78">
        <f>Margins!B103</f>
        <v>28000</v>
      </c>
      <c r="O103" s="25">
        <f t="shared" si="6"/>
        <v>2968000</v>
      </c>
      <c r="P103" s="25">
        <f t="shared" si="7"/>
        <v>140000</v>
      </c>
    </row>
    <row r="104" spans="1:16" ht="13.5">
      <c r="A104" s="196" t="s">
        <v>202</v>
      </c>
      <c r="B104" s="173">
        <v>434</v>
      </c>
      <c r="C104" s="307">
        <v>-0.2</v>
      </c>
      <c r="D104" s="173">
        <v>13</v>
      </c>
      <c r="E104" s="307">
        <v>0</v>
      </c>
      <c r="F104" s="173">
        <v>0</v>
      </c>
      <c r="G104" s="307">
        <v>-1</v>
      </c>
      <c r="H104" s="173">
        <v>447</v>
      </c>
      <c r="I104" s="308">
        <v>-0.2</v>
      </c>
      <c r="J104" s="267">
        <v>212.7</v>
      </c>
      <c r="K104" s="69">
        <v>210.4</v>
      </c>
      <c r="L104" s="136">
        <f t="shared" si="4"/>
        <v>2.299999999999983</v>
      </c>
      <c r="M104" s="311">
        <f t="shared" si="5"/>
        <v>1.0931558935361134</v>
      </c>
      <c r="N104" s="78">
        <f>Margins!B104</f>
        <v>1150</v>
      </c>
      <c r="O104" s="25">
        <f t="shared" si="6"/>
        <v>14950</v>
      </c>
      <c r="P104" s="25">
        <f t="shared" si="7"/>
        <v>0</v>
      </c>
    </row>
    <row r="105" spans="1:16" ht="13.5">
      <c r="A105" s="196" t="s">
        <v>171</v>
      </c>
      <c r="B105" s="173">
        <v>3025</v>
      </c>
      <c r="C105" s="307">
        <v>-0.16</v>
      </c>
      <c r="D105" s="173">
        <v>7</v>
      </c>
      <c r="E105" s="307">
        <v>-0.78</v>
      </c>
      <c r="F105" s="173">
        <v>1</v>
      </c>
      <c r="G105" s="307">
        <v>-0.75</v>
      </c>
      <c r="H105" s="173">
        <v>3033</v>
      </c>
      <c r="I105" s="308">
        <v>-0.17</v>
      </c>
      <c r="J105" s="267">
        <v>306.5</v>
      </c>
      <c r="K105" s="69">
        <v>306.45</v>
      </c>
      <c r="L105" s="136">
        <f t="shared" si="4"/>
        <v>0.05000000000001137</v>
      </c>
      <c r="M105" s="311">
        <f t="shared" si="5"/>
        <v>0.016315875346716063</v>
      </c>
      <c r="N105" s="78">
        <f>Margins!B105</f>
        <v>2200</v>
      </c>
      <c r="O105" s="25">
        <f t="shared" si="6"/>
        <v>15400</v>
      </c>
      <c r="P105" s="25">
        <f t="shared" si="7"/>
        <v>2200</v>
      </c>
    </row>
    <row r="106" spans="1:16" ht="13.5">
      <c r="A106" s="196" t="s">
        <v>147</v>
      </c>
      <c r="B106" s="173">
        <v>86</v>
      </c>
      <c r="C106" s="307">
        <v>0.51</v>
      </c>
      <c r="D106" s="173">
        <v>7</v>
      </c>
      <c r="E106" s="307">
        <v>0</v>
      </c>
      <c r="F106" s="173">
        <v>2</v>
      </c>
      <c r="G106" s="307">
        <v>0</v>
      </c>
      <c r="H106" s="173">
        <v>95</v>
      </c>
      <c r="I106" s="308">
        <v>0.67</v>
      </c>
      <c r="J106" s="267">
        <v>57.9</v>
      </c>
      <c r="K106" s="69">
        <v>57</v>
      </c>
      <c r="L106" s="136">
        <f t="shared" si="4"/>
        <v>0.8999999999999986</v>
      </c>
      <c r="M106" s="311">
        <f t="shared" si="5"/>
        <v>1.5789473684210502</v>
      </c>
      <c r="N106" s="78">
        <f>Margins!B106</f>
        <v>5900</v>
      </c>
      <c r="O106" s="25">
        <f t="shared" si="6"/>
        <v>41300</v>
      </c>
      <c r="P106" s="25">
        <f t="shared" si="7"/>
        <v>11800</v>
      </c>
    </row>
    <row r="107" spans="1:16" ht="13.5">
      <c r="A107" s="196" t="s">
        <v>148</v>
      </c>
      <c r="B107" s="173">
        <v>132</v>
      </c>
      <c r="C107" s="307">
        <v>-0.16</v>
      </c>
      <c r="D107" s="173">
        <v>0</v>
      </c>
      <c r="E107" s="307">
        <v>0</v>
      </c>
      <c r="F107" s="173">
        <v>0</v>
      </c>
      <c r="G107" s="307">
        <v>0</v>
      </c>
      <c r="H107" s="173">
        <v>132</v>
      </c>
      <c r="I107" s="308">
        <v>-0.16</v>
      </c>
      <c r="J107" s="267">
        <v>258.6</v>
      </c>
      <c r="K107" s="69">
        <v>250.8</v>
      </c>
      <c r="L107" s="136">
        <f t="shared" si="4"/>
        <v>7.800000000000011</v>
      </c>
      <c r="M107" s="311">
        <f t="shared" si="5"/>
        <v>3.1100478468899566</v>
      </c>
      <c r="N107" s="78">
        <f>Margins!B107</f>
        <v>2090</v>
      </c>
      <c r="O107" s="25">
        <f t="shared" si="6"/>
        <v>0</v>
      </c>
      <c r="P107" s="25">
        <f t="shared" si="7"/>
        <v>0</v>
      </c>
    </row>
    <row r="108" spans="1:18" ht="13.5">
      <c r="A108" s="196" t="s">
        <v>122</v>
      </c>
      <c r="B108" s="173">
        <v>1736</v>
      </c>
      <c r="C108" s="307">
        <v>-0.06</v>
      </c>
      <c r="D108" s="173">
        <v>304</v>
      </c>
      <c r="E108" s="307">
        <v>0.15</v>
      </c>
      <c r="F108" s="173">
        <v>35</v>
      </c>
      <c r="G108" s="307">
        <v>-0.36</v>
      </c>
      <c r="H108" s="173">
        <v>2075</v>
      </c>
      <c r="I108" s="308">
        <v>-0.04</v>
      </c>
      <c r="J108" s="267">
        <v>138.65</v>
      </c>
      <c r="K108" s="69">
        <v>137.3</v>
      </c>
      <c r="L108" s="136">
        <f t="shared" si="4"/>
        <v>1.3499999999999943</v>
      </c>
      <c r="M108" s="311">
        <f t="shared" si="5"/>
        <v>0.983248361252727</v>
      </c>
      <c r="N108" s="78">
        <f>Margins!B108</f>
        <v>3250</v>
      </c>
      <c r="O108" s="25">
        <f t="shared" si="6"/>
        <v>988000</v>
      </c>
      <c r="P108" s="25">
        <f t="shared" si="7"/>
        <v>113750</v>
      </c>
      <c r="R108" s="25"/>
    </row>
    <row r="109" spans="1:18" ht="13.5">
      <c r="A109" s="204" t="s">
        <v>36</v>
      </c>
      <c r="B109" s="173">
        <v>6394</v>
      </c>
      <c r="C109" s="307">
        <v>0.3</v>
      </c>
      <c r="D109" s="173">
        <v>190</v>
      </c>
      <c r="E109" s="307">
        <v>0.46</v>
      </c>
      <c r="F109" s="173">
        <v>51</v>
      </c>
      <c r="G109" s="307">
        <v>-0.14</v>
      </c>
      <c r="H109" s="173">
        <v>6635</v>
      </c>
      <c r="I109" s="308">
        <v>0.29</v>
      </c>
      <c r="J109" s="267">
        <v>923.65</v>
      </c>
      <c r="K109" s="69">
        <v>914.6</v>
      </c>
      <c r="L109" s="136">
        <f t="shared" si="4"/>
        <v>9.049999999999955</v>
      </c>
      <c r="M109" s="311">
        <f t="shared" si="5"/>
        <v>0.9895036081346987</v>
      </c>
      <c r="N109" s="78">
        <f>Margins!B109</f>
        <v>450</v>
      </c>
      <c r="O109" s="25">
        <f t="shared" si="6"/>
        <v>85500</v>
      </c>
      <c r="P109" s="25">
        <f t="shared" si="7"/>
        <v>22950</v>
      </c>
      <c r="R109" s="25"/>
    </row>
    <row r="110" spans="1:18" ht="13.5">
      <c r="A110" s="196" t="s">
        <v>172</v>
      </c>
      <c r="B110" s="173">
        <v>552</v>
      </c>
      <c r="C110" s="307">
        <v>0.22</v>
      </c>
      <c r="D110" s="173">
        <v>12</v>
      </c>
      <c r="E110" s="307">
        <v>0.5</v>
      </c>
      <c r="F110" s="173">
        <v>0</v>
      </c>
      <c r="G110" s="307">
        <v>0</v>
      </c>
      <c r="H110" s="173">
        <v>564</v>
      </c>
      <c r="I110" s="308">
        <v>0.22</v>
      </c>
      <c r="J110" s="267">
        <v>199.15</v>
      </c>
      <c r="K110" s="69">
        <v>197.9</v>
      </c>
      <c r="L110" s="136">
        <f t="shared" si="4"/>
        <v>1.25</v>
      </c>
      <c r="M110" s="311">
        <f t="shared" si="5"/>
        <v>0.631632137443153</v>
      </c>
      <c r="N110" s="78">
        <f>Margins!B110</f>
        <v>1050</v>
      </c>
      <c r="O110" s="25">
        <f t="shared" si="6"/>
        <v>12600</v>
      </c>
      <c r="P110" s="25">
        <f t="shared" si="7"/>
        <v>0</v>
      </c>
      <c r="R110" s="25"/>
    </row>
    <row r="111" spans="1:16" ht="13.5">
      <c r="A111" s="196" t="s">
        <v>80</v>
      </c>
      <c r="B111" s="173">
        <v>879</v>
      </c>
      <c r="C111" s="307">
        <v>0.65</v>
      </c>
      <c r="D111" s="173">
        <v>3</v>
      </c>
      <c r="E111" s="307">
        <v>0.5</v>
      </c>
      <c r="F111" s="173">
        <v>0</v>
      </c>
      <c r="G111" s="307">
        <v>0</v>
      </c>
      <c r="H111" s="173">
        <v>882</v>
      </c>
      <c r="I111" s="308">
        <v>0.65</v>
      </c>
      <c r="J111" s="267">
        <v>225.95</v>
      </c>
      <c r="K111" s="69">
        <v>211.9</v>
      </c>
      <c r="L111" s="136">
        <f t="shared" si="4"/>
        <v>14.049999999999983</v>
      </c>
      <c r="M111" s="311">
        <f t="shared" si="5"/>
        <v>6.630486078338831</v>
      </c>
      <c r="N111" s="78">
        <f>Margins!B111</f>
        <v>1200</v>
      </c>
      <c r="O111" s="25">
        <f t="shared" si="6"/>
        <v>3600</v>
      </c>
      <c r="P111" s="25">
        <f t="shared" si="7"/>
        <v>0</v>
      </c>
    </row>
    <row r="112" spans="1:16" ht="13.5">
      <c r="A112" s="196" t="s">
        <v>276</v>
      </c>
      <c r="B112" s="173">
        <v>605</v>
      </c>
      <c r="C112" s="307">
        <v>-0.58</v>
      </c>
      <c r="D112" s="173">
        <v>0</v>
      </c>
      <c r="E112" s="307">
        <v>-1</v>
      </c>
      <c r="F112" s="173">
        <v>0</v>
      </c>
      <c r="G112" s="307">
        <v>0</v>
      </c>
      <c r="H112" s="173">
        <v>605</v>
      </c>
      <c r="I112" s="308">
        <v>-0.58</v>
      </c>
      <c r="J112" s="267">
        <v>420.2</v>
      </c>
      <c r="K112" s="69">
        <v>423.7</v>
      </c>
      <c r="L112" s="136">
        <f t="shared" si="4"/>
        <v>-3.5</v>
      </c>
      <c r="M112" s="311">
        <f t="shared" si="5"/>
        <v>-0.8260561718196838</v>
      </c>
      <c r="N112" s="78">
        <f>Margins!B112</f>
        <v>700</v>
      </c>
      <c r="O112" s="25">
        <f t="shared" si="6"/>
        <v>0</v>
      </c>
      <c r="P112" s="25">
        <f t="shared" si="7"/>
        <v>0</v>
      </c>
    </row>
    <row r="113" spans="1:16" ht="13.5">
      <c r="A113" s="196" t="s">
        <v>225</v>
      </c>
      <c r="B113" s="173">
        <v>758</v>
      </c>
      <c r="C113" s="307">
        <v>1.1</v>
      </c>
      <c r="D113" s="173">
        <v>0</v>
      </c>
      <c r="E113" s="307">
        <v>0</v>
      </c>
      <c r="F113" s="173">
        <v>1</v>
      </c>
      <c r="G113" s="307">
        <v>0</v>
      </c>
      <c r="H113" s="173">
        <v>759</v>
      </c>
      <c r="I113" s="308">
        <v>1.1</v>
      </c>
      <c r="J113" s="267">
        <v>411.85</v>
      </c>
      <c r="K113" s="69">
        <v>399.45</v>
      </c>
      <c r="L113" s="136">
        <f t="shared" si="4"/>
        <v>12.400000000000034</v>
      </c>
      <c r="M113" s="311">
        <f t="shared" si="5"/>
        <v>3.104268369007394</v>
      </c>
      <c r="N113" s="78">
        <f>Margins!B113</f>
        <v>650</v>
      </c>
      <c r="O113" s="25">
        <f t="shared" si="6"/>
        <v>0</v>
      </c>
      <c r="P113" s="25">
        <f t="shared" si="7"/>
        <v>650</v>
      </c>
    </row>
    <row r="114" spans="1:16" ht="13.5">
      <c r="A114" s="196" t="s">
        <v>81</v>
      </c>
      <c r="B114" s="173">
        <v>2249</v>
      </c>
      <c r="C114" s="307">
        <v>0.68</v>
      </c>
      <c r="D114" s="173">
        <v>13</v>
      </c>
      <c r="E114" s="307">
        <v>2.25</v>
      </c>
      <c r="F114" s="173">
        <v>0</v>
      </c>
      <c r="G114" s="307">
        <v>0</v>
      </c>
      <c r="H114" s="173">
        <v>2262</v>
      </c>
      <c r="I114" s="308">
        <v>0.68</v>
      </c>
      <c r="J114" s="267">
        <v>516</v>
      </c>
      <c r="K114" s="69">
        <v>485.7</v>
      </c>
      <c r="L114" s="136">
        <f t="shared" si="4"/>
        <v>30.30000000000001</v>
      </c>
      <c r="M114" s="311">
        <f t="shared" si="5"/>
        <v>6.238418777022856</v>
      </c>
      <c r="N114" s="78">
        <f>Margins!B114</f>
        <v>1200</v>
      </c>
      <c r="O114" s="25">
        <f t="shared" si="6"/>
        <v>15600</v>
      </c>
      <c r="P114" s="25">
        <f t="shared" si="7"/>
        <v>0</v>
      </c>
    </row>
    <row r="115" spans="1:16" ht="13.5">
      <c r="A115" s="196" t="s">
        <v>226</v>
      </c>
      <c r="B115" s="173">
        <v>7889</v>
      </c>
      <c r="C115" s="307">
        <v>-0.42</v>
      </c>
      <c r="D115" s="173">
        <v>481</v>
      </c>
      <c r="E115" s="307">
        <v>-0.38</v>
      </c>
      <c r="F115" s="173">
        <v>83</v>
      </c>
      <c r="G115" s="307">
        <v>-0.42</v>
      </c>
      <c r="H115" s="173">
        <v>8453</v>
      </c>
      <c r="I115" s="308">
        <v>-0.42</v>
      </c>
      <c r="J115" s="267">
        <v>214.75</v>
      </c>
      <c r="K115" s="69">
        <v>210.7</v>
      </c>
      <c r="L115" s="136">
        <f t="shared" si="4"/>
        <v>4.050000000000011</v>
      </c>
      <c r="M115" s="311">
        <f t="shared" si="5"/>
        <v>1.9221642145230242</v>
      </c>
      <c r="N115" s="78">
        <f>Margins!B115</f>
        <v>2800</v>
      </c>
      <c r="O115" s="25">
        <f t="shared" si="6"/>
        <v>1346800</v>
      </c>
      <c r="P115" s="25">
        <f t="shared" si="7"/>
        <v>232400</v>
      </c>
    </row>
    <row r="116" spans="1:16" ht="13.5">
      <c r="A116" s="196" t="s">
        <v>302</v>
      </c>
      <c r="B116" s="173">
        <v>2332</v>
      </c>
      <c r="C116" s="307">
        <v>0.11</v>
      </c>
      <c r="D116" s="173">
        <v>7</v>
      </c>
      <c r="E116" s="307">
        <v>-0.5</v>
      </c>
      <c r="F116" s="173">
        <v>0</v>
      </c>
      <c r="G116" s="307">
        <v>-1</v>
      </c>
      <c r="H116" s="173">
        <v>2339</v>
      </c>
      <c r="I116" s="308">
        <v>0.11</v>
      </c>
      <c r="J116" s="267">
        <v>241.15</v>
      </c>
      <c r="K116" s="69">
        <v>236.25</v>
      </c>
      <c r="L116" s="136">
        <f t="shared" si="4"/>
        <v>4.900000000000006</v>
      </c>
      <c r="M116" s="311">
        <f t="shared" si="5"/>
        <v>2.0740740740740766</v>
      </c>
      <c r="N116" s="78">
        <f>Margins!B116</f>
        <v>1100</v>
      </c>
      <c r="O116" s="25">
        <f t="shared" si="6"/>
        <v>7700</v>
      </c>
      <c r="P116" s="25">
        <f t="shared" si="7"/>
        <v>0</v>
      </c>
    </row>
    <row r="117" spans="1:16" ht="13.5">
      <c r="A117" s="196" t="s">
        <v>227</v>
      </c>
      <c r="B117" s="173">
        <v>6416</v>
      </c>
      <c r="C117" s="307">
        <v>0.14</v>
      </c>
      <c r="D117" s="173">
        <v>0</v>
      </c>
      <c r="E117" s="307">
        <v>-1</v>
      </c>
      <c r="F117" s="173">
        <v>0</v>
      </c>
      <c r="G117" s="307">
        <v>0</v>
      </c>
      <c r="H117" s="173">
        <v>6416</v>
      </c>
      <c r="I117" s="308">
        <v>0.14</v>
      </c>
      <c r="J117" s="267">
        <v>1050.3</v>
      </c>
      <c r="K117" s="69">
        <v>1019.3</v>
      </c>
      <c r="L117" s="136">
        <f t="shared" si="4"/>
        <v>31</v>
      </c>
      <c r="M117" s="311">
        <f t="shared" si="5"/>
        <v>3.041302854900422</v>
      </c>
      <c r="N117" s="78">
        <f>Margins!B117</f>
        <v>300</v>
      </c>
      <c r="O117" s="25">
        <f t="shared" si="6"/>
        <v>0</v>
      </c>
      <c r="P117" s="25">
        <f t="shared" si="7"/>
        <v>0</v>
      </c>
    </row>
    <row r="118" spans="1:16" ht="13.5">
      <c r="A118" s="196" t="s">
        <v>228</v>
      </c>
      <c r="B118" s="173">
        <v>1737</v>
      </c>
      <c r="C118" s="307">
        <v>0.17</v>
      </c>
      <c r="D118" s="173">
        <v>119</v>
      </c>
      <c r="E118" s="307">
        <v>0.34</v>
      </c>
      <c r="F118" s="173">
        <v>3</v>
      </c>
      <c r="G118" s="307">
        <v>0.5</v>
      </c>
      <c r="H118" s="173">
        <v>1859</v>
      </c>
      <c r="I118" s="308">
        <v>0.18</v>
      </c>
      <c r="J118" s="267">
        <v>421.25</v>
      </c>
      <c r="K118" s="69">
        <v>416.4</v>
      </c>
      <c r="L118" s="136">
        <f t="shared" si="4"/>
        <v>4.850000000000023</v>
      </c>
      <c r="M118" s="311">
        <f t="shared" si="5"/>
        <v>1.1647454370797365</v>
      </c>
      <c r="N118" s="78">
        <f>Margins!B118</f>
        <v>800</v>
      </c>
      <c r="O118" s="25">
        <f t="shared" si="6"/>
        <v>95200</v>
      </c>
      <c r="P118" s="25">
        <f t="shared" si="7"/>
        <v>2400</v>
      </c>
    </row>
    <row r="119" spans="1:16" ht="13.5">
      <c r="A119" s="196" t="s">
        <v>235</v>
      </c>
      <c r="B119" s="173">
        <v>21100</v>
      </c>
      <c r="C119" s="307">
        <v>-0.19</v>
      </c>
      <c r="D119" s="173">
        <v>930</v>
      </c>
      <c r="E119" s="307">
        <v>-0.03</v>
      </c>
      <c r="F119" s="173">
        <v>78</v>
      </c>
      <c r="G119" s="307">
        <v>-0.2</v>
      </c>
      <c r="H119" s="173">
        <v>22108</v>
      </c>
      <c r="I119" s="308">
        <v>-0.18</v>
      </c>
      <c r="J119" s="267">
        <v>433.3</v>
      </c>
      <c r="K119" s="69">
        <v>427.35</v>
      </c>
      <c r="L119" s="136">
        <f t="shared" si="4"/>
        <v>5.949999999999989</v>
      </c>
      <c r="M119" s="311">
        <f t="shared" si="5"/>
        <v>1.3923013923013896</v>
      </c>
      <c r="N119" s="78">
        <f>Margins!B119</f>
        <v>700</v>
      </c>
      <c r="O119" s="25">
        <f t="shared" si="6"/>
        <v>651000</v>
      </c>
      <c r="P119" s="25">
        <f t="shared" si="7"/>
        <v>54600</v>
      </c>
    </row>
    <row r="120" spans="1:16" ht="13.5">
      <c r="A120" s="196" t="s">
        <v>98</v>
      </c>
      <c r="B120" s="173">
        <v>3462</v>
      </c>
      <c r="C120" s="307">
        <v>1.84</v>
      </c>
      <c r="D120" s="173">
        <v>26</v>
      </c>
      <c r="E120" s="307">
        <v>2.25</v>
      </c>
      <c r="F120" s="173">
        <v>1</v>
      </c>
      <c r="G120" s="307">
        <v>0</v>
      </c>
      <c r="H120" s="173">
        <v>3489</v>
      </c>
      <c r="I120" s="308">
        <v>1.84</v>
      </c>
      <c r="J120" s="267">
        <v>524.95</v>
      </c>
      <c r="K120" s="69">
        <v>512.85</v>
      </c>
      <c r="L120" s="136">
        <f t="shared" si="4"/>
        <v>12.100000000000023</v>
      </c>
      <c r="M120" s="311">
        <f t="shared" si="5"/>
        <v>2.3593643365506525</v>
      </c>
      <c r="N120" s="78">
        <f>Margins!B120</f>
        <v>550</v>
      </c>
      <c r="O120" s="25">
        <f t="shared" si="6"/>
        <v>14300</v>
      </c>
      <c r="P120" s="25">
        <f t="shared" si="7"/>
        <v>550</v>
      </c>
    </row>
    <row r="121" spans="1:16" ht="13.5">
      <c r="A121" s="196" t="s">
        <v>149</v>
      </c>
      <c r="B121" s="173">
        <v>6918</v>
      </c>
      <c r="C121" s="307">
        <v>-0.13</v>
      </c>
      <c r="D121" s="173">
        <v>112</v>
      </c>
      <c r="E121" s="307">
        <v>-0.04</v>
      </c>
      <c r="F121" s="173">
        <v>24</v>
      </c>
      <c r="G121" s="307">
        <v>0.71</v>
      </c>
      <c r="H121" s="173">
        <v>7054</v>
      </c>
      <c r="I121" s="308">
        <v>-0.13</v>
      </c>
      <c r="J121" s="267">
        <v>648.6</v>
      </c>
      <c r="K121" s="69">
        <v>631.4</v>
      </c>
      <c r="L121" s="136">
        <f t="shared" si="4"/>
        <v>17.200000000000045</v>
      </c>
      <c r="M121" s="311">
        <f t="shared" si="5"/>
        <v>2.7241051631295607</v>
      </c>
      <c r="N121" s="78">
        <f>Margins!B121</f>
        <v>550</v>
      </c>
      <c r="O121" s="25">
        <f t="shared" si="6"/>
        <v>61600</v>
      </c>
      <c r="P121" s="25">
        <f t="shared" si="7"/>
        <v>13200</v>
      </c>
    </row>
    <row r="122" spans="1:18" ht="13.5">
      <c r="A122" s="196" t="s">
        <v>203</v>
      </c>
      <c r="B122" s="173">
        <v>46802</v>
      </c>
      <c r="C122" s="307">
        <v>0.4</v>
      </c>
      <c r="D122" s="173">
        <v>8339</v>
      </c>
      <c r="E122" s="307">
        <v>1.68</v>
      </c>
      <c r="F122" s="173">
        <v>1645</v>
      </c>
      <c r="G122" s="307">
        <v>2.79</v>
      </c>
      <c r="H122" s="173">
        <v>56786</v>
      </c>
      <c r="I122" s="308">
        <v>0.53</v>
      </c>
      <c r="J122" s="267">
        <v>1339.5</v>
      </c>
      <c r="K122" s="69">
        <v>1296.5</v>
      </c>
      <c r="L122" s="136">
        <f t="shared" si="4"/>
        <v>43</v>
      </c>
      <c r="M122" s="311">
        <f t="shared" si="5"/>
        <v>3.3166216737369845</v>
      </c>
      <c r="N122" s="78">
        <f>Margins!B122</f>
        <v>300</v>
      </c>
      <c r="O122" s="25">
        <f t="shared" si="6"/>
        <v>2501700</v>
      </c>
      <c r="P122" s="25">
        <f t="shared" si="7"/>
        <v>493500</v>
      </c>
      <c r="R122" s="25"/>
    </row>
    <row r="123" spans="1:18" ht="13.5">
      <c r="A123" s="196" t="s">
        <v>303</v>
      </c>
      <c r="B123" s="173">
        <v>741</v>
      </c>
      <c r="C123" s="307">
        <v>1.12</v>
      </c>
      <c r="D123" s="173">
        <v>0</v>
      </c>
      <c r="E123" s="307">
        <v>0</v>
      </c>
      <c r="F123" s="173">
        <v>0</v>
      </c>
      <c r="G123" s="307">
        <v>0</v>
      </c>
      <c r="H123" s="173">
        <v>741</v>
      </c>
      <c r="I123" s="308">
        <v>1.12</v>
      </c>
      <c r="J123" s="267">
        <v>453.7</v>
      </c>
      <c r="K123" s="69">
        <v>444</v>
      </c>
      <c r="L123" s="136">
        <f t="shared" si="4"/>
        <v>9.699999999999989</v>
      </c>
      <c r="M123" s="311">
        <f t="shared" si="5"/>
        <v>2.184684684684682</v>
      </c>
      <c r="N123" s="78">
        <f>Margins!B123</f>
        <v>500</v>
      </c>
      <c r="O123" s="25">
        <f t="shared" si="6"/>
        <v>0</v>
      </c>
      <c r="P123" s="25">
        <f t="shared" si="7"/>
        <v>0</v>
      </c>
      <c r="R123" s="25"/>
    </row>
    <row r="124" spans="1:16" ht="13.5">
      <c r="A124" s="196" t="s">
        <v>217</v>
      </c>
      <c r="B124" s="173">
        <v>1046</v>
      </c>
      <c r="C124" s="307">
        <v>2.02</v>
      </c>
      <c r="D124" s="173">
        <v>174</v>
      </c>
      <c r="E124" s="307">
        <v>0.71</v>
      </c>
      <c r="F124" s="173">
        <v>4</v>
      </c>
      <c r="G124" s="307">
        <v>-0.43</v>
      </c>
      <c r="H124" s="173">
        <v>1224</v>
      </c>
      <c r="I124" s="308">
        <v>1.69</v>
      </c>
      <c r="J124" s="267">
        <v>63.5</v>
      </c>
      <c r="K124" s="69">
        <v>63</v>
      </c>
      <c r="L124" s="136">
        <f t="shared" si="4"/>
        <v>0.5</v>
      </c>
      <c r="M124" s="311">
        <f t="shared" si="5"/>
        <v>0.7936507936507936</v>
      </c>
      <c r="N124" s="78">
        <f>Margins!B124</f>
        <v>3350</v>
      </c>
      <c r="O124" s="25">
        <f t="shared" si="6"/>
        <v>582900</v>
      </c>
      <c r="P124" s="25">
        <f t="shared" si="7"/>
        <v>13400</v>
      </c>
    </row>
    <row r="125" spans="1:16" ht="13.5">
      <c r="A125" s="196" t="s">
        <v>236</v>
      </c>
      <c r="B125" s="173">
        <v>6433</v>
      </c>
      <c r="C125" s="307">
        <v>1.28</v>
      </c>
      <c r="D125" s="173">
        <v>877</v>
      </c>
      <c r="E125" s="307">
        <v>1.37</v>
      </c>
      <c r="F125" s="173">
        <v>109</v>
      </c>
      <c r="G125" s="307">
        <v>2.52</v>
      </c>
      <c r="H125" s="173">
        <v>7419</v>
      </c>
      <c r="I125" s="308">
        <v>1.3</v>
      </c>
      <c r="J125" s="267">
        <v>90.65</v>
      </c>
      <c r="K125" s="69">
        <v>86.45</v>
      </c>
      <c r="L125" s="136">
        <f t="shared" si="4"/>
        <v>4.200000000000003</v>
      </c>
      <c r="M125" s="311">
        <f t="shared" si="5"/>
        <v>4.858299595141704</v>
      </c>
      <c r="N125" s="78">
        <f>Margins!B125</f>
        <v>2700</v>
      </c>
      <c r="O125" s="25">
        <f t="shared" si="6"/>
        <v>2367900</v>
      </c>
      <c r="P125" s="25">
        <f t="shared" si="7"/>
        <v>294300</v>
      </c>
    </row>
    <row r="126" spans="1:16" ht="13.5">
      <c r="A126" s="196" t="s">
        <v>204</v>
      </c>
      <c r="B126" s="173">
        <v>9885</v>
      </c>
      <c r="C126" s="307">
        <v>-0.3</v>
      </c>
      <c r="D126" s="173">
        <v>800</v>
      </c>
      <c r="E126" s="307">
        <v>-0.04</v>
      </c>
      <c r="F126" s="173">
        <v>103</v>
      </c>
      <c r="G126" s="307">
        <v>-0.26</v>
      </c>
      <c r="H126" s="173">
        <v>10788</v>
      </c>
      <c r="I126" s="308">
        <v>-0.29</v>
      </c>
      <c r="J126" s="267">
        <v>496.5</v>
      </c>
      <c r="K126" s="69">
        <v>480.55</v>
      </c>
      <c r="L126" s="136">
        <f t="shared" si="4"/>
        <v>15.949999999999989</v>
      </c>
      <c r="M126" s="311">
        <f t="shared" si="5"/>
        <v>3.3191135157631857</v>
      </c>
      <c r="N126" s="78">
        <f>Margins!B126</f>
        <v>600</v>
      </c>
      <c r="O126" s="25">
        <f t="shared" si="6"/>
        <v>480000</v>
      </c>
      <c r="P126" s="25">
        <f t="shared" si="7"/>
        <v>61800</v>
      </c>
    </row>
    <row r="127" spans="1:16" ht="13.5">
      <c r="A127" s="196" t="s">
        <v>205</v>
      </c>
      <c r="B127" s="173">
        <v>18529</v>
      </c>
      <c r="C127" s="307">
        <v>0.68</v>
      </c>
      <c r="D127" s="173">
        <v>1794</v>
      </c>
      <c r="E127" s="307">
        <v>1.38</v>
      </c>
      <c r="F127" s="173">
        <v>600</v>
      </c>
      <c r="G127" s="307">
        <v>2.49</v>
      </c>
      <c r="H127" s="173">
        <v>20923</v>
      </c>
      <c r="I127" s="308">
        <v>0.75</v>
      </c>
      <c r="J127" s="267">
        <v>1225.45</v>
      </c>
      <c r="K127" s="69">
        <v>1147.45</v>
      </c>
      <c r="L127" s="136">
        <f t="shared" si="4"/>
        <v>78</v>
      </c>
      <c r="M127" s="311">
        <f t="shared" si="5"/>
        <v>6.797681816201141</v>
      </c>
      <c r="N127" s="78">
        <f>Margins!B127</f>
        <v>500</v>
      </c>
      <c r="O127" s="25">
        <f t="shared" si="6"/>
        <v>897000</v>
      </c>
      <c r="P127" s="25">
        <f t="shared" si="7"/>
        <v>300000</v>
      </c>
    </row>
    <row r="128" spans="1:16" ht="13.5">
      <c r="A128" s="196" t="s">
        <v>37</v>
      </c>
      <c r="B128" s="173">
        <v>251</v>
      </c>
      <c r="C128" s="307">
        <v>4.98</v>
      </c>
      <c r="D128" s="173">
        <v>19</v>
      </c>
      <c r="E128" s="307">
        <v>8.5</v>
      </c>
      <c r="F128" s="173">
        <v>0</v>
      </c>
      <c r="G128" s="307">
        <v>0</v>
      </c>
      <c r="H128" s="173">
        <v>270</v>
      </c>
      <c r="I128" s="308">
        <v>5.14</v>
      </c>
      <c r="J128" s="267">
        <v>168</v>
      </c>
      <c r="K128" s="69">
        <v>165.8</v>
      </c>
      <c r="L128" s="136">
        <f t="shared" si="4"/>
        <v>2.1999999999999886</v>
      </c>
      <c r="M128" s="311">
        <f t="shared" si="5"/>
        <v>1.3268998793727314</v>
      </c>
      <c r="N128" s="78">
        <f>Margins!B128</f>
        <v>1600</v>
      </c>
      <c r="O128" s="25">
        <f t="shared" si="6"/>
        <v>30400</v>
      </c>
      <c r="P128" s="25">
        <f t="shared" si="7"/>
        <v>0</v>
      </c>
    </row>
    <row r="129" spans="1:16" ht="13.5">
      <c r="A129" s="196" t="s">
        <v>304</v>
      </c>
      <c r="B129" s="173">
        <v>2477</v>
      </c>
      <c r="C129" s="307">
        <v>0.19</v>
      </c>
      <c r="D129" s="173">
        <v>0</v>
      </c>
      <c r="E129" s="307">
        <v>0</v>
      </c>
      <c r="F129" s="173">
        <v>0</v>
      </c>
      <c r="G129" s="307">
        <v>0</v>
      </c>
      <c r="H129" s="173">
        <v>2477</v>
      </c>
      <c r="I129" s="308">
        <v>0.19</v>
      </c>
      <c r="J129" s="267">
        <v>1698.9</v>
      </c>
      <c r="K129" s="69">
        <v>1685.8</v>
      </c>
      <c r="L129" s="136">
        <f t="shared" si="4"/>
        <v>13.100000000000136</v>
      </c>
      <c r="M129" s="311">
        <f t="shared" si="5"/>
        <v>0.7770791315695893</v>
      </c>
      <c r="N129" s="78">
        <f>Margins!B129</f>
        <v>150</v>
      </c>
      <c r="O129" s="25">
        <f t="shared" si="6"/>
        <v>0</v>
      </c>
      <c r="P129" s="25">
        <f t="shared" si="7"/>
        <v>0</v>
      </c>
    </row>
    <row r="130" spans="1:17" ht="15" customHeight="1">
      <c r="A130" s="196" t="s">
        <v>229</v>
      </c>
      <c r="B130" s="173">
        <v>7730</v>
      </c>
      <c r="C130" s="307">
        <v>0.9</v>
      </c>
      <c r="D130" s="173">
        <v>73</v>
      </c>
      <c r="E130" s="307">
        <v>0.92</v>
      </c>
      <c r="F130" s="173">
        <v>1</v>
      </c>
      <c r="G130" s="307">
        <v>0</v>
      </c>
      <c r="H130" s="173">
        <v>7804</v>
      </c>
      <c r="I130" s="308">
        <v>0.9</v>
      </c>
      <c r="J130" s="267">
        <v>1116.65</v>
      </c>
      <c r="K130" s="69">
        <v>1068.2</v>
      </c>
      <c r="L130" s="136">
        <f t="shared" si="4"/>
        <v>48.450000000000045</v>
      </c>
      <c r="M130" s="311">
        <f t="shared" si="5"/>
        <v>4.535667478000378</v>
      </c>
      <c r="N130" s="78">
        <f>Margins!B130</f>
        <v>375</v>
      </c>
      <c r="O130" s="25">
        <f t="shared" si="6"/>
        <v>27375</v>
      </c>
      <c r="P130" s="25">
        <f t="shared" si="7"/>
        <v>375</v>
      </c>
      <c r="Q130" s="69"/>
    </row>
    <row r="131" spans="1:17" ht="15" customHeight="1">
      <c r="A131" s="196" t="s">
        <v>279</v>
      </c>
      <c r="B131" s="173">
        <v>5202</v>
      </c>
      <c r="C131" s="307">
        <v>0.94</v>
      </c>
      <c r="D131" s="173">
        <v>23</v>
      </c>
      <c r="E131" s="307">
        <v>0.77</v>
      </c>
      <c r="F131" s="173">
        <v>0</v>
      </c>
      <c r="G131" s="307">
        <v>0</v>
      </c>
      <c r="H131" s="173">
        <v>5225</v>
      </c>
      <c r="I131" s="308">
        <v>0.93</v>
      </c>
      <c r="J131" s="267">
        <v>1088.6</v>
      </c>
      <c r="K131" s="69">
        <v>1079.8</v>
      </c>
      <c r="L131" s="136">
        <f t="shared" si="4"/>
        <v>8.799999999999955</v>
      </c>
      <c r="M131" s="311">
        <f t="shared" si="5"/>
        <v>0.8149657343952541</v>
      </c>
      <c r="N131" s="78">
        <f>Margins!B131</f>
        <v>350</v>
      </c>
      <c r="O131" s="25">
        <f t="shared" si="6"/>
        <v>8050</v>
      </c>
      <c r="P131" s="25">
        <f t="shared" si="7"/>
        <v>0</v>
      </c>
      <c r="Q131" s="69"/>
    </row>
    <row r="132" spans="1:17" ht="15" customHeight="1">
      <c r="A132" s="196" t="s">
        <v>180</v>
      </c>
      <c r="B132" s="173">
        <v>2684</v>
      </c>
      <c r="C132" s="307">
        <v>1.7</v>
      </c>
      <c r="D132" s="173">
        <v>66</v>
      </c>
      <c r="E132" s="307">
        <v>0.1</v>
      </c>
      <c r="F132" s="173">
        <v>10</v>
      </c>
      <c r="G132" s="307">
        <v>0.43</v>
      </c>
      <c r="H132" s="173">
        <v>2760</v>
      </c>
      <c r="I132" s="308">
        <v>1.6</v>
      </c>
      <c r="J132" s="267">
        <v>202.55</v>
      </c>
      <c r="K132" s="69">
        <v>193.45</v>
      </c>
      <c r="L132" s="136">
        <f t="shared" si="4"/>
        <v>9.100000000000023</v>
      </c>
      <c r="M132" s="311">
        <f t="shared" si="5"/>
        <v>4.704057896097194</v>
      </c>
      <c r="N132" s="78">
        <f>Margins!B132</f>
        <v>1500</v>
      </c>
      <c r="O132" s="25">
        <f t="shared" si="6"/>
        <v>99000</v>
      </c>
      <c r="P132" s="25">
        <f t="shared" si="7"/>
        <v>15000</v>
      </c>
      <c r="Q132" s="69"/>
    </row>
    <row r="133" spans="1:17" ht="15" customHeight="1">
      <c r="A133" s="196" t="s">
        <v>181</v>
      </c>
      <c r="B133" s="173">
        <v>29</v>
      </c>
      <c r="C133" s="307">
        <v>-0.37</v>
      </c>
      <c r="D133" s="173">
        <v>0</v>
      </c>
      <c r="E133" s="307">
        <v>0</v>
      </c>
      <c r="F133" s="173">
        <v>0</v>
      </c>
      <c r="G133" s="307">
        <v>0</v>
      </c>
      <c r="H133" s="173">
        <v>29</v>
      </c>
      <c r="I133" s="308">
        <v>-0.37</v>
      </c>
      <c r="J133" s="267">
        <v>362.15</v>
      </c>
      <c r="K133" s="69">
        <v>361.15</v>
      </c>
      <c r="L133" s="136">
        <f aca="true" t="shared" si="8" ref="L133:L157">J133-K133</f>
        <v>1</v>
      </c>
      <c r="M133" s="311">
        <f aca="true" t="shared" si="9" ref="M133:M157">L133/K133*100</f>
        <v>0.27689325764917627</v>
      </c>
      <c r="N133" s="78">
        <f>Margins!B133</f>
        <v>850</v>
      </c>
      <c r="O133" s="25">
        <f aca="true" t="shared" si="10" ref="O133:O157">D133*N133</f>
        <v>0</v>
      </c>
      <c r="P133" s="25">
        <f aca="true" t="shared" si="11" ref="P133:P157">F133*N133</f>
        <v>0</v>
      </c>
      <c r="Q133" s="69"/>
    </row>
    <row r="134" spans="1:17" ht="15" customHeight="1">
      <c r="A134" s="196" t="s">
        <v>150</v>
      </c>
      <c r="B134" s="173">
        <v>6740</v>
      </c>
      <c r="C134" s="307">
        <v>0.55</v>
      </c>
      <c r="D134" s="173">
        <v>38</v>
      </c>
      <c r="E134" s="307">
        <v>0.19</v>
      </c>
      <c r="F134" s="173">
        <v>8</v>
      </c>
      <c r="G134" s="307">
        <v>0.33</v>
      </c>
      <c r="H134" s="173">
        <v>6786</v>
      </c>
      <c r="I134" s="308">
        <v>0.55</v>
      </c>
      <c r="J134" s="267">
        <v>539.3</v>
      </c>
      <c r="K134" s="69">
        <v>529.25</v>
      </c>
      <c r="L134" s="136">
        <f t="shared" si="8"/>
        <v>10.049999999999955</v>
      </c>
      <c r="M134" s="311">
        <f t="shared" si="9"/>
        <v>1.8989135569201614</v>
      </c>
      <c r="N134" s="78">
        <f>Margins!B134</f>
        <v>875</v>
      </c>
      <c r="O134" s="25">
        <f t="shared" si="10"/>
        <v>33250</v>
      </c>
      <c r="P134" s="25">
        <f t="shared" si="11"/>
        <v>7000</v>
      </c>
      <c r="Q134" s="69"/>
    </row>
    <row r="135" spans="1:17" ht="15" customHeight="1">
      <c r="A135" s="196" t="s">
        <v>151</v>
      </c>
      <c r="B135" s="173">
        <v>2942</v>
      </c>
      <c r="C135" s="307">
        <v>-0.1</v>
      </c>
      <c r="D135" s="173">
        <v>12</v>
      </c>
      <c r="E135" s="307">
        <v>3</v>
      </c>
      <c r="F135" s="173">
        <v>0</v>
      </c>
      <c r="G135" s="307">
        <v>0</v>
      </c>
      <c r="H135" s="173">
        <v>2954</v>
      </c>
      <c r="I135" s="308">
        <v>-0.09</v>
      </c>
      <c r="J135" s="267">
        <v>1030.4</v>
      </c>
      <c r="K135" s="69">
        <v>1013.2</v>
      </c>
      <c r="L135" s="136">
        <f t="shared" si="8"/>
        <v>17.200000000000045</v>
      </c>
      <c r="M135" s="311">
        <f t="shared" si="9"/>
        <v>1.697591788393214</v>
      </c>
      <c r="N135" s="78">
        <f>Margins!B135</f>
        <v>450</v>
      </c>
      <c r="O135" s="25">
        <f t="shared" si="10"/>
        <v>5400</v>
      </c>
      <c r="P135" s="25">
        <f t="shared" si="11"/>
        <v>0</v>
      </c>
      <c r="Q135" s="69"/>
    </row>
    <row r="136" spans="1:17" ht="15" customHeight="1">
      <c r="A136" s="196" t="s">
        <v>215</v>
      </c>
      <c r="B136" s="173">
        <v>700</v>
      </c>
      <c r="C136" s="307">
        <v>-0.46</v>
      </c>
      <c r="D136" s="173">
        <v>0</v>
      </c>
      <c r="E136" s="307">
        <v>0</v>
      </c>
      <c r="F136" s="173">
        <v>0</v>
      </c>
      <c r="G136" s="307">
        <v>0</v>
      </c>
      <c r="H136" s="173">
        <v>700</v>
      </c>
      <c r="I136" s="308">
        <v>-0.46</v>
      </c>
      <c r="J136" s="267">
        <v>1523.55</v>
      </c>
      <c r="K136" s="69">
        <v>1540.8</v>
      </c>
      <c r="L136" s="136">
        <f t="shared" si="8"/>
        <v>-17.25</v>
      </c>
      <c r="M136" s="311">
        <f t="shared" si="9"/>
        <v>-1.1195482866043613</v>
      </c>
      <c r="N136" s="78">
        <f>Margins!B136</f>
        <v>250</v>
      </c>
      <c r="O136" s="25">
        <f t="shared" si="10"/>
        <v>0</v>
      </c>
      <c r="P136" s="25">
        <f t="shared" si="11"/>
        <v>0</v>
      </c>
      <c r="Q136" s="69"/>
    </row>
    <row r="137" spans="1:17" ht="15" customHeight="1">
      <c r="A137" s="196" t="s">
        <v>230</v>
      </c>
      <c r="B137" s="173">
        <v>6514</v>
      </c>
      <c r="C137" s="307">
        <v>0.89</v>
      </c>
      <c r="D137" s="173">
        <v>12</v>
      </c>
      <c r="E137" s="307">
        <v>3</v>
      </c>
      <c r="F137" s="173">
        <v>0</v>
      </c>
      <c r="G137" s="307">
        <v>0</v>
      </c>
      <c r="H137" s="173">
        <v>6526</v>
      </c>
      <c r="I137" s="308">
        <v>0.89</v>
      </c>
      <c r="J137" s="267">
        <v>1243.6</v>
      </c>
      <c r="K137" s="69">
        <v>1238.3</v>
      </c>
      <c r="L137" s="136">
        <f t="shared" si="8"/>
        <v>5.2999999999999545</v>
      </c>
      <c r="M137" s="311">
        <f t="shared" si="9"/>
        <v>0.42800613744649557</v>
      </c>
      <c r="N137" s="78">
        <f>Margins!B137</f>
        <v>200</v>
      </c>
      <c r="O137" s="25">
        <f t="shared" si="10"/>
        <v>2400</v>
      </c>
      <c r="P137" s="25">
        <f t="shared" si="11"/>
        <v>0</v>
      </c>
      <c r="Q137" s="69"/>
    </row>
    <row r="138" spans="1:17" ht="15" customHeight="1">
      <c r="A138" s="196" t="s">
        <v>91</v>
      </c>
      <c r="B138" s="173">
        <v>713</v>
      </c>
      <c r="C138" s="307">
        <v>2.6</v>
      </c>
      <c r="D138" s="173">
        <v>86</v>
      </c>
      <c r="E138" s="307">
        <v>3.78</v>
      </c>
      <c r="F138" s="173">
        <v>1</v>
      </c>
      <c r="G138" s="307">
        <v>0</v>
      </c>
      <c r="H138" s="173">
        <v>800</v>
      </c>
      <c r="I138" s="308">
        <v>2.69</v>
      </c>
      <c r="J138" s="267">
        <v>75.7</v>
      </c>
      <c r="K138" s="69">
        <v>72.2</v>
      </c>
      <c r="L138" s="136">
        <f t="shared" si="8"/>
        <v>3.5</v>
      </c>
      <c r="M138" s="311">
        <f t="shared" si="9"/>
        <v>4.84764542936288</v>
      </c>
      <c r="N138" s="78">
        <f>Margins!B138</f>
        <v>7600</v>
      </c>
      <c r="O138" s="25">
        <f t="shared" si="10"/>
        <v>653600</v>
      </c>
      <c r="P138" s="25">
        <f t="shared" si="11"/>
        <v>7600</v>
      </c>
      <c r="Q138" s="69"/>
    </row>
    <row r="139" spans="1:17" ht="15" customHeight="1">
      <c r="A139" s="196" t="s">
        <v>152</v>
      </c>
      <c r="B139" s="173">
        <v>357</v>
      </c>
      <c r="C139" s="307">
        <v>0.68</v>
      </c>
      <c r="D139" s="173">
        <v>7</v>
      </c>
      <c r="E139" s="307">
        <v>6</v>
      </c>
      <c r="F139" s="173">
        <v>0</v>
      </c>
      <c r="G139" s="307">
        <v>0</v>
      </c>
      <c r="H139" s="173">
        <v>364</v>
      </c>
      <c r="I139" s="308">
        <v>0.71</v>
      </c>
      <c r="J139" s="267">
        <v>219.75</v>
      </c>
      <c r="K139" s="69">
        <v>214.95</v>
      </c>
      <c r="L139" s="136">
        <f t="shared" si="8"/>
        <v>4.800000000000011</v>
      </c>
      <c r="M139" s="311">
        <f t="shared" si="9"/>
        <v>2.2330774598743948</v>
      </c>
      <c r="N139" s="78">
        <f>Margins!B139</f>
        <v>1350</v>
      </c>
      <c r="O139" s="25">
        <f t="shared" si="10"/>
        <v>9450</v>
      </c>
      <c r="P139" s="25">
        <f t="shared" si="11"/>
        <v>0</v>
      </c>
      <c r="Q139" s="69"/>
    </row>
    <row r="140" spans="1:17" ht="15" customHeight="1">
      <c r="A140" s="196" t="s">
        <v>208</v>
      </c>
      <c r="B140" s="173">
        <v>12873</v>
      </c>
      <c r="C140" s="307">
        <v>1.07</v>
      </c>
      <c r="D140" s="173">
        <v>359</v>
      </c>
      <c r="E140" s="307">
        <v>3.22</v>
      </c>
      <c r="F140" s="173">
        <v>40</v>
      </c>
      <c r="G140" s="307">
        <v>1.67</v>
      </c>
      <c r="H140" s="173">
        <v>13272</v>
      </c>
      <c r="I140" s="308">
        <v>1.1</v>
      </c>
      <c r="J140" s="267">
        <v>941.2</v>
      </c>
      <c r="K140" s="69">
        <v>918.35</v>
      </c>
      <c r="L140" s="136">
        <f t="shared" si="8"/>
        <v>22.850000000000023</v>
      </c>
      <c r="M140" s="311">
        <f t="shared" si="9"/>
        <v>2.4881581096531846</v>
      </c>
      <c r="N140" s="78">
        <f>Margins!B140</f>
        <v>412</v>
      </c>
      <c r="O140" s="25">
        <f t="shared" si="10"/>
        <v>147908</v>
      </c>
      <c r="P140" s="25">
        <f t="shared" si="11"/>
        <v>16480</v>
      </c>
      <c r="Q140" s="69"/>
    </row>
    <row r="141" spans="1:17" ht="15" customHeight="1">
      <c r="A141" s="196" t="s">
        <v>231</v>
      </c>
      <c r="B141" s="173">
        <v>792</v>
      </c>
      <c r="C141" s="307">
        <v>1.26</v>
      </c>
      <c r="D141" s="173">
        <v>6</v>
      </c>
      <c r="E141" s="307">
        <v>5</v>
      </c>
      <c r="F141" s="173">
        <v>0</v>
      </c>
      <c r="G141" s="307">
        <v>0</v>
      </c>
      <c r="H141" s="173">
        <v>798</v>
      </c>
      <c r="I141" s="308">
        <v>1.27</v>
      </c>
      <c r="J141" s="267">
        <v>579.05</v>
      </c>
      <c r="K141" s="69">
        <v>567.15</v>
      </c>
      <c r="L141" s="136">
        <f t="shared" si="8"/>
        <v>11.899999999999977</v>
      </c>
      <c r="M141" s="311">
        <f t="shared" si="9"/>
        <v>2.098210349995588</v>
      </c>
      <c r="N141" s="78">
        <f>Margins!B141</f>
        <v>800</v>
      </c>
      <c r="O141" s="25">
        <f t="shared" si="10"/>
        <v>4800</v>
      </c>
      <c r="P141" s="25">
        <f t="shared" si="11"/>
        <v>0</v>
      </c>
      <c r="Q141" s="69"/>
    </row>
    <row r="142" spans="1:17" ht="15" customHeight="1">
      <c r="A142" s="196" t="s">
        <v>185</v>
      </c>
      <c r="B142" s="173">
        <v>7204</v>
      </c>
      <c r="C142" s="307">
        <v>0.38</v>
      </c>
      <c r="D142" s="173">
        <v>805</v>
      </c>
      <c r="E142" s="307">
        <v>0.38</v>
      </c>
      <c r="F142" s="173">
        <v>126</v>
      </c>
      <c r="G142" s="307">
        <v>0.59</v>
      </c>
      <c r="H142" s="173">
        <v>8135</v>
      </c>
      <c r="I142" s="308">
        <v>0.38</v>
      </c>
      <c r="J142" s="267">
        <v>468.15</v>
      </c>
      <c r="K142" s="69">
        <v>462.1</v>
      </c>
      <c r="L142" s="136">
        <f t="shared" si="8"/>
        <v>6.0499999999999545</v>
      </c>
      <c r="M142" s="311">
        <f t="shared" si="9"/>
        <v>1.3092404241506068</v>
      </c>
      <c r="N142" s="78">
        <f>Margins!B142</f>
        <v>675</v>
      </c>
      <c r="O142" s="25">
        <f t="shared" si="10"/>
        <v>543375</v>
      </c>
      <c r="P142" s="25">
        <f t="shared" si="11"/>
        <v>85050</v>
      </c>
      <c r="Q142" s="69"/>
    </row>
    <row r="143" spans="1:17" ht="15" customHeight="1">
      <c r="A143" s="196" t="s">
        <v>206</v>
      </c>
      <c r="B143" s="173">
        <v>762</v>
      </c>
      <c r="C143" s="307">
        <v>0.73</v>
      </c>
      <c r="D143" s="173">
        <v>16</v>
      </c>
      <c r="E143" s="307">
        <v>3</v>
      </c>
      <c r="F143" s="173">
        <v>0</v>
      </c>
      <c r="G143" s="307">
        <v>0</v>
      </c>
      <c r="H143" s="173">
        <v>778</v>
      </c>
      <c r="I143" s="308">
        <v>0.75</v>
      </c>
      <c r="J143" s="267">
        <v>726.9</v>
      </c>
      <c r="K143" s="69">
        <v>724.05</v>
      </c>
      <c r="L143" s="136">
        <f t="shared" si="8"/>
        <v>2.8500000000000227</v>
      </c>
      <c r="M143" s="311">
        <f t="shared" si="9"/>
        <v>0.39361922519163356</v>
      </c>
      <c r="N143" s="78">
        <f>Margins!B143</f>
        <v>275</v>
      </c>
      <c r="O143" s="25">
        <f t="shared" si="10"/>
        <v>4400</v>
      </c>
      <c r="P143" s="25">
        <f t="shared" si="11"/>
        <v>0</v>
      </c>
      <c r="Q143" s="69"/>
    </row>
    <row r="144" spans="1:17" ht="15" customHeight="1">
      <c r="A144" s="196" t="s">
        <v>118</v>
      </c>
      <c r="B144" s="173">
        <v>9385</v>
      </c>
      <c r="C144" s="307">
        <v>-0.31</v>
      </c>
      <c r="D144" s="173">
        <v>478</v>
      </c>
      <c r="E144" s="307">
        <v>1</v>
      </c>
      <c r="F144" s="173">
        <v>53</v>
      </c>
      <c r="G144" s="307">
        <v>1.65</v>
      </c>
      <c r="H144" s="173">
        <v>9916</v>
      </c>
      <c r="I144" s="308">
        <v>-0.28</v>
      </c>
      <c r="J144" s="267">
        <v>1323.95</v>
      </c>
      <c r="K144" s="69">
        <v>1277.65</v>
      </c>
      <c r="L144" s="136">
        <f t="shared" si="8"/>
        <v>46.299999999999955</v>
      </c>
      <c r="M144" s="311">
        <f t="shared" si="9"/>
        <v>3.6238406449340546</v>
      </c>
      <c r="N144" s="78">
        <f>Margins!B144</f>
        <v>250</v>
      </c>
      <c r="O144" s="25">
        <f t="shared" si="10"/>
        <v>119500</v>
      </c>
      <c r="P144" s="25">
        <f t="shared" si="11"/>
        <v>13250</v>
      </c>
      <c r="Q144" s="69"/>
    </row>
    <row r="145" spans="1:17" ht="15" customHeight="1">
      <c r="A145" s="196" t="s">
        <v>232</v>
      </c>
      <c r="B145" s="173">
        <v>6101</v>
      </c>
      <c r="C145" s="307">
        <v>0.63</v>
      </c>
      <c r="D145" s="173">
        <v>17</v>
      </c>
      <c r="E145" s="307">
        <v>2.4</v>
      </c>
      <c r="F145" s="173">
        <v>2</v>
      </c>
      <c r="G145" s="307">
        <v>1</v>
      </c>
      <c r="H145" s="173">
        <v>6120</v>
      </c>
      <c r="I145" s="308">
        <v>0.63</v>
      </c>
      <c r="J145" s="267">
        <v>895.1</v>
      </c>
      <c r="K145" s="69">
        <v>882.8</v>
      </c>
      <c r="L145" s="136">
        <f t="shared" si="8"/>
        <v>12.300000000000068</v>
      </c>
      <c r="M145" s="311">
        <f t="shared" si="9"/>
        <v>1.3932940643407419</v>
      </c>
      <c r="N145" s="78">
        <f>Margins!B145</f>
        <v>411</v>
      </c>
      <c r="O145" s="25">
        <f t="shared" si="10"/>
        <v>6987</v>
      </c>
      <c r="P145" s="25">
        <f t="shared" si="11"/>
        <v>822</v>
      </c>
      <c r="Q145" s="69"/>
    </row>
    <row r="146" spans="1:17" ht="15" customHeight="1">
      <c r="A146" s="196" t="s">
        <v>305</v>
      </c>
      <c r="B146" s="173">
        <v>505</v>
      </c>
      <c r="C146" s="307">
        <v>3.11</v>
      </c>
      <c r="D146" s="173">
        <v>28</v>
      </c>
      <c r="E146" s="307">
        <v>0</v>
      </c>
      <c r="F146" s="173">
        <v>4</v>
      </c>
      <c r="G146" s="307">
        <v>0</v>
      </c>
      <c r="H146" s="173">
        <v>537</v>
      </c>
      <c r="I146" s="308">
        <v>3.37</v>
      </c>
      <c r="J146" s="267">
        <v>54.4</v>
      </c>
      <c r="K146" s="69">
        <v>54.2</v>
      </c>
      <c r="L146" s="136">
        <f t="shared" si="8"/>
        <v>0.19999999999999574</v>
      </c>
      <c r="M146" s="311">
        <f t="shared" si="9"/>
        <v>0.3690036900368925</v>
      </c>
      <c r="N146" s="78">
        <f>Margins!B146</f>
        <v>3850</v>
      </c>
      <c r="O146" s="25">
        <f t="shared" si="10"/>
        <v>107800</v>
      </c>
      <c r="P146" s="25">
        <f t="shared" si="11"/>
        <v>15400</v>
      </c>
      <c r="Q146" s="69"/>
    </row>
    <row r="147" spans="1:17" ht="15" customHeight="1">
      <c r="A147" s="196" t="s">
        <v>306</v>
      </c>
      <c r="B147" s="173">
        <v>3123</v>
      </c>
      <c r="C147" s="307">
        <v>2.79</v>
      </c>
      <c r="D147" s="173">
        <v>426</v>
      </c>
      <c r="E147" s="307">
        <v>3.84</v>
      </c>
      <c r="F147" s="173">
        <v>53</v>
      </c>
      <c r="G147" s="307">
        <v>3.82</v>
      </c>
      <c r="H147" s="173">
        <v>3602</v>
      </c>
      <c r="I147" s="308">
        <v>2.9</v>
      </c>
      <c r="J147" s="267">
        <v>21.9</v>
      </c>
      <c r="K147" s="69">
        <v>20.35</v>
      </c>
      <c r="L147" s="136">
        <f t="shared" si="8"/>
        <v>1.5499999999999972</v>
      </c>
      <c r="M147" s="311">
        <f t="shared" si="9"/>
        <v>7.616707616707602</v>
      </c>
      <c r="N147" s="78">
        <f>Margins!B147</f>
        <v>10450</v>
      </c>
      <c r="O147" s="25">
        <f t="shared" si="10"/>
        <v>4451700</v>
      </c>
      <c r="P147" s="25">
        <f t="shared" si="11"/>
        <v>553850</v>
      </c>
      <c r="Q147" s="69"/>
    </row>
    <row r="148" spans="1:17" ht="15" customHeight="1">
      <c r="A148" s="196" t="s">
        <v>173</v>
      </c>
      <c r="B148" s="173">
        <v>834</v>
      </c>
      <c r="C148" s="307">
        <v>0.62</v>
      </c>
      <c r="D148" s="173">
        <v>55</v>
      </c>
      <c r="E148" s="307">
        <v>3.23</v>
      </c>
      <c r="F148" s="173">
        <v>0</v>
      </c>
      <c r="G148" s="307">
        <v>0</v>
      </c>
      <c r="H148" s="173">
        <v>889</v>
      </c>
      <c r="I148" s="308">
        <v>0.68</v>
      </c>
      <c r="J148" s="267">
        <v>82.25</v>
      </c>
      <c r="K148" s="69">
        <v>80</v>
      </c>
      <c r="L148" s="136">
        <f t="shared" si="8"/>
        <v>2.25</v>
      </c>
      <c r="M148" s="311">
        <f t="shared" si="9"/>
        <v>2.8125</v>
      </c>
      <c r="N148" s="78">
        <f>Margins!B148</f>
        <v>2950</v>
      </c>
      <c r="O148" s="25">
        <f t="shared" si="10"/>
        <v>162250</v>
      </c>
      <c r="P148" s="25">
        <f t="shared" si="11"/>
        <v>0</v>
      </c>
      <c r="Q148" s="69"/>
    </row>
    <row r="149" spans="1:17" ht="15" customHeight="1">
      <c r="A149" s="196" t="s">
        <v>307</v>
      </c>
      <c r="B149" s="173">
        <v>505</v>
      </c>
      <c r="C149" s="307">
        <v>0.02</v>
      </c>
      <c r="D149" s="173">
        <v>1</v>
      </c>
      <c r="E149" s="307">
        <v>0</v>
      </c>
      <c r="F149" s="173">
        <v>0</v>
      </c>
      <c r="G149" s="307">
        <v>0</v>
      </c>
      <c r="H149" s="173">
        <v>506</v>
      </c>
      <c r="I149" s="308">
        <v>0.02</v>
      </c>
      <c r="J149" s="267">
        <v>1073.25</v>
      </c>
      <c r="K149" s="69">
        <v>1063.2</v>
      </c>
      <c r="L149" s="136">
        <f t="shared" si="8"/>
        <v>10.049999999999955</v>
      </c>
      <c r="M149" s="311">
        <f t="shared" si="9"/>
        <v>0.9452595936794539</v>
      </c>
      <c r="N149" s="78">
        <f>Margins!B149</f>
        <v>200</v>
      </c>
      <c r="O149" s="25">
        <f t="shared" si="10"/>
        <v>200</v>
      </c>
      <c r="P149" s="25">
        <f t="shared" si="11"/>
        <v>0</v>
      </c>
      <c r="Q149" s="69"/>
    </row>
    <row r="150" spans="1:17" ht="15" customHeight="1">
      <c r="A150" s="196" t="s">
        <v>82</v>
      </c>
      <c r="B150" s="173">
        <v>440</v>
      </c>
      <c r="C150" s="307">
        <v>0.51</v>
      </c>
      <c r="D150" s="173">
        <v>6</v>
      </c>
      <c r="E150" s="307">
        <v>0.2</v>
      </c>
      <c r="F150" s="173">
        <v>0</v>
      </c>
      <c r="G150" s="307">
        <v>0</v>
      </c>
      <c r="H150" s="173">
        <v>446</v>
      </c>
      <c r="I150" s="308">
        <v>0.51</v>
      </c>
      <c r="J150" s="267">
        <v>122.6</v>
      </c>
      <c r="K150" s="69">
        <v>117.4</v>
      </c>
      <c r="L150" s="136">
        <f t="shared" si="8"/>
        <v>5.199999999999989</v>
      </c>
      <c r="M150" s="311">
        <f t="shared" si="9"/>
        <v>4.429301533219752</v>
      </c>
      <c r="N150" s="78">
        <f>Margins!B150</f>
        <v>4200</v>
      </c>
      <c r="O150" s="25">
        <f t="shared" si="10"/>
        <v>25200</v>
      </c>
      <c r="P150" s="25">
        <f t="shared" si="11"/>
        <v>0</v>
      </c>
      <c r="Q150" s="69"/>
    </row>
    <row r="151" spans="1:17" ht="15" customHeight="1">
      <c r="A151" s="196" t="s">
        <v>153</v>
      </c>
      <c r="B151" s="173">
        <v>2388</v>
      </c>
      <c r="C151" s="307">
        <v>1.49</v>
      </c>
      <c r="D151" s="173">
        <v>0</v>
      </c>
      <c r="E151" s="307">
        <v>0</v>
      </c>
      <c r="F151" s="173">
        <v>0</v>
      </c>
      <c r="G151" s="307">
        <v>0</v>
      </c>
      <c r="H151" s="173">
        <v>2388</v>
      </c>
      <c r="I151" s="308">
        <v>1.49</v>
      </c>
      <c r="J151" s="267">
        <v>499.8</v>
      </c>
      <c r="K151" s="69">
        <v>478.55</v>
      </c>
      <c r="L151" s="136">
        <f t="shared" si="8"/>
        <v>21.25</v>
      </c>
      <c r="M151" s="311">
        <f t="shared" si="9"/>
        <v>4.440497335701599</v>
      </c>
      <c r="N151" s="78">
        <f>Margins!B151</f>
        <v>900</v>
      </c>
      <c r="O151" s="25">
        <f t="shared" si="10"/>
        <v>0</v>
      </c>
      <c r="P151" s="25">
        <f t="shared" si="11"/>
        <v>0</v>
      </c>
      <c r="Q151" s="69"/>
    </row>
    <row r="152" spans="1:17" ht="15" customHeight="1">
      <c r="A152" s="196" t="s">
        <v>154</v>
      </c>
      <c r="B152" s="173">
        <v>258</v>
      </c>
      <c r="C152" s="307">
        <v>3.1</v>
      </c>
      <c r="D152" s="173">
        <v>7</v>
      </c>
      <c r="E152" s="307">
        <v>2.5</v>
      </c>
      <c r="F152" s="173">
        <v>0</v>
      </c>
      <c r="G152" s="307">
        <v>-1</v>
      </c>
      <c r="H152" s="173">
        <v>265</v>
      </c>
      <c r="I152" s="308">
        <v>3.02</v>
      </c>
      <c r="J152" s="267">
        <v>49.1</v>
      </c>
      <c r="K152" s="69">
        <v>47.85</v>
      </c>
      <c r="L152" s="136">
        <f t="shared" si="8"/>
        <v>1.25</v>
      </c>
      <c r="M152" s="311">
        <f t="shared" si="9"/>
        <v>2.612330198537095</v>
      </c>
      <c r="N152" s="78">
        <f>Margins!B152</f>
        <v>6900</v>
      </c>
      <c r="O152" s="25">
        <f t="shared" si="10"/>
        <v>48300</v>
      </c>
      <c r="P152" s="25">
        <f t="shared" si="11"/>
        <v>0</v>
      </c>
      <c r="Q152" s="69"/>
    </row>
    <row r="153" spans="1:17" ht="15" customHeight="1">
      <c r="A153" s="196" t="s">
        <v>308</v>
      </c>
      <c r="B153" s="173">
        <v>295</v>
      </c>
      <c r="C153" s="307">
        <v>1.2</v>
      </c>
      <c r="D153" s="173">
        <v>8</v>
      </c>
      <c r="E153" s="307">
        <v>0</v>
      </c>
      <c r="F153" s="173">
        <v>0</v>
      </c>
      <c r="G153" s="307">
        <v>0</v>
      </c>
      <c r="H153" s="173">
        <v>303</v>
      </c>
      <c r="I153" s="308">
        <v>1.26</v>
      </c>
      <c r="J153" s="267">
        <v>109.8</v>
      </c>
      <c r="K153" s="69">
        <v>108.85</v>
      </c>
      <c r="L153" s="136">
        <f t="shared" si="8"/>
        <v>0.9500000000000028</v>
      </c>
      <c r="M153" s="311">
        <f t="shared" si="9"/>
        <v>0.8727606798346375</v>
      </c>
      <c r="N153" s="78">
        <f>Margins!B153</f>
        <v>1800</v>
      </c>
      <c r="O153" s="25">
        <f t="shared" si="10"/>
        <v>14400</v>
      </c>
      <c r="P153" s="25">
        <f t="shared" si="11"/>
        <v>0</v>
      </c>
      <c r="Q153" s="69"/>
    </row>
    <row r="154" spans="1:17" ht="15" customHeight="1">
      <c r="A154" s="196" t="s">
        <v>155</v>
      </c>
      <c r="B154" s="173">
        <v>5434</v>
      </c>
      <c r="C154" s="307">
        <v>0.73</v>
      </c>
      <c r="D154" s="173">
        <v>59</v>
      </c>
      <c r="E154" s="307">
        <v>-0.39</v>
      </c>
      <c r="F154" s="173">
        <v>1</v>
      </c>
      <c r="G154" s="307">
        <v>-0.86</v>
      </c>
      <c r="H154" s="173">
        <v>5494</v>
      </c>
      <c r="I154" s="308">
        <v>0.7</v>
      </c>
      <c r="J154" s="267">
        <v>436</v>
      </c>
      <c r="K154" s="69">
        <v>420.65</v>
      </c>
      <c r="L154" s="136">
        <f t="shared" si="8"/>
        <v>15.350000000000023</v>
      </c>
      <c r="M154" s="311">
        <f t="shared" si="9"/>
        <v>3.649114465707839</v>
      </c>
      <c r="N154" s="78">
        <f>Margins!B154</f>
        <v>525</v>
      </c>
      <c r="O154" s="25">
        <f t="shared" si="10"/>
        <v>30975</v>
      </c>
      <c r="P154" s="25">
        <f t="shared" si="11"/>
        <v>525</v>
      </c>
      <c r="Q154" s="69"/>
    </row>
    <row r="155" spans="1:17" ht="15" customHeight="1">
      <c r="A155" s="196" t="s">
        <v>38</v>
      </c>
      <c r="B155" s="173">
        <v>3700</v>
      </c>
      <c r="C155" s="307">
        <v>-0.47</v>
      </c>
      <c r="D155" s="173">
        <v>42</v>
      </c>
      <c r="E155" s="307">
        <v>-0.56</v>
      </c>
      <c r="F155" s="173">
        <v>6</v>
      </c>
      <c r="G155" s="307">
        <v>0</v>
      </c>
      <c r="H155" s="173">
        <v>3748</v>
      </c>
      <c r="I155" s="308">
        <v>-0.47</v>
      </c>
      <c r="J155" s="267">
        <v>626.45</v>
      </c>
      <c r="K155" s="69">
        <v>619.55</v>
      </c>
      <c r="L155" s="136">
        <f t="shared" si="8"/>
        <v>6.900000000000091</v>
      </c>
      <c r="M155" s="311">
        <f t="shared" si="9"/>
        <v>1.1137115648454672</v>
      </c>
      <c r="N155" s="78">
        <f>Margins!B155</f>
        <v>600</v>
      </c>
      <c r="O155" s="25">
        <f t="shared" si="10"/>
        <v>25200</v>
      </c>
      <c r="P155" s="25">
        <f t="shared" si="11"/>
        <v>3600</v>
      </c>
      <c r="Q155" s="69"/>
    </row>
    <row r="156" spans="1:17" ht="15" customHeight="1">
      <c r="A156" s="196" t="s">
        <v>156</v>
      </c>
      <c r="B156" s="173">
        <v>567</v>
      </c>
      <c r="C156" s="307">
        <v>1.48</v>
      </c>
      <c r="D156" s="173">
        <v>2</v>
      </c>
      <c r="E156" s="307">
        <v>0</v>
      </c>
      <c r="F156" s="173">
        <v>0</v>
      </c>
      <c r="G156" s="307">
        <v>0</v>
      </c>
      <c r="H156" s="173">
        <v>569</v>
      </c>
      <c r="I156" s="308">
        <v>1.46</v>
      </c>
      <c r="J156" s="267">
        <v>355.25</v>
      </c>
      <c r="K156" s="69">
        <v>344.3</v>
      </c>
      <c r="L156" s="136">
        <f t="shared" si="8"/>
        <v>10.949999999999989</v>
      </c>
      <c r="M156" s="311">
        <f t="shared" si="9"/>
        <v>3.1803659599186718</v>
      </c>
      <c r="N156" s="78">
        <f>Margins!B156</f>
        <v>600</v>
      </c>
      <c r="O156" s="25">
        <f t="shared" si="10"/>
        <v>1200</v>
      </c>
      <c r="P156" s="25">
        <f t="shared" si="11"/>
        <v>0</v>
      </c>
      <c r="Q156" s="69"/>
    </row>
    <row r="157" spans="1:17" ht="15" customHeight="1" thickBot="1">
      <c r="A157" s="329" t="s">
        <v>211</v>
      </c>
      <c r="B157" s="173">
        <v>2684</v>
      </c>
      <c r="C157" s="307">
        <v>-0.32</v>
      </c>
      <c r="D157" s="173">
        <v>37</v>
      </c>
      <c r="E157" s="307">
        <v>0.42</v>
      </c>
      <c r="F157" s="173">
        <v>0</v>
      </c>
      <c r="G157" s="307">
        <v>0</v>
      </c>
      <c r="H157" s="173">
        <v>2721</v>
      </c>
      <c r="I157" s="308">
        <v>-0.32</v>
      </c>
      <c r="J157" s="267">
        <v>274.8</v>
      </c>
      <c r="K157" s="69">
        <v>274.65</v>
      </c>
      <c r="L157" s="136">
        <f t="shared" si="8"/>
        <v>0.1500000000000341</v>
      </c>
      <c r="M157" s="311">
        <f t="shared" si="9"/>
        <v>0.054614964500285496</v>
      </c>
      <c r="N157" s="78">
        <f>Margins!B157</f>
        <v>700</v>
      </c>
      <c r="O157" s="25">
        <f t="shared" si="10"/>
        <v>25900</v>
      </c>
      <c r="P157" s="25">
        <f t="shared" si="11"/>
        <v>0</v>
      </c>
      <c r="Q157" s="69"/>
    </row>
    <row r="158" spans="2:17" ht="13.5" customHeight="1" hidden="1">
      <c r="B158" s="314">
        <f>SUM(B4:B157)</f>
        <v>760464</v>
      </c>
      <c r="C158" s="315"/>
      <c r="D158" s="314">
        <f>SUM(D4:D157)</f>
        <v>95268</v>
      </c>
      <c r="E158" s="315"/>
      <c r="F158" s="314">
        <f>SUM(F4:F157)</f>
        <v>93877</v>
      </c>
      <c r="G158" s="315"/>
      <c r="H158" s="173">
        <f>SUM(H4:H157)</f>
        <v>949609</v>
      </c>
      <c r="I158" s="315"/>
      <c r="J158" s="316"/>
      <c r="K158" s="69"/>
      <c r="L158" s="136"/>
      <c r="M158" s="137"/>
      <c r="N158" s="69"/>
      <c r="O158" s="25">
        <f>SUM(O4:O157)</f>
        <v>64244804</v>
      </c>
      <c r="P158" s="25">
        <f>SUM(P4:P157)</f>
        <v>16412713</v>
      </c>
      <c r="Q158" s="69"/>
    </row>
    <row r="159" spans="11:17" ht="14.25" customHeight="1">
      <c r="K159" s="69"/>
      <c r="L159" s="136"/>
      <c r="M159" s="137"/>
      <c r="N159" s="69"/>
      <c r="O159" s="69"/>
      <c r="P159" s="50">
        <f>P158/O158</f>
        <v>0.2554714463756477</v>
      </c>
      <c r="Q159" s="69"/>
    </row>
    <row r="160" spans="11:13" ht="12.75" customHeight="1">
      <c r="K160" s="69"/>
      <c r="L160" s="136"/>
      <c r="M160"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30" sqref="D230"/>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6"/>
      <c r="L1" s="156"/>
      <c r="M1" s="113"/>
      <c r="N1" s="62"/>
      <c r="O1" s="2"/>
      <c r="P1" s="108"/>
      <c r="Q1" s="109"/>
      <c r="R1" s="69"/>
      <c r="S1" s="104"/>
      <c r="T1" s="104"/>
      <c r="U1" s="104"/>
      <c r="V1" s="104"/>
      <c r="W1" s="104"/>
      <c r="X1" s="104"/>
      <c r="Y1" s="104"/>
      <c r="Z1" s="104"/>
      <c r="AA1" s="104"/>
      <c r="AB1" s="74"/>
    </row>
    <row r="2" spans="1:28" s="58" customFormat="1" ht="16.5" customHeight="1" thickBot="1">
      <c r="A2" s="135"/>
      <c r="B2" s="413" t="s">
        <v>59</v>
      </c>
      <c r="C2" s="414"/>
      <c r="D2" s="414"/>
      <c r="E2" s="415"/>
      <c r="F2" s="403" t="s">
        <v>186</v>
      </c>
      <c r="G2" s="404"/>
      <c r="H2" s="405"/>
      <c r="I2" s="403" t="s">
        <v>187</v>
      </c>
      <c r="J2" s="404"/>
      <c r="K2" s="405"/>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200</v>
      </c>
      <c r="C4" s="333">
        <f>'Open Int.'!F4</f>
        <v>100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11335300</v>
      </c>
      <c r="C6" s="192">
        <f>'Open Int.'!F6</f>
        <v>228100</v>
      </c>
      <c r="D6" s="193">
        <f>'Open Int.'!H6</f>
        <v>18568400</v>
      </c>
      <c r="E6" s="335">
        <f>'Open Int.'!I6</f>
        <v>2426000</v>
      </c>
      <c r="F6" s="194">
        <f>IF('Open Int.'!E6=0,0,'Open Int.'!H6/'Open Int.'!E6)</f>
        <v>1.63810397607474</v>
      </c>
      <c r="G6" s="156">
        <v>1.4533275713050995</v>
      </c>
      <c r="H6" s="171">
        <f t="shared" si="0"/>
        <v>0.12714023212517042</v>
      </c>
      <c r="I6" s="188">
        <f>IF(Volume!D6=0,0,Volume!F6/Volume!D6)</f>
        <v>1.352999195763342</v>
      </c>
      <c r="J6" s="179">
        <v>1.1346070260974734</v>
      </c>
      <c r="K6" s="171">
        <f t="shared" si="1"/>
        <v>0.19248265226863373</v>
      </c>
      <c r="L6" s="60"/>
      <c r="M6" s="6"/>
      <c r="N6" s="59"/>
      <c r="O6" s="3"/>
      <c r="P6" s="3"/>
      <c r="Q6" s="3"/>
      <c r="R6" s="3"/>
      <c r="S6" s="3"/>
      <c r="T6" s="3"/>
      <c r="U6" s="61"/>
      <c r="V6" s="3"/>
      <c r="W6" s="3"/>
      <c r="X6" s="3"/>
      <c r="Y6" s="3"/>
      <c r="Z6" s="3"/>
      <c r="AA6" s="2"/>
      <c r="AB6" s="78"/>
      <c r="AC6" s="77"/>
    </row>
    <row r="7" spans="1:27" s="7" customFormat="1" ht="15">
      <c r="A7" s="180" t="s">
        <v>283</v>
      </c>
      <c r="B7" s="191">
        <f>'Open Int.'!E7</f>
        <v>9400</v>
      </c>
      <c r="C7" s="192">
        <f>'Open Int.'!F7</f>
        <v>400</v>
      </c>
      <c r="D7" s="193">
        <f>'Open Int.'!H7</f>
        <v>2200</v>
      </c>
      <c r="E7" s="335">
        <f>'Open Int.'!I7</f>
        <v>-1200</v>
      </c>
      <c r="F7" s="194">
        <f>IF('Open Int.'!E7=0,0,'Open Int.'!H7/'Open Int.'!E7)</f>
        <v>0.23404255319148937</v>
      </c>
      <c r="G7" s="156">
        <v>0.37777777777777777</v>
      </c>
      <c r="H7" s="171">
        <f t="shared" si="0"/>
        <v>-0.38047559449311635</v>
      </c>
      <c r="I7" s="188">
        <f>IF(Volume!D7=0,0,Volume!F7/Volume!D7)</f>
        <v>4.666666666666667</v>
      </c>
      <c r="J7" s="179">
        <v>0.17391304347826086</v>
      </c>
      <c r="K7" s="171">
        <f t="shared" si="1"/>
        <v>25.833333333333336</v>
      </c>
      <c r="L7" s="60"/>
      <c r="M7" s="6"/>
      <c r="N7" s="59"/>
      <c r="O7" s="3"/>
      <c r="P7" s="3"/>
      <c r="Q7" s="3"/>
      <c r="R7" s="3"/>
      <c r="S7" s="3"/>
      <c r="T7" s="3"/>
      <c r="U7" s="61"/>
      <c r="V7" s="3"/>
      <c r="W7" s="3"/>
      <c r="X7" s="3"/>
      <c r="Y7" s="3"/>
      <c r="Z7" s="3"/>
      <c r="AA7" s="2"/>
    </row>
    <row r="8" spans="1:29" s="58" customFormat="1" ht="15">
      <c r="A8" s="180" t="s">
        <v>134</v>
      </c>
      <c r="B8" s="191">
        <f>'Open Int.'!E8</f>
        <v>1900</v>
      </c>
      <c r="C8" s="192">
        <f>'Open Int.'!F8</f>
        <v>100</v>
      </c>
      <c r="D8" s="193">
        <f>'Open Int.'!H8</f>
        <v>100</v>
      </c>
      <c r="E8" s="335">
        <f>'Open Int.'!I8</f>
        <v>0</v>
      </c>
      <c r="F8" s="194">
        <f>IF('Open Int.'!E8=0,0,'Open Int.'!H8/'Open Int.'!E8)</f>
        <v>0.05263157894736842</v>
      </c>
      <c r="G8" s="156">
        <v>0.05555555555555555</v>
      </c>
      <c r="H8" s="171">
        <f t="shared" si="0"/>
        <v>-0.05263157894736842</v>
      </c>
      <c r="I8" s="188">
        <f>IF(Volume!D8=0,0,Volume!F8/Volume!D8)</f>
        <v>0</v>
      </c>
      <c r="J8" s="179">
        <v>0.06666666666666667</v>
      </c>
      <c r="K8" s="171">
        <f t="shared" si="1"/>
        <v>-1</v>
      </c>
      <c r="L8" s="60"/>
      <c r="M8" s="6"/>
      <c r="N8" s="59"/>
      <c r="O8" s="3"/>
      <c r="P8" s="3"/>
      <c r="Q8" s="3"/>
      <c r="R8" s="3"/>
      <c r="S8" s="3"/>
      <c r="T8" s="3"/>
      <c r="U8" s="61"/>
      <c r="V8" s="3"/>
      <c r="W8" s="3"/>
      <c r="X8" s="3"/>
      <c r="Y8" s="3"/>
      <c r="Z8" s="3"/>
      <c r="AA8" s="2"/>
      <c r="AB8" s="78"/>
      <c r="AC8" s="77"/>
    </row>
    <row r="9" spans="1:29" s="58" customFormat="1" ht="15">
      <c r="A9" s="180" t="s">
        <v>0</v>
      </c>
      <c r="B9" s="191">
        <f>'Open Int.'!E9</f>
        <v>89625</v>
      </c>
      <c r="C9" s="192">
        <f>'Open Int.'!F9</f>
        <v>3000</v>
      </c>
      <c r="D9" s="193">
        <f>'Open Int.'!H9</f>
        <v>9750</v>
      </c>
      <c r="E9" s="335">
        <f>'Open Int.'!I9</f>
        <v>1500</v>
      </c>
      <c r="F9" s="194">
        <f>IF('Open Int.'!E9=0,0,'Open Int.'!H9/'Open Int.'!E9)</f>
        <v>0.1087866108786611</v>
      </c>
      <c r="G9" s="156">
        <v>0.09523809523809523</v>
      </c>
      <c r="H9" s="171">
        <f t="shared" si="0"/>
        <v>0.14225941422594154</v>
      </c>
      <c r="I9" s="188">
        <f>IF(Volume!D9=0,0,Volume!F9/Volume!D9)</f>
        <v>0.0958904109589041</v>
      </c>
      <c r="J9" s="179">
        <v>0.09523809523809523</v>
      </c>
      <c r="K9" s="171">
        <f t="shared" si="1"/>
        <v>0.00684931506849315</v>
      </c>
      <c r="L9" s="60"/>
      <c r="M9" s="6"/>
      <c r="N9" s="59"/>
      <c r="O9" s="3"/>
      <c r="P9" s="3"/>
      <c r="Q9" s="3"/>
      <c r="R9" s="3"/>
      <c r="S9" s="3"/>
      <c r="T9" s="3"/>
      <c r="U9" s="61"/>
      <c r="V9" s="3"/>
      <c r="W9" s="3"/>
      <c r="X9" s="3"/>
      <c r="Y9" s="3"/>
      <c r="Z9" s="3"/>
      <c r="AA9" s="2"/>
      <c r="AB9" s="78"/>
      <c r="AC9" s="77"/>
    </row>
    <row r="10" spans="1:27" s="7" customFormat="1" ht="15">
      <c r="A10" s="180" t="s">
        <v>135</v>
      </c>
      <c r="B10" s="191">
        <f>'Open Int.'!E10</f>
        <v>298900</v>
      </c>
      <c r="C10" s="192">
        <f>'Open Int.'!F10</f>
        <v>34300</v>
      </c>
      <c r="D10" s="193">
        <f>'Open Int.'!H10</f>
        <v>14700</v>
      </c>
      <c r="E10" s="335">
        <f>'Open Int.'!I10</f>
        <v>14700</v>
      </c>
      <c r="F10" s="194">
        <f>IF('Open Int.'!E10=0,0,'Open Int.'!H10/'Open Int.'!E10)</f>
        <v>0.04918032786885246</v>
      </c>
      <c r="G10" s="156">
        <v>0</v>
      </c>
      <c r="H10" s="171">
        <f t="shared" si="0"/>
        <v>0</v>
      </c>
      <c r="I10" s="188">
        <f>IF(Volume!D10=0,0,Volume!F10/Volume!D10)</f>
        <v>0.08571428571428572</v>
      </c>
      <c r="J10" s="179">
        <v>0</v>
      </c>
      <c r="K10" s="171">
        <f t="shared" si="1"/>
        <v>0</v>
      </c>
      <c r="L10" s="60"/>
      <c r="M10" s="6"/>
      <c r="N10" s="59"/>
      <c r="O10" s="3"/>
      <c r="P10" s="3"/>
      <c r="Q10" s="3"/>
      <c r="R10" s="3"/>
      <c r="S10" s="3"/>
      <c r="T10" s="3"/>
      <c r="U10" s="61"/>
      <c r="V10" s="3"/>
      <c r="W10" s="3"/>
      <c r="X10" s="3"/>
      <c r="Y10" s="3"/>
      <c r="Z10" s="3"/>
      <c r="AA10" s="2"/>
    </row>
    <row r="11" spans="1:27" s="7" customFormat="1" ht="15">
      <c r="A11" s="180" t="s">
        <v>174</v>
      </c>
      <c r="B11" s="191">
        <f>'Open Int.'!E11</f>
        <v>462300</v>
      </c>
      <c r="C11" s="192">
        <f>'Open Int.'!F11</f>
        <v>13400</v>
      </c>
      <c r="D11" s="193">
        <f>'Open Int.'!H11</f>
        <v>0</v>
      </c>
      <c r="E11" s="335">
        <f>'Open Int.'!I11</f>
        <v>0</v>
      </c>
      <c r="F11" s="194">
        <f>IF('Open Int.'!E11=0,0,'Open Int.'!H11/'Open Int.'!E11)</f>
        <v>0</v>
      </c>
      <c r="G11" s="156">
        <v>0</v>
      </c>
      <c r="H11" s="171">
        <f t="shared" si="0"/>
        <v>0</v>
      </c>
      <c r="I11" s="188">
        <f>IF(Volume!D11=0,0,Volume!F11/Volume!D11)</f>
        <v>0</v>
      </c>
      <c r="J11" s="179">
        <v>0</v>
      </c>
      <c r="K11" s="171">
        <f t="shared" si="1"/>
        <v>0</v>
      </c>
      <c r="L11" s="60"/>
      <c r="M11" s="6"/>
      <c r="N11" s="59"/>
      <c r="O11" s="3"/>
      <c r="P11" s="3"/>
      <c r="Q11" s="3"/>
      <c r="R11" s="3"/>
      <c r="S11" s="3"/>
      <c r="T11" s="3"/>
      <c r="U11" s="61"/>
      <c r="V11" s="3"/>
      <c r="W11" s="3"/>
      <c r="X11" s="3"/>
      <c r="Y11" s="3"/>
      <c r="Z11" s="3"/>
      <c r="AA11" s="2"/>
    </row>
    <row r="12" spans="1:29" s="58" customFormat="1" ht="15">
      <c r="A12" s="180" t="s">
        <v>284</v>
      </c>
      <c r="B12" s="191">
        <f>'Open Int.'!E12</f>
        <v>0</v>
      </c>
      <c r="C12" s="192">
        <f>'Open Int.'!F12</f>
        <v>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234600</v>
      </c>
      <c r="C13" s="192">
        <f>'Open Int.'!F13</f>
        <v>13800</v>
      </c>
      <c r="D13" s="193">
        <f>'Open Int.'!H13</f>
        <v>0</v>
      </c>
      <c r="E13" s="335">
        <f>'Open Int.'!I13</f>
        <v>0</v>
      </c>
      <c r="F13" s="194">
        <f>IF('Open Int.'!E13=0,0,'Open Int.'!H13/'Open Int.'!E13)</f>
        <v>0</v>
      </c>
      <c r="G13" s="156">
        <v>0</v>
      </c>
      <c r="H13" s="171">
        <f t="shared" si="0"/>
        <v>0</v>
      </c>
      <c r="I13" s="188">
        <f>IF(Volume!D13=0,0,Volume!F13/Volume!D13)</f>
        <v>0</v>
      </c>
      <c r="J13" s="179">
        <v>0</v>
      </c>
      <c r="K13" s="171">
        <f t="shared" si="1"/>
        <v>0</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2425200</v>
      </c>
      <c r="C14" s="192">
        <f>'Open Int.'!F14</f>
        <v>107500</v>
      </c>
      <c r="D14" s="193">
        <f>'Open Int.'!H14</f>
        <v>240800</v>
      </c>
      <c r="E14" s="335">
        <f>'Open Int.'!I14</f>
        <v>0</v>
      </c>
      <c r="F14" s="194">
        <f>IF('Open Int.'!E14=0,0,'Open Int.'!H14/'Open Int.'!E14)</f>
        <v>0.09929078014184398</v>
      </c>
      <c r="G14" s="156">
        <v>0.1038961038961039</v>
      </c>
      <c r="H14" s="171">
        <f t="shared" si="0"/>
        <v>-0.044326241134751795</v>
      </c>
      <c r="I14" s="188">
        <f>IF(Volume!D14=0,0,Volume!F14/Volume!D14)</f>
        <v>0.06329113924050633</v>
      </c>
      <c r="J14" s="179">
        <v>0.04411764705882353</v>
      </c>
      <c r="K14" s="171">
        <f t="shared" si="1"/>
        <v>0.4345991561181435</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8967450</v>
      </c>
      <c r="C15" s="192">
        <f>'Open Int.'!F15</f>
        <v>85950</v>
      </c>
      <c r="D15" s="193">
        <f>'Open Int.'!H15</f>
        <v>1680800</v>
      </c>
      <c r="E15" s="335">
        <f>'Open Int.'!I15</f>
        <v>47750</v>
      </c>
      <c r="F15" s="194">
        <f>IF('Open Int.'!E15=0,0,'Open Int.'!H15/'Open Int.'!E15)</f>
        <v>0.18743343982960597</v>
      </c>
      <c r="G15" s="156">
        <v>0.18387096774193548</v>
      </c>
      <c r="H15" s="171">
        <f t="shared" si="0"/>
        <v>0.019374848196102683</v>
      </c>
      <c r="I15" s="188">
        <f>IF(Volume!D15=0,0,Volume!F15/Volume!D15)</f>
        <v>0.17094017094017094</v>
      </c>
      <c r="J15" s="179">
        <v>0.11377245508982035</v>
      </c>
      <c r="K15" s="171">
        <f t="shared" si="1"/>
        <v>0.5024741340530815</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350</v>
      </c>
      <c r="C16" s="192">
        <f>'Open Int.'!F16</f>
        <v>0</v>
      </c>
      <c r="D16" s="193">
        <f>'Open Int.'!H16</f>
        <v>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6800</v>
      </c>
      <c r="C17" s="192">
        <f>'Open Int.'!F17</f>
        <v>100</v>
      </c>
      <c r="D17" s="193">
        <f>'Open Int.'!H17</f>
        <v>400</v>
      </c>
      <c r="E17" s="335">
        <f>'Open Int.'!I17</f>
        <v>0</v>
      </c>
      <c r="F17" s="194">
        <f>IF('Open Int.'!E17=0,0,'Open Int.'!H17/'Open Int.'!E17)</f>
        <v>0.058823529411764705</v>
      </c>
      <c r="G17" s="156">
        <v>0.05970149253731343</v>
      </c>
      <c r="H17" s="171">
        <f t="shared" si="0"/>
        <v>-0.014705882352941171</v>
      </c>
      <c r="I17" s="188">
        <f>IF(Volume!D17=0,0,Volume!F17/Volume!D17)</f>
        <v>0</v>
      </c>
      <c r="J17" s="179">
        <v>0.3333333333333333</v>
      </c>
      <c r="K17" s="171">
        <f t="shared" si="1"/>
        <v>-1</v>
      </c>
      <c r="L17" s="60"/>
      <c r="M17" s="6"/>
      <c r="N17" s="59"/>
      <c r="O17" s="3"/>
      <c r="P17" s="3"/>
      <c r="Q17" s="3"/>
      <c r="R17" s="3"/>
      <c r="S17" s="3"/>
      <c r="T17" s="3"/>
      <c r="U17" s="61"/>
      <c r="V17" s="3"/>
      <c r="W17" s="3"/>
      <c r="X17" s="3"/>
      <c r="Y17" s="3"/>
      <c r="Z17" s="3"/>
      <c r="AA17" s="2"/>
    </row>
    <row r="18" spans="1:29" s="58" customFormat="1" ht="15">
      <c r="A18" s="180" t="s">
        <v>285</v>
      </c>
      <c r="B18" s="191">
        <f>'Open Int.'!E18</f>
        <v>296400</v>
      </c>
      <c r="C18" s="192">
        <f>'Open Int.'!F18</f>
        <v>38950</v>
      </c>
      <c r="D18" s="193">
        <f>'Open Int.'!H18</f>
        <v>9500</v>
      </c>
      <c r="E18" s="335">
        <f>'Open Int.'!I18</f>
        <v>0</v>
      </c>
      <c r="F18" s="194">
        <f>IF('Open Int.'!E18=0,0,'Open Int.'!H18/'Open Int.'!E18)</f>
        <v>0.03205128205128205</v>
      </c>
      <c r="G18" s="156">
        <v>0.03690036900369004</v>
      </c>
      <c r="H18" s="171">
        <f t="shared" si="0"/>
        <v>-0.13141025641025647</v>
      </c>
      <c r="I18" s="188">
        <f>IF(Volume!D18=0,0,Volume!F18/Volume!D18)</f>
        <v>0</v>
      </c>
      <c r="J18" s="179">
        <v>0</v>
      </c>
      <c r="K18" s="171">
        <f t="shared" si="1"/>
        <v>0</v>
      </c>
      <c r="L18" s="60"/>
      <c r="M18" s="6"/>
      <c r="N18" s="59"/>
      <c r="O18" s="3"/>
      <c r="P18" s="3"/>
      <c r="Q18" s="3"/>
      <c r="R18" s="3"/>
      <c r="S18" s="3"/>
      <c r="T18" s="3"/>
      <c r="U18" s="61"/>
      <c r="V18" s="3"/>
      <c r="W18" s="3"/>
      <c r="X18" s="3"/>
      <c r="Y18" s="3"/>
      <c r="Z18" s="3"/>
      <c r="AA18" s="2"/>
      <c r="AB18" s="78"/>
      <c r="AC18" s="77"/>
    </row>
    <row r="19" spans="1:27" s="7" customFormat="1" ht="15">
      <c r="A19" s="180" t="s">
        <v>286</v>
      </c>
      <c r="B19" s="191">
        <f>'Open Int.'!E19</f>
        <v>916800</v>
      </c>
      <c r="C19" s="192">
        <f>'Open Int.'!F19</f>
        <v>280800</v>
      </c>
      <c r="D19" s="193">
        <f>'Open Int.'!H19</f>
        <v>67200</v>
      </c>
      <c r="E19" s="335">
        <f>'Open Int.'!I19</f>
        <v>2400</v>
      </c>
      <c r="F19" s="194">
        <f>IF('Open Int.'!E19=0,0,'Open Int.'!H19/'Open Int.'!E19)</f>
        <v>0.07329842931937172</v>
      </c>
      <c r="G19" s="156">
        <v>0.1018867924528302</v>
      </c>
      <c r="H19" s="171">
        <f t="shared" si="0"/>
        <v>-0.28058949001357386</v>
      </c>
      <c r="I19" s="188">
        <f>IF(Volume!D19=0,0,Volume!F19/Volume!D19)</f>
        <v>0.013888888888888888</v>
      </c>
      <c r="J19" s="179">
        <v>0</v>
      </c>
      <c r="K19" s="171">
        <f t="shared" si="1"/>
        <v>0</v>
      </c>
      <c r="L19" s="60"/>
      <c r="M19" s="6"/>
      <c r="N19" s="59"/>
      <c r="O19" s="3"/>
      <c r="P19" s="3"/>
      <c r="Q19" s="3"/>
      <c r="R19" s="3"/>
      <c r="S19" s="3"/>
      <c r="T19" s="3"/>
      <c r="U19" s="61"/>
      <c r="V19" s="3"/>
      <c r="W19" s="3"/>
      <c r="X19" s="3"/>
      <c r="Y19" s="3"/>
      <c r="Z19" s="3"/>
      <c r="AA19" s="2"/>
    </row>
    <row r="20" spans="1:27" s="7" customFormat="1" ht="15">
      <c r="A20" s="180" t="s">
        <v>76</v>
      </c>
      <c r="B20" s="191">
        <f>'Open Int.'!E20</f>
        <v>96600</v>
      </c>
      <c r="C20" s="192">
        <f>'Open Int.'!F20</f>
        <v>5600</v>
      </c>
      <c r="D20" s="193">
        <f>'Open Int.'!H20</f>
        <v>5600</v>
      </c>
      <c r="E20" s="335">
        <f>'Open Int.'!I20</f>
        <v>0</v>
      </c>
      <c r="F20" s="194">
        <f>IF('Open Int.'!E20=0,0,'Open Int.'!H20/'Open Int.'!E20)</f>
        <v>0.057971014492753624</v>
      </c>
      <c r="G20" s="156">
        <v>0.06153846153846154</v>
      </c>
      <c r="H20" s="171">
        <f t="shared" si="0"/>
        <v>-0.057971014492753666</v>
      </c>
      <c r="I20" s="188">
        <f>IF(Volume!D20=0,0,Volume!F20/Volume!D20)</f>
        <v>0.04878048780487805</v>
      </c>
      <c r="J20" s="179">
        <v>0.058823529411764705</v>
      </c>
      <c r="K20" s="171">
        <f t="shared" si="1"/>
        <v>-0.17073170731707313</v>
      </c>
      <c r="L20" s="60"/>
      <c r="M20" s="6"/>
      <c r="N20" s="59"/>
      <c r="O20" s="3"/>
      <c r="P20" s="3"/>
      <c r="Q20" s="3"/>
      <c r="R20" s="3"/>
      <c r="S20" s="3"/>
      <c r="T20" s="3"/>
      <c r="U20" s="61"/>
      <c r="V20" s="3"/>
      <c r="W20" s="3"/>
      <c r="X20" s="3"/>
      <c r="Y20" s="3"/>
      <c r="Z20" s="3"/>
      <c r="AA20" s="2"/>
    </row>
    <row r="21" spans="1:29" s="58" customFormat="1" ht="15">
      <c r="A21" s="180" t="s">
        <v>77</v>
      </c>
      <c r="B21" s="191">
        <f>'Open Int.'!E21</f>
        <v>733400</v>
      </c>
      <c r="C21" s="192">
        <f>'Open Int.'!F21</f>
        <v>45600</v>
      </c>
      <c r="D21" s="193">
        <f>'Open Int.'!H21</f>
        <v>197600</v>
      </c>
      <c r="E21" s="335">
        <f>'Open Int.'!I21</f>
        <v>15200</v>
      </c>
      <c r="F21" s="194">
        <f>IF('Open Int.'!E21=0,0,'Open Int.'!H21/'Open Int.'!E21)</f>
        <v>0.2694300518134715</v>
      </c>
      <c r="G21" s="156">
        <v>0.26519337016574585</v>
      </c>
      <c r="H21" s="171">
        <f t="shared" si="0"/>
        <v>0.01597582037996555</v>
      </c>
      <c r="I21" s="188">
        <f>IF(Volume!D21=0,0,Volume!F21/Volume!D21)</f>
        <v>0.14012738853503184</v>
      </c>
      <c r="J21" s="179">
        <v>0.36585365853658536</v>
      </c>
      <c r="K21" s="171">
        <f t="shared" si="1"/>
        <v>-0.6169851380042463</v>
      </c>
      <c r="L21" s="60"/>
      <c r="M21" s="6"/>
      <c r="N21" s="59"/>
      <c r="O21" s="3"/>
      <c r="P21" s="3"/>
      <c r="Q21" s="3"/>
      <c r="R21" s="3"/>
      <c r="S21" s="3"/>
      <c r="T21" s="3"/>
      <c r="U21" s="61"/>
      <c r="V21" s="3"/>
      <c r="W21" s="3"/>
      <c r="X21" s="3"/>
      <c r="Y21" s="3"/>
      <c r="Z21" s="3"/>
      <c r="AA21" s="2"/>
      <c r="AB21" s="78"/>
      <c r="AC21" s="77"/>
    </row>
    <row r="22" spans="1:29" s="58" customFormat="1" ht="15">
      <c r="A22" s="180" t="s">
        <v>287</v>
      </c>
      <c r="B22" s="191">
        <f>'Open Int.'!E22</f>
        <v>8400</v>
      </c>
      <c r="C22" s="192">
        <f>'Open Int.'!F22</f>
        <v>0</v>
      </c>
      <c r="D22" s="193">
        <f>'Open Int.'!H22</f>
        <v>1050</v>
      </c>
      <c r="E22" s="335">
        <f>'Open Int.'!I22</f>
        <v>0</v>
      </c>
      <c r="F22" s="194">
        <f>IF('Open Int.'!E22=0,0,'Open Int.'!H22/'Open Int.'!E22)</f>
        <v>0.125</v>
      </c>
      <c r="G22" s="156">
        <v>0.125</v>
      </c>
      <c r="H22" s="171">
        <f t="shared" si="0"/>
        <v>0</v>
      </c>
      <c r="I22" s="188">
        <f>IF(Volume!D22=0,0,Volume!F22/Volume!D22)</f>
        <v>0</v>
      </c>
      <c r="J22" s="179">
        <v>0</v>
      </c>
      <c r="K22" s="171">
        <f t="shared" si="1"/>
        <v>0</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1100</v>
      </c>
      <c r="C23" s="192">
        <f>'Open Int.'!F23</f>
        <v>0</v>
      </c>
      <c r="D23" s="193">
        <f>'Open Int.'!H23</f>
        <v>550</v>
      </c>
      <c r="E23" s="335">
        <f>'Open Int.'!I23</f>
        <v>0</v>
      </c>
      <c r="F23" s="194">
        <f>IF('Open Int.'!E23=0,0,'Open Int.'!H23/'Open Int.'!E23)</f>
        <v>0.5</v>
      </c>
      <c r="G23" s="156">
        <v>0.5</v>
      </c>
      <c r="H23" s="171">
        <f t="shared" si="0"/>
        <v>0</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288</v>
      </c>
      <c r="B24" s="191">
        <f>'Open Int.'!E24</f>
        <v>1000</v>
      </c>
      <c r="C24" s="192">
        <f>'Open Int.'!F24</f>
        <v>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15000</v>
      </c>
      <c r="C25" s="192">
        <f>'Open Int.'!F25</f>
        <v>8000</v>
      </c>
      <c r="D25" s="193">
        <f>'Open Int.'!H25</f>
        <v>3000</v>
      </c>
      <c r="E25" s="335">
        <f>'Open Int.'!I25</f>
        <v>0</v>
      </c>
      <c r="F25" s="194">
        <f>IF('Open Int.'!E25=0,0,'Open Int.'!H25/'Open Int.'!E25)</f>
        <v>0.2</v>
      </c>
      <c r="G25" s="156">
        <v>0.42857142857142855</v>
      </c>
      <c r="H25" s="171">
        <f t="shared" si="0"/>
        <v>-0.5333333333333333</v>
      </c>
      <c r="I25" s="188">
        <f>IF(Volume!D25=0,0,Volume!F25/Volume!D25)</f>
        <v>0</v>
      </c>
      <c r="J25" s="179">
        <v>0</v>
      </c>
      <c r="K25" s="171">
        <f t="shared" si="1"/>
        <v>0</v>
      </c>
      <c r="L25" s="60"/>
      <c r="M25" s="6"/>
      <c r="N25" s="59"/>
      <c r="O25" s="3"/>
      <c r="P25" s="3"/>
      <c r="Q25" s="3"/>
      <c r="R25" s="3"/>
      <c r="S25" s="3"/>
      <c r="T25" s="3"/>
      <c r="U25" s="61"/>
      <c r="V25" s="3"/>
      <c r="W25" s="3"/>
      <c r="X25" s="3"/>
      <c r="Y25" s="3"/>
      <c r="Z25" s="3"/>
      <c r="AA25" s="2"/>
    </row>
    <row r="26" spans="1:27" s="7" customFormat="1" ht="15">
      <c r="A26" s="180" t="s">
        <v>233</v>
      </c>
      <c r="B26" s="191">
        <f>'Open Int.'!E26</f>
        <v>109000</v>
      </c>
      <c r="C26" s="192">
        <f>'Open Int.'!F26</f>
        <v>2000</v>
      </c>
      <c r="D26" s="193">
        <f>'Open Int.'!H26</f>
        <v>19000</v>
      </c>
      <c r="E26" s="335">
        <f>'Open Int.'!I26</f>
        <v>11000</v>
      </c>
      <c r="F26" s="194">
        <f>IF('Open Int.'!E26=0,0,'Open Int.'!H26/'Open Int.'!E26)</f>
        <v>0.1743119266055046</v>
      </c>
      <c r="G26" s="156">
        <v>0.07476635514018691</v>
      </c>
      <c r="H26" s="171">
        <f t="shared" si="0"/>
        <v>1.331422018348624</v>
      </c>
      <c r="I26" s="188">
        <f>IF(Volume!D26=0,0,Volume!F26/Volume!D26)</f>
        <v>0.09230769230769231</v>
      </c>
      <c r="J26" s="179">
        <v>0.08163265306122448</v>
      </c>
      <c r="K26" s="171">
        <f t="shared" si="1"/>
        <v>0.13076923076923092</v>
      </c>
      <c r="L26" s="60"/>
      <c r="M26" s="6"/>
      <c r="N26" s="59"/>
      <c r="O26" s="3"/>
      <c r="P26" s="3"/>
      <c r="Q26" s="3"/>
      <c r="R26" s="3"/>
      <c r="S26" s="3"/>
      <c r="T26" s="3"/>
      <c r="U26" s="61"/>
      <c r="V26" s="3"/>
      <c r="W26" s="3"/>
      <c r="X26" s="3"/>
      <c r="Y26" s="3"/>
      <c r="Z26" s="3"/>
      <c r="AA26" s="2"/>
    </row>
    <row r="27" spans="1:27" s="7" customFormat="1" ht="15">
      <c r="A27" s="180" t="s">
        <v>1</v>
      </c>
      <c r="B27" s="191">
        <f>'Open Int.'!E27</f>
        <v>25500</v>
      </c>
      <c r="C27" s="192">
        <f>'Open Int.'!F27</f>
        <v>450</v>
      </c>
      <c r="D27" s="193">
        <f>'Open Int.'!H27</f>
        <v>3150</v>
      </c>
      <c r="E27" s="335">
        <f>'Open Int.'!I27</f>
        <v>0</v>
      </c>
      <c r="F27" s="194">
        <f>IF('Open Int.'!E27=0,0,'Open Int.'!H27/'Open Int.'!E27)</f>
        <v>0.12352941176470589</v>
      </c>
      <c r="G27" s="156">
        <v>0.12574850299401197</v>
      </c>
      <c r="H27" s="171">
        <f t="shared" si="0"/>
        <v>-0.017647058823529307</v>
      </c>
      <c r="I27" s="188">
        <f>IF(Volume!D27=0,0,Volume!F27/Volume!D27)</f>
        <v>0.01818181818181818</v>
      </c>
      <c r="J27" s="179">
        <v>0.10526315789473684</v>
      </c>
      <c r="K27" s="171">
        <f t="shared" si="1"/>
        <v>-0.8272727272727272</v>
      </c>
      <c r="L27" s="60"/>
      <c r="M27" s="6"/>
      <c r="N27" s="59"/>
      <c r="O27" s="3"/>
      <c r="P27" s="3"/>
      <c r="Q27" s="3"/>
      <c r="R27" s="3"/>
      <c r="S27" s="3"/>
      <c r="T27" s="3"/>
      <c r="U27" s="61"/>
      <c r="V27" s="3"/>
      <c r="W27" s="3"/>
      <c r="X27" s="3"/>
      <c r="Y27" s="3"/>
      <c r="Z27" s="3"/>
      <c r="AA27" s="2"/>
    </row>
    <row r="28" spans="1:27" s="7" customFormat="1" ht="15">
      <c r="A28" s="180" t="s">
        <v>158</v>
      </c>
      <c r="B28" s="191">
        <f>'Open Int.'!E28</f>
        <v>188100</v>
      </c>
      <c r="C28" s="192">
        <f>'Open Int.'!F28</f>
        <v>13300</v>
      </c>
      <c r="D28" s="193">
        <f>'Open Int.'!H28</f>
        <v>11400</v>
      </c>
      <c r="E28" s="335">
        <f>'Open Int.'!I28</f>
        <v>9500</v>
      </c>
      <c r="F28" s="194">
        <f>IF('Open Int.'!E28=0,0,'Open Int.'!H28/'Open Int.'!E28)</f>
        <v>0.06060606060606061</v>
      </c>
      <c r="G28" s="156">
        <v>0.010869565217391304</v>
      </c>
      <c r="H28" s="171">
        <f t="shared" si="0"/>
        <v>4.575757575757576</v>
      </c>
      <c r="I28" s="188">
        <f>IF(Volume!D28=0,0,Volume!F28/Volume!D28)</f>
        <v>0.22727272727272727</v>
      </c>
      <c r="J28" s="179">
        <v>0</v>
      </c>
      <c r="K28" s="171">
        <f t="shared" si="1"/>
        <v>0</v>
      </c>
      <c r="L28" s="60"/>
      <c r="M28" s="6"/>
      <c r="N28" s="59"/>
      <c r="O28" s="3"/>
      <c r="P28" s="3"/>
      <c r="Q28" s="3"/>
      <c r="R28" s="3"/>
      <c r="S28" s="3"/>
      <c r="T28" s="3"/>
      <c r="U28" s="61"/>
      <c r="V28" s="3"/>
      <c r="W28" s="3"/>
      <c r="X28" s="3"/>
      <c r="Y28" s="3"/>
      <c r="Z28" s="3"/>
      <c r="AA28" s="2"/>
    </row>
    <row r="29" spans="1:27" s="7" customFormat="1" ht="15">
      <c r="A29" s="180" t="s">
        <v>289</v>
      </c>
      <c r="B29" s="191">
        <f>'Open Int.'!E29</f>
        <v>4800</v>
      </c>
      <c r="C29" s="192">
        <f>'Open Int.'!F29</f>
        <v>-600</v>
      </c>
      <c r="D29" s="193">
        <f>'Open Int.'!H29</f>
        <v>0</v>
      </c>
      <c r="E29" s="335">
        <f>'Open Int.'!I29</f>
        <v>0</v>
      </c>
      <c r="F29" s="194">
        <f>IF('Open Int.'!E29=0,0,'Open Int.'!H29/'Open Int.'!E29)</f>
        <v>0</v>
      </c>
      <c r="G29" s="156">
        <v>0</v>
      </c>
      <c r="H29" s="171">
        <f t="shared" si="0"/>
        <v>0</v>
      </c>
      <c r="I29" s="188">
        <f>IF(Volume!D29=0,0,Volume!F29/Volume!D29)</f>
        <v>0</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202500</v>
      </c>
      <c r="C30" s="192">
        <f>'Open Int.'!F30</f>
        <v>9000</v>
      </c>
      <c r="D30" s="193">
        <f>'Open Int.'!H30</f>
        <v>0</v>
      </c>
      <c r="E30" s="335">
        <f>'Open Int.'!I30</f>
        <v>0</v>
      </c>
      <c r="F30" s="194">
        <f>IF('Open Int.'!E30=0,0,'Open Int.'!H30/'Open Int.'!E30)</f>
        <v>0</v>
      </c>
      <c r="G30" s="156">
        <v>0</v>
      </c>
      <c r="H30" s="171">
        <f t="shared" si="0"/>
        <v>0</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96800</v>
      </c>
      <c r="C31" s="192">
        <f>'Open Int.'!F31</f>
        <v>-5500</v>
      </c>
      <c r="D31" s="193">
        <f>'Open Int.'!H31</f>
        <v>3300</v>
      </c>
      <c r="E31" s="335">
        <f>'Open Int.'!I31</f>
        <v>1100</v>
      </c>
      <c r="F31" s="194">
        <f>IF('Open Int.'!E31=0,0,'Open Int.'!H31/'Open Int.'!E31)</f>
        <v>0.03409090909090909</v>
      </c>
      <c r="G31" s="156">
        <v>0.021505376344086023</v>
      </c>
      <c r="H31" s="171">
        <f t="shared" si="0"/>
        <v>0.5852272727272725</v>
      </c>
      <c r="I31" s="188">
        <f>IF(Volume!D31=0,0,Volume!F31/Volume!D31)</f>
        <v>0.007246376811594203</v>
      </c>
      <c r="J31" s="179">
        <v>0</v>
      </c>
      <c r="K31" s="171">
        <f t="shared" si="1"/>
        <v>0</v>
      </c>
      <c r="L31" s="60"/>
      <c r="M31" s="6"/>
      <c r="N31" s="59"/>
      <c r="O31" s="3"/>
      <c r="P31" s="3"/>
      <c r="Q31" s="3"/>
      <c r="R31" s="3"/>
      <c r="S31" s="3"/>
      <c r="T31" s="3"/>
      <c r="U31" s="61"/>
      <c r="V31" s="3"/>
      <c r="W31" s="3"/>
      <c r="X31" s="3"/>
      <c r="Y31" s="3"/>
      <c r="Z31" s="3"/>
      <c r="AA31" s="2"/>
    </row>
    <row r="32" spans="1:27" s="7" customFormat="1" ht="15">
      <c r="A32" s="180" t="s">
        <v>399</v>
      </c>
      <c r="B32" s="191">
        <f>'Open Int.'!E32</f>
        <v>1481250</v>
      </c>
      <c r="C32" s="192">
        <f>'Open Int.'!F32</f>
        <v>116250</v>
      </c>
      <c r="D32" s="193">
        <f>'Open Int.'!H32</f>
        <v>277500</v>
      </c>
      <c r="E32" s="335">
        <f>'Open Int.'!I32</f>
        <v>15000</v>
      </c>
      <c r="F32" s="194">
        <f>IF('Open Int.'!E32=0,0,'Open Int.'!H32/'Open Int.'!E32)</f>
        <v>0.18734177215189873</v>
      </c>
      <c r="G32" s="156">
        <v>0.19230769230769232</v>
      </c>
      <c r="H32" s="171">
        <f t="shared" si="0"/>
        <v>-0.02582278481012664</v>
      </c>
      <c r="I32" s="188">
        <f>IF(Volume!D32=0,0,Volume!F32/Volume!D32)</f>
        <v>0.16470588235294117</v>
      </c>
      <c r="J32" s="179">
        <v>0.18469656992084432</v>
      </c>
      <c r="K32" s="171">
        <f t="shared" si="1"/>
        <v>-0.10823529411764705</v>
      </c>
      <c r="L32" s="60"/>
      <c r="M32" s="6"/>
      <c r="N32" s="59"/>
      <c r="O32" s="3"/>
      <c r="P32" s="3"/>
      <c r="Q32" s="3"/>
      <c r="R32" s="3"/>
      <c r="S32" s="3"/>
      <c r="T32" s="3"/>
      <c r="U32" s="61"/>
      <c r="V32" s="3"/>
      <c r="W32" s="3"/>
      <c r="X32" s="3"/>
      <c r="Y32" s="3"/>
      <c r="Z32" s="3"/>
      <c r="AA32" s="2"/>
    </row>
    <row r="33" spans="1:27" s="7" customFormat="1" ht="15">
      <c r="A33" s="180" t="s">
        <v>78</v>
      </c>
      <c r="B33" s="191">
        <f>'Open Int.'!E33</f>
        <v>11200</v>
      </c>
      <c r="C33" s="192">
        <f>'Open Int.'!F33</f>
        <v>0</v>
      </c>
      <c r="D33" s="193">
        <f>'Open Int.'!H33</f>
        <v>0</v>
      </c>
      <c r="E33" s="335">
        <f>'Open Int.'!I33</f>
        <v>0</v>
      </c>
      <c r="F33" s="194">
        <f>IF('Open Int.'!E33=0,0,'Open Int.'!H33/'Open Int.'!E33)</f>
        <v>0</v>
      </c>
      <c r="G33" s="156">
        <v>0</v>
      </c>
      <c r="H33" s="171">
        <f t="shared" si="0"/>
        <v>0</v>
      </c>
      <c r="I33" s="188">
        <f>IF(Volume!D33=0,0,Volume!F33/Volume!D33)</f>
        <v>0</v>
      </c>
      <c r="J33" s="179">
        <v>0</v>
      </c>
      <c r="K33" s="171">
        <f t="shared" si="1"/>
        <v>0</v>
      </c>
      <c r="L33" s="60"/>
      <c r="M33" s="6"/>
      <c r="N33" s="59"/>
      <c r="O33" s="3"/>
      <c r="P33" s="3"/>
      <c r="Q33" s="3"/>
      <c r="R33" s="3"/>
      <c r="S33" s="3"/>
      <c r="T33" s="3"/>
      <c r="U33" s="61"/>
      <c r="V33" s="3"/>
      <c r="W33" s="3"/>
      <c r="X33" s="3"/>
      <c r="Y33" s="3"/>
      <c r="Z33" s="3"/>
      <c r="AA33" s="2"/>
    </row>
    <row r="34" spans="1:27" s="7" customFormat="1" ht="15">
      <c r="A34" s="180" t="s">
        <v>138</v>
      </c>
      <c r="B34" s="191">
        <f>'Open Int.'!E34</f>
        <v>327250</v>
      </c>
      <c r="C34" s="192">
        <f>'Open Int.'!F34</f>
        <v>-21250</v>
      </c>
      <c r="D34" s="193">
        <f>'Open Int.'!H34</f>
        <v>88400</v>
      </c>
      <c r="E34" s="335">
        <f>'Open Int.'!I34</f>
        <v>3400</v>
      </c>
      <c r="F34" s="194">
        <f>IF('Open Int.'!E34=0,0,'Open Int.'!H34/'Open Int.'!E34)</f>
        <v>0.2701298701298701</v>
      </c>
      <c r="G34" s="156">
        <v>0.24390243902439024</v>
      </c>
      <c r="H34" s="171">
        <f t="shared" si="0"/>
        <v>0.10753246753246747</v>
      </c>
      <c r="I34" s="188">
        <f>IF(Volume!D34=0,0,Volume!F34/Volume!D34)</f>
        <v>0.12121212121212122</v>
      </c>
      <c r="J34" s="179">
        <v>0.12025316455696203</v>
      </c>
      <c r="K34" s="171">
        <f t="shared" si="1"/>
        <v>0.007974481658692193</v>
      </c>
      <c r="L34" s="60"/>
      <c r="M34" s="6"/>
      <c r="N34" s="59"/>
      <c r="O34" s="3"/>
      <c r="P34" s="3"/>
      <c r="Q34" s="3"/>
      <c r="R34" s="3"/>
      <c r="S34" s="3"/>
      <c r="T34" s="3"/>
      <c r="U34" s="61"/>
      <c r="V34" s="3"/>
      <c r="W34" s="3"/>
      <c r="X34" s="3"/>
      <c r="Y34" s="3"/>
      <c r="Z34" s="3"/>
      <c r="AA34" s="2"/>
    </row>
    <row r="35" spans="1:27" s="7" customFormat="1" ht="15">
      <c r="A35" s="180" t="s">
        <v>160</v>
      </c>
      <c r="B35" s="191">
        <f>'Open Int.'!E35</f>
        <v>2200</v>
      </c>
      <c r="C35" s="192">
        <f>'Open Int.'!F35</f>
        <v>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848700</v>
      </c>
      <c r="C36" s="192">
        <f>'Open Int.'!F36</f>
        <v>144900</v>
      </c>
      <c r="D36" s="193">
        <f>'Open Int.'!H36</f>
        <v>41400</v>
      </c>
      <c r="E36" s="335">
        <f>'Open Int.'!I36</f>
        <v>6900</v>
      </c>
      <c r="F36" s="194">
        <f>IF('Open Int.'!E36=0,0,'Open Int.'!H36/'Open Int.'!E36)</f>
        <v>0.04878048780487805</v>
      </c>
      <c r="G36" s="156">
        <v>0.049019607843137254</v>
      </c>
      <c r="H36" s="171">
        <f t="shared" si="0"/>
        <v>-0.004878048780487756</v>
      </c>
      <c r="I36" s="188">
        <f>IF(Volume!D36=0,0,Volume!F36/Volume!D36)</f>
        <v>0.03333333333333333</v>
      </c>
      <c r="J36" s="179">
        <v>0</v>
      </c>
      <c r="K36" s="171">
        <f t="shared" si="1"/>
        <v>0</v>
      </c>
      <c r="L36" s="60"/>
      <c r="M36" s="6"/>
      <c r="N36" s="59"/>
      <c r="O36" s="3"/>
      <c r="P36" s="3"/>
      <c r="Q36" s="3"/>
      <c r="R36" s="3"/>
      <c r="S36" s="3"/>
      <c r="T36" s="3"/>
      <c r="U36" s="61"/>
      <c r="V36" s="3"/>
      <c r="W36" s="3"/>
      <c r="X36" s="3"/>
      <c r="Y36" s="3"/>
      <c r="Z36" s="3"/>
      <c r="AA36" s="2"/>
    </row>
    <row r="37" spans="1:27" s="7" customFormat="1" ht="15">
      <c r="A37" s="180" t="s">
        <v>3</v>
      </c>
      <c r="B37" s="191">
        <f>'Open Int.'!E37</f>
        <v>75000</v>
      </c>
      <c r="C37" s="192">
        <f>'Open Int.'!F37</f>
        <v>15000</v>
      </c>
      <c r="D37" s="193">
        <f>'Open Int.'!H37</f>
        <v>5000</v>
      </c>
      <c r="E37" s="335">
        <f>'Open Int.'!I37</f>
        <v>0</v>
      </c>
      <c r="F37" s="194">
        <f>IF('Open Int.'!E37=0,0,'Open Int.'!H37/'Open Int.'!E37)</f>
        <v>0.06666666666666667</v>
      </c>
      <c r="G37" s="156">
        <v>0.08333333333333333</v>
      </c>
      <c r="H37" s="171">
        <f t="shared" si="0"/>
        <v>-0.19999999999999996</v>
      </c>
      <c r="I37" s="188">
        <f>IF(Volume!D37=0,0,Volume!F37/Volume!D37)</f>
        <v>0</v>
      </c>
      <c r="J37" s="179">
        <v>0</v>
      </c>
      <c r="K37" s="171">
        <f t="shared" si="1"/>
        <v>0</v>
      </c>
      <c r="L37" s="60"/>
      <c r="M37" s="6"/>
      <c r="N37" s="59"/>
      <c r="O37" s="3"/>
      <c r="P37" s="3"/>
      <c r="Q37" s="3"/>
      <c r="R37" s="3"/>
      <c r="S37" s="3"/>
      <c r="T37" s="3"/>
      <c r="U37" s="61"/>
      <c r="V37" s="3"/>
      <c r="W37" s="3"/>
      <c r="X37" s="3"/>
      <c r="Y37" s="3"/>
      <c r="Z37" s="3"/>
      <c r="AA37" s="2"/>
    </row>
    <row r="38" spans="1:27" s="7" customFormat="1" ht="15">
      <c r="A38" s="180" t="s">
        <v>219</v>
      </c>
      <c r="B38" s="191">
        <f>'Open Int.'!E38</f>
        <v>9450</v>
      </c>
      <c r="C38" s="192">
        <f>'Open Int.'!F38</f>
        <v>0</v>
      </c>
      <c r="D38" s="193">
        <f>'Open Int.'!H38</f>
        <v>525</v>
      </c>
      <c r="E38" s="335">
        <f>'Open Int.'!I38</f>
        <v>0</v>
      </c>
      <c r="F38" s="194">
        <f>IF('Open Int.'!E38=0,0,'Open Int.'!H38/'Open Int.'!E38)</f>
        <v>0.05555555555555555</v>
      </c>
      <c r="G38" s="156">
        <v>0.05555555555555555</v>
      </c>
      <c r="H38" s="171">
        <f t="shared" si="0"/>
        <v>0</v>
      </c>
      <c r="I38" s="188">
        <f>IF(Volume!D38=0,0,Volume!F38/Volume!D38)</f>
        <v>0</v>
      </c>
      <c r="J38" s="179">
        <v>0</v>
      </c>
      <c r="K38" s="171">
        <f t="shared" si="1"/>
        <v>0</v>
      </c>
      <c r="L38" s="60"/>
      <c r="M38" s="6"/>
      <c r="N38" s="59"/>
      <c r="O38" s="3"/>
      <c r="P38" s="3"/>
      <c r="Q38" s="3"/>
      <c r="R38" s="3"/>
      <c r="S38" s="3"/>
      <c r="T38" s="3"/>
      <c r="U38" s="61"/>
      <c r="V38" s="3"/>
      <c r="W38" s="3"/>
      <c r="X38" s="3"/>
      <c r="Y38" s="3"/>
      <c r="Z38" s="3"/>
      <c r="AA38" s="2"/>
    </row>
    <row r="39" spans="1:27" s="7" customFormat="1" ht="15">
      <c r="A39" s="180" t="s">
        <v>162</v>
      </c>
      <c r="B39" s="191">
        <f>'Open Int.'!E39</f>
        <v>0</v>
      </c>
      <c r="C39" s="192">
        <f>'Open Int.'!F39</f>
        <v>0</v>
      </c>
      <c r="D39" s="193">
        <f>'Open Int.'!H39</f>
        <v>0</v>
      </c>
      <c r="E39" s="335">
        <f>'Open Int.'!I39</f>
        <v>0</v>
      </c>
      <c r="F39" s="194">
        <f>IF('Open Int.'!E39=0,0,'Open Int.'!H39/'Open Int.'!E39)</f>
        <v>0</v>
      </c>
      <c r="G39" s="156">
        <v>0</v>
      </c>
      <c r="H39" s="171">
        <f t="shared" si="0"/>
        <v>0</v>
      </c>
      <c r="I39" s="188">
        <f>IF(Volume!D39=0,0,Volume!F39/Volume!D39)</f>
        <v>0</v>
      </c>
      <c r="J39" s="179">
        <v>0</v>
      </c>
      <c r="K39" s="171">
        <f t="shared" si="1"/>
        <v>0</v>
      </c>
      <c r="L39" s="60"/>
      <c r="M39" s="6"/>
      <c r="N39" s="59"/>
      <c r="O39" s="3"/>
      <c r="P39" s="3"/>
      <c r="Q39" s="3"/>
      <c r="R39" s="3"/>
      <c r="S39" s="3"/>
      <c r="T39" s="3"/>
      <c r="U39" s="61"/>
      <c r="V39" s="3"/>
      <c r="W39" s="3"/>
      <c r="X39" s="3"/>
      <c r="Y39" s="3"/>
      <c r="Z39" s="3"/>
      <c r="AA39" s="2"/>
    </row>
    <row r="40" spans="1:27" s="7" customFormat="1" ht="15">
      <c r="A40" s="180" t="s">
        <v>290</v>
      </c>
      <c r="B40" s="191">
        <f>'Open Int.'!E40</f>
        <v>2000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183</v>
      </c>
      <c r="B41" s="191">
        <f>'Open Int.'!E41</f>
        <v>11400</v>
      </c>
      <c r="C41" s="192">
        <f>'Open Int.'!F41</f>
        <v>-1900</v>
      </c>
      <c r="D41" s="193">
        <f>'Open Int.'!H41</f>
        <v>0</v>
      </c>
      <c r="E41" s="335">
        <f>'Open Int.'!I41</f>
        <v>0</v>
      </c>
      <c r="F41" s="194">
        <f>IF('Open Int.'!E41=0,0,'Open Int.'!H41/'Open Int.'!E41)</f>
        <v>0</v>
      </c>
      <c r="G41" s="156">
        <v>0</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220</v>
      </c>
      <c r="B42" s="191">
        <f>'Open Int.'!E42</f>
        <v>329400</v>
      </c>
      <c r="C42" s="192">
        <f>'Open Int.'!F42</f>
        <v>0</v>
      </c>
      <c r="D42" s="193">
        <f>'Open Int.'!H42</f>
        <v>7200</v>
      </c>
      <c r="E42" s="335">
        <f>'Open Int.'!I42</f>
        <v>0</v>
      </c>
      <c r="F42" s="194">
        <f>IF('Open Int.'!E42=0,0,'Open Int.'!H42/'Open Int.'!E42)</f>
        <v>0.02185792349726776</v>
      </c>
      <c r="G42" s="156">
        <v>0.02185792349726776</v>
      </c>
      <c r="H42" s="171">
        <f t="shared" si="0"/>
        <v>0</v>
      </c>
      <c r="I42" s="188">
        <f>IF(Volume!D42=0,0,Volume!F42/Volume!D42)</f>
        <v>0</v>
      </c>
      <c r="J42" s="179">
        <v>0</v>
      </c>
      <c r="K42" s="171">
        <f t="shared" si="1"/>
        <v>0</v>
      </c>
      <c r="L42" s="60"/>
      <c r="M42" s="6"/>
      <c r="N42" s="59"/>
      <c r="O42" s="3"/>
      <c r="P42" s="3"/>
      <c r="Q42" s="3"/>
      <c r="R42" s="3"/>
      <c r="S42" s="3"/>
      <c r="T42" s="3"/>
      <c r="U42" s="61"/>
      <c r="V42" s="3"/>
      <c r="W42" s="3"/>
      <c r="X42" s="3"/>
      <c r="Y42" s="3"/>
      <c r="Z42" s="3"/>
      <c r="AA42" s="2"/>
    </row>
    <row r="43" spans="1:27" s="7" customFormat="1" ht="15">
      <c r="A43" s="180" t="s">
        <v>163</v>
      </c>
      <c r="B43" s="191">
        <f>'Open Int.'!E43</f>
        <v>6250</v>
      </c>
      <c r="C43" s="192">
        <f>'Open Int.'!F43</f>
        <v>0</v>
      </c>
      <c r="D43" s="193">
        <f>'Open Int.'!H43</f>
        <v>0</v>
      </c>
      <c r="E43" s="335">
        <f>'Open Int.'!I43</f>
        <v>0</v>
      </c>
      <c r="F43" s="194">
        <f>IF('Open Int.'!E43=0,0,'Open Int.'!H43/'Open Int.'!E43)</f>
        <v>0</v>
      </c>
      <c r="G43" s="156">
        <v>0</v>
      </c>
      <c r="H43" s="171">
        <f t="shared" si="0"/>
        <v>0</v>
      </c>
      <c r="I43" s="188">
        <f>IF(Volume!D43=0,0,Volume!F43/Volume!D43)</f>
        <v>0</v>
      </c>
      <c r="J43" s="179">
        <v>0</v>
      </c>
      <c r="K43" s="171">
        <f t="shared" si="1"/>
        <v>0</v>
      </c>
      <c r="L43" s="60"/>
      <c r="M43" s="6"/>
      <c r="N43" s="59"/>
      <c r="O43" s="3"/>
      <c r="P43" s="3"/>
      <c r="Q43" s="3"/>
      <c r="R43" s="3"/>
      <c r="S43" s="3"/>
      <c r="T43" s="3"/>
      <c r="U43" s="61"/>
      <c r="V43" s="3"/>
      <c r="W43" s="3"/>
      <c r="X43" s="3"/>
      <c r="Y43" s="3"/>
      <c r="Z43" s="3"/>
      <c r="AA43" s="2"/>
    </row>
    <row r="44" spans="1:27" s="7" customFormat="1" ht="15">
      <c r="A44" s="180" t="s">
        <v>194</v>
      </c>
      <c r="B44" s="191">
        <f>'Open Int.'!E44</f>
        <v>58000</v>
      </c>
      <c r="C44" s="192">
        <f>'Open Int.'!F44</f>
        <v>1200</v>
      </c>
      <c r="D44" s="193">
        <f>'Open Int.'!H44</f>
        <v>2000</v>
      </c>
      <c r="E44" s="335">
        <f>'Open Int.'!I44</f>
        <v>0</v>
      </c>
      <c r="F44" s="194">
        <f>IF('Open Int.'!E44=0,0,'Open Int.'!H44/'Open Int.'!E44)</f>
        <v>0.034482758620689655</v>
      </c>
      <c r="G44" s="156">
        <v>0.035211267605633804</v>
      </c>
      <c r="H44" s="171">
        <f t="shared" si="0"/>
        <v>-0.020689655172413852</v>
      </c>
      <c r="I44" s="188">
        <f>IF(Volume!D44=0,0,Volume!F44/Volume!D44)</f>
        <v>0</v>
      </c>
      <c r="J44" s="179">
        <v>0</v>
      </c>
      <c r="K44" s="171">
        <f t="shared" si="1"/>
        <v>0</v>
      </c>
      <c r="L44" s="60"/>
      <c r="M44" s="6"/>
      <c r="N44" s="59"/>
      <c r="O44" s="3"/>
      <c r="P44" s="3"/>
      <c r="Q44" s="3"/>
      <c r="R44" s="3"/>
      <c r="S44" s="3"/>
      <c r="T44" s="3"/>
      <c r="U44" s="61"/>
      <c r="V44" s="3"/>
      <c r="W44" s="3"/>
      <c r="X44" s="3"/>
      <c r="Y44" s="3"/>
      <c r="Z44" s="3"/>
      <c r="AA44" s="2"/>
    </row>
    <row r="45" spans="1:27" s="7" customFormat="1" ht="15">
      <c r="A45" s="180" t="s">
        <v>221</v>
      </c>
      <c r="B45" s="191">
        <f>'Open Int.'!E45</f>
        <v>62400</v>
      </c>
      <c r="C45" s="192">
        <f>'Open Int.'!F45</f>
        <v>24000</v>
      </c>
      <c r="D45" s="193">
        <f>'Open Int.'!H45</f>
        <v>0</v>
      </c>
      <c r="E45" s="335">
        <f>'Open Int.'!I45</f>
        <v>0</v>
      </c>
      <c r="F45" s="194">
        <f>IF('Open Int.'!E45=0,0,'Open Int.'!H45/'Open Int.'!E45)</f>
        <v>0</v>
      </c>
      <c r="G45" s="156">
        <v>0</v>
      </c>
      <c r="H45" s="171">
        <f t="shared" si="0"/>
        <v>0</v>
      </c>
      <c r="I45" s="188">
        <f>IF(Volume!D45=0,0,Volume!F45/Volume!D45)</f>
        <v>0</v>
      </c>
      <c r="J45" s="179">
        <v>0</v>
      </c>
      <c r="K45" s="171">
        <f t="shared" si="1"/>
        <v>0</v>
      </c>
      <c r="L45" s="60"/>
      <c r="M45" s="6"/>
      <c r="N45" s="59"/>
      <c r="O45" s="3"/>
      <c r="P45" s="3"/>
      <c r="Q45" s="3"/>
      <c r="R45" s="3"/>
      <c r="S45" s="3"/>
      <c r="T45" s="3"/>
      <c r="U45" s="61"/>
      <c r="V45" s="3"/>
      <c r="W45" s="3"/>
      <c r="X45" s="3"/>
      <c r="Y45" s="3"/>
      <c r="Z45" s="3"/>
      <c r="AA45" s="2"/>
    </row>
    <row r="46" spans="1:27" s="7" customFormat="1" ht="15">
      <c r="A46" s="180" t="s">
        <v>164</v>
      </c>
      <c r="B46" s="191">
        <f>'Open Int.'!E46</f>
        <v>1779750</v>
      </c>
      <c r="C46" s="192">
        <f>'Open Int.'!F46</f>
        <v>180800</v>
      </c>
      <c r="D46" s="193">
        <f>'Open Int.'!H46</f>
        <v>0</v>
      </c>
      <c r="E46" s="335">
        <f>'Open Int.'!I46</f>
        <v>0</v>
      </c>
      <c r="F46" s="194">
        <f>IF('Open Int.'!E46=0,0,'Open Int.'!H46/'Open Int.'!E46)</f>
        <v>0</v>
      </c>
      <c r="G46" s="156">
        <v>0</v>
      </c>
      <c r="H46" s="171">
        <f t="shared" si="0"/>
        <v>0</v>
      </c>
      <c r="I46" s="188">
        <f>IF(Volume!D46=0,0,Volume!F46/Volume!D46)</f>
        <v>0</v>
      </c>
      <c r="J46" s="179">
        <v>0</v>
      </c>
      <c r="K46" s="171">
        <f t="shared" si="1"/>
        <v>0</v>
      </c>
      <c r="L46" s="60"/>
      <c r="M46" s="6"/>
      <c r="N46" s="59"/>
      <c r="O46" s="3"/>
      <c r="P46" s="3"/>
      <c r="Q46" s="3"/>
      <c r="R46" s="3"/>
      <c r="S46" s="3"/>
      <c r="T46" s="3"/>
      <c r="U46" s="61"/>
      <c r="V46" s="3"/>
      <c r="W46" s="3"/>
      <c r="X46" s="3"/>
      <c r="Y46" s="3"/>
      <c r="Z46" s="3"/>
      <c r="AA46" s="2"/>
    </row>
    <row r="47" spans="1:27" s="7" customFormat="1" ht="15">
      <c r="A47" s="180" t="s">
        <v>165</v>
      </c>
      <c r="B47" s="191">
        <f>'Open Int.'!E47</f>
        <v>9100</v>
      </c>
      <c r="C47" s="192">
        <f>'Open Int.'!F47</f>
        <v>2600</v>
      </c>
      <c r="D47" s="193">
        <f>'Open Int.'!H47</f>
        <v>1300</v>
      </c>
      <c r="E47" s="335">
        <f>'Open Int.'!I47</f>
        <v>0</v>
      </c>
      <c r="F47" s="194">
        <f>IF('Open Int.'!E47=0,0,'Open Int.'!H47/'Open Int.'!E47)</f>
        <v>0.14285714285714285</v>
      </c>
      <c r="G47" s="156">
        <v>0.2</v>
      </c>
      <c r="H47" s="171">
        <f t="shared" si="0"/>
        <v>-0.2857142857142858</v>
      </c>
      <c r="I47" s="188">
        <f>IF(Volume!D47=0,0,Volume!F47/Volume!D47)</f>
        <v>0</v>
      </c>
      <c r="J47" s="179">
        <v>0</v>
      </c>
      <c r="K47" s="171">
        <f t="shared" si="1"/>
        <v>0</v>
      </c>
      <c r="L47" s="60"/>
      <c r="M47" s="6"/>
      <c r="N47" s="59"/>
      <c r="O47" s="3"/>
      <c r="P47" s="3"/>
      <c r="Q47" s="3"/>
      <c r="R47" s="3"/>
      <c r="S47" s="3"/>
      <c r="T47" s="3"/>
      <c r="U47" s="61"/>
      <c r="V47" s="3"/>
      <c r="W47" s="3"/>
      <c r="X47" s="3"/>
      <c r="Y47" s="3"/>
      <c r="Z47" s="3"/>
      <c r="AA47" s="2"/>
    </row>
    <row r="48" spans="1:27" s="7" customFormat="1" ht="15">
      <c r="A48" s="180" t="s">
        <v>89</v>
      </c>
      <c r="B48" s="191">
        <f>'Open Int.'!E48</f>
        <v>202500</v>
      </c>
      <c r="C48" s="192">
        <f>'Open Int.'!F48</f>
        <v>-3000</v>
      </c>
      <c r="D48" s="193">
        <f>'Open Int.'!H48</f>
        <v>36000</v>
      </c>
      <c r="E48" s="335">
        <f>'Open Int.'!I48</f>
        <v>0</v>
      </c>
      <c r="F48" s="194">
        <f>IF('Open Int.'!E48=0,0,'Open Int.'!H48/'Open Int.'!E48)</f>
        <v>0.17777777777777778</v>
      </c>
      <c r="G48" s="156">
        <v>0.17518248175182483</v>
      </c>
      <c r="H48" s="171">
        <f t="shared" si="0"/>
        <v>0.014814814814814807</v>
      </c>
      <c r="I48" s="188">
        <f>IF(Volume!D48=0,0,Volume!F48/Volume!D48)</f>
        <v>0</v>
      </c>
      <c r="J48" s="179">
        <v>0.038461538461538464</v>
      </c>
      <c r="K48" s="171">
        <f t="shared" si="1"/>
        <v>-1</v>
      </c>
      <c r="L48" s="60"/>
      <c r="M48" s="6"/>
      <c r="N48" s="59"/>
      <c r="O48" s="3"/>
      <c r="P48" s="3"/>
      <c r="Q48" s="3"/>
      <c r="R48" s="3"/>
      <c r="S48" s="3"/>
      <c r="T48" s="3"/>
      <c r="U48" s="61"/>
      <c r="V48" s="3"/>
      <c r="W48" s="3"/>
      <c r="X48" s="3"/>
      <c r="Y48" s="3"/>
      <c r="Z48" s="3"/>
      <c r="AA48" s="2"/>
    </row>
    <row r="49" spans="1:27" s="7" customFormat="1" ht="15">
      <c r="A49" s="180" t="s">
        <v>291</v>
      </c>
      <c r="B49" s="191">
        <f>'Open Int.'!E49</f>
        <v>47000</v>
      </c>
      <c r="C49" s="192">
        <f>'Open Int.'!F49</f>
        <v>1000</v>
      </c>
      <c r="D49" s="193">
        <f>'Open Int.'!H49</f>
        <v>0</v>
      </c>
      <c r="E49" s="335">
        <f>'Open Int.'!I49</f>
        <v>0</v>
      </c>
      <c r="F49" s="194">
        <f>IF('Open Int.'!E49=0,0,'Open Int.'!H49/'Open Int.'!E49)</f>
        <v>0</v>
      </c>
      <c r="G49" s="156">
        <v>0</v>
      </c>
      <c r="H49" s="171">
        <f t="shared" si="0"/>
        <v>0</v>
      </c>
      <c r="I49" s="188">
        <f>IF(Volume!D49=0,0,Volume!F49/Volume!D49)</f>
        <v>0</v>
      </c>
      <c r="J49" s="179">
        <v>0</v>
      </c>
      <c r="K49" s="171">
        <f t="shared" si="1"/>
        <v>0</v>
      </c>
      <c r="L49" s="60"/>
      <c r="M49" s="6"/>
      <c r="N49" s="59"/>
      <c r="O49" s="3"/>
      <c r="P49" s="3"/>
      <c r="Q49" s="3"/>
      <c r="R49" s="3"/>
      <c r="S49" s="3"/>
      <c r="T49" s="3"/>
      <c r="U49" s="61"/>
      <c r="V49" s="3"/>
      <c r="W49" s="3"/>
      <c r="X49" s="3"/>
      <c r="Y49" s="3"/>
      <c r="Z49" s="3"/>
      <c r="AA49" s="2"/>
    </row>
    <row r="50" spans="1:27" s="7" customFormat="1" ht="15">
      <c r="A50" s="180" t="s">
        <v>273</v>
      </c>
      <c r="B50" s="191">
        <f>'Open Int.'!E50</f>
        <v>163800</v>
      </c>
      <c r="C50" s="192">
        <f>'Open Int.'!F50</f>
        <v>7800</v>
      </c>
      <c r="D50" s="193">
        <f>'Open Int.'!H50</f>
        <v>20400</v>
      </c>
      <c r="E50" s="335">
        <f>'Open Int.'!I50</f>
        <v>0</v>
      </c>
      <c r="F50" s="194">
        <f>IF('Open Int.'!E50=0,0,'Open Int.'!H50/'Open Int.'!E50)</f>
        <v>0.12454212454212454</v>
      </c>
      <c r="G50" s="156">
        <v>0.13076923076923078</v>
      </c>
      <c r="H50" s="171">
        <f t="shared" si="0"/>
        <v>-0.04761904761904766</v>
      </c>
      <c r="I50" s="188">
        <f>IF(Volume!D50=0,0,Volume!F50/Volume!D50)</f>
        <v>0</v>
      </c>
      <c r="J50" s="179">
        <v>0.0967741935483871</v>
      </c>
      <c r="K50" s="171">
        <f t="shared" si="1"/>
        <v>-1</v>
      </c>
      <c r="L50" s="60"/>
      <c r="M50" s="6"/>
      <c r="N50" s="59"/>
      <c r="O50" s="3"/>
      <c r="P50" s="3"/>
      <c r="Q50" s="3"/>
      <c r="R50" s="3"/>
      <c r="S50" s="3"/>
      <c r="T50" s="3"/>
      <c r="U50" s="61"/>
      <c r="V50" s="3"/>
      <c r="W50" s="3"/>
      <c r="X50" s="3"/>
      <c r="Y50" s="3"/>
      <c r="Z50" s="3"/>
      <c r="AA50" s="2"/>
    </row>
    <row r="51" spans="1:27" s="7" customFormat="1" ht="15">
      <c r="A51" s="180" t="s">
        <v>222</v>
      </c>
      <c r="B51" s="191">
        <f>'Open Int.'!E51</f>
        <v>900</v>
      </c>
      <c r="C51" s="192">
        <f>'Open Int.'!F51</f>
        <v>300</v>
      </c>
      <c r="D51" s="193">
        <f>'Open Int.'!H51</f>
        <v>0</v>
      </c>
      <c r="E51" s="335">
        <f>'Open Int.'!I51</f>
        <v>0</v>
      </c>
      <c r="F51" s="194">
        <f>IF('Open Int.'!E51=0,0,'Open Int.'!H51/'Open Int.'!E51)</f>
        <v>0</v>
      </c>
      <c r="G51" s="156">
        <v>0</v>
      </c>
      <c r="H51" s="171">
        <f t="shared" si="0"/>
        <v>0</v>
      </c>
      <c r="I51" s="188">
        <f>IF(Volume!D51=0,0,Volume!F51/Volume!D51)</f>
        <v>0</v>
      </c>
      <c r="J51" s="179">
        <v>0</v>
      </c>
      <c r="K51" s="171">
        <f t="shared" si="1"/>
        <v>0</v>
      </c>
      <c r="L51" s="60"/>
      <c r="M51" s="6"/>
      <c r="N51" s="59"/>
      <c r="O51" s="3"/>
      <c r="P51" s="3"/>
      <c r="Q51" s="3"/>
      <c r="R51" s="3"/>
      <c r="S51" s="3"/>
      <c r="T51" s="3"/>
      <c r="U51" s="61"/>
      <c r="V51" s="3"/>
      <c r="W51" s="3"/>
      <c r="X51" s="3"/>
      <c r="Y51" s="3"/>
      <c r="Z51" s="3"/>
      <c r="AA51" s="2"/>
    </row>
    <row r="52" spans="1:27" s="7" customFormat="1" ht="15">
      <c r="A52" s="180" t="s">
        <v>234</v>
      </c>
      <c r="B52" s="191">
        <f>'Open Int.'!E52</f>
        <v>368000</v>
      </c>
      <c r="C52" s="192">
        <f>'Open Int.'!F52</f>
        <v>34000</v>
      </c>
      <c r="D52" s="193">
        <f>'Open Int.'!H52</f>
        <v>26000</v>
      </c>
      <c r="E52" s="335">
        <f>'Open Int.'!I52</f>
        <v>0</v>
      </c>
      <c r="F52" s="194">
        <f>IF('Open Int.'!E52=0,0,'Open Int.'!H52/'Open Int.'!E52)</f>
        <v>0.07065217391304347</v>
      </c>
      <c r="G52" s="156">
        <v>0.07784431137724551</v>
      </c>
      <c r="H52" s="171">
        <f t="shared" si="0"/>
        <v>-0.09239130434782619</v>
      </c>
      <c r="I52" s="188">
        <f>IF(Volume!D52=0,0,Volume!F52/Volume!D52)</f>
        <v>0</v>
      </c>
      <c r="J52" s="179">
        <v>0.020833333333333332</v>
      </c>
      <c r="K52" s="171">
        <f t="shared" si="1"/>
        <v>-1</v>
      </c>
      <c r="L52" s="60"/>
      <c r="M52" s="6"/>
      <c r="N52" s="59"/>
      <c r="O52" s="3"/>
      <c r="P52" s="3"/>
      <c r="Q52" s="3"/>
      <c r="R52" s="3"/>
      <c r="S52" s="3"/>
      <c r="T52" s="3"/>
      <c r="U52" s="61"/>
      <c r="V52" s="3"/>
      <c r="W52" s="3"/>
      <c r="X52" s="3"/>
      <c r="Y52" s="3"/>
      <c r="Z52" s="3"/>
      <c r="AA52" s="2"/>
    </row>
    <row r="53" spans="1:27" s="7" customFormat="1" ht="15">
      <c r="A53" s="180" t="s">
        <v>166</v>
      </c>
      <c r="B53" s="191">
        <f>'Open Int.'!E53</f>
        <v>286150</v>
      </c>
      <c r="C53" s="192">
        <f>'Open Int.'!F53</f>
        <v>8850</v>
      </c>
      <c r="D53" s="193">
        <f>'Open Int.'!H53</f>
        <v>14750</v>
      </c>
      <c r="E53" s="335">
        <f>'Open Int.'!I53</f>
        <v>2950</v>
      </c>
      <c r="F53" s="194">
        <f>IF('Open Int.'!E53=0,0,'Open Int.'!H53/'Open Int.'!E53)</f>
        <v>0.05154639175257732</v>
      </c>
      <c r="G53" s="156">
        <v>0.0425531914893617</v>
      </c>
      <c r="H53" s="171">
        <f t="shared" si="0"/>
        <v>0.21134020618556698</v>
      </c>
      <c r="I53" s="188">
        <f>IF(Volume!D53=0,0,Volume!F53/Volume!D53)</f>
        <v>0.1</v>
      </c>
      <c r="J53" s="179">
        <v>0</v>
      </c>
      <c r="K53" s="171">
        <f t="shared" si="1"/>
        <v>0</v>
      </c>
      <c r="L53" s="60"/>
      <c r="M53" s="6"/>
      <c r="N53" s="59"/>
      <c r="O53" s="3"/>
      <c r="P53" s="3"/>
      <c r="Q53" s="3"/>
      <c r="R53" s="3"/>
      <c r="S53" s="3"/>
      <c r="T53" s="3"/>
      <c r="U53" s="61"/>
      <c r="V53" s="3"/>
      <c r="W53" s="3"/>
      <c r="X53" s="3"/>
      <c r="Y53" s="3"/>
      <c r="Z53" s="3"/>
      <c r="AA53" s="2"/>
    </row>
    <row r="54" spans="1:27" s="7" customFormat="1" ht="15">
      <c r="A54" s="180" t="s">
        <v>223</v>
      </c>
      <c r="B54" s="191">
        <f>'Open Int.'!E54</f>
        <v>700</v>
      </c>
      <c r="C54" s="192">
        <f>'Open Int.'!F54</f>
        <v>0</v>
      </c>
      <c r="D54" s="193">
        <f>'Open Int.'!H54</f>
        <v>0</v>
      </c>
      <c r="E54" s="335">
        <f>'Open Int.'!I54</f>
        <v>0</v>
      </c>
      <c r="F54" s="194">
        <f>IF('Open Int.'!E54=0,0,'Open Int.'!H54/'Open Int.'!E54)</f>
        <v>0</v>
      </c>
      <c r="G54" s="156">
        <v>0</v>
      </c>
      <c r="H54" s="171">
        <f t="shared" si="0"/>
        <v>0</v>
      </c>
      <c r="I54" s="188">
        <f>IF(Volume!D54=0,0,Volume!F54/Volume!D54)</f>
        <v>0</v>
      </c>
      <c r="J54" s="179">
        <v>0</v>
      </c>
      <c r="K54" s="171">
        <f t="shared" si="1"/>
        <v>0</v>
      </c>
      <c r="L54" s="60"/>
      <c r="M54" s="6"/>
      <c r="N54" s="59"/>
      <c r="O54" s="3"/>
      <c r="P54" s="3"/>
      <c r="Q54" s="3"/>
      <c r="R54" s="3"/>
      <c r="S54" s="3"/>
      <c r="T54" s="3"/>
      <c r="U54" s="61"/>
      <c r="V54" s="3"/>
      <c r="W54" s="3"/>
      <c r="X54" s="3"/>
      <c r="Y54" s="3"/>
      <c r="Z54" s="3"/>
      <c r="AA54" s="2"/>
    </row>
    <row r="55" spans="1:27" s="7" customFormat="1" ht="15">
      <c r="A55" s="180" t="s">
        <v>292</v>
      </c>
      <c r="B55" s="191">
        <f>'Open Int.'!E55</f>
        <v>567000</v>
      </c>
      <c r="C55" s="192">
        <f>'Open Int.'!F55</f>
        <v>60000</v>
      </c>
      <c r="D55" s="193">
        <f>'Open Int.'!H55</f>
        <v>49500</v>
      </c>
      <c r="E55" s="335">
        <f>'Open Int.'!I55</f>
        <v>7500</v>
      </c>
      <c r="F55" s="194">
        <f>IF('Open Int.'!E55=0,0,'Open Int.'!H55/'Open Int.'!E55)</f>
        <v>0.0873015873015873</v>
      </c>
      <c r="G55" s="156">
        <v>0.08284023668639054</v>
      </c>
      <c r="H55" s="171">
        <f t="shared" si="0"/>
        <v>0.05385487528344657</v>
      </c>
      <c r="I55" s="188">
        <f>IF(Volume!D55=0,0,Volume!F55/Volume!D55)</f>
        <v>0.08433734939759036</v>
      </c>
      <c r="J55" s="179">
        <v>0.06060606060606061</v>
      </c>
      <c r="K55" s="171">
        <f t="shared" si="1"/>
        <v>0.39156626506024084</v>
      </c>
      <c r="L55" s="60"/>
      <c r="M55" s="6"/>
      <c r="N55" s="59"/>
      <c r="O55" s="3"/>
      <c r="P55" s="3"/>
      <c r="Q55" s="3"/>
      <c r="R55" s="3"/>
      <c r="S55" s="3"/>
      <c r="T55" s="3"/>
      <c r="U55" s="61"/>
      <c r="V55" s="3"/>
      <c r="W55" s="3"/>
      <c r="X55" s="3"/>
      <c r="Y55" s="3"/>
      <c r="Z55" s="3"/>
      <c r="AA55" s="2"/>
    </row>
    <row r="56" spans="1:27" s="7" customFormat="1" ht="15">
      <c r="A56" s="180" t="s">
        <v>293</v>
      </c>
      <c r="B56" s="191">
        <f>'Open Int.'!E56</f>
        <v>5600</v>
      </c>
      <c r="C56" s="192">
        <f>'Open Int.'!F56</f>
        <v>0</v>
      </c>
      <c r="D56" s="193">
        <f>'Open Int.'!H56</f>
        <v>1400</v>
      </c>
      <c r="E56" s="335">
        <f>'Open Int.'!I56</f>
        <v>-2800</v>
      </c>
      <c r="F56" s="194">
        <f>IF('Open Int.'!E56=0,0,'Open Int.'!H56/'Open Int.'!E56)</f>
        <v>0.25</v>
      </c>
      <c r="G56" s="156">
        <v>0.75</v>
      </c>
      <c r="H56" s="171">
        <f t="shared" si="0"/>
        <v>-0.6666666666666666</v>
      </c>
      <c r="I56" s="188">
        <f>IF(Volume!D56=0,0,Volume!F56/Volume!D56)</f>
        <v>0</v>
      </c>
      <c r="J56" s="179">
        <v>0</v>
      </c>
      <c r="K56" s="171">
        <f t="shared" si="1"/>
        <v>0</v>
      </c>
      <c r="L56" s="60"/>
      <c r="M56" s="6"/>
      <c r="N56" s="59"/>
      <c r="O56" s="3"/>
      <c r="P56" s="3"/>
      <c r="Q56" s="3"/>
      <c r="R56" s="3"/>
      <c r="S56" s="3"/>
      <c r="T56" s="3"/>
      <c r="U56" s="61"/>
      <c r="V56" s="3"/>
      <c r="W56" s="3"/>
      <c r="X56" s="3"/>
      <c r="Y56" s="3"/>
      <c r="Z56" s="3"/>
      <c r="AA56" s="2"/>
    </row>
    <row r="57" spans="1:27" s="7" customFormat="1" ht="15">
      <c r="A57" s="180" t="s">
        <v>195</v>
      </c>
      <c r="B57" s="191">
        <f>'Open Int.'!E57</f>
        <v>797994</v>
      </c>
      <c r="C57" s="192">
        <f>'Open Int.'!F57</f>
        <v>37116</v>
      </c>
      <c r="D57" s="193">
        <f>'Open Int.'!H57</f>
        <v>173208</v>
      </c>
      <c r="E57" s="335">
        <f>'Open Int.'!I57</f>
        <v>2062</v>
      </c>
      <c r="F57" s="194">
        <f>IF('Open Int.'!E57=0,0,'Open Int.'!H57/'Open Int.'!E57)</f>
        <v>0.21705426356589147</v>
      </c>
      <c r="G57" s="156">
        <v>0.22493224932249323</v>
      </c>
      <c r="H57" s="171">
        <f t="shared" si="0"/>
        <v>-0.03502381619501263</v>
      </c>
      <c r="I57" s="188">
        <f>IF(Volume!D57=0,0,Volume!F57/Volume!D57)</f>
        <v>0.14035087719298245</v>
      </c>
      <c r="J57" s="179">
        <v>0.030303030303030304</v>
      </c>
      <c r="K57" s="171">
        <f t="shared" si="1"/>
        <v>3.631578947368421</v>
      </c>
      <c r="L57" s="60"/>
      <c r="M57" s="6"/>
      <c r="N57" s="59"/>
      <c r="O57" s="3"/>
      <c r="P57" s="3"/>
      <c r="Q57" s="3"/>
      <c r="R57" s="3"/>
      <c r="S57" s="3"/>
      <c r="T57" s="3"/>
      <c r="U57" s="61"/>
      <c r="V57" s="3"/>
      <c r="W57" s="3"/>
      <c r="X57" s="3"/>
      <c r="Y57" s="3"/>
      <c r="Z57" s="3"/>
      <c r="AA57" s="2"/>
    </row>
    <row r="58" spans="1:27" s="7" customFormat="1" ht="15">
      <c r="A58" s="180" t="s">
        <v>294</v>
      </c>
      <c r="B58" s="191">
        <f>'Open Int.'!E58</f>
        <v>389200</v>
      </c>
      <c r="C58" s="192">
        <f>'Open Int.'!F58</f>
        <v>18200</v>
      </c>
      <c r="D58" s="193">
        <f>'Open Int.'!H58</f>
        <v>16800</v>
      </c>
      <c r="E58" s="335">
        <f>'Open Int.'!I58</f>
        <v>1400</v>
      </c>
      <c r="F58" s="194">
        <f>IF('Open Int.'!E58=0,0,'Open Int.'!H58/'Open Int.'!E58)</f>
        <v>0.04316546762589928</v>
      </c>
      <c r="G58" s="156">
        <v>0.04150943396226415</v>
      </c>
      <c r="H58" s="171">
        <f t="shared" si="0"/>
        <v>0.03989535644211914</v>
      </c>
      <c r="I58" s="188">
        <f>IF(Volume!D58=0,0,Volume!F58/Volume!D58)</f>
        <v>0.013333333333333334</v>
      </c>
      <c r="J58" s="179">
        <v>0</v>
      </c>
      <c r="K58" s="171">
        <f t="shared" si="1"/>
        <v>0</v>
      </c>
      <c r="L58" s="60"/>
      <c r="M58" s="6"/>
      <c r="N58" s="59"/>
      <c r="O58" s="3"/>
      <c r="P58" s="3"/>
      <c r="Q58" s="3"/>
      <c r="R58" s="3"/>
      <c r="S58" s="3"/>
      <c r="T58" s="3"/>
      <c r="U58" s="61"/>
      <c r="V58" s="3"/>
      <c r="W58" s="3"/>
      <c r="X58" s="3"/>
      <c r="Y58" s="3"/>
      <c r="Z58" s="3"/>
      <c r="AA58" s="2"/>
    </row>
    <row r="59" spans="1:27" s="7" customFormat="1" ht="15">
      <c r="A59" s="180" t="s">
        <v>197</v>
      </c>
      <c r="B59" s="191">
        <f>'Open Int.'!E59</f>
        <v>13650</v>
      </c>
      <c r="C59" s="192">
        <f>'Open Int.'!F59</f>
        <v>-13650</v>
      </c>
      <c r="D59" s="193">
        <f>'Open Int.'!H59</f>
        <v>0</v>
      </c>
      <c r="E59" s="335">
        <f>'Open Int.'!I59</f>
        <v>0</v>
      </c>
      <c r="F59" s="194">
        <f>IF('Open Int.'!E59=0,0,'Open Int.'!H59/'Open Int.'!E59)</f>
        <v>0</v>
      </c>
      <c r="G59" s="156">
        <v>0</v>
      </c>
      <c r="H59" s="171">
        <f t="shared" si="0"/>
        <v>0</v>
      </c>
      <c r="I59" s="188">
        <f>IF(Volume!D59=0,0,Volume!F59/Volume!D59)</f>
        <v>0</v>
      </c>
      <c r="J59" s="179">
        <v>0</v>
      </c>
      <c r="K59" s="171">
        <f t="shared" si="1"/>
        <v>0</v>
      </c>
      <c r="L59" s="60"/>
      <c r="M59" s="6"/>
      <c r="N59" s="59"/>
      <c r="O59" s="3"/>
      <c r="P59" s="3"/>
      <c r="Q59" s="3"/>
      <c r="R59" s="3"/>
      <c r="S59" s="3"/>
      <c r="T59" s="3"/>
      <c r="U59" s="61"/>
      <c r="V59" s="3"/>
      <c r="W59" s="3"/>
      <c r="X59" s="3"/>
      <c r="Y59" s="3"/>
      <c r="Z59" s="3"/>
      <c r="AA59" s="2"/>
    </row>
    <row r="60" spans="1:27" s="7" customFormat="1" ht="15">
      <c r="A60" s="180" t="s">
        <v>4</v>
      </c>
      <c r="B60" s="191">
        <f>'Open Int.'!E60</f>
        <v>600</v>
      </c>
      <c r="C60" s="192">
        <f>'Open Int.'!F60</f>
        <v>0</v>
      </c>
      <c r="D60" s="193">
        <f>'Open Int.'!H60</f>
        <v>0</v>
      </c>
      <c r="E60" s="335">
        <f>'Open Int.'!I60</f>
        <v>0</v>
      </c>
      <c r="F60" s="194">
        <f>IF('Open Int.'!E60=0,0,'Open Int.'!H60/'Open Int.'!E60)</f>
        <v>0</v>
      </c>
      <c r="G60" s="156">
        <v>0</v>
      </c>
      <c r="H60" s="171">
        <f t="shared" si="0"/>
        <v>0</v>
      </c>
      <c r="I60" s="188">
        <f>IF(Volume!D60=0,0,Volume!F60/Volume!D60)</f>
        <v>0</v>
      </c>
      <c r="J60" s="179">
        <v>0</v>
      </c>
      <c r="K60" s="171">
        <f t="shared" si="1"/>
        <v>0</v>
      </c>
      <c r="L60" s="60"/>
      <c r="M60" s="6"/>
      <c r="N60" s="59"/>
      <c r="O60" s="3"/>
      <c r="P60" s="3"/>
      <c r="Q60" s="3"/>
      <c r="R60" s="3"/>
      <c r="S60" s="3"/>
      <c r="T60" s="3"/>
      <c r="U60" s="61"/>
      <c r="V60" s="3"/>
      <c r="W60" s="3"/>
      <c r="X60" s="3"/>
      <c r="Y60" s="3"/>
      <c r="Z60" s="3"/>
      <c r="AA60" s="2"/>
    </row>
    <row r="61" spans="1:27" s="7" customFormat="1" ht="15">
      <c r="A61" s="180" t="s">
        <v>79</v>
      </c>
      <c r="B61" s="191">
        <f>'Open Int.'!E61</f>
        <v>0</v>
      </c>
      <c r="C61" s="192">
        <f>'Open Int.'!F61</f>
        <v>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196</v>
      </c>
      <c r="B62" s="191">
        <f>'Open Int.'!E62</f>
        <v>8000</v>
      </c>
      <c r="C62" s="192">
        <f>'Open Int.'!F62</f>
        <v>400</v>
      </c>
      <c r="D62" s="193">
        <f>'Open Int.'!H62</f>
        <v>400</v>
      </c>
      <c r="E62" s="335">
        <f>'Open Int.'!I62</f>
        <v>0</v>
      </c>
      <c r="F62" s="194">
        <f>IF('Open Int.'!E62=0,0,'Open Int.'!H62/'Open Int.'!E62)</f>
        <v>0.05</v>
      </c>
      <c r="G62" s="156">
        <v>0.05263157894736842</v>
      </c>
      <c r="H62" s="171">
        <f t="shared" si="0"/>
        <v>-0.04999999999999989</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5</v>
      </c>
      <c r="B63" s="191">
        <f>'Open Int.'!E63</f>
        <v>4470785</v>
      </c>
      <c r="C63" s="192">
        <f>'Open Int.'!F63</f>
        <v>129195</v>
      </c>
      <c r="D63" s="193">
        <f>'Open Int.'!H63</f>
        <v>704990</v>
      </c>
      <c r="E63" s="335">
        <f>'Open Int.'!I63</f>
        <v>36685</v>
      </c>
      <c r="F63" s="194">
        <f>IF('Open Int.'!E63=0,0,'Open Int.'!H63/'Open Int.'!E63)</f>
        <v>0.1576881912236889</v>
      </c>
      <c r="G63" s="156">
        <v>0.15393093313739897</v>
      </c>
      <c r="H63" s="171">
        <f t="shared" si="0"/>
        <v>0.024408726756279708</v>
      </c>
      <c r="I63" s="188">
        <f>IF(Volume!D63=0,0,Volume!F63/Volume!D63)</f>
        <v>0.17862595419847327</v>
      </c>
      <c r="J63" s="179">
        <v>0.11239193083573487</v>
      </c>
      <c r="K63" s="171">
        <f t="shared" si="1"/>
        <v>0.5893129770992365</v>
      </c>
      <c r="L63" s="60"/>
      <c r="M63" s="6"/>
      <c r="N63" s="59"/>
      <c r="O63" s="3"/>
      <c r="P63" s="3"/>
      <c r="Q63" s="3"/>
      <c r="R63" s="3"/>
      <c r="S63" s="3"/>
      <c r="T63" s="3"/>
      <c r="U63" s="61"/>
      <c r="V63" s="3"/>
      <c r="W63" s="3"/>
      <c r="X63" s="3"/>
      <c r="Y63" s="3"/>
      <c r="Z63" s="3"/>
      <c r="AA63" s="2"/>
    </row>
    <row r="64" spans="1:27" s="7" customFormat="1" ht="15">
      <c r="A64" s="180" t="s">
        <v>198</v>
      </c>
      <c r="B64" s="191">
        <f>'Open Int.'!E64</f>
        <v>3173000</v>
      </c>
      <c r="C64" s="192">
        <f>'Open Int.'!F64</f>
        <v>-129000</v>
      </c>
      <c r="D64" s="193">
        <f>'Open Int.'!H64</f>
        <v>565000</v>
      </c>
      <c r="E64" s="335">
        <f>'Open Int.'!I64</f>
        <v>1000</v>
      </c>
      <c r="F64" s="194">
        <f>IF('Open Int.'!E64=0,0,'Open Int.'!H64/'Open Int.'!E64)</f>
        <v>0.17806492278600694</v>
      </c>
      <c r="G64" s="156">
        <v>0.17080557238037553</v>
      </c>
      <c r="H64" s="171">
        <f t="shared" si="0"/>
        <v>0.042500664963466196</v>
      </c>
      <c r="I64" s="188">
        <f>IF(Volume!D64=0,0,Volume!F64/Volume!D64)</f>
        <v>0.1111111111111111</v>
      </c>
      <c r="J64" s="179">
        <v>0.09965337954939342</v>
      </c>
      <c r="K64" s="171">
        <f t="shared" si="1"/>
        <v>0.1149758454106279</v>
      </c>
      <c r="L64" s="60"/>
      <c r="M64" s="6"/>
      <c r="N64" s="59"/>
      <c r="O64" s="3"/>
      <c r="P64" s="3"/>
      <c r="Q64" s="3"/>
      <c r="R64" s="3"/>
      <c r="S64" s="3"/>
      <c r="T64" s="3"/>
      <c r="U64" s="61"/>
      <c r="V64" s="3"/>
      <c r="W64" s="3"/>
      <c r="X64" s="3"/>
      <c r="Y64" s="3"/>
      <c r="Z64" s="3"/>
      <c r="AA64" s="2"/>
    </row>
    <row r="65" spans="1:27" s="7" customFormat="1" ht="15">
      <c r="A65" s="180" t="s">
        <v>199</v>
      </c>
      <c r="B65" s="191">
        <f>'Open Int.'!E65</f>
        <v>234000</v>
      </c>
      <c r="C65" s="192">
        <f>'Open Int.'!F65</f>
        <v>41600</v>
      </c>
      <c r="D65" s="193">
        <f>'Open Int.'!H65</f>
        <v>19500</v>
      </c>
      <c r="E65" s="335">
        <f>'Open Int.'!I65</f>
        <v>5200</v>
      </c>
      <c r="F65" s="194">
        <f>IF('Open Int.'!E65=0,0,'Open Int.'!H65/'Open Int.'!E65)</f>
        <v>0.08333333333333333</v>
      </c>
      <c r="G65" s="156">
        <v>0.07432432432432433</v>
      </c>
      <c r="H65" s="171">
        <f t="shared" si="0"/>
        <v>0.12121212121212109</v>
      </c>
      <c r="I65" s="188">
        <f>IF(Volume!D65=0,0,Volume!F65/Volume!D65)</f>
        <v>0.06976744186046512</v>
      </c>
      <c r="J65" s="179">
        <v>0</v>
      </c>
      <c r="K65" s="171">
        <f t="shared" si="1"/>
        <v>0</v>
      </c>
      <c r="L65" s="60"/>
      <c r="M65" s="6"/>
      <c r="N65" s="59"/>
      <c r="O65" s="3"/>
      <c r="P65" s="3"/>
      <c r="Q65" s="3"/>
      <c r="R65" s="3"/>
      <c r="S65" s="3"/>
      <c r="T65" s="3"/>
      <c r="U65" s="61"/>
      <c r="V65" s="3"/>
      <c r="W65" s="3"/>
      <c r="X65" s="3"/>
      <c r="Y65" s="3"/>
      <c r="Z65" s="3"/>
      <c r="AA65" s="2"/>
    </row>
    <row r="66" spans="1:27" s="7" customFormat="1" ht="15">
      <c r="A66" s="180" t="s">
        <v>295</v>
      </c>
      <c r="B66" s="191">
        <f>'Open Int.'!E66</f>
        <v>2700</v>
      </c>
      <c r="C66" s="192">
        <f>'Open Int.'!F66</f>
        <v>600</v>
      </c>
      <c r="D66" s="193">
        <f>'Open Int.'!H66</f>
        <v>0</v>
      </c>
      <c r="E66" s="335">
        <f>'Open Int.'!I66</f>
        <v>0</v>
      </c>
      <c r="F66" s="194">
        <f>IF('Open Int.'!E66=0,0,'Open Int.'!H66/'Open Int.'!E66)</f>
        <v>0</v>
      </c>
      <c r="G66" s="156">
        <v>0</v>
      </c>
      <c r="H66" s="171">
        <f t="shared" si="0"/>
        <v>0</v>
      </c>
      <c r="I66" s="188">
        <f>IF(Volume!D66=0,0,Volume!F66/Volume!D66)</f>
        <v>0</v>
      </c>
      <c r="J66" s="179">
        <v>0</v>
      </c>
      <c r="K66" s="171">
        <f t="shared" si="1"/>
        <v>0</v>
      </c>
      <c r="L66" s="60"/>
      <c r="M66" s="6"/>
      <c r="N66" s="59"/>
      <c r="O66" s="3"/>
      <c r="P66" s="3"/>
      <c r="Q66" s="3"/>
      <c r="R66" s="3"/>
      <c r="S66" s="3"/>
      <c r="T66" s="3"/>
      <c r="U66" s="61"/>
      <c r="V66" s="3"/>
      <c r="W66" s="3"/>
      <c r="X66" s="3"/>
      <c r="Y66" s="3"/>
      <c r="Z66" s="3"/>
      <c r="AA66" s="2"/>
    </row>
    <row r="67" spans="1:27" s="7" customFormat="1" ht="15">
      <c r="A67" s="180" t="s">
        <v>43</v>
      </c>
      <c r="B67" s="191">
        <f>'Open Int.'!E67</f>
        <v>11400</v>
      </c>
      <c r="C67" s="192">
        <f>'Open Int.'!F67</f>
        <v>0</v>
      </c>
      <c r="D67" s="193">
        <f>'Open Int.'!H67</f>
        <v>9600</v>
      </c>
      <c r="E67" s="335">
        <f>'Open Int.'!I67</f>
        <v>0</v>
      </c>
      <c r="F67" s="194">
        <f>IF('Open Int.'!E67=0,0,'Open Int.'!H67/'Open Int.'!E67)</f>
        <v>0.8421052631578947</v>
      </c>
      <c r="G67" s="156">
        <v>0.8421052631578947</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200</v>
      </c>
      <c r="B68" s="191">
        <f>'Open Int.'!E68</f>
        <v>261100</v>
      </c>
      <c r="C68" s="192">
        <f>'Open Int.'!F68</f>
        <v>43400</v>
      </c>
      <c r="D68" s="193">
        <f>'Open Int.'!H68</f>
        <v>112000</v>
      </c>
      <c r="E68" s="335">
        <f>'Open Int.'!I68</f>
        <v>63700</v>
      </c>
      <c r="F68" s="194">
        <f>IF('Open Int.'!E68=0,0,'Open Int.'!H68/'Open Int.'!E68)</f>
        <v>0.4289544235924933</v>
      </c>
      <c r="G68" s="156">
        <v>0.22186495176848875</v>
      </c>
      <c r="H68" s="171">
        <f t="shared" si="0"/>
        <v>0.9334032715545713</v>
      </c>
      <c r="I68" s="188">
        <f>IF(Volume!D68=0,0,Volume!F68/Volume!D68)</f>
        <v>0.19350282485875706</v>
      </c>
      <c r="J68" s="179">
        <v>0.22151898734177214</v>
      </c>
      <c r="K68" s="171">
        <f t="shared" si="1"/>
        <v>-0.1264729620661824</v>
      </c>
      <c r="L68" s="60"/>
      <c r="M68" s="6"/>
      <c r="N68" s="59"/>
      <c r="O68" s="3"/>
      <c r="P68" s="3"/>
      <c r="Q68" s="3"/>
      <c r="R68" s="3"/>
      <c r="S68" s="3"/>
      <c r="T68" s="3"/>
      <c r="U68" s="61"/>
      <c r="V68" s="3"/>
      <c r="W68" s="3"/>
      <c r="X68" s="3"/>
      <c r="Y68" s="3"/>
      <c r="Z68" s="3"/>
      <c r="AA68" s="2"/>
    </row>
    <row r="69" spans="1:27" s="7" customFormat="1" ht="15">
      <c r="A69" s="180" t="s">
        <v>141</v>
      </c>
      <c r="B69" s="191">
        <f>'Open Int.'!E69</f>
        <v>3931200</v>
      </c>
      <c r="C69" s="192">
        <f>'Open Int.'!F69</f>
        <v>710400</v>
      </c>
      <c r="D69" s="193">
        <f>'Open Int.'!H69</f>
        <v>1296000</v>
      </c>
      <c r="E69" s="335">
        <f>'Open Int.'!I69</f>
        <v>398400</v>
      </c>
      <c r="F69" s="194">
        <f>IF('Open Int.'!E69=0,0,'Open Int.'!H69/'Open Int.'!E69)</f>
        <v>0.32967032967032966</v>
      </c>
      <c r="G69" s="156">
        <v>0.2786885245901639</v>
      </c>
      <c r="H69" s="171">
        <f aca="true" t="shared" si="2" ref="H69:H132">IF(G69=0,0,(F69-G69)/G69)</f>
        <v>0.18293471234647712</v>
      </c>
      <c r="I69" s="188">
        <f>IF(Volume!D69=0,0,Volume!F69/Volume!D69)</f>
        <v>0.21596724667349027</v>
      </c>
      <c r="J69" s="179">
        <v>0.1403301886792453</v>
      </c>
      <c r="K69" s="171">
        <f aca="true" t="shared" si="3" ref="K69:K132">IF(J69=0,0,(I69-J69)/J69)</f>
        <v>0.5389934889001659</v>
      </c>
      <c r="L69" s="60"/>
      <c r="M69" s="6"/>
      <c r="N69" s="59"/>
      <c r="O69" s="3"/>
      <c r="P69" s="3"/>
      <c r="Q69" s="3"/>
      <c r="R69" s="3"/>
      <c r="S69" s="3"/>
      <c r="T69" s="3"/>
      <c r="U69" s="61"/>
      <c r="V69" s="3"/>
      <c r="W69" s="3"/>
      <c r="X69" s="3"/>
      <c r="Y69" s="3"/>
      <c r="Z69" s="3"/>
      <c r="AA69" s="2"/>
    </row>
    <row r="70" spans="1:27" s="7" customFormat="1" ht="15">
      <c r="A70" s="180" t="s">
        <v>184</v>
      </c>
      <c r="B70" s="191">
        <f>'Open Int.'!E70</f>
        <v>1905700</v>
      </c>
      <c r="C70" s="192">
        <f>'Open Int.'!F70</f>
        <v>241900</v>
      </c>
      <c r="D70" s="193">
        <f>'Open Int.'!H70</f>
        <v>212400</v>
      </c>
      <c r="E70" s="335">
        <f>'Open Int.'!I70</f>
        <v>82600</v>
      </c>
      <c r="F70" s="194">
        <f>IF('Open Int.'!E70=0,0,'Open Int.'!H70/'Open Int.'!E70)</f>
        <v>0.11145510835913312</v>
      </c>
      <c r="G70" s="156">
        <v>0.07801418439716312</v>
      </c>
      <c r="H70" s="171">
        <f t="shared" si="2"/>
        <v>0.42865184351252456</v>
      </c>
      <c r="I70" s="188">
        <f>IF(Volume!D70=0,0,Volume!F70/Volume!D70)</f>
        <v>0.07808564231738035</v>
      </c>
      <c r="J70" s="179">
        <v>0.045454545454545456</v>
      </c>
      <c r="K70" s="171">
        <f t="shared" si="3"/>
        <v>0.7178841309823678</v>
      </c>
      <c r="L70" s="60"/>
      <c r="M70" s="6"/>
      <c r="N70" s="59"/>
      <c r="O70" s="3"/>
      <c r="P70" s="3"/>
      <c r="Q70" s="3"/>
      <c r="R70" s="3"/>
      <c r="S70" s="3"/>
      <c r="T70" s="3"/>
      <c r="U70" s="61"/>
      <c r="V70" s="3"/>
      <c r="W70" s="3"/>
      <c r="X70" s="3"/>
      <c r="Y70" s="3"/>
      <c r="Z70" s="3"/>
      <c r="AA70" s="2"/>
    </row>
    <row r="71" spans="1:27" s="7" customFormat="1" ht="15">
      <c r="A71" s="180" t="s">
        <v>175</v>
      </c>
      <c r="B71" s="191">
        <f>'Open Int.'!E71</f>
        <v>13324500</v>
      </c>
      <c r="C71" s="192">
        <f>'Open Int.'!F71</f>
        <v>-5040000</v>
      </c>
      <c r="D71" s="193">
        <f>'Open Int.'!H71</f>
        <v>9922500</v>
      </c>
      <c r="E71" s="335">
        <f>'Open Int.'!I71</f>
        <v>-252000</v>
      </c>
      <c r="F71" s="194">
        <f>IF('Open Int.'!E71=0,0,'Open Int.'!H71/'Open Int.'!E71)</f>
        <v>0.7446808510638298</v>
      </c>
      <c r="G71" s="156">
        <v>0.5540308747855918</v>
      </c>
      <c r="H71" s="171">
        <f t="shared" si="2"/>
        <v>0.34411435346815095</v>
      </c>
      <c r="I71" s="188">
        <f>IF(Volume!D71=0,0,Volume!F71/Volume!D71)</f>
        <v>0.158311345646438</v>
      </c>
      <c r="J71" s="179">
        <v>0.22523076923076923</v>
      </c>
      <c r="K71" s="171">
        <f t="shared" si="3"/>
        <v>-0.2971149271162247</v>
      </c>
      <c r="L71" s="60"/>
      <c r="M71" s="6"/>
      <c r="N71" s="59"/>
      <c r="O71" s="3"/>
      <c r="P71" s="3"/>
      <c r="Q71" s="3"/>
      <c r="R71" s="3"/>
      <c r="S71" s="3"/>
      <c r="T71" s="3"/>
      <c r="U71" s="61"/>
      <c r="V71" s="3"/>
      <c r="W71" s="3"/>
      <c r="X71" s="3"/>
      <c r="Y71" s="3"/>
      <c r="Z71" s="3"/>
      <c r="AA71" s="2"/>
    </row>
    <row r="72" spans="1:27" s="7" customFormat="1" ht="15">
      <c r="A72" s="180" t="s">
        <v>142</v>
      </c>
      <c r="B72" s="191">
        <f>'Open Int.'!E72</f>
        <v>227500</v>
      </c>
      <c r="C72" s="192">
        <f>'Open Int.'!F72</f>
        <v>5250</v>
      </c>
      <c r="D72" s="193">
        <f>'Open Int.'!H72</f>
        <v>17500</v>
      </c>
      <c r="E72" s="335">
        <f>'Open Int.'!I72</f>
        <v>5250</v>
      </c>
      <c r="F72" s="194">
        <f>IF('Open Int.'!E72=0,0,'Open Int.'!H72/'Open Int.'!E72)</f>
        <v>0.07692307692307693</v>
      </c>
      <c r="G72" s="156">
        <v>0.05511811023622047</v>
      </c>
      <c r="H72" s="171">
        <f t="shared" si="2"/>
        <v>0.3956043956043957</v>
      </c>
      <c r="I72" s="188">
        <f>IF(Volume!D72=0,0,Volume!F72/Volume!D72)</f>
        <v>0.21052631578947367</v>
      </c>
      <c r="J72" s="179">
        <v>0</v>
      </c>
      <c r="K72" s="171">
        <f t="shared" si="3"/>
        <v>0</v>
      </c>
      <c r="L72" s="60"/>
      <c r="M72" s="6"/>
      <c r="N72" s="59"/>
      <c r="O72" s="3"/>
      <c r="P72" s="3"/>
      <c r="Q72" s="3"/>
      <c r="R72" s="3"/>
      <c r="S72" s="3"/>
      <c r="T72" s="3"/>
      <c r="U72" s="61"/>
      <c r="V72" s="3"/>
      <c r="W72" s="3"/>
      <c r="X72" s="3"/>
      <c r="Y72" s="3"/>
      <c r="Z72" s="3"/>
      <c r="AA72" s="2"/>
    </row>
    <row r="73" spans="1:27" s="7" customFormat="1" ht="15">
      <c r="A73" s="180" t="s">
        <v>176</v>
      </c>
      <c r="B73" s="191">
        <f>'Open Int.'!E73</f>
        <v>1555850</v>
      </c>
      <c r="C73" s="192">
        <f>'Open Int.'!F73</f>
        <v>47850</v>
      </c>
      <c r="D73" s="193">
        <f>'Open Int.'!H73</f>
        <v>223300</v>
      </c>
      <c r="E73" s="335">
        <f>'Open Int.'!I73</f>
        <v>21750</v>
      </c>
      <c r="F73" s="194">
        <f>IF('Open Int.'!E73=0,0,'Open Int.'!H73/'Open Int.'!E73)</f>
        <v>0.1435228331780056</v>
      </c>
      <c r="G73" s="156">
        <v>0.13365384615384615</v>
      </c>
      <c r="H73" s="171">
        <f t="shared" si="2"/>
        <v>0.07383990291457429</v>
      </c>
      <c r="I73" s="188">
        <f>IF(Volume!D73=0,0,Volume!F73/Volume!D73)</f>
        <v>0.14367816091954022</v>
      </c>
      <c r="J73" s="179">
        <v>0.10897435897435898</v>
      </c>
      <c r="K73" s="171">
        <f t="shared" si="3"/>
        <v>0.3184584178498985</v>
      </c>
      <c r="L73" s="60"/>
      <c r="M73" s="6"/>
      <c r="N73" s="59"/>
      <c r="O73" s="3"/>
      <c r="P73" s="3"/>
      <c r="Q73" s="3"/>
      <c r="R73" s="3"/>
      <c r="S73" s="3"/>
      <c r="T73" s="3"/>
      <c r="U73" s="61"/>
      <c r="V73" s="3"/>
      <c r="W73" s="3"/>
      <c r="X73" s="3"/>
      <c r="Y73" s="3"/>
      <c r="Z73" s="3"/>
      <c r="AA73" s="2"/>
    </row>
    <row r="74" spans="1:27" s="7" customFormat="1" ht="15">
      <c r="A74" s="180" t="s">
        <v>167</v>
      </c>
      <c r="B74" s="191">
        <f>'Open Int.'!E74</f>
        <v>1701700</v>
      </c>
      <c r="C74" s="192">
        <f>'Open Int.'!F74</f>
        <v>100100</v>
      </c>
      <c r="D74" s="193">
        <f>'Open Int.'!H74</f>
        <v>354200</v>
      </c>
      <c r="E74" s="335">
        <f>'Open Int.'!I74</f>
        <v>-7700</v>
      </c>
      <c r="F74" s="194">
        <f>IF('Open Int.'!E74=0,0,'Open Int.'!H74/'Open Int.'!E74)</f>
        <v>0.2081447963800905</v>
      </c>
      <c r="G74" s="156">
        <v>0.22596153846153846</v>
      </c>
      <c r="H74" s="171">
        <f t="shared" si="2"/>
        <v>-0.07884856070087606</v>
      </c>
      <c r="I74" s="188">
        <f>IF(Volume!D74=0,0,Volume!F74/Volume!D74)</f>
        <v>0.010752688172043012</v>
      </c>
      <c r="J74" s="179">
        <v>0.06666666666666667</v>
      </c>
      <c r="K74" s="171">
        <f t="shared" si="3"/>
        <v>-0.8387096774193548</v>
      </c>
      <c r="L74" s="60"/>
      <c r="M74" s="6"/>
      <c r="N74" s="59"/>
      <c r="O74" s="3"/>
      <c r="P74" s="3"/>
      <c r="Q74" s="3"/>
      <c r="R74" s="3"/>
      <c r="S74" s="3"/>
      <c r="T74" s="3"/>
      <c r="U74" s="61"/>
      <c r="V74" s="3"/>
      <c r="W74" s="3"/>
      <c r="X74" s="3"/>
      <c r="Y74" s="3"/>
      <c r="Z74" s="3"/>
      <c r="AA74" s="2"/>
    </row>
    <row r="75" spans="1:27" s="7" customFormat="1" ht="15">
      <c r="A75" s="180" t="s">
        <v>201</v>
      </c>
      <c r="B75" s="191">
        <f>'Open Int.'!E75</f>
        <v>1606000</v>
      </c>
      <c r="C75" s="192">
        <f>'Open Int.'!F75</f>
        <v>-59400</v>
      </c>
      <c r="D75" s="193">
        <f>'Open Int.'!H75</f>
        <v>243200</v>
      </c>
      <c r="E75" s="335">
        <f>'Open Int.'!I75</f>
        <v>2600</v>
      </c>
      <c r="F75" s="194">
        <f>IF('Open Int.'!E75=0,0,'Open Int.'!H75/'Open Int.'!E75)</f>
        <v>0.1514321295143213</v>
      </c>
      <c r="G75" s="156">
        <v>0.14446979704575477</v>
      </c>
      <c r="H75" s="171">
        <f t="shared" si="2"/>
        <v>0.04819230462656154</v>
      </c>
      <c r="I75" s="188">
        <f>IF(Volume!D75=0,0,Volume!F75/Volume!D75)</f>
        <v>0.20918649695628114</v>
      </c>
      <c r="J75" s="179">
        <v>0.15423009732967308</v>
      </c>
      <c r="K75" s="171">
        <f t="shared" si="3"/>
        <v>0.356327335443072</v>
      </c>
      <c r="L75" s="60"/>
      <c r="M75" s="6"/>
      <c r="N75" s="59"/>
      <c r="O75" s="3"/>
      <c r="P75" s="3"/>
      <c r="Q75" s="3"/>
      <c r="R75" s="3"/>
      <c r="S75" s="3"/>
      <c r="T75" s="3"/>
      <c r="U75" s="61"/>
      <c r="V75" s="3"/>
      <c r="W75" s="3"/>
      <c r="X75" s="3"/>
      <c r="Y75" s="3"/>
      <c r="Z75" s="3"/>
      <c r="AA75" s="2"/>
    </row>
    <row r="76" spans="1:27" s="7" customFormat="1" ht="15">
      <c r="A76" s="180" t="s">
        <v>143</v>
      </c>
      <c r="B76" s="191">
        <f>'Open Int.'!E76</f>
        <v>14750</v>
      </c>
      <c r="C76" s="192">
        <f>'Open Int.'!F76</f>
        <v>14750</v>
      </c>
      <c r="D76" s="193">
        <f>'Open Int.'!H76</f>
        <v>0</v>
      </c>
      <c r="E76" s="335">
        <f>'Open Int.'!I76</f>
        <v>0</v>
      </c>
      <c r="F76" s="194">
        <f>IF('Open Int.'!E76=0,0,'Open Int.'!H76/'Open Int.'!E76)</f>
        <v>0</v>
      </c>
      <c r="G76" s="156">
        <v>0</v>
      </c>
      <c r="H76" s="171">
        <f t="shared" si="2"/>
        <v>0</v>
      </c>
      <c r="I76" s="188">
        <f>IF(Volume!D76=0,0,Volume!F76/Volume!D76)</f>
        <v>0</v>
      </c>
      <c r="J76" s="179">
        <v>0</v>
      </c>
      <c r="K76" s="171">
        <f t="shared" si="3"/>
        <v>0</v>
      </c>
      <c r="L76" s="60"/>
      <c r="M76" s="6"/>
      <c r="N76" s="59"/>
      <c r="O76" s="3"/>
      <c r="P76" s="3"/>
      <c r="Q76" s="3"/>
      <c r="R76" s="3"/>
      <c r="S76" s="3"/>
      <c r="T76" s="3"/>
      <c r="U76" s="61"/>
      <c r="V76" s="3"/>
      <c r="W76" s="3"/>
      <c r="X76" s="3"/>
      <c r="Y76" s="3"/>
      <c r="Z76" s="3"/>
      <c r="AA76" s="2"/>
    </row>
    <row r="77" spans="1:27" s="7" customFormat="1" ht="15">
      <c r="A77" s="180" t="s">
        <v>90</v>
      </c>
      <c r="B77" s="191">
        <f>'Open Int.'!E77</f>
        <v>2400</v>
      </c>
      <c r="C77" s="192">
        <f>'Open Int.'!F77</f>
        <v>0</v>
      </c>
      <c r="D77" s="193">
        <f>'Open Int.'!H77</f>
        <v>0</v>
      </c>
      <c r="E77" s="335">
        <f>'Open Int.'!I77</f>
        <v>0</v>
      </c>
      <c r="F77" s="194">
        <f>IF('Open Int.'!E77=0,0,'Open Int.'!H77/'Open Int.'!E77)</f>
        <v>0</v>
      </c>
      <c r="G77" s="156">
        <v>0</v>
      </c>
      <c r="H77" s="171">
        <f t="shared" si="2"/>
        <v>0</v>
      </c>
      <c r="I77" s="188">
        <f>IF(Volume!D77=0,0,Volume!F77/Volume!D77)</f>
        <v>0</v>
      </c>
      <c r="J77" s="179">
        <v>0</v>
      </c>
      <c r="K77" s="171">
        <f t="shared" si="3"/>
        <v>0</v>
      </c>
      <c r="L77" s="60"/>
      <c r="M77" s="6"/>
      <c r="N77" s="59"/>
      <c r="O77" s="3"/>
      <c r="P77" s="3"/>
      <c r="Q77" s="3"/>
      <c r="R77" s="3"/>
      <c r="S77" s="3"/>
      <c r="T77" s="3"/>
      <c r="U77" s="61"/>
      <c r="V77" s="3"/>
      <c r="W77" s="3"/>
      <c r="X77" s="3"/>
      <c r="Y77" s="3"/>
      <c r="Z77" s="3"/>
      <c r="AA77" s="2"/>
    </row>
    <row r="78" spans="1:27" s="7" customFormat="1" ht="15">
      <c r="A78" s="180" t="s">
        <v>35</v>
      </c>
      <c r="B78" s="191">
        <f>'Open Int.'!E78</f>
        <v>446600</v>
      </c>
      <c r="C78" s="192">
        <f>'Open Int.'!F78</f>
        <v>93500</v>
      </c>
      <c r="D78" s="193">
        <f>'Open Int.'!H78</f>
        <v>26400</v>
      </c>
      <c r="E78" s="335">
        <f>'Open Int.'!I78</f>
        <v>4400</v>
      </c>
      <c r="F78" s="194">
        <f>IF('Open Int.'!E78=0,0,'Open Int.'!H78/'Open Int.'!E78)</f>
        <v>0.059113300492610835</v>
      </c>
      <c r="G78" s="156">
        <v>0.06230529595015576</v>
      </c>
      <c r="H78" s="171">
        <f t="shared" si="2"/>
        <v>-0.0512315270935961</v>
      </c>
      <c r="I78" s="188">
        <f>IF(Volume!D78=0,0,Volume!F78/Volume!D78)</f>
        <v>0.028985507246376812</v>
      </c>
      <c r="J78" s="179">
        <v>0</v>
      </c>
      <c r="K78" s="171">
        <f t="shared" si="3"/>
        <v>0</v>
      </c>
      <c r="L78" s="60"/>
      <c r="M78" s="6"/>
      <c r="N78" s="59"/>
      <c r="O78" s="3"/>
      <c r="P78" s="3"/>
      <c r="Q78" s="3"/>
      <c r="R78" s="3"/>
      <c r="S78" s="3"/>
      <c r="T78" s="3"/>
      <c r="U78" s="61"/>
      <c r="V78" s="3"/>
      <c r="W78" s="3"/>
      <c r="X78" s="3"/>
      <c r="Y78" s="3"/>
      <c r="Z78" s="3"/>
      <c r="AA78" s="2"/>
    </row>
    <row r="79" spans="1:27" s="7" customFormat="1" ht="15">
      <c r="A79" s="180" t="s">
        <v>6</v>
      </c>
      <c r="B79" s="191">
        <f>'Open Int.'!E79</f>
        <v>3231000</v>
      </c>
      <c r="C79" s="192">
        <f>'Open Int.'!F79</f>
        <v>-56250</v>
      </c>
      <c r="D79" s="193">
        <f>'Open Int.'!H79</f>
        <v>770625</v>
      </c>
      <c r="E79" s="335">
        <f>'Open Int.'!I79</f>
        <v>-3375</v>
      </c>
      <c r="F79" s="194">
        <f>IF('Open Int.'!E79=0,0,'Open Int.'!H79/'Open Int.'!E79)</f>
        <v>0.23850974930362118</v>
      </c>
      <c r="G79" s="156">
        <v>0.23545516769336072</v>
      </c>
      <c r="H79" s="171">
        <f t="shared" si="2"/>
        <v>0.012973092245902684</v>
      </c>
      <c r="I79" s="188">
        <f>IF(Volume!D79=0,0,Volume!F79/Volume!D79)</f>
        <v>0.18403908794788273</v>
      </c>
      <c r="J79" s="179">
        <v>0.10709677419354839</v>
      </c>
      <c r="K79" s="171">
        <f t="shared" si="3"/>
        <v>0.7184372669832423</v>
      </c>
      <c r="L79" s="60"/>
      <c r="M79" s="6"/>
      <c r="N79" s="59"/>
      <c r="O79" s="3"/>
      <c r="P79" s="3"/>
      <c r="Q79" s="3"/>
      <c r="R79" s="3"/>
      <c r="S79" s="3"/>
      <c r="T79" s="3"/>
      <c r="U79" s="61"/>
      <c r="V79" s="3"/>
      <c r="W79" s="3"/>
      <c r="X79" s="3"/>
      <c r="Y79" s="3"/>
      <c r="Z79" s="3"/>
      <c r="AA79" s="2"/>
    </row>
    <row r="80" spans="1:27" s="7" customFormat="1" ht="15">
      <c r="A80" s="180" t="s">
        <v>177</v>
      </c>
      <c r="B80" s="191">
        <f>'Open Int.'!E80</f>
        <v>868000</v>
      </c>
      <c r="C80" s="192">
        <f>'Open Int.'!F80</f>
        <v>38000</v>
      </c>
      <c r="D80" s="193">
        <f>'Open Int.'!H80</f>
        <v>87000</v>
      </c>
      <c r="E80" s="335">
        <f>'Open Int.'!I80</f>
        <v>7000</v>
      </c>
      <c r="F80" s="194">
        <f>IF('Open Int.'!E80=0,0,'Open Int.'!H80/'Open Int.'!E80)</f>
        <v>0.10023041474654378</v>
      </c>
      <c r="G80" s="156">
        <v>0.0963855421686747</v>
      </c>
      <c r="H80" s="171">
        <f t="shared" si="2"/>
        <v>0.03989055299539161</v>
      </c>
      <c r="I80" s="188">
        <f>IF(Volume!D80=0,0,Volume!F80/Volume!D80)</f>
        <v>0.06711409395973154</v>
      </c>
      <c r="J80" s="179">
        <v>0.059880239520958084</v>
      </c>
      <c r="K80" s="171">
        <f t="shared" si="3"/>
        <v>0.12080536912751678</v>
      </c>
      <c r="L80" s="60"/>
      <c r="M80" s="6"/>
      <c r="N80" s="59"/>
      <c r="O80" s="3"/>
      <c r="P80" s="3"/>
      <c r="Q80" s="3"/>
      <c r="R80" s="3"/>
      <c r="S80" s="3"/>
      <c r="T80" s="3"/>
      <c r="U80" s="61"/>
      <c r="V80" s="3"/>
      <c r="W80" s="3"/>
      <c r="X80" s="3"/>
      <c r="Y80" s="3"/>
      <c r="Z80" s="3"/>
      <c r="AA80" s="2"/>
    </row>
    <row r="81" spans="1:27" s="7" customFormat="1" ht="15">
      <c r="A81" s="180" t="s">
        <v>168</v>
      </c>
      <c r="B81" s="191">
        <f>'Open Int.'!E81</f>
        <v>0</v>
      </c>
      <c r="C81" s="192">
        <f>'Open Int.'!F81</f>
        <v>-12000</v>
      </c>
      <c r="D81" s="193">
        <f>'Open Int.'!H81</f>
        <v>0</v>
      </c>
      <c r="E81" s="335">
        <f>'Open Int.'!I81</f>
        <v>0</v>
      </c>
      <c r="F81" s="194">
        <f>IF('Open Int.'!E81=0,0,'Open Int.'!H81/'Open Int.'!E81)</f>
        <v>0</v>
      </c>
      <c r="G81" s="156">
        <v>0</v>
      </c>
      <c r="H81" s="171">
        <f t="shared" si="2"/>
        <v>0</v>
      </c>
      <c r="I81" s="188">
        <f>IF(Volume!D81=0,0,Volume!F81/Volume!D81)</f>
        <v>0</v>
      </c>
      <c r="J81" s="179">
        <v>0</v>
      </c>
      <c r="K81" s="171">
        <f t="shared" si="3"/>
        <v>0</v>
      </c>
      <c r="L81" s="60"/>
      <c r="M81" s="6"/>
      <c r="N81" s="59"/>
      <c r="O81" s="3"/>
      <c r="P81" s="3"/>
      <c r="Q81" s="3"/>
      <c r="R81" s="3"/>
      <c r="S81" s="3"/>
      <c r="T81" s="3"/>
      <c r="U81" s="61"/>
      <c r="V81" s="3"/>
      <c r="W81" s="3"/>
      <c r="X81" s="3"/>
      <c r="Y81" s="3"/>
      <c r="Z81" s="3"/>
      <c r="AA81" s="2"/>
    </row>
    <row r="82" spans="1:27" s="7" customFormat="1" ht="15">
      <c r="A82" s="180" t="s">
        <v>132</v>
      </c>
      <c r="B82" s="191">
        <f>'Open Int.'!E82</f>
        <v>30000</v>
      </c>
      <c r="C82" s="192">
        <f>'Open Int.'!F82</f>
        <v>-3200</v>
      </c>
      <c r="D82" s="193">
        <f>'Open Int.'!H82</f>
        <v>2400</v>
      </c>
      <c r="E82" s="335">
        <f>'Open Int.'!I82</f>
        <v>0</v>
      </c>
      <c r="F82" s="194">
        <f>IF('Open Int.'!E82=0,0,'Open Int.'!H82/'Open Int.'!E82)</f>
        <v>0.08</v>
      </c>
      <c r="G82" s="156">
        <v>0.07228915662650602</v>
      </c>
      <c r="H82" s="171">
        <f t="shared" si="2"/>
        <v>0.10666666666666674</v>
      </c>
      <c r="I82" s="188">
        <f>IF(Volume!D82=0,0,Volume!F82/Volume!D82)</f>
        <v>0</v>
      </c>
      <c r="J82" s="179">
        <v>0.07017543859649122</v>
      </c>
      <c r="K82" s="171">
        <f t="shared" si="3"/>
        <v>-1</v>
      </c>
      <c r="L82" s="60"/>
      <c r="M82" s="6"/>
      <c r="N82" s="59"/>
      <c r="O82" s="3"/>
      <c r="P82" s="3"/>
      <c r="Q82" s="3"/>
      <c r="R82" s="3"/>
      <c r="S82" s="3"/>
      <c r="T82" s="3"/>
      <c r="U82" s="61"/>
      <c r="V82" s="3"/>
      <c r="W82" s="3"/>
      <c r="X82" s="3"/>
      <c r="Y82" s="3"/>
      <c r="Z82" s="3"/>
      <c r="AA82" s="2"/>
    </row>
    <row r="83" spans="1:27" s="7" customFormat="1" ht="15">
      <c r="A83" s="180" t="s">
        <v>144</v>
      </c>
      <c r="B83" s="191">
        <f>'Open Int.'!E83</f>
        <v>0</v>
      </c>
      <c r="C83" s="192">
        <f>'Open Int.'!F83</f>
        <v>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296</v>
      </c>
      <c r="B84" s="191">
        <f>'Open Int.'!E84</f>
        <v>12000</v>
      </c>
      <c r="C84" s="192">
        <f>'Open Int.'!F84</f>
        <v>-1200</v>
      </c>
      <c r="D84" s="193">
        <f>'Open Int.'!H84</f>
        <v>2400</v>
      </c>
      <c r="E84" s="335">
        <f>'Open Int.'!I84</f>
        <v>-300</v>
      </c>
      <c r="F84" s="194">
        <f>IF('Open Int.'!E84=0,0,'Open Int.'!H84/'Open Int.'!E84)</f>
        <v>0.2</v>
      </c>
      <c r="G84" s="156">
        <v>0.20454545454545456</v>
      </c>
      <c r="H84" s="171">
        <f t="shared" si="2"/>
        <v>-0.022222222222222227</v>
      </c>
      <c r="I84" s="188">
        <f>IF(Volume!D84=0,0,Volume!F84/Volume!D84)</f>
        <v>0.06666666666666667</v>
      </c>
      <c r="J84" s="179">
        <v>0</v>
      </c>
      <c r="K84" s="171">
        <f t="shared" si="3"/>
        <v>0</v>
      </c>
      <c r="L84" s="60"/>
      <c r="M84" s="6"/>
      <c r="N84" s="59"/>
      <c r="O84" s="3"/>
      <c r="P84" s="3"/>
      <c r="Q84" s="3"/>
      <c r="R84" s="3"/>
      <c r="S84" s="3"/>
      <c r="T84" s="3"/>
      <c r="U84" s="61"/>
      <c r="V84" s="3"/>
      <c r="W84" s="3"/>
      <c r="X84" s="3"/>
      <c r="Y84" s="3"/>
      <c r="Z84" s="3"/>
      <c r="AA84" s="2"/>
    </row>
    <row r="85" spans="1:27" s="7" customFormat="1" ht="15">
      <c r="A85" s="180" t="s">
        <v>133</v>
      </c>
      <c r="B85" s="191">
        <f>'Open Int.'!E85</f>
        <v>3762500</v>
      </c>
      <c r="C85" s="192">
        <f>'Open Int.'!F85</f>
        <v>337500</v>
      </c>
      <c r="D85" s="193">
        <f>'Open Int.'!H85</f>
        <v>375000</v>
      </c>
      <c r="E85" s="335">
        <f>'Open Int.'!I85</f>
        <v>37500</v>
      </c>
      <c r="F85" s="194">
        <f>IF('Open Int.'!E85=0,0,'Open Int.'!H85/'Open Int.'!E85)</f>
        <v>0.09966777408637874</v>
      </c>
      <c r="G85" s="156">
        <v>0.09854014598540146</v>
      </c>
      <c r="H85" s="171">
        <f t="shared" si="2"/>
        <v>0.011443337024732332</v>
      </c>
      <c r="I85" s="188">
        <f>IF(Volume!D85=0,0,Volume!F85/Volume!D85)</f>
        <v>0.030120481927710843</v>
      </c>
      <c r="J85" s="179">
        <v>0.08163265306122448</v>
      </c>
      <c r="K85" s="171">
        <f t="shared" si="3"/>
        <v>-0.6310240963855421</v>
      </c>
      <c r="L85" s="60"/>
      <c r="M85" s="6"/>
      <c r="N85" s="59"/>
      <c r="O85" s="3"/>
      <c r="P85" s="3"/>
      <c r="Q85" s="3"/>
      <c r="R85" s="3"/>
      <c r="S85" s="3"/>
      <c r="T85" s="3"/>
      <c r="U85" s="61"/>
      <c r="V85" s="3"/>
      <c r="W85" s="3"/>
      <c r="X85" s="3"/>
      <c r="Y85" s="3"/>
      <c r="Z85" s="3"/>
      <c r="AA85" s="2"/>
    </row>
    <row r="86" spans="1:27" s="7" customFormat="1" ht="15">
      <c r="A86" s="180" t="s">
        <v>169</v>
      </c>
      <c r="B86" s="191">
        <f>'Open Int.'!E86</f>
        <v>48000</v>
      </c>
      <c r="C86" s="192">
        <f>'Open Int.'!F86</f>
        <v>0</v>
      </c>
      <c r="D86" s="193">
        <f>'Open Int.'!H86</f>
        <v>12000</v>
      </c>
      <c r="E86" s="335">
        <f>'Open Int.'!I86</f>
        <v>12000</v>
      </c>
      <c r="F86" s="194">
        <f>IF('Open Int.'!E86=0,0,'Open Int.'!H86/'Open Int.'!E86)</f>
        <v>0.25</v>
      </c>
      <c r="G86" s="156">
        <v>0</v>
      </c>
      <c r="H86" s="171">
        <f t="shared" si="2"/>
        <v>0</v>
      </c>
      <c r="I86" s="188">
        <f>IF(Volume!D86=0,0,Volume!F86/Volume!D86)</f>
        <v>0</v>
      </c>
      <c r="J86" s="179">
        <v>0</v>
      </c>
      <c r="K86" s="171">
        <f t="shared" si="3"/>
        <v>0</v>
      </c>
      <c r="L86" s="60"/>
      <c r="M86" s="6"/>
      <c r="N86" s="59"/>
      <c r="O86" s="3"/>
      <c r="P86" s="3"/>
      <c r="Q86" s="3"/>
      <c r="R86" s="3"/>
      <c r="S86" s="3"/>
      <c r="T86" s="3"/>
      <c r="U86" s="61"/>
      <c r="V86" s="3"/>
      <c r="W86" s="3"/>
      <c r="X86" s="3"/>
      <c r="Y86" s="3"/>
      <c r="Z86" s="3"/>
      <c r="AA86" s="2"/>
    </row>
    <row r="87" spans="1:27" s="7" customFormat="1" ht="15">
      <c r="A87" s="180" t="s">
        <v>297</v>
      </c>
      <c r="B87" s="191">
        <f>'Open Int.'!E87</f>
        <v>37400</v>
      </c>
      <c r="C87" s="192">
        <f>'Open Int.'!F87</f>
        <v>550</v>
      </c>
      <c r="D87" s="193">
        <f>'Open Int.'!H87</f>
        <v>0</v>
      </c>
      <c r="E87" s="335">
        <f>'Open Int.'!I87</f>
        <v>0</v>
      </c>
      <c r="F87" s="194">
        <f>IF('Open Int.'!E87=0,0,'Open Int.'!H87/'Open Int.'!E87)</f>
        <v>0</v>
      </c>
      <c r="G87" s="156">
        <v>0</v>
      </c>
      <c r="H87" s="171">
        <f t="shared" si="2"/>
        <v>0</v>
      </c>
      <c r="I87" s="188">
        <f>IF(Volume!D87=0,0,Volume!F87/Volume!D87)</f>
        <v>0</v>
      </c>
      <c r="J87" s="179">
        <v>0</v>
      </c>
      <c r="K87" s="171">
        <f t="shared" si="3"/>
        <v>0</v>
      </c>
      <c r="L87" s="60"/>
      <c r="M87" s="6"/>
      <c r="N87" s="59"/>
      <c r="O87" s="3"/>
      <c r="P87" s="3"/>
      <c r="Q87" s="3"/>
      <c r="R87" s="3"/>
      <c r="S87" s="3"/>
      <c r="T87" s="3"/>
      <c r="U87" s="61"/>
      <c r="V87" s="3"/>
      <c r="W87" s="3"/>
      <c r="X87" s="3"/>
      <c r="Y87" s="3"/>
      <c r="Z87" s="3"/>
      <c r="AA87" s="2"/>
    </row>
    <row r="88" spans="1:27" s="7" customFormat="1" ht="15">
      <c r="A88" s="180" t="s">
        <v>298</v>
      </c>
      <c r="B88" s="191">
        <f>'Open Int.'!E88</f>
        <v>7700</v>
      </c>
      <c r="C88" s="192">
        <f>'Open Int.'!F88</f>
        <v>550</v>
      </c>
      <c r="D88" s="193">
        <f>'Open Int.'!H88</f>
        <v>0</v>
      </c>
      <c r="E88" s="335">
        <f>'Open Int.'!I88</f>
        <v>0</v>
      </c>
      <c r="F88" s="194">
        <f>IF('Open Int.'!E88=0,0,'Open Int.'!H88/'Open Int.'!E88)</f>
        <v>0</v>
      </c>
      <c r="G88" s="156">
        <v>0</v>
      </c>
      <c r="H88" s="171">
        <f t="shared" si="2"/>
        <v>0</v>
      </c>
      <c r="I88" s="188">
        <f>IF(Volume!D88=0,0,Volume!F88/Volume!D88)</f>
        <v>0</v>
      </c>
      <c r="J88" s="179">
        <v>0</v>
      </c>
      <c r="K88" s="171">
        <f t="shared" si="3"/>
        <v>0</v>
      </c>
      <c r="L88" s="60"/>
      <c r="M88" s="6"/>
      <c r="N88" s="59"/>
      <c r="O88" s="3"/>
      <c r="P88" s="3"/>
      <c r="Q88" s="3"/>
      <c r="R88" s="3"/>
      <c r="S88" s="3"/>
      <c r="T88" s="3"/>
      <c r="U88" s="61"/>
      <c r="V88" s="3"/>
      <c r="W88" s="3"/>
      <c r="X88" s="3"/>
      <c r="Y88" s="3"/>
      <c r="Z88" s="3"/>
      <c r="AA88" s="2"/>
    </row>
    <row r="89" spans="1:27" s="7" customFormat="1" ht="15">
      <c r="A89" s="180" t="s">
        <v>178</v>
      </c>
      <c r="B89" s="191">
        <f>'Open Int.'!E89</f>
        <v>90000</v>
      </c>
      <c r="C89" s="192">
        <f>'Open Int.'!F89</f>
        <v>20000</v>
      </c>
      <c r="D89" s="193">
        <f>'Open Int.'!H89</f>
        <v>10000</v>
      </c>
      <c r="E89" s="335">
        <f>'Open Int.'!I89</f>
        <v>0</v>
      </c>
      <c r="F89" s="194">
        <f>IF('Open Int.'!E89=0,0,'Open Int.'!H89/'Open Int.'!E89)</f>
        <v>0.1111111111111111</v>
      </c>
      <c r="G89" s="156">
        <v>0.14285714285714285</v>
      </c>
      <c r="H89" s="171">
        <f t="shared" si="2"/>
        <v>-0.2222222222222222</v>
      </c>
      <c r="I89" s="188">
        <f>IF(Volume!D89=0,0,Volume!F89/Volume!D89)</f>
        <v>0</v>
      </c>
      <c r="J89" s="179">
        <v>2</v>
      </c>
      <c r="K89" s="171">
        <f t="shared" si="3"/>
        <v>-1</v>
      </c>
      <c r="L89" s="60"/>
      <c r="M89" s="6"/>
      <c r="N89" s="59"/>
      <c r="O89" s="3"/>
      <c r="P89" s="3"/>
      <c r="Q89" s="3"/>
      <c r="R89" s="3"/>
      <c r="S89" s="3"/>
      <c r="T89" s="3"/>
      <c r="U89" s="61"/>
      <c r="V89" s="3"/>
      <c r="W89" s="3"/>
      <c r="X89" s="3"/>
      <c r="Y89" s="3"/>
      <c r="Z89" s="3"/>
      <c r="AA89" s="2"/>
    </row>
    <row r="90" spans="1:29" s="58" customFormat="1" ht="15">
      <c r="A90" s="180" t="s">
        <v>145</v>
      </c>
      <c r="B90" s="191">
        <f>'Open Int.'!E90</f>
        <v>73100</v>
      </c>
      <c r="C90" s="192">
        <f>'Open Int.'!F90</f>
        <v>10200</v>
      </c>
      <c r="D90" s="193">
        <f>'Open Int.'!H90</f>
        <v>8500</v>
      </c>
      <c r="E90" s="335">
        <f>'Open Int.'!I90</f>
        <v>8500</v>
      </c>
      <c r="F90" s="194">
        <f>IF('Open Int.'!E90=0,0,'Open Int.'!H90/'Open Int.'!E90)</f>
        <v>0.11627906976744186</v>
      </c>
      <c r="G90" s="156">
        <v>0</v>
      </c>
      <c r="H90" s="171">
        <f t="shared" si="2"/>
        <v>0</v>
      </c>
      <c r="I90" s="188">
        <f>IF(Volume!D90=0,0,Volume!F90/Volume!D90)</f>
        <v>0.45454545454545453</v>
      </c>
      <c r="J90" s="179">
        <v>0</v>
      </c>
      <c r="K90" s="171">
        <f t="shared" si="3"/>
        <v>0</v>
      </c>
      <c r="L90" s="60"/>
      <c r="M90" s="6"/>
      <c r="N90" s="59"/>
      <c r="O90" s="3"/>
      <c r="P90" s="3"/>
      <c r="Q90" s="3"/>
      <c r="R90" s="3"/>
      <c r="S90" s="3"/>
      <c r="T90" s="3"/>
      <c r="U90" s="61"/>
      <c r="V90" s="3"/>
      <c r="W90" s="3"/>
      <c r="X90" s="3"/>
      <c r="Y90" s="3"/>
      <c r="Z90" s="3"/>
      <c r="AA90" s="2"/>
      <c r="AB90" s="78"/>
      <c r="AC90" s="77"/>
    </row>
    <row r="91" spans="1:27" s="7" customFormat="1" ht="15">
      <c r="A91" s="180" t="s">
        <v>274</v>
      </c>
      <c r="B91" s="191">
        <f>'Open Int.'!E91</f>
        <v>265200</v>
      </c>
      <c r="C91" s="192">
        <f>'Open Int.'!F91</f>
        <v>1700</v>
      </c>
      <c r="D91" s="193">
        <f>'Open Int.'!H91</f>
        <v>12750</v>
      </c>
      <c r="E91" s="335">
        <f>'Open Int.'!I91</f>
        <v>0</v>
      </c>
      <c r="F91" s="194">
        <f>IF('Open Int.'!E91=0,0,'Open Int.'!H91/'Open Int.'!E91)</f>
        <v>0.04807692307692308</v>
      </c>
      <c r="G91" s="156">
        <v>0.04838709677419355</v>
      </c>
      <c r="H91" s="171">
        <f t="shared" si="2"/>
        <v>-0.006410256410256328</v>
      </c>
      <c r="I91" s="188">
        <f>IF(Volume!D91=0,0,Volume!F91/Volume!D91)</f>
        <v>0</v>
      </c>
      <c r="J91" s="179">
        <v>0</v>
      </c>
      <c r="K91" s="171">
        <f t="shared" si="3"/>
        <v>0</v>
      </c>
      <c r="L91" s="60"/>
      <c r="M91" s="6"/>
      <c r="N91" s="59"/>
      <c r="O91" s="3"/>
      <c r="P91" s="3"/>
      <c r="Q91" s="3"/>
      <c r="R91" s="3"/>
      <c r="S91" s="3"/>
      <c r="T91" s="3"/>
      <c r="U91" s="61"/>
      <c r="V91" s="3"/>
      <c r="W91" s="3"/>
      <c r="X91" s="3"/>
      <c r="Y91" s="3"/>
      <c r="Z91" s="3"/>
      <c r="AA91" s="2"/>
    </row>
    <row r="92" spans="1:27" s="7" customFormat="1" ht="15">
      <c r="A92" s="180" t="s">
        <v>210</v>
      </c>
      <c r="B92" s="191">
        <f>'Open Int.'!E92</f>
        <v>77200</v>
      </c>
      <c r="C92" s="192">
        <f>'Open Int.'!F92</f>
        <v>16400</v>
      </c>
      <c r="D92" s="193">
        <f>'Open Int.'!H92</f>
        <v>7000</v>
      </c>
      <c r="E92" s="335">
        <f>'Open Int.'!I92</f>
        <v>400</v>
      </c>
      <c r="F92" s="194">
        <f>IF('Open Int.'!E92=0,0,'Open Int.'!H92/'Open Int.'!E92)</f>
        <v>0.09067357512953368</v>
      </c>
      <c r="G92" s="156">
        <v>0.10855263157894737</v>
      </c>
      <c r="H92" s="171">
        <f t="shared" si="2"/>
        <v>-0.16470403517035642</v>
      </c>
      <c r="I92" s="188">
        <f>IF(Volume!D92=0,0,Volume!F92/Volume!D92)</f>
        <v>0.01680672268907563</v>
      </c>
      <c r="J92" s="179">
        <v>0.02857142857142857</v>
      </c>
      <c r="K92" s="171">
        <f t="shared" si="3"/>
        <v>-0.4117647058823529</v>
      </c>
      <c r="L92" s="60"/>
      <c r="M92" s="6"/>
      <c r="N92" s="59"/>
      <c r="O92" s="3"/>
      <c r="P92" s="3"/>
      <c r="Q92" s="3"/>
      <c r="R92" s="3"/>
      <c r="S92" s="3"/>
      <c r="T92" s="3"/>
      <c r="U92" s="61"/>
      <c r="V92" s="3"/>
      <c r="W92" s="3"/>
      <c r="X92" s="3"/>
      <c r="Y92" s="3"/>
      <c r="Z92" s="3"/>
      <c r="AA92" s="2"/>
    </row>
    <row r="93" spans="1:27" s="7" customFormat="1" ht="15">
      <c r="A93" s="180" t="s">
        <v>299</v>
      </c>
      <c r="B93" s="191">
        <f>'Open Int.'!E93</f>
        <v>350</v>
      </c>
      <c r="C93" s="192">
        <f>'Open Int.'!F93</f>
        <v>0</v>
      </c>
      <c r="D93" s="193">
        <f>'Open Int.'!H93</f>
        <v>0</v>
      </c>
      <c r="E93" s="335">
        <f>'Open Int.'!I93</f>
        <v>0</v>
      </c>
      <c r="F93" s="194">
        <f>IF('Open Int.'!E93=0,0,'Open Int.'!H93/'Open Int.'!E93)</f>
        <v>0</v>
      </c>
      <c r="G93" s="156">
        <v>0</v>
      </c>
      <c r="H93" s="171">
        <f t="shared" si="2"/>
        <v>0</v>
      </c>
      <c r="I93" s="188">
        <f>IF(Volume!D93=0,0,Volume!F93/Volume!D93)</f>
        <v>0</v>
      </c>
      <c r="J93" s="179">
        <v>0</v>
      </c>
      <c r="K93" s="171">
        <f t="shared" si="3"/>
        <v>0</v>
      </c>
      <c r="L93" s="60"/>
      <c r="M93" s="6"/>
      <c r="N93" s="59"/>
      <c r="O93" s="3"/>
      <c r="P93" s="3"/>
      <c r="Q93" s="3"/>
      <c r="R93" s="3"/>
      <c r="S93" s="3"/>
      <c r="T93" s="3"/>
      <c r="U93" s="61"/>
      <c r="V93" s="3"/>
      <c r="W93" s="3"/>
      <c r="X93" s="3"/>
      <c r="Y93" s="3"/>
      <c r="Z93" s="3"/>
      <c r="AA93" s="2"/>
    </row>
    <row r="94" spans="1:27" s="7" customFormat="1" ht="15">
      <c r="A94" s="180" t="s">
        <v>7</v>
      </c>
      <c r="B94" s="191">
        <f>'Open Int.'!E94</f>
        <v>87100</v>
      </c>
      <c r="C94" s="192">
        <f>'Open Int.'!F94</f>
        <v>-5200</v>
      </c>
      <c r="D94" s="193">
        <f>'Open Int.'!H94</f>
        <v>29250</v>
      </c>
      <c r="E94" s="335">
        <f>'Open Int.'!I94</f>
        <v>3900</v>
      </c>
      <c r="F94" s="194">
        <f>IF('Open Int.'!E94=0,0,'Open Int.'!H94/'Open Int.'!E94)</f>
        <v>0.3358208955223881</v>
      </c>
      <c r="G94" s="156">
        <v>0.2746478873239437</v>
      </c>
      <c r="H94" s="171">
        <f t="shared" si="2"/>
        <v>0.2227324913892078</v>
      </c>
      <c r="I94" s="188">
        <f>IF(Volume!D94=0,0,Volume!F94/Volume!D94)</f>
        <v>0.1891891891891892</v>
      </c>
      <c r="J94" s="179">
        <v>0.07462686567164178</v>
      </c>
      <c r="K94" s="171">
        <f t="shared" si="3"/>
        <v>1.5351351351351354</v>
      </c>
      <c r="L94" s="60"/>
      <c r="M94" s="6"/>
      <c r="N94" s="59"/>
      <c r="O94" s="3"/>
      <c r="P94" s="3"/>
      <c r="Q94" s="3"/>
      <c r="R94" s="3"/>
      <c r="S94" s="3"/>
      <c r="T94" s="3"/>
      <c r="U94" s="61"/>
      <c r="V94" s="3"/>
      <c r="W94" s="3"/>
      <c r="X94" s="3"/>
      <c r="Y94" s="3"/>
      <c r="Z94" s="3"/>
      <c r="AA94" s="2"/>
    </row>
    <row r="95" spans="1:27" s="7" customFormat="1" ht="15">
      <c r="A95" s="180" t="s">
        <v>170</v>
      </c>
      <c r="B95" s="191">
        <f>'Open Int.'!E95</f>
        <v>0</v>
      </c>
      <c r="C95" s="192">
        <f>'Open Int.'!F95</f>
        <v>0</v>
      </c>
      <c r="D95" s="193">
        <f>'Open Int.'!H95</f>
        <v>0</v>
      </c>
      <c r="E95" s="335">
        <f>'Open Int.'!I95</f>
        <v>0</v>
      </c>
      <c r="F95" s="194">
        <f>IF('Open Int.'!E95=0,0,'Open Int.'!H95/'Open Int.'!E95)</f>
        <v>0</v>
      </c>
      <c r="G95" s="156">
        <v>0</v>
      </c>
      <c r="H95" s="171">
        <f t="shared" si="2"/>
        <v>0</v>
      </c>
      <c r="I95" s="188">
        <f>IF(Volume!D95=0,0,Volume!F95/Volume!D95)</f>
        <v>0</v>
      </c>
      <c r="J95" s="179">
        <v>0</v>
      </c>
      <c r="K95" s="171">
        <f t="shared" si="3"/>
        <v>0</v>
      </c>
      <c r="L95" s="60"/>
      <c r="M95" s="6"/>
      <c r="N95" s="59"/>
      <c r="O95" s="3"/>
      <c r="P95" s="3"/>
      <c r="Q95" s="3"/>
      <c r="R95" s="3"/>
      <c r="S95" s="3"/>
      <c r="T95" s="3"/>
      <c r="U95" s="61"/>
      <c r="V95" s="3"/>
      <c r="W95" s="3"/>
      <c r="X95" s="3"/>
      <c r="Y95" s="3"/>
      <c r="Z95" s="3"/>
      <c r="AA95" s="2"/>
    </row>
    <row r="96" spans="1:29" s="58" customFormat="1" ht="15">
      <c r="A96" s="180" t="s">
        <v>224</v>
      </c>
      <c r="B96" s="191">
        <f>'Open Int.'!E96</f>
        <v>145600</v>
      </c>
      <c r="C96" s="192">
        <f>'Open Int.'!F96</f>
        <v>-3200</v>
      </c>
      <c r="D96" s="193">
        <f>'Open Int.'!H96</f>
        <v>24400</v>
      </c>
      <c r="E96" s="335">
        <f>'Open Int.'!I96</f>
        <v>0</v>
      </c>
      <c r="F96" s="194">
        <f>IF('Open Int.'!E96=0,0,'Open Int.'!H96/'Open Int.'!E96)</f>
        <v>0.16758241758241757</v>
      </c>
      <c r="G96" s="156">
        <v>0.1639784946236559</v>
      </c>
      <c r="H96" s="171">
        <f t="shared" si="2"/>
        <v>0.021978021978021945</v>
      </c>
      <c r="I96" s="188">
        <f>IF(Volume!D96=0,0,Volume!F96/Volume!D96)</f>
        <v>0.01694915254237288</v>
      </c>
      <c r="J96" s="179">
        <v>0.018867924528301886</v>
      </c>
      <c r="K96" s="171">
        <f t="shared" si="3"/>
        <v>-0.10169491525423725</v>
      </c>
      <c r="L96" s="60"/>
      <c r="M96" s="6"/>
      <c r="N96" s="59"/>
      <c r="O96" s="3"/>
      <c r="P96" s="3"/>
      <c r="Q96" s="3"/>
      <c r="R96" s="3"/>
      <c r="S96" s="3"/>
      <c r="T96" s="3"/>
      <c r="U96" s="61"/>
      <c r="V96" s="3"/>
      <c r="W96" s="3"/>
      <c r="X96" s="3"/>
      <c r="Y96" s="3"/>
      <c r="Z96" s="3"/>
      <c r="AA96" s="2"/>
      <c r="AB96" s="78"/>
      <c r="AC96" s="77"/>
    </row>
    <row r="97" spans="1:27" s="7" customFormat="1" ht="15">
      <c r="A97" s="180" t="s">
        <v>207</v>
      </c>
      <c r="B97" s="191">
        <f>'Open Int.'!E97</f>
        <v>523750</v>
      </c>
      <c r="C97" s="192">
        <f>'Open Int.'!F97</f>
        <v>18750</v>
      </c>
      <c r="D97" s="193">
        <f>'Open Int.'!H97</f>
        <v>28750</v>
      </c>
      <c r="E97" s="335">
        <f>'Open Int.'!I97</f>
        <v>1250</v>
      </c>
      <c r="F97" s="194">
        <f>IF('Open Int.'!E97=0,0,'Open Int.'!H97/'Open Int.'!E97)</f>
        <v>0.05489260143198091</v>
      </c>
      <c r="G97" s="156">
        <v>0.054455445544554455</v>
      </c>
      <c r="H97" s="171">
        <f t="shared" si="2"/>
        <v>0.008027771750922143</v>
      </c>
      <c r="I97" s="188">
        <f>IF(Volume!D97=0,0,Volume!F97/Volume!D97)</f>
        <v>0.03488372093023256</v>
      </c>
      <c r="J97" s="179">
        <v>0.3076923076923077</v>
      </c>
      <c r="K97" s="171">
        <f t="shared" si="3"/>
        <v>-0.8866279069767442</v>
      </c>
      <c r="L97" s="60"/>
      <c r="M97" s="6"/>
      <c r="N97" s="59"/>
      <c r="O97" s="3"/>
      <c r="P97" s="3"/>
      <c r="Q97" s="3"/>
      <c r="R97" s="3"/>
      <c r="S97" s="3"/>
      <c r="T97" s="3"/>
      <c r="U97" s="61"/>
      <c r="V97" s="3"/>
      <c r="W97" s="3"/>
      <c r="X97" s="3"/>
      <c r="Y97" s="3"/>
      <c r="Z97" s="3"/>
      <c r="AA97" s="2"/>
    </row>
    <row r="98" spans="1:27" s="7" customFormat="1" ht="15">
      <c r="A98" s="180" t="s">
        <v>300</v>
      </c>
      <c r="B98" s="191">
        <f>'Open Int.'!E98</f>
        <v>6500</v>
      </c>
      <c r="C98" s="192">
        <f>'Open Int.'!F98</f>
        <v>250</v>
      </c>
      <c r="D98" s="193">
        <f>'Open Int.'!H98</f>
        <v>0</v>
      </c>
      <c r="E98" s="335">
        <f>'Open Int.'!I98</f>
        <v>0</v>
      </c>
      <c r="F98" s="194">
        <f>IF('Open Int.'!E98=0,0,'Open Int.'!H98/'Open Int.'!E98)</f>
        <v>0</v>
      </c>
      <c r="G98" s="156">
        <v>0</v>
      </c>
      <c r="H98" s="171">
        <f t="shared" si="2"/>
        <v>0</v>
      </c>
      <c r="I98" s="188">
        <f>IF(Volume!D98=0,0,Volume!F98/Volume!D98)</f>
        <v>0</v>
      </c>
      <c r="J98" s="179">
        <v>0</v>
      </c>
      <c r="K98" s="171">
        <f t="shared" si="3"/>
        <v>0</v>
      </c>
      <c r="L98" s="60"/>
      <c r="M98" s="6"/>
      <c r="N98" s="59"/>
      <c r="O98" s="3"/>
      <c r="P98" s="3"/>
      <c r="Q98" s="3"/>
      <c r="R98" s="3"/>
      <c r="S98" s="3"/>
      <c r="T98" s="3"/>
      <c r="U98" s="61"/>
      <c r="V98" s="3"/>
      <c r="W98" s="3"/>
      <c r="X98" s="3"/>
      <c r="Y98" s="3"/>
      <c r="Z98" s="3"/>
      <c r="AA98" s="2"/>
    </row>
    <row r="99" spans="1:27" s="7" customFormat="1" ht="15">
      <c r="A99" s="180" t="s">
        <v>280</v>
      </c>
      <c r="B99" s="191">
        <f>'Open Int.'!E99</f>
        <v>400000</v>
      </c>
      <c r="C99" s="192">
        <f>'Open Int.'!F99</f>
        <v>16000</v>
      </c>
      <c r="D99" s="193">
        <f>'Open Int.'!H99</f>
        <v>41600</v>
      </c>
      <c r="E99" s="335">
        <f>'Open Int.'!I99</f>
        <v>0</v>
      </c>
      <c r="F99" s="194">
        <f>IF('Open Int.'!E99=0,0,'Open Int.'!H99/'Open Int.'!E99)</f>
        <v>0.104</v>
      </c>
      <c r="G99" s="156">
        <v>0.10833333333333334</v>
      </c>
      <c r="H99" s="171">
        <f t="shared" si="2"/>
        <v>-0.04000000000000008</v>
      </c>
      <c r="I99" s="188">
        <f>IF(Volume!D99=0,0,Volume!F99/Volume!D99)</f>
        <v>0</v>
      </c>
      <c r="J99" s="179">
        <v>0.02631578947368421</v>
      </c>
      <c r="K99" s="171">
        <f t="shared" si="3"/>
        <v>-1</v>
      </c>
      <c r="L99" s="60"/>
      <c r="M99" s="6"/>
      <c r="N99" s="59"/>
      <c r="O99" s="3"/>
      <c r="P99" s="3"/>
      <c r="Q99" s="3"/>
      <c r="R99" s="3"/>
      <c r="S99" s="3"/>
      <c r="T99" s="3"/>
      <c r="U99" s="61"/>
      <c r="V99" s="3"/>
      <c r="W99" s="3"/>
      <c r="X99" s="3"/>
      <c r="Y99" s="3"/>
      <c r="Z99" s="3"/>
      <c r="AA99" s="2"/>
    </row>
    <row r="100" spans="1:29" s="58" customFormat="1" ht="15">
      <c r="A100" s="180" t="s">
        <v>146</v>
      </c>
      <c r="B100" s="191">
        <f>'Open Int.'!E100</f>
        <v>409400</v>
      </c>
      <c r="C100" s="192">
        <f>'Open Int.'!F100</f>
        <v>26700</v>
      </c>
      <c r="D100" s="193">
        <f>'Open Int.'!H100</f>
        <v>0</v>
      </c>
      <c r="E100" s="335">
        <f>'Open Int.'!I100</f>
        <v>0</v>
      </c>
      <c r="F100" s="194">
        <f>IF('Open Int.'!E100=0,0,'Open Int.'!H100/'Open Int.'!E100)</f>
        <v>0</v>
      </c>
      <c r="G100" s="156">
        <v>0</v>
      </c>
      <c r="H100" s="171">
        <f t="shared" si="2"/>
        <v>0</v>
      </c>
      <c r="I100" s="188">
        <f>IF(Volume!D100=0,0,Volume!F100/Volume!D100)</f>
        <v>0</v>
      </c>
      <c r="J100" s="179">
        <v>0</v>
      </c>
      <c r="K100" s="171">
        <f t="shared" si="3"/>
        <v>0</v>
      </c>
      <c r="L100" s="60"/>
      <c r="M100" s="6"/>
      <c r="N100" s="59"/>
      <c r="O100" s="3"/>
      <c r="P100" s="3"/>
      <c r="Q100" s="3"/>
      <c r="R100" s="3"/>
      <c r="S100" s="3"/>
      <c r="T100" s="3"/>
      <c r="U100" s="61"/>
      <c r="V100" s="3"/>
      <c r="W100" s="3"/>
      <c r="X100" s="3"/>
      <c r="Y100" s="3"/>
      <c r="Z100" s="3"/>
      <c r="AA100" s="2"/>
      <c r="AB100" s="78"/>
      <c r="AC100" s="77"/>
    </row>
    <row r="101" spans="1:29" s="58" customFormat="1" ht="15">
      <c r="A101" s="180" t="s">
        <v>8</v>
      </c>
      <c r="B101" s="191">
        <f>'Open Int.'!E101</f>
        <v>2968000</v>
      </c>
      <c r="C101" s="192">
        <f>'Open Int.'!F101</f>
        <v>70400</v>
      </c>
      <c r="D101" s="193">
        <f>'Open Int.'!H101</f>
        <v>908800</v>
      </c>
      <c r="E101" s="335">
        <f>'Open Int.'!I101</f>
        <v>78400</v>
      </c>
      <c r="F101" s="194">
        <f>IF('Open Int.'!E101=0,0,'Open Int.'!H101/'Open Int.'!E101)</f>
        <v>0.30619946091644207</v>
      </c>
      <c r="G101" s="156">
        <v>0.2865819988956378</v>
      </c>
      <c r="H101" s="171">
        <f t="shared" si="2"/>
        <v>0.06845322489340375</v>
      </c>
      <c r="I101" s="188">
        <f>IF(Volume!D101=0,0,Volume!F101/Volume!D101)</f>
        <v>0.14821428571428572</v>
      </c>
      <c r="J101" s="179">
        <v>0.1532567049808429</v>
      </c>
      <c r="K101" s="171">
        <f t="shared" si="3"/>
        <v>-0.03290178571428564</v>
      </c>
      <c r="L101" s="60"/>
      <c r="M101" s="6"/>
      <c r="N101" s="59"/>
      <c r="O101" s="3"/>
      <c r="P101" s="3"/>
      <c r="Q101" s="3"/>
      <c r="R101" s="3"/>
      <c r="S101" s="3"/>
      <c r="T101" s="3"/>
      <c r="U101" s="61"/>
      <c r="V101" s="3"/>
      <c r="W101" s="3"/>
      <c r="X101" s="3"/>
      <c r="Y101" s="3"/>
      <c r="Z101" s="3"/>
      <c r="AA101" s="2"/>
      <c r="AB101" s="78"/>
      <c r="AC101" s="77"/>
    </row>
    <row r="102" spans="1:27" s="7" customFormat="1" ht="15">
      <c r="A102" s="180" t="s">
        <v>301</v>
      </c>
      <c r="B102" s="191">
        <f>'Open Int.'!E102</f>
        <v>13000</v>
      </c>
      <c r="C102" s="192">
        <f>'Open Int.'!F102</f>
        <v>1000</v>
      </c>
      <c r="D102" s="193">
        <f>'Open Int.'!H102</f>
        <v>1000</v>
      </c>
      <c r="E102" s="335">
        <f>'Open Int.'!I102</f>
        <v>0</v>
      </c>
      <c r="F102" s="194">
        <f>IF('Open Int.'!E102=0,0,'Open Int.'!H102/'Open Int.'!E102)</f>
        <v>0.07692307692307693</v>
      </c>
      <c r="G102" s="156">
        <v>0.08333333333333333</v>
      </c>
      <c r="H102" s="171">
        <f t="shared" si="2"/>
        <v>-0.07692307692307682</v>
      </c>
      <c r="I102" s="188">
        <f>IF(Volume!D102=0,0,Volume!F102/Volume!D102)</f>
        <v>0</v>
      </c>
      <c r="J102" s="179">
        <v>0</v>
      </c>
      <c r="K102" s="171">
        <f t="shared" si="3"/>
        <v>0</v>
      </c>
      <c r="L102" s="60"/>
      <c r="M102" s="6"/>
      <c r="N102" s="59"/>
      <c r="O102" s="3"/>
      <c r="P102" s="3"/>
      <c r="Q102" s="3"/>
      <c r="R102" s="3"/>
      <c r="S102" s="3"/>
      <c r="T102" s="3"/>
      <c r="U102" s="61"/>
      <c r="V102" s="3"/>
      <c r="W102" s="3"/>
      <c r="X102" s="3"/>
      <c r="Y102" s="3"/>
      <c r="Z102" s="3"/>
      <c r="AA102" s="2"/>
    </row>
    <row r="103" spans="1:27" s="7" customFormat="1" ht="15">
      <c r="A103" s="180" t="s">
        <v>179</v>
      </c>
      <c r="B103" s="191">
        <f>'Open Int.'!E103</f>
        <v>6076000</v>
      </c>
      <c r="C103" s="192">
        <f>'Open Int.'!F103</f>
        <v>-812000</v>
      </c>
      <c r="D103" s="193">
        <f>'Open Int.'!H103</f>
        <v>2044000</v>
      </c>
      <c r="E103" s="335">
        <f>'Open Int.'!I103</f>
        <v>-112000</v>
      </c>
      <c r="F103" s="194">
        <f>IF('Open Int.'!E103=0,0,'Open Int.'!H103/'Open Int.'!E103)</f>
        <v>0.33640552995391704</v>
      </c>
      <c r="G103" s="156">
        <v>0.3130081300813008</v>
      </c>
      <c r="H103" s="171">
        <f t="shared" si="2"/>
        <v>0.07475013465796877</v>
      </c>
      <c r="I103" s="188">
        <f>IF(Volume!D103=0,0,Volume!F103/Volume!D103)</f>
        <v>0.04716981132075472</v>
      </c>
      <c r="J103" s="179">
        <v>0.10344827586206896</v>
      </c>
      <c r="K103" s="171">
        <f t="shared" si="3"/>
        <v>-0.5440251572327044</v>
      </c>
      <c r="L103" s="60"/>
      <c r="M103" s="6"/>
      <c r="N103" s="59"/>
      <c r="O103" s="3"/>
      <c r="P103" s="3"/>
      <c r="Q103" s="3"/>
      <c r="R103" s="3"/>
      <c r="S103" s="3"/>
      <c r="T103" s="3"/>
      <c r="U103" s="61"/>
      <c r="V103" s="3"/>
      <c r="W103" s="3"/>
      <c r="X103" s="3"/>
      <c r="Y103" s="3"/>
      <c r="Z103" s="3"/>
      <c r="AA103" s="2"/>
    </row>
    <row r="104" spans="1:27" s="7" customFormat="1" ht="15">
      <c r="A104" s="180" t="s">
        <v>202</v>
      </c>
      <c r="B104" s="191">
        <f>'Open Int.'!E104</f>
        <v>86250</v>
      </c>
      <c r="C104" s="192">
        <f>'Open Int.'!F104</f>
        <v>1150</v>
      </c>
      <c r="D104" s="193">
        <f>'Open Int.'!H104</f>
        <v>10350</v>
      </c>
      <c r="E104" s="335">
        <f>'Open Int.'!I104</f>
        <v>0</v>
      </c>
      <c r="F104" s="194">
        <f>IF('Open Int.'!E104=0,0,'Open Int.'!H104/'Open Int.'!E104)</f>
        <v>0.12</v>
      </c>
      <c r="G104" s="156">
        <v>0.12162162162162163</v>
      </c>
      <c r="H104" s="171">
        <f t="shared" si="2"/>
        <v>-0.013333333333333424</v>
      </c>
      <c r="I104" s="188">
        <f>IF(Volume!D104=0,0,Volume!F104/Volume!D104)</f>
        <v>0</v>
      </c>
      <c r="J104" s="179">
        <v>0.07692307692307693</v>
      </c>
      <c r="K104" s="171">
        <f t="shared" si="3"/>
        <v>-1</v>
      </c>
      <c r="L104" s="60"/>
      <c r="M104" s="6"/>
      <c r="N104" s="59"/>
      <c r="O104" s="3"/>
      <c r="P104" s="3"/>
      <c r="Q104" s="3"/>
      <c r="R104" s="3"/>
      <c r="S104" s="3"/>
      <c r="T104" s="3"/>
      <c r="U104" s="61"/>
      <c r="V104" s="3"/>
      <c r="W104" s="3"/>
      <c r="X104" s="3"/>
      <c r="Y104" s="3"/>
      <c r="Z104" s="3"/>
      <c r="AA104" s="2"/>
    </row>
    <row r="105" spans="1:29" s="58" customFormat="1" ht="15">
      <c r="A105" s="180" t="s">
        <v>171</v>
      </c>
      <c r="B105" s="191">
        <f>'Open Int.'!E105</f>
        <v>154000</v>
      </c>
      <c r="C105" s="192">
        <f>'Open Int.'!F105</f>
        <v>4400</v>
      </c>
      <c r="D105" s="193">
        <f>'Open Int.'!H105</f>
        <v>41800</v>
      </c>
      <c r="E105" s="335">
        <f>'Open Int.'!I105</f>
        <v>2200</v>
      </c>
      <c r="F105" s="194">
        <f>IF('Open Int.'!E105=0,0,'Open Int.'!H105/'Open Int.'!E105)</f>
        <v>0.2714285714285714</v>
      </c>
      <c r="G105" s="156">
        <v>0.2647058823529412</v>
      </c>
      <c r="H105" s="171">
        <f t="shared" si="2"/>
        <v>0.025396825396825307</v>
      </c>
      <c r="I105" s="188">
        <f>IF(Volume!D105=0,0,Volume!F105/Volume!D105)</f>
        <v>0.14285714285714285</v>
      </c>
      <c r="J105" s="179">
        <v>0.125</v>
      </c>
      <c r="K105" s="171">
        <f t="shared" si="3"/>
        <v>0.1428571428571428</v>
      </c>
      <c r="L105" s="60"/>
      <c r="M105" s="6"/>
      <c r="N105" s="59"/>
      <c r="O105" s="3"/>
      <c r="P105" s="3"/>
      <c r="Q105" s="3"/>
      <c r="R105" s="3"/>
      <c r="S105" s="3"/>
      <c r="T105" s="3"/>
      <c r="U105" s="61"/>
      <c r="V105" s="3"/>
      <c r="W105" s="3"/>
      <c r="X105" s="3"/>
      <c r="Y105" s="3"/>
      <c r="Z105" s="3"/>
      <c r="AA105" s="2"/>
      <c r="AB105" s="78"/>
      <c r="AC105" s="77"/>
    </row>
    <row r="106" spans="1:29" s="58" customFormat="1" ht="15">
      <c r="A106" s="180" t="s">
        <v>147</v>
      </c>
      <c r="B106" s="191">
        <f>'Open Int.'!E106</f>
        <v>82600</v>
      </c>
      <c r="C106" s="192">
        <f>'Open Int.'!F106</f>
        <v>23600</v>
      </c>
      <c r="D106" s="193">
        <f>'Open Int.'!H106</f>
        <v>5900</v>
      </c>
      <c r="E106" s="335">
        <f>'Open Int.'!I106</f>
        <v>0</v>
      </c>
      <c r="F106" s="194">
        <f>IF('Open Int.'!E106=0,0,'Open Int.'!H106/'Open Int.'!E106)</f>
        <v>0.07142857142857142</v>
      </c>
      <c r="G106" s="156">
        <v>0.1</v>
      </c>
      <c r="H106" s="171">
        <f t="shared" si="2"/>
        <v>-0.2857142857142858</v>
      </c>
      <c r="I106" s="188">
        <f>IF(Volume!D106=0,0,Volume!F106/Volume!D106)</f>
        <v>0.2857142857142857</v>
      </c>
      <c r="J106" s="179">
        <v>0</v>
      </c>
      <c r="K106" s="171">
        <f t="shared" si="3"/>
        <v>0</v>
      </c>
      <c r="L106" s="60"/>
      <c r="M106" s="6"/>
      <c r="N106" s="59"/>
      <c r="O106" s="3"/>
      <c r="P106" s="3"/>
      <c r="Q106" s="3"/>
      <c r="R106" s="3"/>
      <c r="S106" s="3"/>
      <c r="T106" s="3"/>
      <c r="U106" s="61"/>
      <c r="V106" s="3"/>
      <c r="W106" s="3"/>
      <c r="X106" s="3"/>
      <c r="Y106" s="3"/>
      <c r="Z106" s="3"/>
      <c r="AA106" s="2"/>
      <c r="AB106" s="78"/>
      <c r="AC106" s="77"/>
    </row>
    <row r="107" spans="1:29" s="58" customFormat="1" ht="15">
      <c r="A107" s="180" t="s">
        <v>148</v>
      </c>
      <c r="B107" s="191">
        <f>'Open Int.'!E107</f>
        <v>0</v>
      </c>
      <c r="C107" s="192">
        <f>'Open Int.'!F107</f>
        <v>0</v>
      </c>
      <c r="D107" s="193">
        <f>'Open Int.'!H107</f>
        <v>0</v>
      </c>
      <c r="E107" s="335">
        <f>'Open Int.'!I107</f>
        <v>0</v>
      </c>
      <c r="F107" s="194">
        <f>IF('Open Int.'!E107=0,0,'Open Int.'!H107/'Open Int.'!E107)</f>
        <v>0</v>
      </c>
      <c r="G107" s="156">
        <v>0</v>
      </c>
      <c r="H107" s="171">
        <f t="shared" si="2"/>
        <v>0</v>
      </c>
      <c r="I107" s="188">
        <f>IF(Volume!D107=0,0,Volume!F107/Volume!D107)</f>
        <v>0</v>
      </c>
      <c r="J107" s="179">
        <v>0</v>
      </c>
      <c r="K107" s="171">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80" t="s">
        <v>122</v>
      </c>
      <c r="B108" s="191">
        <f>'Open Int.'!E108</f>
        <v>4199000</v>
      </c>
      <c r="C108" s="192">
        <f>'Open Int.'!F108</f>
        <v>16250</v>
      </c>
      <c r="D108" s="193">
        <f>'Open Int.'!H108</f>
        <v>890500</v>
      </c>
      <c r="E108" s="335">
        <f>'Open Int.'!I108</f>
        <v>3250</v>
      </c>
      <c r="F108" s="194">
        <f>IF('Open Int.'!E108=0,0,'Open Int.'!H108/'Open Int.'!E108)</f>
        <v>0.21207430340557276</v>
      </c>
      <c r="G108" s="156">
        <v>0.21212121212121213</v>
      </c>
      <c r="H108" s="171">
        <f t="shared" si="2"/>
        <v>-0.0002211410880141516</v>
      </c>
      <c r="I108" s="188">
        <f>IF(Volume!D108=0,0,Volume!F108/Volume!D108)</f>
        <v>0.11513157894736842</v>
      </c>
      <c r="J108" s="179">
        <v>0.20833333333333334</v>
      </c>
      <c r="K108" s="171">
        <f t="shared" si="3"/>
        <v>-0.44736842105263164</v>
      </c>
      <c r="L108" s="60"/>
      <c r="M108" s="6"/>
      <c r="N108" s="59"/>
      <c r="O108" s="3"/>
      <c r="P108" s="3"/>
      <c r="Q108" s="3"/>
      <c r="R108" s="3"/>
      <c r="S108" s="3"/>
      <c r="T108" s="3"/>
      <c r="U108" s="61"/>
      <c r="V108" s="3"/>
      <c r="W108" s="3"/>
      <c r="X108" s="3"/>
      <c r="Y108" s="3"/>
      <c r="Z108" s="3"/>
      <c r="AA108" s="2"/>
      <c r="AB108" s="78"/>
      <c r="AC108" s="77"/>
    </row>
    <row r="109" spans="1:29" s="58" customFormat="1" ht="15">
      <c r="A109" s="180" t="s">
        <v>36</v>
      </c>
      <c r="B109" s="191">
        <f>'Open Int.'!E109</f>
        <v>184950</v>
      </c>
      <c r="C109" s="192">
        <f>'Open Int.'!F109</f>
        <v>1350</v>
      </c>
      <c r="D109" s="193">
        <f>'Open Int.'!H109</f>
        <v>45450</v>
      </c>
      <c r="E109" s="335">
        <f>'Open Int.'!I109</f>
        <v>10800</v>
      </c>
      <c r="F109" s="194">
        <f>IF('Open Int.'!E109=0,0,'Open Int.'!H109/'Open Int.'!E109)</f>
        <v>0.24574209245742093</v>
      </c>
      <c r="G109" s="156">
        <v>0.18872549019607843</v>
      </c>
      <c r="H109" s="171">
        <f t="shared" si="2"/>
        <v>0.30211394444971096</v>
      </c>
      <c r="I109" s="188">
        <f>IF(Volume!D109=0,0,Volume!F109/Volume!D109)</f>
        <v>0.26842105263157895</v>
      </c>
      <c r="J109" s="179">
        <v>0.45384615384615384</v>
      </c>
      <c r="K109" s="171">
        <f t="shared" si="3"/>
        <v>-0.4085637823371989</v>
      </c>
      <c r="L109" s="60"/>
      <c r="M109" s="6"/>
      <c r="N109" s="59"/>
      <c r="O109" s="3"/>
      <c r="P109" s="3"/>
      <c r="Q109" s="3"/>
      <c r="R109" s="3"/>
      <c r="S109" s="3"/>
      <c r="T109" s="3"/>
      <c r="U109" s="61"/>
      <c r="V109" s="3"/>
      <c r="W109" s="3"/>
      <c r="X109" s="3"/>
      <c r="Y109" s="3"/>
      <c r="Z109" s="3"/>
      <c r="AA109" s="2"/>
      <c r="AB109" s="78"/>
      <c r="AC109" s="77"/>
    </row>
    <row r="110" spans="1:29" s="58" customFormat="1" ht="15">
      <c r="A110" s="180" t="s">
        <v>172</v>
      </c>
      <c r="B110" s="191">
        <f>'Open Int.'!E110</f>
        <v>117600</v>
      </c>
      <c r="C110" s="192">
        <f>'Open Int.'!F110</f>
        <v>6300</v>
      </c>
      <c r="D110" s="193">
        <f>'Open Int.'!H110</f>
        <v>1050</v>
      </c>
      <c r="E110" s="335">
        <f>'Open Int.'!I110</f>
        <v>0</v>
      </c>
      <c r="F110" s="194">
        <f>IF('Open Int.'!E110=0,0,'Open Int.'!H110/'Open Int.'!E110)</f>
        <v>0.008928571428571428</v>
      </c>
      <c r="G110" s="156">
        <v>0.009433962264150943</v>
      </c>
      <c r="H110" s="171">
        <f t="shared" si="2"/>
        <v>-0.05357142857142859</v>
      </c>
      <c r="I110" s="188">
        <f>IF(Volume!D110=0,0,Volume!F110/Volume!D110)</f>
        <v>0</v>
      </c>
      <c r="J110" s="179">
        <v>0</v>
      </c>
      <c r="K110" s="171">
        <f t="shared" si="3"/>
        <v>0</v>
      </c>
      <c r="L110" s="60"/>
      <c r="M110" s="6"/>
      <c r="N110" s="59"/>
      <c r="O110" s="3"/>
      <c r="P110" s="3"/>
      <c r="Q110" s="3"/>
      <c r="R110" s="3"/>
      <c r="S110" s="3"/>
      <c r="T110" s="3"/>
      <c r="U110" s="61"/>
      <c r="V110" s="3"/>
      <c r="W110" s="3"/>
      <c r="X110" s="3"/>
      <c r="Y110" s="3"/>
      <c r="Z110" s="3"/>
      <c r="AA110" s="2"/>
      <c r="AB110" s="78"/>
      <c r="AC110" s="77"/>
    </row>
    <row r="111" spans="1:29" s="58" customFormat="1" ht="15">
      <c r="A111" s="180" t="s">
        <v>80</v>
      </c>
      <c r="B111" s="191">
        <f>'Open Int.'!E111</f>
        <v>9600</v>
      </c>
      <c r="C111" s="192">
        <f>'Open Int.'!F111</f>
        <v>0</v>
      </c>
      <c r="D111" s="193">
        <f>'Open Int.'!H111</f>
        <v>1200</v>
      </c>
      <c r="E111" s="335">
        <f>'Open Int.'!I111</f>
        <v>0</v>
      </c>
      <c r="F111" s="194">
        <f>IF('Open Int.'!E111=0,0,'Open Int.'!H111/'Open Int.'!E111)</f>
        <v>0.125</v>
      </c>
      <c r="G111" s="156">
        <v>0.125</v>
      </c>
      <c r="H111" s="171">
        <f t="shared" si="2"/>
        <v>0</v>
      </c>
      <c r="I111" s="188">
        <f>IF(Volume!D111=0,0,Volume!F111/Volume!D111)</f>
        <v>0</v>
      </c>
      <c r="J111" s="179">
        <v>0</v>
      </c>
      <c r="K111" s="171">
        <f t="shared" si="3"/>
        <v>0</v>
      </c>
      <c r="L111" s="60"/>
      <c r="M111" s="6"/>
      <c r="N111" s="59"/>
      <c r="O111" s="3"/>
      <c r="P111" s="3"/>
      <c r="Q111" s="3"/>
      <c r="R111" s="3"/>
      <c r="S111" s="3"/>
      <c r="T111" s="3"/>
      <c r="U111" s="61"/>
      <c r="V111" s="3"/>
      <c r="W111" s="3"/>
      <c r="X111" s="3"/>
      <c r="Y111" s="3"/>
      <c r="Z111" s="3"/>
      <c r="AA111" s="2"/>
      <c r="AB111" s="78"/>
      <c r="AC111" s="77"/>
    </row>
    <row r="112" spans="1:29" s="58" customFormat="1" ht="15">
      <c r="A112" s="180" t="s">
        <v>276</v>
      </c>
      <c r="B112" s="191">
        <f>'Open Int.'!E112</f>
        <v>175700</v>
      </c>
      <c r="C112" s="192">
        <f>'Open Int.'!F112</f>
        <v>0</v>
      </c>
      <c r="D112" s="193">
        <f>'Open Int.'!H112</f>
        <v>2100</v>
      </c>
      <c r="E112" s="335">
        <f>'Open Int.'!I112</f>
        <v>0</v>
      </c>
      <c r="F112" s="194">
        <f>IF('Open Int.'!E112=0,0,'Open Int.'!H112/'Open Int.'!E112)</f>
        <v>0.01195219123505976</v>
      </c>
      <c r="G112" s="156">
        <v>0.01195219123505976</v>
      </c>
      <c r="H112" s="171">
        <f t="shared" si="2"/>
        <v>0</v>
      </c>
      <c r="I112" s="188">
        <f>IF(Volume!D112=0,0,Volume!F112/Volume!D112)</f>
        <v>0</v>
      </c>
      <c r="J112" s="179">
        <v>0</v>
      </c>
      <c r="K112" s="171">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80" t="s">
        <v>225</v>
      </c>
      <c r="B113" s="191">
        <f>'Open Int.'!E113</f>
        <v>0</v>
      </c>
      <c r="C113" s="192">
        <f>'Open Int.'!F113</f>
        <v>0</v>
      </c>
      <c r="D113" s="193">
        <f>'Open Int.'!H113</f>
        <v>0</v>
      </c>
      <c r="E113" s="335">
        <f>'Open Int.'!I113</f>
        <v>-650</v>
      </c>
      <c r="F113" s="194">
        <f>IF('Open Int.'!E113=0,0,'Open Int.'!H113/'Open Int.'!E113)</f>
        <v>0</v>
      </c>
      <c r="G113" s="156">
        <v>0</v>
      </c>
      <c r="H113" s="171">
        <f t="shared" si="2"/>
        <v>0</v>
      </c>
      <c r="I113" s="188">
        <f>IF(Volume!D113=0,0,Volume!F113/Volume!D113)</f>
        <v>0</v>
      </c>
      <c r="J113" s="179">
        <v>0</v>
      </c>
      <c r="K113" s="171">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80" t="s">
        <v>81</v>
      </c>
      <c r="B114" s="191">
        <f>'Open Int.'!E114</f>
        <v>30000</v>
      </c>
      <c r="C114" s="192">
        <f>'Open Int.'!F114</f>
        <v>8400</v>
      </c>
      <c r="D114" s="193">
        <f>'Open Int.'!H114</f>
        <v>1200</v>
      </c>
      <c r="E114" s="335">
        <f>'Open Int.'!I114</f>
        <v>0</v>
      </c>
      <c r="F114" s="194">
        <f>IF('Open Int.'!E114=0,0,'Open Int.'!H114/'Open Int.'!E114)</f>
        <v>0.04</v>
      </c>
      <c r="G114" s="156">
        <v>0.05555555555555555</v>
      </c>
      <c r="H114" s="171">
        <f t="shared" si="2"/>
        <v>-0.27999999999999997</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226</v>
      </c>
      <c r="B115" s="191">
        <f>'Open Int.'!E115</f>
        <v>1537200</v>
      </c>
      <c r="C115" s="192">
        <f>'Open Int.'!F115</f>
        <v>11200</v>
      </c>
      <c r="D115" s="193">
        <f>'Open Int.'!H115</f>
        <v>800800</v>
      </c>
      <c r="E115" s="335">
        <f>'Open Int.'!I115</f>
        <v>44800</v>
      </c>
      <c r="F115" s="194">
        <f>IF('Open Int.'!E115=0,0,'Open Int.'!H115/'Open Int.'!E115)</f>
        <v>0.5209471766848816</v>
      </c>
      <c r="G115" s="156">
        <v>0.4954128440366973</v>
      </c>
      <c r="H115" s="171">
        <f t="shared" si="2"/>
        <v>0.051541523308371966</v>
      </c>
      <c r="I115" s="188">
        <f>IF(Volume!D115=0,0,Volume!F115/Volume!D115)</f>
        <v>0.17255717255717257</v>
      </c>
      <c r="J115" s="179">
        <v>0.1832258064516129</v>
      </c>
      <c r="K115" s="171">
        <f t="shared" si="3"/>
        <v>-0.05822669907176945</v>
      </c>
      <c r="L115" s="60"/>
      <c r="M115" s="6"/>
      <c r="N115" s="59"/>
      <c r="O115" s="3"/>
      <c r="P115" s="3"/>
      <c r="Q115" s="3"/>
      <c r="R115" s="3"/>
      <c r="S115" s="3"/>
      <c r="T115" s="3"/>
      <c r="U115" s="61"/>
      <c r="V115" s="3"/>
      <c r="W115" s="3"/>
      <c r="X115" s="3"/>
      <c r="Y115" s="3"/>
      <c r="Z115" s="3"/>
      <c r="AA115" s="2"/>
      <c r="AB115" s="78"/>
      <c r="AC115" s="77"/>
    </row>
    <row r="116" spans="1:27" s="7" customFormat="1" ht="15">
      <c r="A116" s="180" t="s">
        <v>302</v>
      </c>
      <c r="B116" s="191">
        <f>'Open Int.'!E116</f>
        <v>29700</v>
      </c>
      <c r="C116" s="192">
        <f>'Open Int.'!F116</f>
        <v>-1100</v>
      </c>
      <c r="D116" s="193">
        <f>'Open Int.'!H116</f>
        <v>1100</v>
      </c>
      <c r="E116" s="335">
        <f>'Open Int.'!I116</f>
        <v>0</v>
      </c>
      <c r="F116" s="194">
        <f>IF('Open Int.'!E116=0,0,'Open Int.'!H116/'Open Int.'!E116)</f>
        <v>0.037037037037037035</v>
      </c>
      <c r="G116" s="156">
        <v>0.03571428571428571</v>
      </c>
      <c r="H116" s="171">
        <f t="shared" si="2"/>
        <v>0.037037037037037035</v>
      </c>
      <c r="I116" s="188">
        <f>IF(Volume!D116=0,0,Volume!F116/Volume!D116)</f>
        <v>0</v>
      </c>
      <c r="J116" s="179">
        <v>0.07142857142857142</v>
      </c>
      <c r="K116" s="171">
        <f t="shared" si="3"/>
        <v>-1</v>
      </c>
      <c r="L116" s="60"/>
      <c r="M116" s="6"/>
      <c r="N116" s="59"/>
      <c r="O116" s="3"/>
      <c r="P116" s="3"/>
      <c r="Q116" s="3"/>
      <c r="R116" s="3"/>
      <c r="S116" s="3"/>
      <c r="T116" s="3"/>
      <c r="U116" s="61"/>
      <c r="V116" s="3"/>
      <c r="W116" s="3"/>
      <c r="X116" s="3"/>
      <c r="Y116" s="3"/>
      <c r="Z116" s="3"/>
      <c r="AA116" s="2"/>
    </row>
    <row r="117" spans="1:27" s="7" customFormat="1" ht="15">
      <c r="A117" s="180" t="s">
        <v>227</v>
      </c>
      <c r="B117" s="191">
        <f>'Open Int.'!E117</f>
        <v>3000</v>
      </c>
      <c r="C117" s="192">
        <f>'Open Int.'!F117</f>
        <v>0</v>
      </c>
      <c r="D117" s="193">
        <f>'Open Int.'!H117</f>
        <v>900</v>
      </c>
      <c r="E117" s="335">
        <f>'Open Int.'!I117</f>
        <v>0</v>
      </c>
      <c r="F117" s="194">
        <f>IF('Open Int.'!E117=0,0,'Open Int.'!H117/'Open Int.'!E117)</f>
        <v>0.3</v>
      </c>
      <c r="G117" s="156">
        <v>0.3</v>
      </c>
      <c r="H117" s="171">
        <f t="shared" si="2"/>
        <v>0</v>
      </c>
      <c r="I117" s="188">
        <f>IF(Volume!D117=0,0,Volume!F117/Volume!D117)</f>
        <v>0</v>
      </c>
      <c r="J117" s="179">
        <v>0</v>
      </c>
      <c r="K117" s="171">
        <f t="shared" si="3"/>
        <v>0</v>
      </c>
      <c r="L117" s="60"/>
      <c r="M117" s="6"/>
      <c r="N117" s="59"/>
      <c r="O117" s="3"/>
      <c r="P117" s="3"/>
      <c r="Q117" s="3"/>
      <c r="R117" s="3"/>
      <c r="S117" s="3"/>
      <c r="T117" s="3"/>
      <c r="U117" s="61"/>
      <c r="V117" s="3"/>
      <c r="W117" s="3"/>
      <c r="X117" s="3"/>
      <c r="Y117" s="3"/>
      <c r="Z117" s="3"/>
      <c r="AA117" s="2"/>
    </row>
    <row r="118" spans="1:27" s="7" customFormat="1" ht="15">
      <c r="A118" s="180" t="s">
        <v>228</v>
      </c>
      <c r="B118" s="191">
        <f>'Open Int.'!E118</f>
        <v>432000</v>
      </c>
      <c r="C118" s="192">
        <f>'Open Int.'!F118</f>
        <v>10400</v>
      </c>
      <c r="D118" s="193">
        <f>'Open Int.'!H118</f>
        <v>541600</v>
      </c>
      <c r="E118" s="335">
        <f>'Open Int.'!I118</f>
        <v>0</v>
      </c>
      <c r="F118" s="194">
        <f>IF('Open Int.'!E118=0,0,'Open Int.'!H118/'Open Int.'!E118)</f>
        <v>1.2537037037037038</v>
      </c>
      <c r="G118" s="156">
        <v>1.284629981024668</v>
      </c>
      <c r="H118" s="171">
        <f t="shared" si="2"/>
        <v>-0.024074074074074053</v>
      </c>
      <c r="I118" s="188">
        <f>IF(Volume!D118=0,0,Volume!F118/Volume!D118)</f>
        <v>0.025210084033613446</v>
      </c>
      <c r="J118" s="179">
        <v>0.02247191011235955</v>
      </c>
      <c r="K118" s="171">
        <f t="shared" si="3"/>
        <v>0.12184873949579837</v>
      </c>
      <c r="L118" s="60"/>
      <c r="M118" s="6"/>
      <c r="N118" s="59"/>
      <c r="O118" s="3"/>
      <c r="P118" s="3"/>
      <c r="Q118" s="3"/>
      <c r="R118" s="3"/>
      <c r="S118" s="3"/>
      <c r="T118" s="3"/>
      <c r="U118" s="61"/>
      <c r="V118" s="3"/>
      <c r="W118" s="3"/>
      <c r="X118" s="3"/>
      <c r="Y118" s="3"/>
      <c r="Z118" s="3"/>
      <c r="AA118" s="2"/>
    </row>
    <row r="119" spans="1:27" s="7" customFormat="1" ht="15">
      <c r="A119" s="180" t="s">
        <v>235</v>
      </c>
      <c r="B119" s="191">
        <f>'Open Int.'!E119</f>
        <v>2191000</v>
      </c>
      <c r="C119" s="192">
        <f>'Open Int.'!F119</f>
        <v>86100</v>
      </c>
      <c r="D119" s="193">
        <f>'Open Int.'!H119</f>
        <v>255500</v>
      </c>
      <c r="E119" s="335">
        <f>'Open Int.'!I119</f>
        <v>20300</v>
      </c>
      <c r="F119" s="194">
        <f>IF('Open Int.'!E119=0,0,'Open Int.'!H119/'Open Int.'!E119)</f>
        <v>0.11661341853035144</v>
      </c>
      <c r="G119" s="156">
        <v>0.1117392750249418</v>
      </c>
      <c r="H119" s="171">
        <f t="shared" si="2"/>
        <v>0.04362068309752022</v>
      </c>
      <c r="I119" s="188">
        <f>IF(Volume!D119=0,0,Volume!F119/Volume!D119)</f>
        <v>0.08387096774193549</v>
      </c>
      <c r="J119" s="179">
        <v>0.10240334378265413</v>
      </c>
      <c r="K119" s="171">
        <f t="shared" si="3"/>
        <v>-0.1809743252139565</v>
      </c>
      <c r="L119" s="60"/>
      <c r="M119" s="6"/>
      <c r="N119" s="59"/>
      <c r="O119" s="3"/>
      <c r="P119" s="3"/>
      <c r="Q119" s="3"/>
      <c r="R119" s="3"/>
      <c r="S119" s="3"/>
      <c r="T119" s="3"/>
      <c r="U119" s="61"/>
      <c r="V119" s="3"/>
      <c r="W119" s="3"/>
      <c r="X119" s="3"/>
      <c r="Y119" s="3"/>
      <c r="Z119" s="3"/>
      <c r="AA119" s="2"/>
    </row>
    <row r="120" spans="1:27" s="7" customFormat="1" ht="15">
      <c r="A120" s="180" t="s">
        <v>98</v>
      </c>
      <c r="B120" s="191">
        <f>'Open Int.'!E120</f>
        <v>68750</v>
      </c>
      <c r="C120" s="192">
        <f>'Open Int.'!F120</f>
        <v>3300</v>
      </c>
      <c r="D120" s="193">
        <f>'Open Int.'!H120</f>
        <v>3300</v>
      </c>
      <c r="E120" s="335">
        <f>'Open Int.'!I120</f>
        <v>0</v>
      </c>
      <c r="F120" s="194">
        <f>IF('Open Int.'!E120=0,0,'Open Int.'!H120/'Open Int.'!E120)</f>
        <v>0.048</v>
      </c>
      <c r="G120" s="156">
        <v>0.05042016806722689</v>
      </c>
      <c r="H120" s="171">
        <f t="shared" si="2"/>
        <v>-0.048</v>
      </c>
      <c r="I120" s="188">
        <f>IF(Volume!D120=0,0,Volume!F120/Volume!D120)</f>
        <v>0.038461538461538464</v>
      </c>
      <c r="J120" s="179">
        <v>0</v>
      </c>
      <c r="K120" s="171">
        <f t="shared" si="3"/>
        <v>0</v>
      </c>
      <c r="L120" s="60"/>
      <c r="M120" s="6"/>
      <c r="N120" s="59"/>
      <c r="O120" s="3"/>
      <c r="P120" s="3"/>
      <c r="Q120" s="3"/>
      <c r="R120" s="3"/>
      <c r="S120" s="3"/>
      <c r="T120" s="3"/>
      <c r="U120" s="61"/>
      <c r="V120" s="3"/>
      <c r="W120" s="3"/>
      <c r="X120" s="3"/>
      <c r="Y120" s="3"/>
      <c r="Z120" s="3"/>
      <c r="AA120" s="2"/>
    </row>
    <row r="121" spans="1:27" s="7" customFormat="1" ht="15">
      <c r="A121" s="180" t="s">
        <v>149</v>
      </c>
      <c r="B121" s="191">
        <f>'Open Int.'!E121</f>
        <v>311850</v>
      </c>
      <c r="C121" s="192">
        <f>'Open Int.'!F121</f>
        <v>-4950</v>
      </c>
      <c r="D121" s="193">
        <f>'Open Int.'!H121</f>
        <v>69850</v>
      </c>
      <c r="E121" s="335">
        <f>'Open Int.'!I121</f>
        <v>3300</v>
      </c>
      <c r="F121" s="194">
        <f>IF('Open Int.'!E121=0,0,'Open Int.'!H121/'Open Int.'!E121)</f>
        <v>0.2239858906525573</v>
      </c>
      <c r="G121" s="156">
        <v>0.21006944444444445</v>
      </c>
      <c r="H121" s="171">
        <f t="shared" si="2"/>
        <v>0.06624688442870254</v>
      </c>
      <c r="I121" s="188">
        <f>IF(Volume!D121=0,0,Volume!F121/Volume!D121)</f>
        <v>0.21428571428571427</v>
      </c>
      <c r="J121" s="179">
        <v>0.11965811965811966</v>
      </c>
      <c r="K121" s="171">
        <f t="shared" si="3"/>
        <v>0.7908163265306121</v>
      </c>
      <c r="L121" s="60"/>
      <c r="M121" s="6"/>
      <c r="N121" s="59"/>
      <c r="O121" s="3"/>
      <c r="P121" s="3"/>
      <c r="Q121" s="3"/>
      <c r="R121" s="3"/>
      <c r="S121" s="3"/>
      <c r="T121" s="3"/>
      <c r="U121" s="61"/>
      <c r="V121" s="3"/>
      <c r="W121" s="3"/>
      <c r="X121" s="3"/>
      <c r="Y121" s="3"/>
      <c r="Z121" s="3"/>
      <c r="AA121" s="2"/>
    </row>
    <row r="122" spans="1:29" s="58" customFormat="1" ht="15">
      <c r="A122" s="180" t="s">
        <v>203</v>
      </c>
      <c r="B122" s="191">
        <f>'Open Int.'!E122</f>
        <v>2403900</v>
      </c>
      <c r="C122" s="192">
        <f>'Open Int.'!F122</f>
        <v>196500</v>
      </c>
      <c r="D122" s="193">
        <f>'Open Int.'!H122</f>
        <v>592800</v>
      </c>
      <c r="E122" s="335">
        <f>'Open Int.'!I122</f>
        <v>225300</v>
      </c>
      <c r="F122" s="194">
        <f>IF('Open Int.'!E122=0,0,'Open Int.'!H122/'Open Int.'!E122)</f>
        <v>0.24659927617621366</v>
      </c>
      <c r="G122" s="156">
        <v>0.16648545800489264</v>
      </c>
      <c r="H122" s="171">
        <f t="shared" si="2"/>
        <v>0.48120610130986124</v>
      </c>
      <c r="I122" s="188">
        <f>IF(Volume!D122=0,0,Volume!F122/Volume!D122)</f>
        <v>0.1972658592157333</v>
      </c>
      <c r="J122" s="179">
        <v>0.13959472499195882</v>
      </c>
      <c r="K122" s="171">
        <f t="shared" si="3"/>
        <v>0.4131326182067163</v>
      </c>
      <c r="L122" s="60"/>
      <c r="M122" s="6"/>
      <c r="N122" s="59"/>
      <c r="O122" s="3"/>
      <c r="P122" s="3"/>
      <c r="Q122" s="3"/>
      <c r="R122" s="3"/>
      <c r="S122" s="3"/>
      <c r="T122" s="3"/>
      <c r="U122" s="61"/>
      <c r="V122" s="3"/>
      <c r="W122" s="3"/>
      <c r="X122" s="3"/>
      <c r="Y122" s="3"/>
      <c r="Z122" s="3"/>
      <c r="AA122" s="2"/>
      <c r="AB122" s="78"/>
      <c r="AC122" s="77"/>
    </row>
    <row r="123" spans="1:27" s="7" customFormat="1" ht="15">
      <c r="A123" s="180" t="s">
        <v>303</v>
      </c>
      <c r="B123" s="191">
        <f>'Open Int.'!E123</f>
        <v>500</v>
      </c>
      <c r="C123" s="192">
        <f>'Open Int.'!F123</f>
        <v>0</v>
      </c>
      <c r="D123" s="193">
        <f>'Open Int.'!H123</f>
        <v>0</v>
      </c>
      <c r="E123" s="335">
        <f>'Open Int.'!I123</f>
        <v>0</v>
      </c>
      <c r="F123" s="194">
        <f>IF('Open Int.'!E123=0,0,'Open Int.'!H123/'Open Int.'!E123)</f>
        <v>0</v>
      </c>
      <c r="G123" s="156">
        <v>0</v>
      </c>
      <c r="H123" s="171">
        <f t="shared" si="2"/>
        <v>0</v>
      </c>
      <c r="I123" s="188">
        <f>IF(Volume!D123=0,0,Volume!F123/Volume!D123)</f>
        <v>0</v>
      </c>
      <c r="J123" s="179">
        <v>0</v>
      </c>
      <c r="K123" s="171">
        <f t="shared" si="3"/>
        <v>0</v>
      </c>
      <c r="L123" s="60"/>
      <c r="M123" s="6"/>
      <c r="N123" s="59"/>
      <c r="O123" s="3"/>
      <c r="P123" s="3"/>
      <c r="Q123" s="3"/>
      <c r="R123" s="3"/>
      <c r="S123" s="3"/>
      <c r="T123" s="3"/>
      <c r="U123" s="61"/>
      <c r="V123" s="3"/>
      <c r="W123" s="3"/>
      <c r="X123" s="3"/>
      <c r="Y123" s="3"/>
      <c r="Z123" s="3"/>
      <c r="AA123" s="2"/>
    </row>
    <row r="124" spans="1:29" s="58" customFormat="1" ht="15">
      <c r="A124" s="180" t="s">
        <v>217</v>
      </c>
      <c r="B124" s="191">
        <f>'Open Int.'!E124</f>
        <v>3641450</v>
      </c>
      <c r="C124" s="192">
        <f>'Open Int.'!F124</f>
        <v>241200</v>
      </c>
      <c r="D124" s="193">
        <f>'Open Int.'!H124</f>
        <v>1035150</v>
      </c>
      <c r="E124" s="335">
        <f>'Open Int.'!I124</f>
        <v>-6700</v>
      </c>
      <c r="F124" s="194">
        <f>IF('Open Int.'!E124=0,0,'Open Int.'!H124/'Open Int.'!E124)</f>
        <v>0.2842686292548298</v>
      </c>
      <c r="G124" s="156">
        <v>0.30640394088669953</v>
      </c>
      <c r="H124" s="171">
        <f t="shared" si="2"/>
        <v>-0.07224225500433362</v>
      </c>
      <c r="I124" s="188">
        <f>IF(Volume!D124=0,0,Volume!F124/Volume!D124)</f>
        <v>0.022988505747126436</v>
      </c>
      <c r="J124" s="179">
        <v>0.06862745098039216</v>
      </c>
      <c r="K124" s="171">
        <f t="shared" si="3"/>
        <v>-0.665024630541872</v>
      </c>
      <c r="L124" s="60"/>
      <c r="M124" s="6"/>
      <c r="N124" s="59"/>
      <c r="O124" s="3"/>
      <c r="P124" s="3"/>
      <c r="Q124" s="3"/>
      <c r="R124" s="3"/>
      <c r="S124" s="3"/>
      <c r="T124" s="3"/>
      <c r="U124" s="61"/>
      <c r="V124" s="3"/>
      <c r="W124" s="3"/>
      <c r="X124" s="3"/>
      <c r="Y124" s="3"/>
      <c r="Z124" s="3"/>
      <c r="AA124" s="2"/>
      <c r="AB124" s="78"/>
      <c r="AC124" s="77"/>
    </row>
    <row r="125" spans="1:29" s="58" customFormat="1" ht="15">
      <c r="A125" s="180" t="s">
        <v>236</v>
      </c>
      <c r="B125" s="191">
        <f>'Open Int.'!E125</f>
        <v>3591000</v>
      </c>
      <c r="C125" s="192">
        <f>'Open Int.'!F125</f>
        <v>59400</v>
      </c>
      <c r="D125" s="193">
        <f>'Open Int.'!H125</f>
        <v>558900</v>
      </c>
      <c r="E125" s="335">
        <f>'Open Int.'!I125</f>
        <v>121500</v>
      </c>
      <c r="F125" s="194">
        <f>IF('Open Int.'!E125=0,0,'Open Int.'!H125/'Open Int.'!E125)</f>
        <v>0.1556390977443609</v>
      </c>
      <c r="G125" s="156">
        <v>0.12385321100917432</v>
      </c>
      <c r="H125" s="171">
        <f t="shared" si="2"/>
        <v>0.25664160401002506</v>
      </c>
      <c r="I125" s="188">
        <f>IF(Volume!D125=0,0,Volume!F125/Volume!D125)</f>
        <v>0.12428734321550741</v>
      </c>
      <c r="J125" s="179">
        <v>0.08378378378378379</v>
      </c>
      <c r="K125" s="171">
        <f t="shared" si="3"/>
        <v>0.48342958031412064</v>
      </c>
      <c r="L125" s="60"/>
      <c r="M125" s="6"/>
      <c r="N125" s="59"/>
      <c r="O125" s="3"/>
      <c r="P125" s="3"/>
      <c r="Q125" s="3"/>
      <c r="R125" s="3"/>
      <c r="S125" s="3"/>
      <c r="T125" s="3"/>
      <c r="U125" s="61"/>
      <c r="V125" s="3"/>
      <c r="W125" s="3"/>
      <c r="X125" s="3"/>
      <c r="Y125" s="3"/>
      <c r="Z125" s="3"/>
      <c r="AA125" s="2"/>
      <c r="AB125" s="78"/>
      <c r="AC125" s="77"/>
    </row>
    <row r="126" spans="1:29" s="58" customFormat="1" ht="15">
      <c r="A126" s="180" t="s">
        <v>204</v>
      </c>
      <c r="B126" s="191">
        <f>'Open Int.'!E126</f>
        <v>1181400</v>
      </c>
      <c r="C126" s="192">
        <f>'Open Int.'!F126</f>
        <v>3600</v>
      </c>
      <c r="D126" s="193">
        <f>'Open Int.'!H126</f>
        <v>219600</v>
      </c>
      <c r="E126" s="335">
        <f>'Open Int.'!I126</f>
        <v>23400</v>
      </c>
      <c r="F126" s="194">
        <f>IF('Open Int.'!E126=0,0,'Open Int.'!H126/'Open Int.'!E126)</f>
        <v>0.18588115794819707</v>
      </c>
      <c r="G126" s="156">
        <v>0.16658176260825266</v>
      </c>
      <c r="H126" s="171">
        <f t="shared" si="2"/>
        <v>0.11585539159728094</v>
      </c>
      <c r="I126" s="188">
        <f>IF(Volume!D126=0,0,Volume!F126/Volume!D126)</f>
        <v>0.12875</v>
      </c>
      <c r="J126" s="179">
        <v>0.1686746987951807</v>
      </c>
      <c r="K126" s="171">
        <f t="shared" si="3"/>
        <v>-0.2366964285714285</v>
      </c>
      <c r="L126" s="60"/>
      <c r="M126" s="6"/>
      <c r="N126" s="59"/>
      <c r="O126" s="3"/>
      <c r="P126" s="3"/>
      <c r="Q126" s="3"/>
      <c r="R126" s="3"/>
      <c r="S126" s="3"/>
      <c r="T126" s="3"/>
      <c r="U126" s="61"/>
      <c r="V126" s="3"/>
      <c r="W126" s="3"/>
      <c r="X126" s="3"/>
      <c r="Y126" s="3"/>
      <c r="Z126" s="3"/>
      <c r="AA126" s="2"/>
      <c r="AB126" s="78"/>
      <c r="AC126" s="77"/>
    </row>
    <row r="127" spans="1:27" s="7" customFormat="1" ht="15">
      <c r="A127" s="180" t="s">
        <v>205</v>
      </c>
      <c r="B127" s="191">
        <f>'Open Int.'!E127</f>
        <v>783500</v>
      </c>
      <c r="C127" s="192">
        <f>'Open Int.'!F127</f>
        <v>14000</v>
      </c>
      <c r="D127" s="193">
        <f>'Open Int.'!H127</f>
        <v>244000</v>
      </c>
      <c r="E127" s="335">
        <f>'Open Int.'!I127</f>
        <v>80500</v>
      </c>
      <c r="F127" s="194">
        <f>IF('Open Int.'!E127=0,0,'Open Int.'!H127/'Open Int.'!E127)</f>
        <v>0.3114231014677728</v>
      </c>
      <c r="G127" s="156">
        <v>0.2124756335282651</v>
      </c>
      <c r="H127" s="171">
        <f t="shared" si="2"/>
        <v>0.46568854177034363</v>
      </c>
      <c r="I127" s="188">
        <f>IF(Volume!D127=0,0,Volume!F127/Volume!D127)</f>
        <v>0.33444816053511706</v>
      </c>
      <c r="J127" s="179">
        <v>0.22781456953642384</v>
      </c>
      <c r="K127" s="171">
        <f t="shared" si="3"/>
        <v>0.468071867465194</v>
      </c>
      <c r="L127" s="60"/>
      <c r="M127" s="6"/>
      <c r="N127" s="59"/>
      <c r="O127" s="3"/>
      <c r="P127" s="3"/>
      <c r="Q127" s="3"/>
      <c r="R127" s="3"/>
      <c r="S127" s="3"/>
      <c r="T127" s="3"/>
      <c r="U127" s="61"/>
      <c r="V127" s="3"/>
      <c r="W127" s="3"/>
      <c r="X127" s="3"/>
      <c r="Y127" s="3"/>
      <c r="Z127" s="3"/>
      <c r="AA127" s="2"/>
    </row>
    <row r="128" spans="1:27" s="7" customFormat="1" ht="15">
      <c r="A128" s="180" t="s">
        <v>37</v>
      </c>
      <c r="B128" s="191">
        <f>'Open Int.'!E128</f>
        <v>94400</v>
      </c>
      <c r="C128" s="192">
        <f>'Open Int.'!F128</f>
        <v>16000</v>
      </c>
      <c r="D128" s="193">
        <f>'Open Int.'!H128</f>
        <v>1600</v>
      </c>
      <c r="E128" s="335">
        <f>'Open Int.'!I128</f>
        <v>0</v>
      </c>
      <c r="F128" s="194">
        <f>IF('Open Int.'!E128=0,0,'Open Int.'!H128/'Open Int.'!E128)</f>
        <v>0.01694915254237288</v>
      </c>
      <c r="G128" s="156">
        <v>0.02040816326530612</v>
      </c>
      <c r="H128" s="171">
        <f t="shared" si="2"/>
        <v>-0.16949152542372875</v>
      </c>
      <c r="I128" s="188">
        <f>IF(Volume!D128=0,0,Volume!F128/Volume!D128)</f>
        <v>0</v>
      </c>
      <c r="J128" s="179">
        <v>0</v>
      </c>
      <c r="K128" s="171">
        <f t="shared" si="3"/>
        <v>0</v>
      </c>
      <c r="L128" s="60"/>
      <c r="M128" s="6"/>
      <c r="N128" s="59"/>
      <c r="O128" s="3"/>
      <c r="P128" s="3"/>
      <c r="Q128" s="3"/>
      <c r="R128" s="3"/>
      <c r="S128" s="3"/>
      <c r="T128" s="3"/>
      <c r="U128" s="61"/>
      <c r="V128" s="3"/>
      <c r="W128" s="3"/>
      <c r="X128" s="3"/>
      <c r="Y128" s="3"/>
      <c r="Z128" s="3"/>
      <c r="AA128" s="2"/>
    </row>
    <row r="129" spans="1:29" s="58" customFormat="1" ht="15">
      <c r="A129" s="180" t="s">
        <v>304</v>
      </c>
      <c r="B129" s="191">
        <f>'Open Int.'!E129</f>
        <v>1800</v>
      </c>
      <c r="C129" s="192">
        <f>'Open Int.'!F129</f>
        <v>0</v>
      </c>
      <c r="D129" s="193">
        <f>'Open Int.'!H129</f>
        <v>1050</v>
      </c>
      <c r="E129" s="335">
        <f>'Open Int.'!I129</f>
        <v>0</v>
      </c>
      <c r="F129" s="194">
        <f>IF('Open Int.'!E129=0,0,'Open Int.'!H129/'Open Int.'!E129)</f>
        <v>0.5833333333333334</v>
      </c>
      <c r="G129" s="156">
        <v>0.5833333333333334</v>
      </c>
      <c r="H129" s="171">
        <f t="shared" si="2"/>
        <v>0</v>
      </c>
      <c r="I129" s="188">
        <f>IF(Volume!D129=0,0,Volume!F129/Volume!D129)</f>
        <v>0</v>
      </c>
      <c r="J129" s="179">
        <v>0</v>
      </c>
      <c r="K129" s="171">
        <f t="shared" si="3"/>
        <v>0</v>
      </c>
      <c r="L129" s="60"/>
      <c r="M129" s="6"/>
      <c r="N129" s="59"/>
      <c r="O129" s="3"/>
      <c r="P129" s="3"/>
      <c r="Q129" s="3"/>
      <c r="R129" s="3"/>
      <c r="S129" s="3"/>
      <c r="T129" s="3"/>
      <c r="U129" s="61"/>
      <c r="V129" s="3"/>
      <c r="W129" s="3"/>
      <c r="X129" s="3"/>
      <c r="Y129" s="3"/>
      <c r="Z129" s="3"/>
      <c r="AA129" s="2"/>
      <c r="AB129" s="78"/>
      <c r="AC129" s="77"/>
    </row>
    <row r="130" spans="1:27" s="7" customFormat="1" ht="15">
      <c r="A130" s="180" t="s">
        <v>229</v>
      </c>
      <c r="B130" s="191">
        <f>'Open Int.'!E130</f>
        <v>80625</v>
      </c>
      <c r="C130" s="192">
        <f>'Open Int.'!F130</f>
        <v>10125</v>
      </c>
      <c r="D130" s="193">
        <f>'Open Int.'!H130</f>
        <v>6750</v>
      </c>
      <c r="E130" s="335">
        <f>'Open Int.'!I130</f>
        <v>0</v>
      </c>
      <c r="F130" s="194">
        <f>IF('Open Int.'!E130=0,0,'Open Int.'!H130/'Open Int.'!E130)</f>
        <v>0.08372093023255814</v>
      </c>
      <c r="G130" s="156">
        <v>0.09574468085106383</v>
      </c>
      <c r="H130" s="171">
        <f t="shared" si="2"/>
        <v>-0.12558139534883722</v>
      </c>
      <c r="I130" s="188">
        <f>IF(Volume!D130=0,0,Volume!F130/Volume!D130)</f>
        <v>0.0136986301369863</v>
      </c>
      <c r="J130" s="179">
        <v>0.02631578947368421</v>
      </c>
      <c r="K130" s="171">
        <f t="shared" si="3"/>
        <v>-0.4794520547945205</v>
      </c>
      <c r="L130" s="60"/>
      <c r="M130" s="6"/>
      <c r="N130" s="59"/>
      <c r="O130" s="3"/>
      <c r="P130" s="3"/>
      <c r="Q130" s="3"/>
      <c r="R130" s="3"/>
      <c r="S130" s="3"/>
      <c r="T130" s="3"/>
      <c r="U130" s="61"/>
      <c r="V130" s="3"/>
      <c r="W130" s="3"/>
      <c r="X130" s="3"/>
      <c r="Y130" s="3"/>
      <c r="Z130" s="3"/>
      <c r="AA130" s="2"/>
    </row>
    <row r="131" spans="1:29" s="58" customFormat="1" ht="15">
      <c r="A131" s="180" t="s">
        <v>279</v>
      </c>
      <c r="B131" s="191">
        <f>'Open Int.'!E131</f>
        <v>44100</v>
      </c>
      <c r="C131" s="192">
        <f>'Open Int.'!F131</f>
        <v>-350</v>
      </c>
      <c r="D131" s="193">
        <f>'Open Int.'!H131</f>
        <v>5600</v>
      </c>
      <c r="E131" s="335">
        <f>'Open Int.'!I131</f>
        <v>-350</v>
      </c>
      <c r="F131" s="194">
        <f>IF('Open Int.'!E131=0,0,'Open Int.'!H131/'Open Int.'!E131)</f>
        <v>0.12698412698412698</v>
      </c>
      <c r="G131" s="156">
        <v>0.13385826771653545</v>
      </c>
      <c r="H131" s="171">
        <f t="shared" si="2"/>
        <v>-0.051353874883286785</v>
      </c>
      <c r="I131" s="188">
        <f>IF(Volume!D131=0,0,Volume!F131/Volume!D131)</f>
        <v>0</v>
      </c>
      <c r="J131" s="179">
        <v>0</v>
      </c>
      <c r="K131" s="171">
        <f t="shared" si="3"/>
        <v>0</v>
      </c>
      <c r="L131" s="60"/>
      <c r="M131" s="6"/>
      <c r="N131" s="59"/>
      <c r="O131" s="3"/>
      <c r="P131" s="3"/>
      <c r="Q131" s="3"/>
      <c r="R131" s="3"/>
      <c r="S131" s="3"/>
      <c r="T131" s="3"/>
      <c r="U131" s="61"/>
      <c r="V131" s="3"/>
      <c r="W131" s="3"/>
      <c r="X131" s="3"/>
      <c r="Y131" s="3"/>
      <c r="Z131" s="3"/>
      <c r="AA131" s="2"/>
      <c r="AB131" s="78"/>
      <c r="AC131" s="77"/>
    </row>
    <row r="132" spans="1:27" s="7" customFormat="1" ht="15">
      <c r="A132" s="180" t="s">
        <v>180</v>
      </c>
      <c r="B132" s="191">
        <f>'Open Int.'!E132</f>
        <v>253500</v>
      </c>
      <c r="C132" s="192">
        <f>'Open Int.'!F132</f>
        <v>4500</v>
      </c>
      <c r="D132" s="193">
        <f>'Open Int.'!H132</f>
        <v>61500</v>
      </c>
      <c r="E132" s="335">
        <f>'Open Int.'!I132</f>
        <v>0</v>
      </c>
      <c r="F132" s="194">
        <f>IF('Open Int.'!E132=0,0,'Open Int.'!H132/'Open Int.'!E132)</f>
        <v>0.24260355029585798</v>
      </c>
      <c r="G132" s="156">
        <v>0.2469879518072289</v>
      </c>
      <c r="H132" s="171">
        <f t="shared" si="2"/>
        <v>-0.01775147928994083</v>
      </c>
      <c r="I132" s="188">
        <f>IF(Volume!D132=0,0,Volume!F132/Volume!D132)</f>
        <v>0.15151515151515152</v>
      </c>
      <c r="J132" s="179">
        <v>0.11666666666666667</v>
      </c>
      <c r="K132" s="171">
        <f t="shared" si="3"/>
        <v>0.2987012987012987</v>
      </c>
      <c r="L132" s="60"/>
      <c r="M132" s="6"/>
      <c r="N132" s="59"/>
      <c r="O132" s="3"/>
      <c r="P132" s="3"/>
      <c r="Q132" s="3"/>
      <c r="R132" s="3"/>
      <c r="S132" s="3"/>
      <c r="T132" s="3"/>
      <c r="U132" s="61"/>
      <c r="V132" s="3"/>
      <c r="W132" s="3"/>
      <c r="X132" s="3"/>
      <c r="Y132" s="3"/>
      <c r="Z132" s="3"/>
      <c r="AA132" s="2"/>
    </row>
    <row r="133" spans="1:27" s="7" customFormat="1" ht="15">
      <c r="A133" s="180" t="s">
        <v>181</v>
      </c>
      <c r="B133" s="191">
        <f>'Open Int.'!E133</f>
        <v>0</v>
      </c>
      <c r="C133" s="192">
        <f>'Open Int.'!F133</f>
        <v>0</v>
      </c>
      <c r="D133" s="193">
        <f>'Open Int.'!H133</f>
        <v>0</v>
      </c>
      <c r="E133" s="335">
        <f>'Open Int.'!I133</f>
        <v>0</v>
      </c>
      <c r="F133" s="194">
        <f>IF('Open Int.'!E133=0,0,'Open Int.'!H133/'Open Int.'!E133)</f>
        <v>0</v>
      </c>
      <c r="G133" s="156">
        <v>0</v>
      </c>
      <c r="H133" s="171">
        <f aca="true" t="shared" si="4" ref="H133:H157">IF(G133=0,0,(F133-G133)/G133)</f>
        <v>0</v>
      </c>
      <c r="I133" s="188">
        <f>IF(Volume!D133=0,0,Volume!F133/Volume!D133)</f>
        <v>0</v>
      </c>
      <c r="J133" s="179">
        <v>0</v>
      </c>
      <c r="K133" s="171">
        <f aca="true" t="shared" si="5" ref="K133:K157">IF(J133=0,0,(I133-J133)/J133)</f>
        <v>0</v>
      </c>
      <c r="L133" s="60"/>
      <c r="M133" s="6"/>
      <c r="N133" s="59"/>
      <c r="O133" s="3"/>
      <c r="P133" s="3"/>
      <c r="Q133" s="3"/>
      <c r="R133" s="3"/>
      <c r="S133" s="3"/>
      <c r="T133" s="3"/>
      <c r="U133" s="61"/>
      <c r="V133" s="3"/>
      <c r="W133" s="3"/>
      <c r="X133" s="3"/>
      <c r="Y133" s="3"/>
      <c r="Z133" s="3"/>
      <c r="AA133" s="2"/>
    </row>
    <row r="134" spans="1:27" s="7" customFormat="1" ht="15">
      <c r="A134" s="180" t="s">
        <v>150</v>
      </c>
      <c r="B134" s="191">
        <f>'Open Int.'!E134</f>
        <v>272125</v>
      </c>
      <c r="C134" s="192">
        <f>'Open Int.'!F134</f>
        <v>4375</v>
      </c>
      <c r="D134" s="193">
        <f>'Open Int.'!H134</f>
        <v>29750</v>
      </c>
      <c r="E134" s="335">
        <f>'Open Int.'!I134</f>
        <v>5250</v>
      </c>
      <c r="F134" s="194">
        <f>IF('Open Int.'!E134=0,0,'Open Int.'!H134/'Open Int.'!E134)</f>
        <v>0.10932475884244373</v>
      </c>
      <c r="G134" s="156">
        <v>0.0915032679738562</v>
      </c>
      <c r="H134" s="171">
        <f t="shared" si="4"/>
        <v>0.19476343592099232</v>
      </c>
      <c r="I134" s="188">
        <f>IF(Volume!D134=0,0,Volume!F134/Volume!D134)</f>
        <v>0.21052631578947367</v>
      </c>
      <c r="J134" s="179">
        <v>0.1875</v>
      </c>
      <c r="K134" s="171">
        <f t="shared" si="5"/>
        <v>0.12280701754385959</v>
      </c>
      <c r="L134" s="60"/>
      <c r="M134" s="6"/>
      <c r="N134" s="59"/>
      <c r="O134" s="3"/>
      <c r="P134" s="3"/>
      <c r="Q134" s="3"/>
      <c r="R134" s="3"/>
      <c r="S134" s="3"/>
      <c r="T134" s="3"/>
      <c r="U134" s="61"/>
      <c r="V134" s="3"/>
      <c r="W134" s="3"/>
      <c r="X134" s="3"/>
      <c r="Y134" s="3"/>
      <c r="Z134" s="3"/>
      <c r="AA134" s="2"/>
    </row>
    <row r="135" spans="1:27" s="7" customFormat="1" ht="15">
      <c r="A135" s="180" t="s">
        <v>151</v>
      </c>
      <c r="B135" s="191">
        <f>'Open Int.'!E135</f>
        <v>1350</v>
      </c>
      <c r="C135" s="192">
        <f>'Open Int.'!F135</f>
        <v>-3600</v>
      </c>
      <c r="D135" s="193">
        <f>'Open Int.'!H135</f>
        <v>0</v>
      </c>
      <c r="E135" s="335">
        <f>'Open Int.'!I135</f>
        <v>0</v>
      </c>
      <c r="F135" s="194">
        <f>IF('Open Int.'!E135=0,0,'Open Int.'!H135/'Open Int.'!E135)</f>
        <v>0</v>
      </c>
      <c r="G135" s="156">
        <v>0</v>
      </c>
      <c r="H135" s="171">
        <f t="shared" si="4"/>
        <v>0</v>
      </c>
      <c r="I135" s="188">
        <f>IF(Volume!D135=0,0,Volume!F135/Volume!D135)</f>
        <v>0</v>
      </c>
      <c r="J135" s="179">
        <v>0</v>
      </c>
      <c r="K135" s="171">
        <f t="shared" si="5"/>
        <v>0</v>
      </c>
      <c r="L135" s="60"/>
      <c r="M135" s="6"/>
      <c r="N135" s="59"/>
      <c r="O135" s="3"/>
      <c r="P135" s="3"/>
      <c r="Q135" s="3"/>
      <c r="R135" s="3"/>
      <c r="S135" s="3"/>
      <c r="T135" s="3"/>
      <c r="U135" s="61"/>
      <c r="V135" s="3"/>
      <c r="W135" s="3"/>
      <c r="X135" s="3"/>
      <c r="Y135" s="3"/>
      <c r="Z135" s="3"/>
      <c r="AA135" s="2"/>
    </row>
    <row r="136" spans="1:27" s="7" customFormat="1" ht="15">
      <c r="A136" s="180" t="s">
        <v>215</v>
      </c>
      <c r="B136" s="191">
        <f>'Open Int.'!E136</f>
        <v>250</v>
      </c>
      <c r="C136" s="192">
        <f>'Open Int.'!F136</f>
        <v>0</v>
      </c>
      <c r="D136" s="193">
        <f>'Open Int.'!H136</f>
        <v>0</v>
      </c>
      <c r="E136" s="335">
        <f>'Open Int.'!I136</f>
        <v>0</v>
      </c>
      <c r="F136" s="194">
        <f>IF('Open Int.'!E136=0,0,'Open Int.'!H136/'Open Int.'!E136)</f>
        <v>0</v>
      </c>
      <c r="G136" s="156">
        <v>0</v>
      </c>
      <c r="H136" s="171">
        <f t="shared" si="4"/>
        <v>0</v>
      </c>
      <c r="I136" s="188">
        <f>IF(Volume!D136=0,0,Volume!F136/Volume!D136)</f>
        <v>0</v>
      </c>
      <c r="J136" s="179">
        <v>0</v>
      </c>
      <c r="K136" s="171">
        <f t="shared" si="5"/>
        <v>0</v>
      </c>
      <c r="L136" s="60"/>
      <c r="M136" s="6"/>
      <c r="N136" s="59"/>
      <c r="O136" s="3"/>
      <c r="P136" s="3"/>
      <c r="Q136" s="3"/>
      <c r="R136" s="3"/>
      <c r="S136" s="3"/>
      <c r="T136" s="3"/>
      <c r="U136" s="61"/>
      <c r="V136" s="3"/>
      <c r="W136" s="3"/>
      <c r="X136" s="3"/>
      <c r="Y136" s="3"/>
      <c r="Z136" s="3"/>
      <c r="AA136" s="2"/>
    </row>
    <row r="137" spans="1:29" s="58" customFormat="1" ht="15">
      <c r="A137" s="180" t="s">
        <v>230</v>
      </c>
      <c r="B137" s="191">
        <f>'Open Int.'!E137</f>
        <v>8600</v>
      </c>
      <c r="C137" s="192">
        <f>'Open Int.'!F137</f>
        <v>1200</v>
      </c>
      <c r="D137" s="193">
        <f>'Open Int.'!H137</f>
        <v>800</v>
      </c>
      <c r="E137" s="335">
        <f>'Open Int.'!I137</f>
        <v>0</v>
      </c>
      <c r="F137" s="194">
        <f>IF('Open Int.'!E137=0,0,'Open Int.'!H137/'Open Int.'!E137)</f>
        <v>0.09302325581395349</v>
      </c>
      <c r="G137" s="156">
        <v>0.10810810810810811</v>
      </c>
      <c r="H137" s="171">
        <f t="shared" si="4"/>
        <v>-0.1395348837209303</v>
      </c>
      <c r="I137" s="188">
        <f>IF(Volume!D137=0,0,Volume!F137/Volume!D137)</f>
        <v>0</v>
      </c>
      <c r="J137" s="179">
        <v>0</v>
      </c>
      <c r="K137" s="171">
        <f t="shared" si="5"/>
        <v>0</v>
      </c>
      <c r="L137" s="60"/>
      <c r="M137" s="6"/>
      <c r="N137" s="59"/>
      <c r="O137" s="3"/>
      <c r="P137" s="3"/>
      <c r="Q137" s="3"/>
      <c r="R137" s="3"/>
      <c r="S137" s="3"/>
      <c r="T137" s="3"/>
      <c r="U137" s="61"/>
      <c r="V137" s="3"/>
      <c r="W137" s="3"/>
      <c r="X137" s="3"/>
      <c r="Y137" s="3"/>
      <c r="Z137" s="3"/>
      <c r="AA137" s="2"/>
      <c r="AB137" s="78"/>
      <c r="AC137" s="77"/>
    </row>
    <row r="138" spans="1:27" s="7" customFormat="1" ht="15">
      <c r="A138" s="180" t="s">
        <v>91</v>
      </c>
      <c r="B138" s="191">
        <f>'Open Int.'!E138</f>
        <v>1170400</v>
      </c>
      <c r="C138" s="192">
        <f>'Open Int.'!F138</f>
        <v>250800</v>
      </c>
      <c r="D138" s="193">
        <f>'Open Int.'!H138</f>
        <v>15200</v>
      </c>
      <c r="E138" s="335">
        <f>'Open Int.'!I138</f>
        <v>7600</v>
      </c>
      <c r="F138" s="194">
        <f>IF('Open Int.'!E138=0,0,'Open Int.'!H138/'Open Int.'!E138)</f>
        <v>0.012987012987012988</v>
      </c>
      <c r="G138" s="156">
        <v>0.008264462809917356</v>
      </c>
      <c r="H138" s="171">
        <f t="shared" si="4"/>
        <v>0.5714285714285715</v>
      </c>
      <c r="I138" s="188">
        <f>IF(Volume!D138=0,0,Volume!F138/Volume!D138)</f>
        <v>0.011627906976744186</v>
      </c>
      <c r="J138" s="179">
        <v>0.05555555555555555</v>
      </c>
      <c r="K138" s="171">
        <f t="shared" si="5"/>
        <v>-0.7906976744186046</v>
      </c>
      <c r="L138" s="60"/>
      <c r="M138" s="6"/>
      <c r="N138" s="59"/>
      <c r="O138" s="3"/>
      <c r="P138" s="3"/>
      <c r="Q138" s="3"/>
      <c r="R138" s="3"/>
      <c r="S138" s="3"/>
      <c r="T138" s="3"/>
      <c r="U138" s="61"/>
      <c r="V138" s="3"/>
      <c r="W138" s="3"/>
      <c r="X138" s="3"/>
      <c r="Y138" s="3"/>
      <c r="Z138" s="3"/>
      <c r="AA138" s="2"/>
    </row>
    <row r="139" spans="1:27" s="7" customFormat="1" ht="15">
      <c r="A139" s="180" t="s">
        <v>152</v>
      </c>
      <c r="B139" s="191">
        <f>'Open Int.'!E139</f>
        <v>64800</v>
      </c>
      <c r="C139" s="192">
        <f>'Open Int.'!F139</f>
        <v>5400</v>
      </c>
      <c r="D139" s="193">
        <f>'Open Int.'!H139</f>
        <v>12150</v>
      </c>
      <c r="E139" s="335">
        <f>'Open Int.'!I139</f>
        <v>0</v>
      </c>
      <c r="F139" s="194">
        <f>IF('Open Int.'!E139=0,0,'Open Int.'!H139/'Open Int.'!E139)</f>
        <v>0.1875</v>
      </c>
      <c r="G139" s="156">
        <v>0.20454545454545456</v>
      </c>
      <c r="H139" s="171">
        <f t="shared" si="4"/>
        <v>-0.08333333333333338</v>
      </c>
      <c r="I139" s="188">
        <f>IF(Volume!D139=0,0,Volume!F139/Volume!D139)</f>
        <v>0</v>
      </c>
      <c r="J139" s="179">
        <v>0</v>
      </c>
      <c r="K139" s="171">
        <f t="shared" si="5"/>
        <v>0</v>
      </c>
      <c r="L139" s="60"/>
      <c r="M139" s="6"/>
      <c r="N139" s="59"/>
      <c r="O139" s="3"/>
      <c r="P139" s="3"/>
      <c r="Q139" s="3"/>
      <c r="R139" s="3"/>
      <c r="S139" s="3"/>
      <c r="T139" s="3"/>
      <c r="U139" s="61"/>
      <c r="V139" s="3"/>
      <c r="W139" s="3"/>
      <c r="X139" s="3"/>
      <c r="Y139" s="3"/>
      <c r="Z139" s="3"/>
      <c r="AA139" s="2"/>
    </row>
    <row r="140" spans="1:29" s="58" customFormat="1" ht="15">
      <c r="A140" s="180" t="s">
        <v>208</v>
      </c>
      <c r="B140" s="191">
        <f>'Open Int.'!E140</f>
        <v>787332</v>
      </c>
      <c r="C140" s="192">
        <f>'Open Int.'!F140</f>
        <v>48616</v>
      </c>
      <c r="D140" s="193">
        <f>'Open Int.'!H140</f>
        <v>101352</v>
      </c>
      <c r="E140" s="335">
        <f>'Open Int.'!I140</f>
        <v>4120</v>
      </c>
      <c r="F140" s="194">
        <f>IF('Open Int.'!E140=0,0,'Open Int.'!H140/'Open Int.'!E140)</f>
        <v>0.12872841444270017</v>
      </c>
      <c r="G140" s="156">
        <v>0.1316229782487451</v>
      </c>
      <c r="H140" s="171">
        <f t="shared" si="4"/>
        <v>-0.021991325865417716</v>
      </c>
      <c r="I140" s="188">
        <f>IF(Volume!D140=0,0,Volume!F140/Volume!D140)</f>
        <v>0.11142061281337047</v>
      </c>
      <c r="J140" s="179">
        <v>0.17647058823529413</v>
      </c>
      <c r="K140" s="171">
        <f t="shared" si="5"/>
        <v>-0.36861652739090073</v>
      </c>
      <c r="L140" s="60"/>
      <c r="M140" s="6"/>
      <c r="N140" s="59"/>
      <c r="O140" s="3"/>
      <c r="P140" s="3"/>
      <c r="Q140" s="3"/>
      <c r="R140" s="3"/>
      <c r="S140" s="3"/>
      <c r="T140" s="3"/>
      <c r="U140" s="61"/>
      <c r="V140" s="3"/>
      <c r="W140" s="3"/>
      <c r="X140" s="3"/>
      <c r="Y140" s="3"/>
      <c r="Z140" s="3"/>
      <c r="AA140" s="2"/>
      <c r="AB140" s="78"/>
      <c r="AC140" s="77"/>
    </row>
    <row r="141" spans="1:27" s="7" customFormat="1" ht="15">
      <c r="A141" s="180" t="s">
        <v>231</v>
      </c>
      <c r="B141" s="191">
        <f>'Open Int.'!E141</f>
        <v>20800</v>
      </c>
      <c r="C141" s="192">
        <f>'Open Int.'!F141</f>
        <v>-1600</v>
      </c>
      <c r="D141" s="193">
        <f>'Open Int.'!H141</f>
        <v>4800</v>
      </c>
      <c r="E141" s="335">
        <f>'Open Int.'!I141</f>
        <v>0</v>
      </c>
      <c r="F141" s="194">
        <f>IF('Open Int.'!E141=0,0,'Open Int.'!H141/'Open Int.'!E141)</f>
        <v>0.23076923076923078</v>
      </c>
      <c r="G141" s="156">
        <v>0.21428571428571427</v>
      </c>
      <c r="H141" s="171">
        <f t="shared" si="4"/>
        <v>0.07692307692307704</v>
      </c>
      <c r="I141" s="188">
        <f>IF(Volume!D141=0,0,Volume!F141/Volume!D141)</f>
        <v>0</v>
      </c>
      <c r="J141" s="179">
        <v>0</v>
      </c>
      <c r="K141" s="171">
        <f t="shared" si="5"/>
        <v>0</v>
      </c>
      <c r="L141" s="60"/>
      <c r="M141" s="6"/>
      <c r="N141" s="59"/>
      <c r="O141" s="3"/>
      <c r="P141" s="3"/>
      <c r="Q141" s="3"/>
      <c r="R141" s="3"/>
      <c r="S141" s="3"/>
      <c r="T141" s="3"/>
      <c r="U141" s="61"/>
      <c r="V141" s="3"/>
      <c r="W141" s="3"/>
      <c r="X141" s="3"/>
      <c r="Y141" s="3"/>
      <c r="Z141" s="3"/>
      <c r="AA141" s="2"/>
    </row>
    <row r="142" spans="1:27" s="7" customFormat="1" ht="15">
      <c r="A142" s="180" t="s">
        <v>185</v>
      </c>
      <c r="B142" s="191">
        <f>'Open Int.'!E142</f>
        <v>2488050</v>
      </c>
      <c r="C142" s="192">
        <f>'Open Int.'!F142</f>
        <v>75600</v>
      </c>
      <c r="D142" s="193">
        <f>'Open Int.'!H142</f>
        <v>622350</v>
      </c>
      <c r="E142" s="335">
        <f>'Open Int.'!I142</f>
        <v>21600</v>
      </c>
      <c r="F142" s="194">
        <f>IF('Open Int.'!E142=0,0,'Open Int.'!H142/'Open Int.'!E142)</f>
        <v>0.2501356483993489</v>
      </c>
      <c r="G142" s="156">
        <v>0.2490207050923335</v>
      </c>
      <c r="H142" s="171">
        <f t="shared" si="4"/>
        <v>0.004477311662104398</v>
      </c>
      <c r="I142" s="188">
        <f>IF(Volume!D142=0,0,Volume!F142/Volume!D142)</f>
        <v>0.1565217391304348</v>
      </c>
      <c r="J142" s="179">
        <v>0.13527397260273974</v>
      </c>
      <c r="K142" s="171">
        <f t="shared" si="5"/>
        <v>0.1570720968629609</v>
      </c>
      <c r="L142" s="60"/>
      <c r="M142" s="6"/>
      <c r="N142" s="59"/>
      <c r="O142" s="3"/>
      <c r="P142" s="3"/>
      <c r="Q142" s="3"/>
      <c r="R142" s="3"/>
      <c r="S142" s="3"/>
      <c r="T142" s="3"/>
      <c r="U142" s="61"/>
      <c r="V142" s="3"/>
      <c r="W142" s="3"/>
      <c r="X142" s="3"/>
      <c r="Y142" s="3"/>
      <c r="Z142" s="3"/>
      <c r="AA142" s="2"/>
    </row>
    <row r="143" spans="1:29" s="58" customFormat="1" ht="15">
      <c r="A143" s="180" t="s">
        <v>206</v>
      </c>
      <c r="B143" s="191">
        <f>'Open Int.'!E143</f>
        <v>24200</v>
      </c>
      <c r="C143" s="192">
        <f>'Open Int.'!F143</f>
        <v>2200</v>
      </c>
      <c r="D143" s="193">
        <f>'Open Int.'!H143</f>
        <v>825</v>
      </c>
      <c r="E143" s="335">
        <f>'Open Int.'!I143</f>
        <v>0</v>
      </c>
      <c r="F143" s="194">
        <f>IF('Open Int.'!E143=0,0,'Open Int.'!H143/'Open Int.'!E143)</f>
        <v>0.03409090909090909</v>
      </c>
      <c r="G143" s="156">
        <v>0.0375</v>
      </c>
      <c r="H143" s="171">
        <f t="shared" si="4"/>
        <v>-0.09090909090909094</v>
      </c>
      <c r="I143" s="188">
        <f>IF(Volume!D143=0,0,Volume!F143/Volume!D143)</f>
        <v>0</v>
      </c>
      <c r="J143" s="179">
        <v>0</v>
      </c>
      <c r="K143" s="171">
        <f t="shared" si="5"/>
        <v>0</v>
      </c>
      <c r="L143" s="60"/>
      <c r="M143" s="6"/>
      <c r="N143" s="59"/>
      <c r="O143" s="3"/>
      <c r="P143" s="3"/>
      <c r="Q143" s="3"/>
      <c r="R143" s="3"/>
      <c r="S143" s="3"/>
      <c r="T143" s="3"/>
      <c r="U143" s="61"/>
      <c r="V143" s="3"/>
      <c r="W143" s="3"/>
      <c r="X143" s="3"/>
      <c r="Y143" s="3"/>
      <c r="Z143" s="3"/>
      <c r="AA143" s="2"/>
      <c r="AB143" s="78"/>
      <c r="AC143" s="77"/>
    </row>
    <row r="144" spans="1:27" s="7" customFormat="1" ht="15">
      <c r="A144" s="180" t="s">
        <v>118</v>
      </c>
      <c r="B144" s="191">
        <f>'Open Int.'!E144</f>
        <v>142500</v>
      </c>
      <c r="C144" s="192">
        <f>'Open Int.'!F144</f>
        <v>4250</v>
      </c>
      <c r="D144" s="193">
        <f>'Open Int.'!H144</f>
        <v>19750</v>
      </c>
      <c r="E144" s="335">
        <f>'Open Int.'!I144</f>
        <v>8000</v>
      </c>
      <c r="F144" s="194">
        <f>IF('Open Int.'!E144=0,0,'Open Int.'!H144/'Open Int.'!E144)</f>
        <v>0.13859649122807016</v>
      </c>
      <c r="G144" s="156">
        <v>0.08499095840867993</v>
      </c>
      <c r="H144" s="171">
        <f t="shared" si="4"/>
        <v>0.6307204180664425</v>
      </c>
      <c r="I144" s="188">
        <f>IF(Volume!D144=0,0,Volume!F144/Volume!D144)</f>
        <v>0.1108786610878661</v>
      </c>
      <c r="J144" s="179">
        <v>0.08368200836820083</v>
      </c>
      <c r="K144" s="171">
        <f t="shared" si="5"/>
        <v>0.325</v>
      </c>
      <c r="L144" s="60"/>
      <c r="M144" s="6"/>
      <c r="N144" s="59"/>
      <c r="O144" s="3"/>
      <c r="P144" s="3"/>
      <c r="Q144" s="3"/>
      <c r="R144" s="3"/>
      <c r="S144" s="3"/>
      <c r="T144" s="3"/>
      <c r="U144" s="61"/>
      <c r="V144" s="3"/>
      <c r="W144" s="3"/>
      <c r="X144" s="3"/>
      <c r="Y144" s="3"/>
      <c r="Z144" s="3"/>
      <c r="AA144" s="2"/>
    </row>
    <row r="145" spans="1:29" s="58" customFormat="1" ht="15">
      <c r="A145" s="180" t="s">
        <v>232</v>
      </c>
      <c r="B145" s="191">
        <f>'Open Int.'!E145</f>
        <v>22194</v>
      </c>
      <c r="C145" s="192">
        <f>'Open Int.'!F145</f>
        <v>822</v>
      </c>
      <c r="D145" s="193">
        <f>'Open Int.'!H145</f>
        <v>6987</v>
      </c>
      <c r="E145" s="335">
        <f>'Open Int.'!I145</f>
        <v>411</v>
      </c>
      <c r="F145" s="194">
        <f>IF('Open Int.'!E145=0,0,'Open Int.'!H145/'Open Int.'!E145)</f>
        <v>0.3148148148148148</v>
      </c>
      <c r="G145" s="156">
        <v>0.3076923076923077</v>
      </c>
      <c r="H145" s="171">
        <f t="shared" si="4"/>
        <v>0.023148148148148126</v>
      </c>
      <c r="I145" s="188">
        <f>IF(Volume!D145=0,0,Volume!F145/Volume!D145)</f>
        <v>0.11764705882352941</v>
      </c>
      <c r="J145" s="179">
        <v>0.2</v>
      </c>
      <c r="K145" s="171">
        <f t="shared" si="5"/>
        <v>-0.411764705882353</v>
      </c>
      <c r="L145" s="60"/>
      <c r="M145" s="6"/>
      <c r="N145" s="59"/>
      <c r="O145" s="3"/>
      <c r="P145" s="3"/>
      <c r="Q145" s="3"/>
      <c r="R145" s="3"/>
      <c r="S145" s="3"/>
      <c r="T145" s="3"/>
      <c r="U145" s="61"/>
      <c r="V145" s="3"/>
      <c r="W145" s="3"/>
      <c r="X145" s="3"/>
      <c r="Y145" s="3"/>
      <c r="Z145" s="3"/>
      <c r="AA145" s="2"/>
      <c r="AB145" s="78"/>
      <c r="AC145" s="77"/>
    </row>
    <row r="146" spans="1:27" s="7" customFormat="1" ht="15">
      <c r="A146" s="180" t="s">
        <v>305</v>
      </c>
      <c r="B146" s="191">
        <f>'Open Int.'!E146</f>
        <v>215600</v>
      </c>
      <c r="C146" s="192">
        <f>'Open Int.'!F146</f>
        <v>53900</v>
      </c>
      <c r="D146" s="193">
        <f>'Open Int.'!H146</f>
        <v>30800</v>
      </c>
      <c r="E146" s="335">
        <f>'Open Int.'!I146</f>
        <v>15400</v>
      </c>
      <c r="F146" s="194">
        <f>IF('Open Int.'!E146=0,0,'Open Int.'!H146/'Open Int.'!E146)</f>
        <v>0.14285714285714285</v>
      </c>
      <c r="G146" s="156">
        <v>0.09523809523809523</v>
      </c>
      <c r="H146" s="171">
        <f t="shared" si="4"/>
        <v>0.5</v>
      </c>
      <c r="I146" s="188">
        <f>IF(Volume!D146=0,0,Volume!F146/Volume!D146)</f>
        <v>0.14285714285714285</v>
      </c>
      <c r="J146" s="179">
        <v>0</v>
      </c>
      <c r="K146" s="171">
        <f t="shared" si="5"/>
        <v>0</v>
      </c>
      <c r="L146" s="60"/>
      <c r="M146" s="6"/>
      <c r="N146" s="59"/>
      <c r="O146" s="3"/>
      <c r="P146" s="3"/>
      <c r="Q146" s="3"/>
      <c r="R146" s="3"/>
      <c r="S146" s="3"/>
      <c r="T146" s="3"/>
      <c r="U146" s="61"/>
      <c r="V146" s="3"/>
      <c r="W146" s="3"/>
      <c r="X146" s="3"/>
      <c r="Y146" s="3"/>
      <c r="Z146" s="3"/>
      <c r="AA146" s="2"/>
    </row>
    <row r="147" spans="1:27" s="7" customFormat="1" ht="15">
      <c r="A147" s="180" t="s">
        <v>306</v>
      </c>
      <c r="B147" s="191">
        <f>'Open Int.'!E147</f>
        <v>4305400</v>
      </c>
      <c r="C147" s="192">
        <f>'Open Int.'!F147</f>
        <v>647900</v>
      </c>
      <c r="D147" s="193">
        <f>'Open Int.'!H147</f>
        <v>815100</v>
      </c>
      <c r="E147" s="335">
        <f>'Open Int.'!I147</f>
        <v>114950</v>
      </c>
      <c r="F147" s="194">
        <f>IF('Open Int.'!E147=0,0,'Open Int.'!H147/'Open Int.'!E147)</f>
        <v>0.18932038834951456</v>
      </c>
      <c r="G147" s="156">
        <v>0.19142857142857142</v>
      </c>
      <c r="H147" s="171">
        <f t="shared" si="4"/>
        <v>-0.011012896681640303</v>
      </c>
      <c r="I147" s="188">
        <f>IF(Volume!D147=0,0,Volume!F147/Volume!D147)</f>
        <v>0.12441314553990611</v>
      </c>
      <c r="J147" s="179">
        <v>0.125</v>
      </c>
      <c r="K147" s="171">
        <f t="shared" si="5"/>
        <v>-0.0046948356807511304</v>
      </c>
      <c r="L147" s="60"/>
      <c r="M147" s="6"/>
      <c r="N147" s="59"/>
      <c r="O147" s="3"/>
      <c r="P147" s="3"/>
      <c r="Q147" s="3"/>
      <c r="R147" s="3"/>
      <c r="S147" s="3"/>
      <c r="T147" s="3"/>
      <c r="U147" s="61"/>
      <c r="V147" s="3"/>
      <c r="W147" s="3"/>
      <c r="X147" s="3"/>
      <c r="Y147" s="3"/>
      <c r="Z147" s="3"/>
      <c r="AA147" s="2"/>
    </row>
    <row r="148" spans="1:27" s="7" customFormat="1" ht="15">
      <c r="A148" s="180" t="s">
        <v>173</v>
      </c>
      <c r="B148" s="191">
        <f>'Open Int.'!E148</f>
        <v>581150</v>
      </c>
      <c r="C148" s="192">
        <f>'Open Int.'!F148</f>
        <v>91450</v>
      </c>
      <c r="D148" s="193">
        <f>'Open Int.'!H148</f>
        <v>11800</v>
      </c>
      <c r="E148" s="335">
        <f>'Open Int.'!I148</f>
        <v>0</v>
      </c>
      <c r="F148" s="194">
        <f>IF('Open Int.'!E148=0,0,'Open Int.'!H148/'Open Int.'!E148)</f>
        <v>0.02030456852791878</v>
      </c>
      <c r="G148" s="156">
        <v>0.024096385542168676</v>
      </c>
      <c r="H148" s="171">
        <f t="shared" si="4"/>
        <v>-0.15736040609137067</v>
      </c>
      <c r="I148" s="188">
        <f>IF(Volume!D148=0,0,Volume!F148/Volume!D148)</f>
        <v>0</v>
      </c>
      <c r="J148" s="179">
        <v>0</v>
      </c>
      <c r="K148" s="171">
        <f t="shared" si="5"/>
        <v>0</v>
      </c>
      <c r="L148" s="60"/>
      <c r="M148" s="6"/>
      <c r="N148" s="59"/>
      <c r="O148" s="3"/>
      <c r="P148" s="3"/>
      <c r="Q148" s="3"/>
      <c r="R148" s="3"/>
      <c r="S148" s="3"/>
      <c r="T148" s="3"/>
      <c r="U148" s="61"/>
      <c r="V148" s="3"/>
      <c r="W148" s="3"/>
      <c r="X148" s="3"/>
      <c r="Y148" s="3"/>
      <c r="Z148" s="3"/>
      <c r="AA148" s="2"/>
    </row>
    <row r="149" spans="1:29" s="58" customFormat="1" ht="15">
      <c r="A149" s="180" t="s">
        <v>307</v>
      </c>
      <c r="B149" s="191">
        <f>'Open Int.'!E149</f>
        <v>200</v>
      </c>
      <c r="C149" s="192">
        <f>'Open Int.'!F149</f>
        <v>200</v>
      </c>
      <c r="D149" s="193">
        <f>'Open Int.'!H149</f>
        <v>0</v>
      </c>
      <c r="E149" s="335">
        <f>'Open Int.'!I149</f>
        <v>0</v>
      </c>
      <c r="F149" s="194">
        <f>IF('Open Int.'!E149=0,0,'Open Int.'!H149/'Open Int.'!E149)</f>
        <v>0</v>
      </c>
      <c r="G149" s="156">
        <v>0</v>
      </c>
      <c r="H149" s="171">
        <f t="shared" si="4"/>
        <v>0</v>
      </c>
      <c r="I149" s="188">
        <f>IF(Volume!D149=0,0,Volume!F149/Volume!D149)</f>
        <v>0</v>
      </c>
      <c r="J149" s="179">
        <v>0</v>
      </c>
      <c r="K149" s="171">
        <f t="shared" si="5"/>
        <v>0</v>
      </c>
      <c r="L149" s="60"/>
      <c r="M149" s="6"/>
      <c r="N149" s="59"/>
      <c r="O149" s="3"/>
      <c r="P149" s="3"/>
      <c r="Q149" s="3"/>
      <c r="R149" s="3"/>
      <c r="S149" s="3"/>
      <c r="T149" s="3"/>
      <c r="U149" s="61"/>
      <c r="V149" s="3"/>
      <c r="W149" s="3"/>
      <c r="X149" s="3"/>
      <c r="Y149" s="3"/>
      <c r="Z149" s="3"/>
      <c r="AA149" s="2"/>
      <c r="AB149" s="78"/>
      <c r="AC149" s="77"/>
    </row>
    <row r="150" spans="1:29" s="58" customFormat="1" ht="15">
      <c r="A150" s="180" t="s">
        <v>82</v>
      </c>
      <c r="B150" s="191">
        <f>'Open Int.'!E150</f>
        <v>79800</v>
      </c>
      <c r="C150" s="192">
        <f>'Open Int.'!F150</f>
        <v>12600</v>
      </c>
      <c r="D150" s="193">
        <f>'Open Int.'!H150</f>
        <v>0</v>
      </c>
      <c r="E150" s="335">
        <f>'Open Int.'!I150</f>
        <v>0</v>
      </c>
      <c r="F150" s="194">
        <f>IF('Open Int.'!E150=0,0,'Open Int.'!H150/'Open Int.'!E150)</f>
        <v>0</v>
      </c>
      <c r="G150" s="156">
        <v>0</v>
      </c>
      <c r="H150" s="171">
        <f t="shared" si="4"/>
        <v>0</v>
      </c>
      <c r="I150" s="188">
        <f>IF(Volume!D150=0,0,Volume!F150/Volume!D150)</f>
        <v>0</v>
      </c>
      <c r="J150" s="179">
        <v>0</v>
      </c>
      <c r="K150" s="171">
        <f t="shared" si="5"/>
        <v>0</v>
      </c>
      <c r="L150" s="60"/>
      <c r="M150" s="6"/>
      <c r="N150" s="59"/>
      <c r="O150" s="3"/>
      <c r="P150" s="3"/>
      <c r="Q150" s="3"/>
      <c r="R150" s="3"/>
      <c r="S150" s="3"/>
      <c r="T150" s="3"/>
      <c r="U150" s="61"/>
      <c r="V150" s="3"/>
      <c r="W150" s="3"/>
      <c r="X150" s="3"/>
      <c r="Y150" s="3"/>
      <c r="Z150" s="3"/>
      <c r="AA150" s="2"/>
      <c r="AB150" s="78"/>
      <c r="AC150" s="77"/>
    </row>
    <row r="151" spans="1:27" s="7" customFormat="1" ht="15">
      <c r="A151" s="180" t="s">
        <v>153</v>
      </c>
      <c r="B151" s="191">
        <f>'Open Int.'!E151</f>
        <v>0</v>
      </c>
      <c r="C151" s="192">
        <f>'Open Int.'!F151</f>
        <v>0</v>
      </c>
      <c r="D151" s="193">
        <f>'Open Int.'!H151</f>
        <v>0</v>
      </c>
      <c r="E151" s="335">
        <f>'Open Int.'!I151</f>
        <v>0</v>
      </c>
      <c r="F151" s="194">
        <f>IF('Open Int.'!E151=0,0,'Open Int.'!H151/'Open Int.'!E151)</f>
        <v>0</v>
      </c>
      <c r="G151" s="156">
        <v>0</v>
      </c>
      <c r="H151" s="171">
        <f t="shared" si="4"/>
        <v>0</v>
      </c>
      <c r="I151" s="188">
        <f>IF(Volume!D151=0,0,Volume!F151/Volume!D151)</f>
        <v>0</v>
      </c>
      <c r="J151" s="179">
        <v>0</v>
      </c>
      <c r="K151" s="171">
        <f t="shared" si="5"/>
        <v>0</v>
      </c>
      <c r="L151" s="60"/>
      <c r="M151" s="6"/>
      <c r="N151" s="59"/>
      <c r="O151" s="3"/>
      <c r="P151" s="3"/>
      <c r="Q151" s="3"/>
      <c r="R151" s="3"/>
      <c r="S151" s="3"/>
      <c r="T151" s="3"/>
      <c r="U151" s="61"/>
      <c r="V151" s="3"/>
      <c r="W151" s="3"/>
      <c r="X151" s="3"/>
      <c r="Y151" s="3"/>
      <c r="Z151" s="3"/>
      <c r="AA151" s="2"/>
    </row>
    <row r="152" spans="1:29" s="58" customFormat="1" ht="15">
      <c r="A152" s="180" t="s">
        <v>154</v>
      </c>
      <c r="B152" s="191">
        <f>'Open Int.'!E152</f>
        <v>207000</v>
      </c>
      <c r="C152" s="192">
        <f>'Open Int.'!F152</f>
        <v>27600</v>
      </c>
      <c r="D152" s="193">
        <f>'Open Int.'!H152</f>
        <v>13800</v>
      </c>
      <c r="E152" s="335">
        <f>'Open Int.'!I152</f>
        <v>0</v>
      </c>
      <c r="F152" s="194">
        <f>IF('Open Int.'!E152=0,0,'Open Int.'!H152/'Open Int.'!E152)</f>
        <v>0.06666666666666667</v>
      </c>
      <c r="G152" s="156">
        <v>0.07692307692307693</v>
      </c>
      <c r="H152" s="171">
        <f t="shared" si="4"/>
        <v>-0.1333333333333334</v>
      </c>
      <c r="I152" s="188">
        <f>IF(Volume!D152=0,0,Volume!F152/Volume!D152)</f>
        <v>0</v>
      </c>
      <c r="J152" s="179">
        <v>0.5</v>
      </c>
      <c r="K152" s="171">
        <f t="shared" si="5"/>
        <v>-1</v>
      </c>
      <c r="L152" s="60"/>
      <c r="M152" s="6"/>
      <c r="N152" s="59"/>
      <c r="O152" s="3"/>
      <c r="P152" s="3"/>
      <c r="Q152" s="3"/>
      <c r="R152" s="3"/>
      <c r="S152" s="3"/>
      <c r="T152" s="3"/>
      <c r="U152" s="61"/>
      <c r="V152" s="3"/>
      <c r="W152" s="3"/>
      <c r="X152" s="3"/>
      <c r="Y152" s="3"/>
      <c r="Z152" s="3"/>
      <c r="AA152" s="2"/>
      <c r="AB152" s="78"/>
      <c r="AC152" s="77"/>
    </row>
    <row r="153" spans="1:29" s="58" customFormat="1" ht="15">
      <c r="A153" s="180" t="s">
        <v>308</v>
      </c>
      <c r="B153" s="191">
        <f>'Open Int.'!E153</f>
        <v>57600</v>
      </c>
      <c r="C153" s="192">
        <f>'Open Int.'!F153</f>
        <v>12600</v>
      </c>
      <c r="D153" s="193">
        <f>'Open Int.'!H153</f>
        <v>0</v>
      </c>
      <c r="E153" s="335">
        <f>'Open Int.'!I153</f>
        <v>0</v>
      </c>
      <c r="F153" s="194">
        <f>IF('Open Int.'!E153=0,0,'Open Int.'!H153/'Open Int.'!E153)</f>
        <v>0</v>
      </c>
      <c r="G153" s="156">
        <v>0</v>
      </c>
      <c r="H153" s="171">
        <f t="shared" si="4"/>
        <v>0</v>
      </c>
      <c r="I153" s="188">
        <f>IF(Volume!D153=0,0,Volume!F153/Volume!D153)</f>
        <v>0</v>
      </c>
      <c r="J153" s="179">
        <v>0</v>
      </c>
      <c r="K153" s="171">
        <f t="shared" si="5"/>
        <v>0</v>
      </c>
      <c r="L153" s="60"/>
      <c r="M153" s="6"/>
      <c r="N153" s="59"/>
      <c r="O153" s="3"/>
      <c r="P153" s="3"/>
      <c r="Q153" s="3"/>
      <c r="R153" s="3"/>
      <c r="S153" s="3"/>
      <c r="T153" s="3"/>
      <c r="U153" s="61"/>
      <c r="V153" s="3"/>
      <c r="W153" s="3"/>
      <c r="X153" s="3"/>
      <c r="Y153" s="3"/>
      <c r="Z153" s="3"/>
      <c r="AA153" s="2"/>
      <c r="AB153" s="78"/>
      <c r="AC153" s="77"/>
    </row>
    <row r="154" spans="1:27" s="7" customFormat="1" ht="15">
      <c r="A154" s="180" t="s">
        <v>155</v>
      </c>
      <c r="B154" s="191">
        <f>'Open Int.'!E154</f>
        <v>90825</v>
      </c>
      <c r="C154" s="192">
        <f>'Open Int.'!F154</f>
        <v>1575</v>
      </c>
      <c r="D154" s="193">
        <f>'Open Int.'!H154</f>
        <v>7875</v>
      </c>
      <c r="E154" s="335">
        <f>'Open Int.'!I154</f>
        <v>525</v>
      </c>
      <c r="F154" s="194">
        <f>IF('Open Int.'!E154=0,0,'Open Int.'!H154/'Open Int.'!E154)</f>
        <v>0.08670520231213873</v>
      </c>
      <c r="G154" s="156">
        <v>0.08235294117647059</v>
      </c>
      <c r="H154" s="171">
        <f t="shared" si="4"/>
        <v>0.05284888521882741</v>
      </c>
      <c r="I154" s="188">
        <f>IF(Volume!D154=0,0,Volume!F154/Volume!D154)</f>
        <v>0.01694915254237288</v>
      </c>
      <c r="J154" s="179">
        <v>0.07291666666666667</v>
      </c>
      <c r="K154" s="171">
        <f t="shared" si="5"/>
        <v>-0.7675544794188862</v>
      </c>
      <c r="L154" s="60"/>
      <c r="M154" s="6"/>
      <c r="N154" s="59"/>
      <c r="O154" s="3"/>
      <c r="P154" s="3"/>
      <c r="Q154" s="3"/>
      <c r="R154" s="3"/>
      <c r="S154" s="3"/>
      <c r="T154" s="3"/>
      <c r="U154" s="61"/>
      <c r="V154" s="3"/>
      <c r="W154" s="3"/>
      <c r="X154" s="3"/>
      <c r="Y154" s="3"/>
      <c r="Z154" s="3"/>
      <c r="AA154" s="2"/>
    </row>
    <row r="155" spans="1:29" s="58" customFormat="1" ht="15">
      <c r="A155" s="180" t="s">
        <v>38</v>
      </c>
      <c r="B155" s="191">
        <f>'Open Int.'!E155</f>
        <v>70800</v>
      </c>
      <c r="C155" s="192">
        <f>'Open Int.'!F155</f>
        <v>1200</v>
      </c>
      <c r="D155" s="193">
        <f>'Open Int.'!H155</f>
        <v>9000</v>
      </c>
      <c r="E155" s="335">
        <f>'Open Int.'!I155</f>
        <v>1800</v>
      </c>
      <c r="F155" s="194">
        <f>IF('Open Int.'!E155=0,0,'Open Int.'!H155/'Open Int.'!E155)</f>
        <v>0.1271186440677966</v>
      </c>
      <c r="G155" s="156">
        <v>0.10344827586206896</v>
      </c>
      <c r="H155" s="171">
        <f t="shared" si="4"/>
        <v>0.22881355932203387</v>
      </c>
      <c r="I155" s="188">
        <f>IF(Volume!D155=0,0,Volume!F155/Volume!D155)</f>
        <v>0.14285714285714285</v>
      </c>
      <c r="J155" s="179">
        <v>0.06315789473684211</v>
      </c>
      <c r="K155" s="171">
        <f t="shared" si="5"/>
        <v>1.2619047619047616</v>
      </c>
      <c r="L155" s="60"/>
      <c r="M155" s="6"/>
      <c r="N155" s="59"/>
      <c r="O155" s="3"/>
      <c r="P155" s="3"/>
      <c r="Q155" s="3"/>
      <c r="R155" s="3"/>
      <c r="S155" s="3"/>
      <c r="T155" s="3"/>
      <c r="U155" s="61"/>
      <c r="V155" s="3"/>
      <c r="W155" s="3"/>
      <c r="X155" s="3"/>
      <c r="Y155" s="3"/>
      <c r="Z155" s="3"/>
      <c r="AA155" s="2"/>
      <c r="AB155" s="78"/>
      <c r="AC155" s="77"/>
    </row>
    <row r="156" spans="1:29" s="58" customFormat="1" ht="15">
      <c r="A156" s="180" t="s">
        <v>156</v>
      </c>
      <c r="B156" s="191">
        <f>'Open Int.'!E156</f>
        <v>7800</v>
      </c>
      <c r="C156" s="192">
        <f>'Open Int.'!F156</f>
        <v>600</v>
      </c>
      <c r="D156" s="193">
        <f>'Open Int.'!H156</f>
        <v>600</v>
      </c>
      <c r="E156" s="335">
        <f>'Open Int.'!I156</f>
        <v>0</v>
      </c>
      <c r="F156" s="194">
        <f>IF('Open Int.'!E156=0,0,'Open Int.'!H156/'Open Int.'!E156)</f>
        <v>0.07692307692307693</v>
      </c>
      <c r="G156" s="156">
        <v>0.08333333333333333</v>
      </c>
      <c r="H156" s="171">
        <f t="shared" si="4"/>
        <v>-0.07692307692307682</v>
      </c>
      <c r="I156" s="188">
        <f>IF(Volume!D156=0,0,Volume!F156/Volume!D156)</f>
        <v>0</v>
      </c>
      <c r="J156" s="179">
        <v>0</v>
      </c>
      <c r="K156" s="171">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80" t="s">
        <v>211</v>
      </c>
      <c r="B157" s="191">
        <f>'Open Int.'!E157</f>
        <v>179900</v>
      </c>
      <c r="C157" s="192">
        <f>'Open Int.'!F157</f>
        <v>11900</v>
      </c>
      <c r="D157" s="193">
        <f>'Open Int.'!H157</f>
        <v>7700</v>
      </c>
      <c r="E157" s="335">
        <f>'Open Int.'!I157</f>
        <v>0</v>
      </c>
      <c r="F157" s="194">
        <f>IF('Open Int.'!E157=0,0,'Open Int.'!H157/'Open Int.'!E157)</f>
        <v>0.042801556420233464</v>
      </c>
      <c r="G157" s="156">
        <v>0.04583333333333333</v>
      </c>
      <c r="H157" s="171">
        <f t="shared" si="4"/>
        <v>-0.0661478599221789</v>
      </c>
      <c r="I157" s="188">
        <f>IF(Volume!D157=0,0,Volume!F157/Volume!D157)</f>
        <v>0</v>
      </c>
      <c r="J157" s="179">
        <v>0</v>
      </c>
      <c r="K157" s="171">
        <f t="shared" si="5"/>
        <v>0</v>
      </c>
      <c r="L157" s="60"/>
      <c r="M157" s="6"/>
      <c r="N157" s="59"/>
      <c r="O157" s="3"/>
      <c r="P157" s="3"/>
      <c r="Q157" s="3"/>
      <c r="R157" s="3"/>
      <c r="S157" s="3"/>
      <c r="T157" s="3"/>
      <c r="U157" s="61"/>
      <c r="V157" s="3"/>
      <c r="W157" s="3"/>
      <c r="X157" s="3"/>
      <c r="Y157" s="3"/>
      <c r="Z157" s="3"/>
      <c r="AA157" s="2"/>
      <c r="AB157" s="78"/>
      <c r="AC157" s="77"/>
    </row>
    <row r="158" spans="1:28" s="2" customFormat="1" ht="15" customHeight="1" hidden="1">
      <c r="A158" s="72"/>
      <c r="B158" s="141">
        <f>SUM(B4:B157)</f>
        <v>118880905</v>
      </c>
      <c r="C158" s="142">
        <f>SUM(C4:C157)</f>
        <v>-676976</v>
      </c>
      <c r="D158" s="143"/>
      <c r="E158" s="144"/>
      <c r="F158" s="60"/>
      <c r="G158" s="6"/>
      <c r="H158" s="59"/>
      <c r="I158" s="6"/>
      <c r="J158" s="6"/>
      <c r="K158" s="59"/>
      <c r="L158" s="60"/>
      <c r="M158" s="6"/>
      <c r="N158" s="59"/>
      <c r="O158" s="3"/>
      <c r="P158" s="3"/>
      <c r="Q158" s="3"/>
      <c r="R158" s="3"/>
      <c r="S158" s="3"/>
      <c r="T158" s="3"/>
      <c r="U158" s="61"/>
      <c r="V158" s="3"/>
      <c r="W158" s="3"/>
      <c r="X158" s="3"/>
      <c r="Y158" s="3"/>
      <c r="Z158" s="3"/>
      <c r="AB158" s="75"/>
    </row>
    <row r="159" spans="2:28" s="2" customFormat="1" ht="15" customHeight="1">
      <c r="B159" s="5"/>
      <c r="C159" s="5"/>
      <c r="D159" s="144"/>
      <c r="E159" s="144"/>
      <c r="F159" s="60"/>
      <c r="G159" s="6"/>
      <c r="H159" s="59"/>
      <c r="I159" s="6"/>
      <c r="J159" s="6"/>
      <c r="K159" s="59"/>
      <c r="L159" s="60"/>
      <c r="M159" s="6"/>
      <c r="N159" s="59"/>
      <c r="O159" s="3"/>
      <c r="P159" s="3"/>
      <c r="Q159" s="3"/>
      <c r="R159" s="3"/>
      <c r="S159" s="3"/>
      <c r="T159" s="3"/>
      <c r="U159" s="61"/>
      <c r="V159" s="3"/>
      <c r="W159" s="3"/>
      <c r="X159" s="3"/>
      <c r="Y159" s="3"/>
      <c r="Z159" s="3"/>
      <c r="AB159" s="1"/>
    </row>
    <row r="160" spans="1:5" ht="12.75">
      <c r="A160" s="2"/>
      <c r="B160" s="5"/>
      <c r="C160" s="5"/>
      <c r="D160" s="144"/>
      <c r="E160" s="144"/>
    </row>
    <row r="161" spans="1:5" ht="12.75">
      <c r="A161" s="138"/>
      <c r="B161" s="145"/>
      <c r="C161" s="146"/>
      <c r="D161" s="147"/>
      <c r="E161" s="147"/>
    </row>
    <row r="162" spans="1:5" ht="12.75">
      <c r="A162" s="139"/>
      <c r="B162" s="148"/>
      <c r="C162" s="149"/>
      <c r="D162" s="149"/>
      <c r="E162" s="149"/>
    </row>
    <row r="163" spans="1:5" ht="12.75">
      <c r="A163" s="140"/>
      <c r="B163" s="150"/>
      <c r="C163" s="151"/>
      <c r="D163" s="152"/>
      <c r="E163" s="152"/>
    </row>
    <row r="164" spans="1:5" ht="12.75">
      <c r="A164" s="138"/>
      <c r="B164" s="150"/>
      <c r="C164" s="151"/>
      <c r="D164" s="152"/>
      <c r="E164" s="152"/>
    </row>
    <row r="165" spans="1:5" ht="12.75">
      <c r="A165" s="140"/>
      <c r="B165" s="150"/>
      <c r="C165" s="151"/>
      <c r="D165" s="152"/>
      <c r="E165" s="152"/>
    </row>
    <row r="166" spans="1:5" ht="12.75">
      <c r="A166" s="138"/>
      <c r="B166" s="150"/>
      <c r="C166" s="151"/>
      <c r="D166" s="152"/>
      <c r="E166" s="152"/>
    </row>
    <row r="167" spans="1:5" ht="12.75">
      <c r="A167" s="4"/>
      <c r="B167" s="153"/>
      <c r="C167" s="153"/>
      <c r="D167" s="154"/>
      <c r="E167" s="154"/>
    </row>
    <row r="168" spans="1:5" ht="12.75">
      <c r="A168" s="4"/>
      <c r="B168" s="153"/>
      <c r="C168" s="153"/>
      <c r="D168" s="154"/>
      <c r="E168" s="154"/>
    </row>
    <row r="169" spans="1:5" ht="12.75">
      <c r="A169" s="4"/>
      <c r="B169" s="153"/>
      <c r="C169" s="153"/>
      <c r="D169" s="154"/>
      <c r="E169" s="154"/>
    </row>
    <row r="200" ht="12.75">
      <c r="B200"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6"/>
  <sheetViews>
    <sheetView workbookViewId="0" topLeftCell="A1">
      <selection activeCell="I205" sqref="I205"/>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7" t="s">
        <v>126</v>
      </c>
      <c r="B1" s="418"/>
      <c r="C1" s="418"/>
      <c r="D1" s="418"/>
      <c r="E1" s="418"/>
      <c r="F1" s="418"/>
      <c r="G1" s="418"/>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6157.95</v>
      </c>
      <c r="C3" s="272">
        <v>6164.4</v>
      </c>
      <c r="D3" s="266">
        <f>C3-B3</f>
        <v>6.449999999999818</v>
      </c>
      <c r="E3" s="338">
        <f>D3/B3</f>
        <v>0.0010474264974544806</v>
      </c>
      <c r="F3" s="266">
        <v>45.94999999999982</v>
      </c>
      <c r="G3" s="161">
        <f aca="true" t="shared" si="0" ref="G3:G67">D3-F3</f>
        <v>-39.5</v>
      </c>
    </row>
    <row r="4" spans="1:7" s="69" customFormat="1" ht="13.5">
      <c r="A4" s="196" t="s">
        <v>74</v>
      </c>
      <c r="B4" s="275">
        <f>Volume!J5</f>
        <v>5598.05</v>
      </c>
      <c r="C4" s="2">
        <v>5601.35</v>
      </c>
      <c r="D4" s="267">
        <f aca="true" t="shared" si="1" ref="D4:D68">C4-B4</f>
        <v>3.300000000000182</v>
      </c>
      <c r="E4" s="337">
        <f aca="true" t="shared" si="2" ref="E4:E67">D4/B4</f>
        <v>0.0005894909834674899</v>
      </c>
      <c r="F4" s="267">
        <v>8.899999999999636</v>
      </c>
      <c r="G4" s="160">
        <f t="shared" si="0"/>
        <v>-5.599999999999454</v>
      </c>
    </row>
    <row r="5" spans="1:7" s="69" customFormat="1" ht="13.5">
      <c r="A5" s="196" t="s">
        <v>9</v>
      </c>
      <c r="B5" s="275">
        <f>Volume!J6</f>
        <v>4052.45</v>
      </c>
      <c r="C5" s="2">
        <v>4058.7</v>
      </c>
      <c r="D5" s="267">
        <f t="shared" si="1"/>
        <v>6.25</v>
      </c>
      <c r="E5" s="337">
        <f t="shared" si="2"/>
        <v>0.0015422768942244815</v>
      </c>
      <c r="F5" s="267">
        <v>10.849999999999909</v>
      </c>
      <c r="G5" s="160">
        <f t="shared" si="0"/>
        <v>-4.599999999999909</v>
      </c>
    </row>
    <row r="6" spans="1:7" s="69" customFormat="1" ht="13.5">
      <c r="A6" s="196" t="s">
        <v>283</v>
      </c>
      <c r="B6" s="275">
        <f>Volume!J7</f>
        <v>1735.55</v>
      </c>
      <c r="C6" s="70">
        <v>1747.1</v>
      </c>
      <c r="D6" s="267">
        <f t="shared" si="1"/>
        <v>11.549999999999955</v>
      </c>
      <c r="E6" s="337">
        <f t="shared" si="2"/>
        <v>0.0066549508801244306</v>
      </c>
      <c r="F6" s="267">
        <v>14.849999999999909</v>
      </c>
      <c r="G6" s="160">
        <f t="shared" si="0"/>
        <v>-3.2999999999999545</v>
      </c>
    </row>
    <row r="7" spans="1:10" s="69" customFormat="1" ht="13.5">
      <c r="A7" s="196" t="s">
        <v>134</v>
      </c>
      <c r="B7" s="275">
        <f>Volume!J8</f>
        <v>3620.9</v>
      </c>
      <c r="C7" s="70">
        <v>3648.15</v>
      </c>
      <c r="D7" s="267">
        <f t="shared" si="1"/>
        <v>27.25</v>
      </c>
      <c r="E7" s="337">
        <f t="shared" si="2"/>
        <v>0.007525753265762655</v>
      </c>
      <c r="F7" s="267">
        <v>15.299999999999727</v>
      </c>
      <c r="G7" s="160">
        <f t="shared" si="0"/>
        <v>11.950000000000273</v>
      </c>
      <c r="H7" s="136"/>
      <c r="I7" s="137"/>
      <c r="J7" s="78"/>
    </row>
    <row r="8" spans="1:7" s="69" customFormat="1" ht="13.5">
      <c r="A8" s="196" t="s">
        <v>0</v>
      </c>
      <c r="B8" s="275">
        <f>Volume!J9</f>
        <v>1064.85</v>
      </c>
      <c r="C8" s="70">
        <v>1070.05</v>
      </c>
      <c r="D8" s="267">
        <f t="shared" si="1"/>
        <v>5.2000000000000455</v>
      </c>
      <c r="E8" s="337">
        <f t="shared" si="2"/>
        <v>0.004883316899093812</v>
      </c>
      <c r="F8" s="267">
        <v>3.400000000000091</v>
      </c>
      <c r="G8" s="160">
        <f t="shared" si="0"/>
        <v>1.7999999999999545</v>
      </c>
    </row>
    <row r="9" spans="1:8" s="25" customFormat="1" ht="13.5">
      <c r="A9" s="196" t="s">
        <v>135</v>
      </c>
      <c r="B9" s="275">
        <f>Volume!J10</f>
        <v>91.8</v>
      </c>
      <c r="C9" s="70">
        <v>92.6</v>
      </c>
      <c r="D9" s="267">
        <f t="shared" si="1"/>
        <v>0.7999999999999972</v>
      </c>
      <c r="E9" s="337">
        <f t="shared" si="2"/>
        <v>0.008714596949891037</v>
      </c>
      <c r="F9" s="267">
        <v>0.9500000000000028</v>
      </c>
      <c r="G9" s="160">
        <f t="shared" si="0"/>
        <v>-0.15000000000000568</v>
      </c>
      <c r="H9" s="69"/>
    </row>
    <row r="10" spans="1:7" s="69" customFormat="1" ht="13.5">
      <c r="A10" s="196" t="s">
        <v>174</v>
      </c>
      <c r="B10" s="275">
        <f>Volume!J11</f>
        <v>68.3</v>
      </c>
      <c r="C10" s="70">
        <v>68.65</v>
      </c>
      <c r="D10" s="267">
        <f t="shared" si="1"/>
        <v>0.3500000000000085</v>
      </c>
      <c r="E10" s="337">
        <f t="shared" si="2"/>
        <v>0.005124450951683873</v>
      </c>
      <c r="F10" s="267">
        <v>0.5</v>
      </c>
      <c r="G10" s="160">
        <f t="shared" si="0"/>
        <v>-0.14999999999999147</v>
      </c>
    </row>
    <row r="11" spans="1:7" s="69" customFormat="1" ht="13.5">
      <c r="A11" s="196" t="s">
        <v>284</v>
      </c>
      <c r="B11" s="275">
        <f>Volume!J12</f>
        <v>351.2</v>
      </c>
      <c r="C11" s="70">
        <v>351.6</v>
      </c>
      <c r="D11" s="267">
        <f t="shared" si="1"/>
        <v>0.4000000000000341</v>
      </c>
      <c r="E11" s="337">
        <f t="shared" si="2"/>
        <v>0.0011389521640092087</v>
      </c>
      <c r="F11" s="267">
        <v>3.5</v>
      </c>
      <c r="G11" s="160">
        <f t="shared" si="0"/>
        <v>-3.099999999999966</v>
      </c>
    </row>
    <row r="12" spans="1:7" s="69" customFormat="1" ht="13.5">
      <c r="A12" s="196" t="s">
        <v>75</v>
      </c>
      <c r="B12" s="275">
        <f>Volume!J13</f>
        <v>89.15</v>
      </c>
      <c r="C12" s="70">
        <v>89.6</v>
      </c>
      <c r="D12" s="267">
        <f t="shared" si="1"/>
        <v>0.44999999999998863</v>
      </c>
      <c r="E12" s="337">
        <f t="shared" si="2"/>
        <v>0.005047672462142328</v>
      </c>
      <c r="F12" s="267">
        <v>1.0999999999999943</v>
      </c>
      <c r="G12" s="160">
        <f t="shared" si="0"/>
        <v>-0.6500000000000057</v>
      </c>
    </row>
    <row r="13" spans="1:7" s="69" customFormat="1" ht="13.5">
      <c r="A13" s="196" t="s">
        <v>88</v>
      </c>
      <c r="B13" s="275">
        <f>Volume!J14</f>
        <v>53.4</v>
      </c>
      <c r="C13" s="70">
        <v>53.75</v>
      </c>
      <c r="D13" s="267">
        <f t="shared" si="1"/>
        <v>0.3500000000000014</v>
      </c>
      <c r="E13" s="337">
        <f t="shared" si="2"/>
        <v>0.006554307116104895</v>
      </c>
      <c r="F13" s="267">
        <v>0.3999999999999986</v>
      </c>
      <c r="G13" s="160">
        <f t="shared" si="0"/>
        <v>-0.04999999999999716</v>
      </c>
    </row>
    <row r="14" spans="1:7" s="69" customFormat="1" ht="13.5">
      <c r="A14" s="196" t="s">
        <v>136</v>
      </c>
      <c r="B14" s="275">
        <f>Volume!J15</f>
        <v>46.35</v>
      </c>
      <c r="C14" s="70">
        <v>46.65</v>
      </c>
      <c r="D14" s="267">
        <f t="shared" si="1"/>
        <v>0.29999999999999716</v>
      </c>
      <c r="E14" s="337">
        <f t="shared" si="2"/>
        <v>0.006472491909385052</v>
      </c>
      <c r="F14" s="267">
        <v>0</v>
      </c>
      <c r="G14" s="160">
        <f t="shared" si="0"/>
        <v>0.29999999999999716</v>
      </c>
    </row>
    <row r="15" spans="1:7" s="69" customFormat="1" ht="13.5">
      <c r="A15" s="196" t="s">
        <v>157</v>
      </c>
      <c r="B15" s="275">
        <f>Volume!J16</f>
        <v>727.35</v>
      </c>
      <c r="C15" s="70">
        <v>733.1</v>
      </c>
      <c r="D15" s="267">
        <f t="shared" si="1"/>
        <v>5.75</v>
      </c>
      <c r="E15" s="337">
        <f t="shared" si="2"/>
        <v>0.007905410050182167</v>
      </c>
      <c r="F15" s="267">
        <v>5.900000000000091</v>
      </c>
      <c r="G15" s="160">
        <f t="shared" si="0"/>
        <v>-0.15000000000009095</v>
      </c>
    </row>
    <row r="16" spans="1:7" s="69" customFormat="1" ht="13.5">
      <c r="A16" s="196" t="s">
        <v>193</v>
      </c>
      <c r="B16" s="275">
        <f>Volume!J17</f>
        <v>2768</v>
      </c>
      <c r="C16" s="70">
        <v>2792.75</v>
      </c>
      <c r="D16" s="267">
        <f t="shared" si="1"/>
        <v>24.75</v>
      </c>
      <c r="E16" s="337">
        <f t="shared" si="2"/>
        <v>0.008941473988439306</v>
      </c>
      <c r="F16" s="267">
        <v>22.950000000000273</v>
      </c>
      <c r="G16" s="160">
        <f t="shared" si="0"/>
        <v>1.7999999999997272</v>
      </c>
    </row>
    <row r="17" spans="1:7" s="69" customFormat="1" ht="13.5">
      <c r="A17" s="196" t="s">
        <v>285</v>
      </c>
      <c r="B17" s="275">
        <f>Volume!J18</f>
        <v>210.1</v>
      </c>
      <c r="C17" s="70">
        <v>209</v>
      </c>
      <c r="D17" s="267">
        <f t="shared" si="1"/>
        <v>-1.0999999999999943</v>
      </c>
      <c r="E17" s="337">
        <f t="shared" si="2"/>
        <v>-0.005235602094240811</v>
      </c>
      <c r="F17" s="267">
        <v>1.549999999999983</v>
      </c>
      <c r="G17" s="160">
        <f t="shared" si="0"/>
        <v>-2.6499999999999773</v>
      </c>
    </row>
    <row r="18" spans="1:7" s="14" customFormat="1" ht="13.5">
      <c r="A18" s="196" t="s">
        <v>286</v>
      </c>
      <c r="B18" s="275">
        <f>Volume!J19</f>
        <v>84.65</v>
      </c>
      <c r="C18" s="70">
        <v>84.15</v>
      </c>
      <c r="D18" s="267">
        <f t="shared" si="1"/>
        <v>-0.5</v>
      </c>
      <c r="E18" s="337">
        <f t="shared" si="2"/>
        <v>-0.005906674542232723</v>
      </c>
      <c r="F18" s="267">
        <v>0.7999999999999972</v>
      </c>
      <c r="G18" s="160">
        <f t="shared" si="0"/>
        <v>-1.2999999999999972</v>
      </c>
    </row>
    <row r="19" spans="1:7" s="14" customFormat="1" ht="13.5">
      <c r="A19" s="196" t="s">
        <v>76</v>
      </c>
      <c r="B19" s="275">
        <f>Volume!J20</f>
        <v>240.55</v>
      </c>
      <c r="C19" s="70">
        <v>242.4</v>
      </c>
      <c r="D19" s="267">
        <f t="shared" si="1"/>
        <v>1.8499999999999943</v>
      </c>
      <c r="E19" s="337">
        <f t="shared" si="2"/>
        <v>0.007690708792350839</v>
      </c>
      <c r="F19" s="267">
        <v>2.75</v>
      </c>
      <c r="G19" s="160">
        <f t="shared" si="0"/>
        <v>-0.9000000000000057</v>
      </c>
    </row>
    <row r="20" spans="1:7" s="69" customFormat="1" ht="13.5">
      <c r="A20" s="196" t="s">
        <v>77</v>
      </c>
      <c r="B20" s="275">
        <f>Volume!J21</f>
        <v>206.55</v>
      </c>
      <c r="C20" s="70">
        <v>207.25</v>
      </c>
      <c r="D20" s="267">
        <f t="shared" si="1"/>
        <v>0.6999999999999886</v>
      </c>
      <c r="E20" s="337">
        <f t="shared" si="2"/>
        <v>0.003389009924957582</v>
      </c>
      <c r="F20" s="267">
        <v>2.549999999999983</v>
      </c>
      <c r="G20" s="160">
        <f t="shared" si="0"/>
        <v>-1.8499999999999943</v>
      </c>
    </row>
    <row r="21" spans="1:7" s="69" customFormat="1" ht="13.5">
      <c r="A21" s="196" t="s">
        <v>287</v>
      </c>
      <c r="B21" s="275">
        <f>Volume!J22</f>
        <v>229.05</v>
      </c>
      <c r="C21" s="70">
        <v>230.25</v>
      </c>
      <c r="D21" s="267">
        <f t="shared" si="1"/>
        <v>1.1999999999999886</v>
      </c>
      <c r="E21" s="337">
        <f t="shared" si="2"/>
        <v>0.005239030779305778</v>
      </c>
      <c r="F21" s="267">
        <v>2</v>
      </c>
      <c r="G21" s="160">
        <f t="shared" si="0"/>
        <v>-0.8000000000000114</v>
      </c>
    </row>
    <row r="22" spans="1:7" s="69" customFormat="1" ht="13.5">
      <c r="A22" s="196" t="s">
        <v>34</v>
      </c>
      <c r="B22" s="275">
        <f>Volume!J23</f>
        <v>1313.8</v>
      </c>
      <c r="C22" s="70">
        <v>1316</v>
      </c>
      <c r="D22" s="267">
        <f t="shared" si="1"/>
        <v>2.2000000000000455</v>
      </c>
      <c r="E22" s="337">
        <f t="shared" si="2"/>
        <v>0.0016745318922210728</v>
      </c>
      <c r="F22" s="267">
        <v>4.400000000000091</v>
      </c>
      <c r="G22" s="160">
        <f t="shared" si="0"/>
        <v>-2.2000000000000455</v>
      </c>
    </row>
    <row r="23" spans="1:7" s="69" customFormat="1" ht="13.5">
      <c r="A23" s="196" t="s">
        <v>288</v>
      </c>
      <c r="B23" s="275">
        <f>Volume!J24</f>
        <v>1163.95</v>
      </c>
      <c r="C23" s="70">
        <v>1174.55</v>
      </c>
      <c r="D23" s="267">
        <f t="shared" si="1"/>
        <v>10.599999999999909</v>
      </c>
      <c r="E23" s="337">
        <f t="shared" si="2"/>
        <v>0.009106920400360761</v>
      </c>
      <c r="F23" s="267">
        <v>8.799999999999955</v>
      </c>
      <c r="G23" s="160">
        <f t="shared" si="0"/>
        <v>1.7999999999999545</v>
      </c>
    </row>
    <row r="24" spans="1:7" s="69" customFormat="1" ht="13.5">
      <c r="A24" s="196" t="s">
        <v>137</v>
      </c>
      <c r="B24" s="275">
        <f>Volume!J25</f>
        <v>373.55</v>
      </c>
      <c r="C24" s="70">
        <v>376.45</v>
      </c>
      <c r="D24" s="267">
        <f t="shared" si="1"/>
        <v>2.8999999999999773</v>
      </c>
      <c r="E24" s="337">
        <f t="shared" si="2"/>
        <v>0.007763351626288254</v>
      </c>
      <c r="F24" s="267">
        <v>3.150000000000034</v>
      </c>
      <c r="G24" s="160">
        <f t="shared" si="0"/>
        <v>-0.25000000000005684</v>
      </c>
    </row>
    <row r="25" spans="1:7" s="69" customFormat="1" ht="13.5">
      <c r="A25" s="196" t="s">
        <v>233</v>
      </c>
      <c r="B25" s="275">
        <f>Volume!J26</f>
        <v>663.8</v>
      </c>
      <c r="C25" s="70">
        <v>664.45</v>
      </c>
      <c r="D25" s="267">
        <f t="shared" si="1"/>
        <v>0.650000000000091</v>
      </c>
      <c r="E25" s="337">
        <f t="shared" si="2"/>
        <v>0.0009792106056042346</v>
      </c>
      <c r="F25" s="267">
        <v>-4.149999999999977</v>
      </c>
      <c r="G25" s="160">
        <f t="shared" si="0"/>
        <v>4.800000000000068</v>
      </c>
    </row>
    <row r="26" spans="1:7" s="69" customFormat="1" ht="13.5">
      <c r="A26" s="196" t="s">
        <v>1</v>
      </c>
      <c r="B26" s="275">
        <f>Volume!J27</f>
        <v>2247.95</v>
      </c>
      <c r="C26" s="70">
        <v>2267.45</v>
      </c>
      <c r="D26" s="267">
        <f t="shared" si="1"/>
        <v>19.5</v>
      </c>
      <c r="E26" s="337">
        <f t="shared" si="2"/>
        <v>0.008674570163927134</v>
      </c>
      <c r="F26" s="267">
        <v>22.449999999999818</v>
      </c>
      <c r="G26" s="160">
        <f t="shared" si="0"/>
        <v>-2.949999999999818</v>
      </c>
    </row>
    <row r="27" spans="1:7" s="69" customFormat="1" ht="13.5">
      <c r="A27" s="196" t="s">
        <v>158</v>
      </c>
      <c r="B27" s="275">
        <f>Volume!J28</f>
        <v>112.25</v>
      </c>
      <c r="C27" s="70">
        <v>112.75</v>
      </c>
      <c r="D27" s="267">
        <f t="shared" si="1"/>
        <v>0.5</v>
      </c>
      <c r="E27" s="337">
        <f t="shared" si="2"/>
        <v>0.004454342984409799</v>
      </c>
      <c r="F27" s="267">
        <v>0.5999999999999943</v>
      </c>
      <c r="G27" s="160">
        <f t="shared" si="0"/>
        <v>-0.09999999999999432</v>
      </c>
    </row>
    <row r="28" spans="1:7" s="69" customFormat="1" ht="13.5">
      <c r="A28" s="196" t="s">
        <v>289</v>
      </c>
      <c r="B28" s="275">
        <f>Volume!J29</f>
        <v>737.35</v>
      </c>
      <c r="C28" s="70">
        <v>742.55</v>
      </c>
      <c r="D28" s="267">
        <f t="shared" si="1"/>
        <v>5.199999999999932</v>
      </c>
      <c r="E28" s="337">
        <f t="shared" si="2"/>
        <v>0.0070522818200311</v>
      </c>
      <c r="F28" s="267">
        <v>6</v>
      </c>
      <c r="G28" s="160">
        <f t="shared" si="0"/>
        <v>-0.8000000000000682</v>
      </c>
    </row>
    <row r="29" spans="1:7" s="69" customFormat="1" ht="13.5">
      <c r="A29" s="196" t="s">
        <v>159</v>
      </c>
      <c r="B29" s="275">
        <f>Volume!J30</f>
        <v>49.55</v>
      </c>
      <c r="C29" s="70">
        <v>50.05</v>
      </c>
      <c r="D29" s="267">
        <f t="shared" si="1"/>
        <v>0.5</v>
      </c>
      <c r="E29" s="337">
        <f t="shared" si="2"/>
        <v>0.010090817356205853</v>
      </c>
      <c r="F29" s="267">
        <v>0.25</v>
      </c>
      <c r="G29" s="160">
        <f t="shared" si="0"/>
        <v>0.25</v>
      </c>
    </row>
    <row r="30" spans="1:7" s="69" customFormat="1" ht="13.5">
      <c r="A30" s="196" t="s">
        <v>2</v>
      </c>
      <c r="B30" s="275">
        <f>Volume!J31</f>
        <v>367.85</v>
      </c>
      <c r="C30" s="70">
        <v>363.05</v>
      </c>
      <c r="D30" s="267">
        <f t="shared" si="1"/>
        <v>-4.800000000000011</v>
      </c>
      <c r="E30" s="337">
        <f t="shared" si="2"/>
        <v>-0.01304879706402069</v>
      </c>
      <c r="F30" s="267">
        <v>-6.0499999999999545</v>
      </c>
      <c r="G30" s="160">
        <f t="shared" si="0"/>
        <v>1.2499999999999432</v>
      </c>
    </row>
    <row r="31" spans="1:7" s="69" customFormat="1" ht="13.5">
      <c r="A31" s="196" t="s">
        <v>399</v>
      </c>
      <c r="B31" s="275">
        <f>Volume!J32</f>
        <v>134.75</v>
      </c>
      <c r="C31" s="70">
        <v>135.4</v>
      </c>
      <c r="D31" s="267">
        <v>0.7</v>
      </c>
      <c r="E31" s="337">
        <f t="shared" si="2"/>
        <v>0.005194805194805195</v>
      </c>
      <c r="F31" s="267">
        <v>0.7</v>
      </c>
      <c r="G31" s="160">
        <f t="shared" si="0"/>
        <v>0</v>
      </c>
    </row>
    <row r="32" spans="1:7" s="69" customFormat="1" ht="13.5">
      <c r="A32" s="196" t="s">
        <v>78</v>
      </c>
      <c r="B32" s="275">
        <f>Volume!J33</f>
        <v>272.05</v>
      </c>
      <c r="C32" s="70">
        <v>272.5</v>
      </c>
      <c r="D32" s="267">
        <f t="shared" si="1"/>
        <v>0.44999999999998863</v>
      </c>
      <c r="E32" s="337">
        <f t="shared" si="2"/>
        <v>0.001654107700790254</v>
      </c>
      <c r="F32" s="267">
        <v>3.3000000000000114</v>
      </c>
      <c r="G32" s="160">
        <f t="shared" si="0"/>
        <v>-2.8500000000000227</v>
      </c>
    </row>
    <row r="33" spans="1:7" s="69" customFormat="1" ht="13.5">
      <c r="A33" s="196" t="s">
        <v>138</v>
      </c>
      <c r="B33" s="275">
        <f>Volume!J34</f>
        <v>757.45</v>
      </c>
      <c r="C33" s="70">
        <v>761.95</v>
      </c>
      <c r="D33" s="267">
        <f t="shared" si="1"/>
        <v>4.5</v>
      </c>
      <c r="E33" s="337">
        <f t="shared" si="2"/>
        <v>0.005940986203709815</v>
      </c>
      <c r="F33" s="267">
        <v>6</v>
      </c>
      <c r="G33" s="160">
        <f t="shared" si="0"/>
        <v>-1.5</v>
      </c>
    </row>
    <row r="34" spans="1:7" s="69" customFormat="1" ht="13.5">
      <c r="A34" s="196" t="s">
        <v>160</v>
      </c>
      <c r="B34" s="275">
        <f>Volume!J35</f>
        <v>315.65</v>
      </c>
      <c r="C34" s="70">
        <v>317</v>
      </c>
      <c r="D34" s="267">
        <f t="shared" si="1"/>
        <v>1.3500000000000227</v>
      </c>
      <c r="E34" s="337">
        <f t="shared" si="2"/>
        <v>0.004276888959290425</v>
      </c>
      <c r="F34" s="267">
        <v>2.6000000000000227</v>
      </c>
      <c r="G34" s="160">
        <f t="shared" si="0"/>
        <v>-1.25</v>
      </c>
    </row>
    <row r="35" spans="1:7" s="69" customFormat="1" ht="13.5">
      <c r="A35" s="196" t="s">
        <v>161</v>
      </c>
      <c r="B35" s="275">
        <f>Volume!J36</f>
        <v>38.95</v>
      </c>
      <c r="C35" s="70">
        <v>39.2</v>
      </c>
      <c r="D35" s="267">
        <f t="shared" si="1"/>
        <v>0.25</v>
      </c>
      <c r="E35" s="337">
        <f t="shared" si="2"/>
        <v>0.006418485237483953</v>
      </c>
      <c r="F35" s="267">
        <v>0.3999999999999986</v>
      </c>
      <c r="G35" s="160">
        <f t="shared" si="0"/>
        <v>-0.14999999999999858</v>
      </c>
    </row>
    <row r="36" spans="1:8" s="25" customFormat="1" ht="13.5">
      <c r="A36" s="196" t="s">
        <v>3</v>
      </c>
      <c r="B36" s="275">
        <f>Volume!J37</f>
        <v>255.2</v>
      </c>
      <c r="C36" s="70">
        <v>254.85</v>
      </c>
      <c r="D36" s="267">
        <f t="shared" si="1"/>
        <v>-0.3499999999999943</v>
      </c>
      <c r="E36" s="337">
        <f t="shared" si="2"/>
        <v>-0.0013714733542319528</v>
      </c>
      <c r="F36" s="267">
        <v>1.5500000000000114</v>
      </c>
      <c r="G36" s="160">
        <f t="shared" si="0"/>
        <v>-1.9000000000000057</v>
      </c>
      <c r="H36" s="69"/>
    </row>
    <row r="37" spans="1:7" s="69" customFormat="1" ht="13.5">
      <c r="A37" s="196" t="s">
        <v>219</v>
      </c>
      <c r="B37" s="275">
        <f>Volume!J38</f>
        <v>384.45</v>
      </c>
      <c r="C37" s="70">
        <v>386.55</v>
      </c>
      <c r="D37" s="267">
        <f t="shared" si="1"/>
        <v>2.1000000000000227</v>
      </c>
      <c r="E37" s="337">
        <f t="shared" si="2"/>
        <v>0.005462348809988354</v>
      </c>
      <c r="F37" s="267">
        <v>3.2999999999999545</v>
      </c>
      <c r="G37" s="160">
        <f t="shared" si="0"/>
        <v>-1.1999999999999318</v>
      </c>
    </row>
    <row r="38" spans="1:7" s="69" customFormat="1" ht="13.5">
      <c r="A38" s="196" t="s">
        <v>162</v>
      </c>
      <c r="B38" s="275">
        <f>Volume!J39</f>
        <v>314.6</v>
      </c>
      <c r="C38" s="70">
        <v>316.8</v>
      </c>
      <c r="D38" s="267">
        <f t="shared" si="1"/>
        <v>2.1999999999999886</v>
      </c>
      <c r="E38" s="337">
        <f t="shared" si="2"/>
        <v>0.006993006993006957</v>
      </c>
      <c r="F38" s="267">
        <v>3.8000000000000114</v>
      </c>
      <c r="G38" s="160">
        <f t="shared" si="0"/>
        <v>-1.6000000000000227</v>
      </c>
    </row>
    <row r="39" spans="1:7" s="69" customFormat="1" ht="13.5">
      <c r="A39" s="196" t="s">
        <v>290</v>
      </c>
      <c r="B39" s="275">
        <f>Volume!J40</f>
        <v>218.1</v>
      </c>
      <c r="C39" s="70">
        <v>219.4</v>
      </c>
      <c r="D39" s="267">
        <f t="shared" si="1"/>
        <v>1.3000000000000114</v>
      </c>
      <c r="E39" s="337">
        <f t="shared" si="2"/>
        <v>0.0059605685465383374</v>
      </c>
      <c r="F39" s="267">
        <v>1.950000000000017</v>
      </c>
      <c r="G39" s="160">
        <f t="shared" si="0"/>
        <v>-0.6500000000000057</v>
      </c>
    </row>
    <row r="40" spans="1:7" s="69" customFormat="1" ht="13.5">
      <c r="A40" s="196" t="s">
        <v>183</v>
      </c>
      <c r="B40" s="275">
        <f>Volume!J41</f>
        <v>274.45</v>
      </c>
      <c r="C40" s="70">
        <v>276.1</v>
      </c>
      <c r="D40" s="267">
        <f t="shared" si="1"/>
        <v>1.650000000000034</v>
      </c>
      <c r="E40" s="337">
        <f t="shared" si="2"/>
        <v>0.006012024048096317</v>
      </c>
      <c r="F40" s="267">
        <v>1.3000000000000114</v>
      </c>
      <c r="G40" s="160">
        <f t="shared" si="0"/>
        <v>0.35000000000002274</v>
      </c>
    </row>
    <row r="41" spans="1:7" s="69" customFormat="1" ht="13.5">
      <c r="A41" s="196" t="s">
        <v>220</v>
      </c>
      <c r="B41" s="275">
        <f>Volume!J42</f>
        <v>153.8</v>
      </c>
      <c r="C41" s="70">
        <v>151.85</v>
      </c>
      <c r="D41" s="267">
        <f t="shared" si="1"/>
        <v>-1.950000000000017</v>
      </c>
      <c r="E41" s="337">
        <f t="shared" si="2"/>
        <v>-0.012678803641092438</v>
      </c>
      <c r="F41" s="267">
        <v>-1.8000000000000114</v>
      </c>
      <c r="G41" s="160">
        <f t="shared" si="0"/>
        <v>-0.15000000000000568</v>
      </c>
    </row>
    <row r="42" spans="1:7" s="69" customFormat="1" ht="13.5">
      <c r="A42" s="196" t="s">
        <v>163</v>
      </c>
      <c r="B42" s="275">
        <f>Volume!J43</f>
        <v>2993.05</v>
      </c>
      <c r="C42" s="70">
        <v>3017.55</v>
      </c>
      <c r="D42" s="267">
        <f t="shared" si="1"/>
        <v>24.5</v>
      </c>
      <c r="E42" s="337">
        <f t="shared" si="2"/>
        <v>0.008185630042932794</v>
      </c>
      <c r="F42" s="267">
        <v>24.75</v>
      </c>
      <c r="G42" s="160">
        <f t="shared" si="0"/>
        <v>-0.25</v>
      </c>
    </row>
    <row r="43" spans="1:7" s="69" customFormat="1" ht="13.5">
      <c r="A43" s="196" t="s">
        <v>194</v>
      </c>
      <c r="B43" s="275">
        <f>Volume!J44</f>
        <v>809.45</v>
      </c>
      <c r="C43" s="70">
        <v>811</v>
      </c>
      <c r="D43" s="267">
        <f t="shared" si="1"/>
        <v>1.5499999999999545</v>
      </c>
      <c r="E43" s="337">
        <f t="shared" si="2"/>
        <v>0.0019148804743961386</v>
      </c>
      <c r="F43" s="267">
        <v>5.899999999999977</v>
      </c>
      <c r="G43" s="160">
        <f t="shared" si="0"/>
        <v>-4.350000000000023</v>
      </c>
    </row>
    <row r="44" spans="1:7" s="69" customFormat="1" ht="13.5">
      <c r="A44" s="196" t="s">
        <v>221</v>
      </c>
      <c r="B44" s="275">
        <f>Volume!J45</f>
        <v>110.85</v>
      </c>
      <c r="C44" s="70">
        <v>111.9</v>
      </c>
      <c r="D44" s="267">
        <f t="shared" si="1"/>
        <v>1.0500000000000114</v>
      </c>
      <c r="E44" s="337">
        <f t="shared" si="2"/>
        <v>0.009472259810554906</v>
      </c>
      <c r="F44" s="267">
        <v>0.3500000000000085</v>
      </c>
      <c r="G44" s="160">
        <f t="shared" si="0"/>
        <v>0.7000000000000028</v>
      </c>
    </row>
    <row r="45" spans="1:7" s="69" customFormat="1" ht="13.5">
      <c r="A45" s="196" t="s">
        <v>164</v>
      </c>
      <c r="B45" s="275">
        <f>Volume!J46</f>
        <v>57.1</v>
      </c>
      <c r="C45" s="70">
        <v>57.55</v>
      </c>
      <c r="D45" s="267">
        <f t="shared" si="1"/>
        <v>0.44999999999999574</v>
      </c>
      <c r="E45" s="337">
        <f t="shared" si="2"/>
        <v>0.007880910683012185</v>
      </c>
      <c r="F45" s="267">
        <v>0.4000000000000057</v>
      </c>
      <c r="G45" s="160">
        <f t="shared" si="0"/>
        <v>0.04999999999999005</v>
      </c>
    </row>
    <row r="46" spans="1:7" s="69" customFormat="1" ht="13.5">
      <c r="A46" s="196" t="s">
        <v>165</v>
      </c>
      <c r="B46" s="275">
        <f>Volume!J47</f>
        <v>254.9</v>
      </c>
      <c r="C46" s="70">
        <v>255.25</v>
      </c>
      <c r="D46" s="267">
        <f t="shared" si="1"/>
        <v>0.3499999999999943</v>
      </c>
      <c r="E46" s="337">
        <f t="shared" si="2"/>
        <v>0.001373087485288326</v>
      </c>
      <c r="F46" s="267">
        <v>0.3499999999999943</v>
      </c>
      <c r="G46" s="160">
        <f t="shared" si="0"/>
        <v>0</v>
      </c>
    </row>
    <row r="47" spans="1:7" s="69" customFormat="1" ht="13.5">
      <c r="A47" s="196" t="s">
        <v>89</v>
      </c>
      <c r="B47" s="275">
        <f>Volume!J48</f>
        <v>281.2</v>
      </c>
      <c r="C47" s="70">
        <v>277.15</v>
      </c>
      <c r="D47" s="267">
        <f t="shared" si="1"/>
        <v>-4.050000000000011</v>
      </c>
      <c r="E47" s="337">
        <f t="shared" si="2"/>
        <v>-0.014402560455192075</v>
      </c>
      <c r="F47" s="267">
        <v>-4.850000000000023</v>
      </c>
      <c r="G47" s="160">
        <f t="shared" si="0"/>
        <v>0.8000000000000114</v>
      </c>
    </row>
    <row r="48" spans="1:7" s="69" customFormat="1" ht="13.5">
      <c r="A48" s="196" t="s">
        <v>291</v>
      </c>
      <c r="B48" s="275">
        <f>Volume!J49</f>
        <v>199.95</v>
      </c>
      <c r="C48" s="70">
        <v>201.5</v>
      </c>
      <c r="D48" s="267">
        <f t="shared" si="1"/>
        <v>1.5500000000000114</v>
      </c>
      <c r="E48" s="337">
        <f t="shared" si="2"/>
        <v>0.007751937984496181</v>
      </c>
      <c r="F48" s="267">
        <v>1.6999999999999886</v>
      </c>
      <c r="G48" s="160">
        <f t="shared" si="0"/>
        <v>-0.14999999999997726</v>
      </c>
    </row>
    <row r="49" spans="1:7" s="69" customFormat="1" ht="13.5">
      <c r="A49" s="196" t="s">
        <v>273</v>
      </c>
      <c r="B49" s="275">
        <f>Volume!J50</f>
        <v>222.5</v>
      </c>
      <c r="C49" s="70">
        <v>224</v>
      </c>
      <c r="D49" s="267">
        <f t="shared" si="1"/>
        <v>1.5</v>
      </c>
      <c r="E49" s="337">
        <f t="shared" si="2"/>
        <v>0.006741573033707865</v>
      </c>
      <c r="F49" s="267">
        <v>-0.15000000000000568</v>
      </c>
      <c r="G49" s="160">
        <f t="shared" si="0"/>
        <v>1.6500000000000057</v>
      </c>
    </row>
    <row r="50" spans="1:7" s="69" customFormat="1" ht="13.5">
      <c r="A50" s="196" t="s">
        <v>222</v>
      </c>
      <c r="B50" s="275">
        <f>Volume!J51</f>
        <v>1166.45</v>
      </c>
      <c r="C50" s="70">
        <v>1172.55</v>
      </c>
      <c r="D50" s="267">
        <f t="shared" si="1"/>
        <v>6.099999999999909</v>
      </c>
      <c r="E50" s="337">
        <f t="shared" si="2"/>
        <v>0.005229542629345372</v>
      </c>
      <c r="F50" s="267">
        <v>4.349999999999909</v>
      </c>
      <c r="G50" s="160">
        <f t="shared" si="0"/>
        <v>1.75</v>
      </c>
    </row>
    <row r="51" spans="1:7" s="69" customFormat="1" ht="13.5">
      <c r="A51" s="196" t="s">
        <v>234</v>
      </c>
      <c r="B51" s="275">
        <f>Volume!J52</f>
        <v>357.9</v>
      </c>
      <c r="C51" s="70">
        <v>360.35</v>
      </c>
      <c r="D51" s="267">
        <f t="shared" si="1"/>
        <v>2.4500000000000455</v>
      </c>
      <c r="E51" s="337">
        <f t="shared" si="2"/>
        <v>0.006845487566359445</v>
      </c>
      <c r="F51" s="267">
        <v>2.25</v>
      </c>
      <c r="G51" s="160">
        <f t="shared" si="0"/>
        <v>0.20000000000004547</v>
      </c>
    </row>
    <row r="52" spans="1:7" s="69" customFormat="1" ht="13.5">
      <c r="A52" s="196" t="s">
        <v>166</v>
      </c>
      <c r="B52" s="275">
        <f>Volume!J53</f>
        <v>107.65</v>
      </c>
      <c r="C52" s="70">
        <v>107.85</v>
      </c>
      <c r="D52" s="267">
        <f t="shared" si="1"/>
        <v>0.19999999999998863</v>
      </c>
      <c r="E52" s="337">
        <f t="shared" si="2"/>
        <v>0.0018578727357174976</v>
      </c>
      <c r="F52" s="267">
        <v>0.8999999999999915</v>
      </c>
      <c r="G52" s="160">
        <f t="shared" si="0"/>
        <v>-0.7000000000000028</v>
      </c>
    </row>
    <row r="53" spans="1:7" s="69" customFormat="1" ht="13.5">
      <c r="A53" s="196" t="s">
        <v>223</v>
      </c>
      <c r="B53" s="275">
        <f>Volume!J54</f>
        <v>2826.75</v>
      </c>
      <c r="C53" s="70">
        <v>2827.75</v>
      </c>
      <c r="D53" s="267">
        <f t="shared" si="1"/>
        <v>1</v>
      </c>
      <c r="E53" s="337">
        <f t="shared" si="2"/>
        <v>0.0003537631555673477</v>
      </c>
      <c r="F53" s="267">
        <v>1.849999999999909</v>
      </c>
      <c r="G53" s="160">
        <f t="shared" si="0"/>
        <v>-0.849999999999909</v>
      </c>
    </row>
    <row r="54" spans="1:7" s="69" customFormat="1" ht="13.5">
      <c r="A54" s="196" t="s">
        <v>292</v>
      </c>
      <c r="B54" s="275">
        <f>Volume!J55</f>
        <v>150.05</v>
      </c>
      <c r="C54" s="70">
        <v>151.35</v>
      </c>
      <c r="D54" s="267">
        <f t="shared" si="1"/>
        <v>1.299999999999983</v>
      </c>
      <c r="E54" s="337">
        <f t="shared" si="2"/>
        <v>0.008663778740419745</v>
      </c>
      <c r="F54" s="267">
        <v>1.0500000000000114</v>
      </c>
      <c r="G54" s="160">
        <f t="shared" si="0"/>
        <v>0.24999999999997158</v>
      </c>
    </row>
    <row r="55" spans="1:7" s="69" customFormat="1" ht="13.5">
      <c r="A55" s="196" t="s">
        <v>293</v>
      </c>
      <c r="B55" s="275">
        <f>Volume!J56</f>
        <v>153.35</v>
      </c>
      <c r="C55" s="70">
        <v>154.6</v>
      </c>
      <c r="D55" s="267">
        <f t="shared" si="1"/>
        <v>1.25</v>
      </c>
      <c r="E55" s="337">
        <f t="shared" si="2"/>
        <v>0.008151287903488751</v>
      </c>
      <c r="F55" s="267">
        <v>1.450000000000017</v>
      </c>
      <c r="G55" s="160">
        <f t="shared" si="0"/>
        <v>-0.20000000000001705</v>
      </c>
    </row>
    <row r="56" spans="1:7" s="69" customFormat="1" ht="13.5">
      <c r="A56" s="196" t="s">
        <v>195</v>
      </c>
      <c r="B56" s="275">
        <f>Volume!J57</f>
        <v>141.3</v>
      </c>
      <c r="C56" s="70">
        <v>142.05</v>
      </c>
      <c r="D56" s="267">
        <f t="shared" si="1"/>
        <v>0.75</v>
      </c>
      <c r="E56" s="337">
        <f t="shared" si="2"/>
        <v>0.005307855626326964</v>
      </c>
      <c r="F56" s="267">
        <v>0.8499999999999943</v>
      </c>
      <c r="G56" s="160">
        <f t="shared" si="0"/>
        <v>-0.09999999999999432</v>
      </c>
    </row>
    <row r="57" spans="1:8" s="25" customFormat="1" ht="13.5">
      <c r="A57" s="196" t="s">
        <v>294</v>
      </c>
      <c r="B57" s="275">
        <f>Volume!J58</f>
        <v>160.3</v>
      </c>
      <c r="C57" s="70">
        <v>161.55</v>
      </c>
      <c r="D57" s="267">
        <f t="shared" si="1"/>
        <v>1.25</v>
      </c>
      <c r="E57" s="337">
        <f t="shared" si="2"/>
        <v>0.0077978789769182775</v>
      </c>
      <c r="F57" s="267">
        <v>1.5</v>
      </c>
      <c r="G57" s="160">
        <f t="shared" si="0"/>
        <v>-0.25</v>
      </c>
      <c r="H57" s="69"/>
    </row>
    <row r="58" spans="1:7" s="69" customFormat="1" ht="13.5">
      <c r="A58" s="196" t="s">
        <v>197</v>
      </c>
      <c r="B58" s="275">
        <f>Volume!J59</f>
        <v>631.85</v>
      </c>
      <c r="C58" s="70">
        <v>625.3</v>
      </c>
      <c r="D58" s="267">
        <f t="shared" si="1"/>
        <v>-6.550000000000068</v>
      </c>
      <c r="E58" s="337">
        <f t="shared" si="2"/>
        <v>-0.010366384426683656</v>
      </c>
      <c r="F58" s="267">
        <v>-3.3999999999999773</v>
      </c>
      <c r="G58" s="160">
        <f t="shared" si="0"/>
        <v>-3.150000000000091</v>
      </c>
    </row>
    <row r="59" spans="1:8" s="25" customFormat="1" ht="13.5">
      <c r="A59" s="196" t="s">
        <v>4</v>
      </c>
      <c r="B59" s="275">
        <f>Volume!J60</f>
        <v>1578.7</v>
      </c>
      <c r="C59" s="70">
        <v>1589.75</v>
      </c>
      <c r="D59" s="267">
        <f t="shared" si="1"/>
        <v>11.049999999999955</v>
      </c>
      <c r="E59" s="337">
        <f t="shared" si="2"/>
        <v>0.006999429910685979</v>
      </c>
      <c r="F59" s="267">
        <v>9.600000000000136</v>
      </c>
      <c r="G59" s="160">
        <f t="shared" si="0"/>
        <v>1.449999999999818</v>
      </c>
      <c r="H59" s="69"/>
    </row>
    <row r="60" spans="1:7" s="69" customFormat="1" ht="13.5">
      <c r="A60" s="196" t="s">
        <v>79</v>
      </c>
      <c r="B60" s="275">
        <f>Volume!J61</f>
        <v>1061.6</v>
      </c>
      <c r="C60" s="70">
        <v>1063.4</v>
      </c>
      <c r="D60" s="267">
        <f t="shared" si="1"/>
        <v>1.800000000000182</v>
      </c>
      <c r="E60" s="337">
        <f t="shared" si="2"/>
        <v>0.00169555388093461</v>
      </c>
      <c r="F60" s="267">
        <v>8.399999999999977</v>
      </c>
      <c r="G60" s="160">
        <f t="shared" si="0"/>
        <v>-6.599999999999795</v>
      </c>
    </row>
    <row r="61" spans="1:7" s="69" customFormat="1" ht="13.5">
      <c r="A61" s="196" t="s">
        <v>196</v>
      </c>
      <c r="B61" s="275">
        <f>Volume!J62</f>
        <v>743.15</v>
      </c>
      <c r="C61" s="70">
        <v>747.3</v>
      </c>
      <c r="D61" s="267">
        <f t="shared" si="1"/>
        <v>4.149999999999977</v>
      </c>
      <c r="E61" s="337">
        <f t="shared" si="2"/>
        <v>0.005584336944089319</v>
      </c>
      <c r="F61" s="267">
        <v>4.4500000000000455</v>
      </c>
      <c r="G61" s="160">
        <f t="shared" si="0"/>
        <v>-0.3000000000000682</v>
      </c>
    </row>
    <row r="62" spans="1:7" s="69" customFormat="1" ht="13.5">
      <c r="A62" s="196" t="s">
        <v>5</v>
      </c>
      <c r="B62" s="275">
        <f>Volume!J63</f>
        <v>170.45</v>
      </c>
      <c r="C62" s="70">
        <v>171.7</v>
      </c>
      <c r="D62" s="267">
        <f t="shared" si="1"/>
        <v>1.25</v>
      </c>
      <c r="E62" s="337">
        <f t="shared" si="2"/>
        <v>0.007333528894103844</v>
      </c>
      <c r="F62" s="267">
        <v>1.3500000000000227</v>
      </c>
      <c r="G62" s="160">
        <f t="shared" si="0"/>
        <v>-0.10000000000002274</v>
      </c>
    </row>
    <row r="63" spans="1:7" s="69" customFormat="1" ht="13.5">
      <c r="A63" s="196" t="s">
        <v>198</v>
      </c>
      <c r="B63" s="275">
        <f>Volume!J64</f>
        <v>219.7</v>
      </c>
      <c r="C63" s="70">
        <v>219.7</v>
      </c>
      <c r="D63" s="267">
        <f t="shared" si="1"/>
        <v>0</v>
      </c>
      <c r="E63" s="337">
        <f t="shared" si="2"/>
        <v>0</v>
      </c>
      <c r="F63" s="267">
        <v>-0.3499999999999943</v>
      </c>
      <c r="G63" s="160">
        <f t="shared" si="0"/>
        <v>0.3499999999999943</v>
      </c>
    </row>
    <row r="64" spans="1:7" s="69" customFormat="1" ht="13.5">
      <c r="A64" s="196" t="s">
        <v>199</v>
      </c>
      <c r="B64" s="275">
        <f>Volume!J65</f>
        <v>304.25</v>
      </c>
      <c r="C64" s="70">
        <v>305.4</v>
      </c>
      <c r="D64" s="267">
        <f t="shared" si="1"/>
        <v>1.1499999999999773</v>
      </c>
      <c r="E64" s="337">
        <f t="shared" si="2"/>
        <v>0.003779786359901322</v>
      </c>
      <c r="F64" s="267">
        <v>2.25</v>
      </c>
      <c r="G64" s="160">
        <f t="shared" si="0"/>
        <v>-1.1000000000000227</v>
      </c>
    </row>
    <row r="65" spans="1:7" s="69" customFormat="1" ht="13.5">
      <c r="A65" s="196" t="s">
        <v>295</v>
      </c>
      <c r="B65" s="275">
        <f>Volume!J66</f>
        <v>716.05</v>
      </c>
      <c r="C65" s="70">
        <v>718.95</v>
      </c>
      <c r="D65" s="267">
        <f t="shared" si="1"/>
        <v>2.900000000000091</v>
      </c>
      <c r="E65" s="337">
        <f t="shared" si="2"/>
        <v>0.004049996508623826</v>
      </c>
      <c r="F65" s="267">
        <v>4.0499999999999545</v>
      </c>
      <c r="G65" s="160">
        <f t="shared" si="0"/>
        <v>-1.1499999999998636</v>
      </c>
    </row>
    <row r="66" spans="1:8" s="25" customFormat="1" ht="13.5">
      <c r="A66" s="196" t="s">
        <v>43</v>
      </c>
      <c r="B66" s="275">
        <f>Volume!J67</f>
        <v>2020.1</v>
      </c>
      <c r="C66" s="70">
        <v>2026.75</v>
      </c>
      <c r="D66" s="267">
        <f t="shared" si="1"/>
        <v>6.650000000000091</v>
      </c>
      <c r="E66" s="337">
        <f t="shared" si="2"/>
        <v>0.0032919162417702546</v>
      </c>
      <c r="F66" s="267">
        <v>14.900000000000091</v>
      </c>
      <c r="G66" s="160">
        <f t="shared" si="0"/>
        <v>-8.25</v>
      </c>
      <c r="H66" s="69"/>
    </row>
    <row r="67" spans="1:7" s="69" customFormat="1" ht="13.5">
      <c r="A67" s="196" t="s">
        <v>200</v>
      </c>
      <c r="B67" s="275">
        <f>Volume!J68</f>
        <v>972.3</v>
      </c>
      <c r="C67" s="70">
        <v>969</v>
      </c>
      <c r="D67" s="267">
        <f t="shared" si="1"/>
        <v>-3.2999999999999545</v>
      </c>
      <c r="E67" s="337">
        <f t="shared" si="2"/>
        <v>-0.0033940141931502158</v>
      </c>
      <c r="F67" s="267">
        <v>6.100000000000023</v>
      </c>
      <c r="G67" s="160">
        <f t="shared" si="0"/>
        <v>-9.399999999999977</v>
      </c>
    </row>
    <row r="68" spans="1:7" s="69" customFormat="1" ht="13.5">
      <c r="A68" s="196" t="s">
        <v>141</v>
      </c>
      <c r="B68" s="275">
        <f>Volume!J69</f>
        <v>86.15</v>
      </c>
      <c r="C68" s="70">
        <v>86.85</v>
      </c>
      <c r="D68" s="267">
        <f t="shared" si="1"/>
        <v>0.6999999999999886</v>
      </c>
      <c r="E68" s="337">
        <f aca="true" t="shared" si="3" ref="E68:E131">D68/B68</f>
        <v>0.008125362739407877</v>
      </c>
      <c r="F68" s="267">
        <v>0.75</v>
      </c>
      <c r="G68" s="160">
        <f aca="true" t="shared" si="4" ref="G68:G131">D68-F68</f>
        <v>-0.05000000000001137</v>
      </c>
    </row>
    <row r="69" spans="1:7" s="69" customFormat="1" ht="13.5">
      <c r="A69" s="196" t="s">
        <v>184</v>
      </c>
      <c r="B69" s="275">
        <f>Volume!J70</f>
        <v>83.15</v>
      </c>
      <c r="C69" s="70">
        <v>83.7</v>
      </c>
      <c r="D69" s="267">
        <f aca="true" t="shared" si="5" ref="D69:D132">C69-B69</f>
        <v>0.5499999999999972</v>
      </c>
      <c r="E69" s="337">
        <f t="shared" si="3"/>
        <v>0.0066145520144317155</v>
      </c>
      <c r="F69" s="267">
        <v>0.15000000000000568</v>
      </c>
      <c r="G69" s="160">
        <f t="shared" si="4"/>
        <v>0.3999999999999915</v>
      </c>
    </row>
    <row r="70" spans="1:7" s="69" customFormat="1" ht="13.5">
      <c r="A70" s="196" t="s">
        <v>175</v>
      </c>
      <c r="B70" s="275">
        <f>Volume!J71</f>
        <v>21.85</v>
      </c>
      <c r="C70" s="70">
        <v>21.9</v>
      </c>
      <c r="D70" s="267">
        <f t="shared" si="5"/>
        <v>0.04999999999999716</v>
      </c>
      <c r="E70" s="337">
        <f t="shared" si="3"/>
        <v>0.002288329519450671</v>
      </c>
      <c r="F70" s="267">
        <v>0.20000000000000284</v>
      </c>
      <c r="G70" s="160">
        <f t="shared" si="4"/>
        <v>-0.15000000000000568</v>
      </c>
    </row>
    <row r="71" spans="1:7" s="69" customFormat="1" ht="13.5">
      <c r="A71" s="196" t="s">
        <v>142</v>
      </c>
      <c r="B71" s="275">
        <f>Volume!J72</f>
        <v>156.8</v>
      </c>
      <c r="C71" s="70">
        <v>157.2</v>
      </c>
      <c r="D71" s="267">
        <f t="shared" si="5"/>
        <v>0.39999999999997726</v>
      </c>
      <c r="E71" s="337">
        <f t="shared" si="3"/>
        <v>0.0025510204081631203</v>
      </c>
      <c r="F71" s="267">
        <v>0.8000000000000114</v>
      </c>
      <c r="G71" s="160">
        <f t="shared" si="4"/>
        <v>-0.4000000000000341</v>
      </c>
    </row>
    <row r="72" spans="1:8" s="25" customFormat="1" ht="13.5">
      <c r="A72" s="196" t="s">
        <v>176</v>
      </c>
      <c r="B72" s="275">
        <f>Volume!J73</f>
        <v>236.85</v>
      </c>
      <c r="C72" s="70">
        <v>238.45</v>
      </c>
      <c r="D72" s="267">
        <f t="shared" si="5"/>
        <v>1.5999999999999943</v>
      </c>
      <c r="E72" s="337">
        <f t="shared" si="3"/>
        <v>0.006755330377876269</v>
      </c>
      <c r="F72" s="267">
        <v>1.5999999999999943</v>
      </c>
      <c r="G72" s="160">
        <f t="shared" si="4"/>
        <v>0</v>
      </c>
      <c r="H72" s="69"/>
    </row>
    <row r="73" spans="1:7" s="69" customFormat="1" ht="13.5">
      <c r="A73" s="196" t="s">
        <v>167</v>
      </c>
      <c r="B73" s="275">
        <f>Volume!J74</f>
        <v>56.05</v>
      </c>
      <c r="C73" s="70">
        <v>56.4</v>
      </c>
      <c r="D73" s="267">
        <f t="shared" si="5"/>
        <v>0.3500000000000014</v>
      </c>
      <c r="E73" s="337">
        <f t="shared" si="3"/>
        <v>0.006244424620874245</v>
      </c>
      <c r="F73" s="267">
        <v>0.3499999999999943</v>
      </c>
      <c r="G73" s="160">
        <f t="shared" si="4"/>
        <v>7.105427357601002E-15</v>
      </c>
    </row>
    <row r="74" spans="1:7" s="69" customFormat="1" ht="13.5">
      <c r="A74" s="196" t="s">
        <v>201</v>
      </c>
      <c r="B74" s="275">
        <f>Volume!J75</f>
        <v>2223.4</v>
      </c>
      <c r="C74" s="70">
        <v>2227.9</v>
      </c>
      <c r="D74" s="267">
        <f t="shared" si="5"/>
        <v>4.5</v>
      </c>
      <c r="E74" s="337">
        <f t="shared" si="3"/>
        <v>0.002023927318521184</v>
      </c>
      <c r="F74" s="267">
        <v>12.349999999999909</v>
      </c>
      <c r="G74" s="160">
        <f t="shared" si="4"/>
        <v>-7.849999999999909</v>
      </c>
    </row>
    <row r="75" spans="1:7" s="69" customFormat="1" ht="13.5">
      <c r="A75" s="196" t="s">
        <v>143</v>
      </c>
      <c r="B75" s="275">
        <f>Volume!J76</f>
        <v>115.05</v>
      </c>
      <c r="C75" s="70">
        <v>115.7</v>
      </c>
      <c r="D75" s="267">
        <f t="shared" si="5"/>
        <v>0.6500000000000057</v>
      </c>
      <c r="E75" s="337">
        <f t="shared" si="3"/>
        <v>0.005649717514124343</v>
      </c>
      <c r="F75" s="267">
        <v>0.29999999999999716</v>
      </c>
      <c r="G75" s="160">
        <f t="shared" si="4"/>
        <v>0.3500000000000085</v>
      </c>
    </row>
    <row r="76" spans="1:7" s="69" customFormat="1" ht="13.5">
      <c r="A76" s="196" t="s">
        <v>90</v>
      </c>
      <c r="B76" s="275">
        <f>Volume!J77</f>
        <v>485.2</v>
      </c>
      <c r="C76" s="70">
        <v>485.65</v>
      </c>
      <c r="D76" s="267">
        <f t="shared" si="5"/>
        <v>0.44999999999998863</v>
      </c>
      <c r="E76" s="337">
        <f t="shared" si="3"/>
        <v>0.0009274525968672478</v>
      </c>
      <c r="F76" s="267">
        <v>2.6999999999999886</v>
      </c>
      <c r="G76" s="160">
        <f t="shared" si="4"/>
        <v>-2.25</v>
      </c>
    </row>
    <row r="77" spans="1:7" s="69" customFormat="1" ht="13.5">
      <c r="A77" s="196" t="s">
        <v>35</v>
      </c>
      <c r="B77" s="275">
        <f>Volume!J78</f>
        <v>284.8</v>
      </c>
      <c r="C77" s="70">
        <v>287.05</v>
      </c>
      <c r="D77" s="267">
        <f t="shared" si="5"/>
        <v>2.25</v>
      </c>
      <c r="E77" s="337">
        <f t="shared" si="3"/>
        <v>0.007900280898876405</v>
      </c>
      <c r="F77" s="267">
        <v>2.5</v>
      </c>
      <c r="G77" s="160">
        <f t="shared" si="4"/>
        <v>-0.25</v>
      </c>
    </row>
    <row r="78" spans="1:7" s="69" customFormat="1" ht="13.5">
      <c r="A78" s="196" t="s">
        <v>6</v>
      </c>
      <c r="B78" s="275">
        <f>Volume!J79</f>
        <v>171.1</v>
      </c>
      <c r="C78" s="70">
        <v>171.65</v>
      </c>
      <c r="D78" s="267">
        <f t="shared" si="5"/>
        <v>0.5500000000000114</v>
      </c>
      <c r="E78" s="337">
        <f t="shared" si="3"/>
        <v>0.003214494447691475</v>
      </c>
      <c r="F78" s="267">
        <v>0.5500000000000114</v>
      </c>
      <c r="G78" s="160">
        <f t="shared" si="4"/>
        <v>0</v>
      </c>
    </row>
    <row r="79" spans="1:7" s="69" customFormat="1" ht="13.5">
      <c r="A79" s="196" t="s">
        <v>177</v>
      </c>
      <c r="B79" s="275">
        <f>Volume!J80</f>
        <v>393.65</v>
      </c>
      <c r="C79" s="70">
        <v>396</v>
      </c>
      <c r="D79" s="267">
        <f t="shared" si="5"/>
        <v>2.3500000000000227</v>
      </c>
      <c r="E79" s="337">
        <f t="shared" si="3"/>
        <v>0.005969770100343002</v>
      </c>
      <c r="F79" s="267">
        <v>3.1999999999999886</v>
      </c>
      <c r="G79" s="160">
        <f t="shared" si="4"/>
        <v>-0.8499999999999659</v>
      </c>
    </row>
    <row r="80" spans="1:7" s="69" customFormat="1" ht="13.5">
      <c r="A80" s="196" t="s">
        <v>168</v>
      </c>
      <c r="B80" s="275">
        <f>Volume!J81</f>
        <v>671.05</v>
      </c>
      <c r="C80" s="70">
        <v>668.7</v>
      </c>
      <c r="D80" s="267">
        <f t="shared" si="5"/>
        <v>-2.349999999999909</v>
      </c>
      <c r="E80" s="337">
        <f t="shared" si="3"/>
        <v>-0.0035019745175469924</v>
      </c>
      <c r="F80" s="267">
        <v>-13.7</v>
      </c>
      <c r="G80" s="160">
        <f t="shared" si="4"/>
        <v>11.35000000000009</v>
      </c>
    </row>
    <row r="81" spans="1:7" s="69" customFormat="1" ht="13.5">
      <c r="A81" s="196" t="s">
        <v>132</v>
      </c>
      <c r="B81" s="275">
        <f>Volume!J82</f>
        <v>680.55</v>
      </c>
      <c r="C81" s="70">
        <v>683</v>
      </c>
      <c r="D81" s="267">
        <f t="shared" si="5"/>
        <v>2.4500000000000455</v>
      </c>
      <c r="E81" s="337">
        <f t="shared" si="3"/>
        <v>0.0036000293879950712</v>
      </c>
      <c r="F81" s="267">
        <v>-11.6</v>
      </c>
      <c r="G81" s="160">
        <f t="shared" si="4"/>
        <v>14.050000000000045</v>
      </c>
    </row>
    <row r="82" spans="1:7" s="69" customFormat="1" ht="13.5">
      <c r="A82" s="196" t="s">
        <v>144</v>
      </c>
      <c r="B82" s="275">
        <f>Volume!J83</f>
        <v>2156.5</v>
      </c>
      <c r="C82" s="70">
        <v>2173.5</v>
      </c>
      <c r="D82" s="267">
        <f t="shared" si="5"/>
        <v>17</v>
      </c>
      <c r="E82" s="337">
        <f t="shared" si="3"/>
        <v>0.007883143983306284</v>
      </c>
      <c r="F82" s="267">
        <v>11.75</v>
      </c>
      <c r="G82" s="160">
        <f t="shared" si="4"/>
        <v>5.25</v>
      </c>
    </row>
    <row r="83" spans="1:8" s="25" customFormat="1" ht="13.5">
      <c r="A83" s="196" t="s">
        <v>296</v>
      </c>
      <c r="B83" s="275">
        <f>Volume!J84</f>
        <v>725.75</v>
      </c>
      <c r="C83" s="70">
        <v>729.95</v>
      </c>
      <c r="D83" s="267">
        <f t="shared" si="5"/>
        <v>4.2000000000000455</v>
      </c>
      <c r="E83" s="337">
        <f t="shared" si="3"/>
        <v>0.005787116775749288</v>
      </c>
      <c r="F83" s="267">
        <v>5.050000000000068</v>
      </c>
      <c r="G83" s="160">
        <f t="shared" si="4"/>
        <v>-0.8500000000000227</v>
      </c>
      <c r="H83" s="69"/>
    </row>
    <row r="84" spans="1:7" s="69" customFormat="1" ht="13.5">
      <c r="A84" s="196" t="s">
        <v>133</v>
      </c>
      <c r="B84" s="275">
        <f>Volume!J85</f>
        <v>32.8</v>
      </c>
      <c r="C84" s="70">
        <v>33.1</v>
      </c>
      <c r="D84" s="267">
        <f t="shared" si="5"/>
        <v>0.30000000000000426</v>
      </c>
      <c r="E84" s="337">
        <f t="shared" si="3"/>
        <v>0.009146341463414765</v>
      </c>
      <c r="F84" s="267">
        <v>0.29999999999999716</v>
      </c>
      <c r="G84" s="160">
        <f t="shared" si="4"/>
        <v>7.105427357601002E-15</v>
      </c>
    </row>
    <row r="85" spans="1:7" s="69" customFormat="1" ht="13.5">
      <c r="A85" s="196" t="s">
        <v>169</v>
      </c>
      <c r="B85" s="275">
        <f>Volume!J86</f>
        <v>119.85</v>
      </c>
      <c r="C85" s="70">
        <v>120.95</v>
      </c>
      <c r="D85" s="267">
        <f t="shared" si="5"/>
        <v>1.1000000000000085</v>
      </c>
      <c r="E85" s="337">
        <f t="shared" si="3"/>
        <v>0.009178139340842792</v>
      </c>
      <c r="F85" s="267">
        <v>1.2</v>
      </c>
      <c r="G85" s="160">
        <f t="shared" si="4"/>
        <v>-0.09999999999999143</v>
      </c>
    </row>
    <row r="86" spans="1:7" s="69" customFormat="1" ht="13.5">
      <c r="A86" s="196" t="s">
        <v>297</v>
      </c>
      <c r="B86" s="275">
        <f>Volume!J87</f>
        <v>416.05</v>
      </c>
      <c r="C86" s="70">
        <v>419.3</v>
      </c>
      <c r="D86" s="267">
        <f t="shared" si="5"/>
        <v>3.25</v>
      </c>
      <c r="E86" s="337">
        <f t="shared" si="3"/>
        <v>0.007811561110443456</v>
      </c>
      <c r="F86" s="267">
        <v>2.6000000000000227</v>
      </c>
      <c r="G86" s="160">
        <f t="shared" si="4"/>
        <v>0.6499999999999773</v>
      </c>
    </row>
    <row r="87" spans="1:7" s="69" customFormat="1" ht="13.5">
      <c r="A87" s="196" t="s">
        <v>298</v>
      </c>
      <c r="B87" s="275">
        <f>Volume!J88</f>
        <v>422.3</v>
      </c>
      <c r="C87" s="70">
        <v>422.4</v>
      </c>
      <c r="D87" s="267">
        <f t="shared" si="5"/>
        <v>0.0999999999999659</v>
      </c>
      <c r="E87" s="337">
        <f t="shared" si="3"/>
        <v>0.0002367984844896185</v>
      </c>
      <c r="F87" s="267">
        <v>1.0500000000000114</v>
      </c>
      <c r="G87" s="160">
        <f t="shared" si="4"/>
        <v>-0.9500000000000455</v>
      </c>
    </row>
    <row r="88" spans="1:7" s="69" customFormat="1" ht="13.5">
      <c r="A88" s="196" t="s">
        <v>178</v>
      </c>
      <c r="B88" s="275">
        <f>Volume!J89</f>
        <v>148.5</v>
      </c>
      <c r="C88" s="70">
        <v>150.05</v>
      </c>
      <c r="D88" s="267">
        <f t="shared" si="5"/>
        <v>1.5500000000000114</v>
      </c>
      <c r="E88" s="337">
        <f t="shared" si="3"/>
        <v>0.010437710437710515</v>
      </c>
      <c r="F88" s="267">
        <v>1.5999999999999943</v>
      </c>
      <c r="G88" s="160">
        <f t="shared" si="4"/>
        <v>-0.04999999999998295</v>
      </c>
    </row>
    <row r="89" spans="1:7" s="69" customFormat="1" ht="13.5">
      <c r="A89" s="196" t="s">
        <v>145</v>
      </c>
      <c r="B89" s="275">
        <f>Volume!J90</f>
        <v>160.05</v>
      </c>
      <c r="C89" s="70">
        <v>161.6</v>
      </c>
      <c r="D89" s="267">
        <f t="shared" si="5"/>
        <v>1.549999999999983</v>
      </c>
      <c r="E89" s="337">
        <f t="shared" si="3"/>
        <v>0.009684473601999267</v>
      </c>
      <c r="F89" s="267">
        <v>1.5</v>
      </c>
      <c r="G89" s="160">
        <f t="shared" si="4"/>
        <v>0.04999999999998295</v>
      </c>
    </row>
    <row r="90" spans="1:7" s="69" customFormat="1" ht="13.5">
      <c r="A90" s="196" t="s">
        <v>274</v>
      </c>
      <c r="B90" s="275">
        <f>Volume!J91</f>
        <v>243.7</v>
      </c>
      <c r="C90" s="70">
        <v>245.6</v>
      </c>
      <c r="D90" s="267">
        <f t="shared" si="5"/>
        <v>1.9000000000000057</v>
      </c>
      <c r="E90" s="337">
        <f t="shared" si="3"/>
        <v>0.007796471070988945</v>
      </c>
      <c r="F90" s="267">
        <v>2.3000000000000114</v>
      </c>
      <c r="G90" s="160">
        <f t="shared" si="4"/>
        <v>-0.4000000000000057</v>
      </c>
    </row>
    <row r="91" spans="1:7" s="69" customFormat="1" ht="13.5">
      <c r="A91" s="196" t="s">
        <v>210</v>
      </c>
      <c r="B91" s="275">
        <f>Volume!J92</f>
        <v>1466.2</v>
      </c>
      <c r="C91" s="70">
        <v>1482.05</v>
      </c>
      <c r="D91" s="267">
        <f t="shared" si="5"/>
        <v>15.849999999999909</v>
      </c>
      <c r="E91" s="337">
        <f t="shared" si="3"/>
        <v>0.010810257809302897</v>
      </c>
      <c r="F91" s="267">
        <v>4.9500000000000455</v>
      </c>
      <c r="G91" s="160">
        <f t="shared" si="4"/>
        <v>10.899999999999864</v>
      </c>
    </row>
    <row r="92" spans="1:7" s="69" customFormat="1" ht="13.5">
      <c r="A92" s="196" t="s">
        <v>299</v>
      </c>
      <c r="B92" s="372">
        <f>Volume!J93</f>
        <v>589.95</v>
      </c>
      <c r="C92" s="70">
        <v>592.75</v>
      </c>
      <c r="D92" s="371">
        <f t="shared" si="5"/>
        <v>2.7999999999999545</v>
      </c>
      <c r="E92" s="337">
        <f t="shared" si="3"/>
        <v>0.0047461649292312134</v>
      </c>
      <c r="F92" s="371">
        <v>4.550000000000068</v>
      </c>
      <c r="G92" s="160">
        <f t="shared" si="4"/>
        <v>-1.7500000000001137</v>
      </c>
    </row>
    <row r="93" spans="1:7" s="69" customFormat="1" ht="13.5">
      <c r="A93" s="196" t="s">
        <v>7</v>
      </c>
      <c r="B93" s="275">
        <f>Volume!J94</f>
        <v>933.45</v>
      </c>
      <c r="C93" s="70">
        <v>937.05</v>
      </c>
      <c r="D93" s="267">
        <f t="shared" si="5"/>
        <v>3.599999999999909</v>
      </c>
      <c r="E93" s="337">
        <f t="shared" si="3"/>
        <v>0.0038566607745459413</v>
      </c>
      <c r="F93" s="267">
        <v>4.899999999999977</v>
      </c>
      <c r="G93" s="160">
        <f t="shared" si="4"/>
        <v>-1.3000000000000682</v>
      </c>
    </row>
    <row r="94" spans="1:7" s="69" customFormat="1" ht="13.5">
      <c r="A94" s="196" t="s">
        <v>170</v>
      </c>
      <c r="B94" s="275">
        <f>Volume!J95</f>
        <v>504.35</v>
      </c>
      <c r="C94" s="70">
        <v>503.1</v>
      </c>
      <c r="D94" s="267">
        <f t="shared" si="5"/>
        <v>-1.25</v>
      </c>
      <c r="E94" s="337">
        <f t="shared" si="3"/>
        <v>-0.0024784375929414095</v>
      </c>
      <c r="F94" s="267">
        <v>-3.8000000000000114</v>
      </c>
      <c r="G94" s="160">
        <f t="shared" si="4"/>
        <v>2.5500000000000114</v>
      </c>
    </row>
    <row r="95" spans="1:7" s="69" customFormat="1" ht="13.5">
      <c r="A95" s="196" t="s">
        <v>224</v>
      </c>
      <c r="B95" s="275">
        <f>Volume!J96</f>
        <v>922.35</v>
      </c>
      <c r="C95" s="70">
        <v>926.7</v>
      </c>
      <c r="D95" s="267">
        <f t="shared" si="5"/>
        <v>4.350000000000023</v>
      </c>
      <c r="E95" s="337">
        <f t="shared" si="3"/>
        <v>0.0047162140185396245</v>
      </c>
      <c r="F95" s="267">
        <v>7</v>
      </c>
      <c r="G95" s="160">
        <f t="shared" si="4"/>
        <v>-2.6499999999999773</v>
      </c>
    </row>
    <row r="96" spans="1:7" s="69" customFormat="1" ht="13.5">
      <c r="A96" s="196" t="s">
        <v>207</v>
      </c>
      <c r="B96" s="275">
        <f>Volume!J97</f>
        <v>221.25</v>
      </c>
      <c r="C96" s="70">
        <v>223</v>
      </c>
      <c r="D96" s="267">
        <f t="shared" si="5"/>
        <v>1.75</v>
      </c>
      <c r="E96" s="337">
        <f t="shared" si="3"/>
        <v>0.007909604519774011</v>
      </c>
      <c r="F96" s="267">
        <v>2</v>
      </c>
      <c r="G96" s="160">
        <f t="shared" si="4"/>
        <v>-0.25</v>
      </c>
    </row>
    <row r="97" spans="1:7" s="69" customFormat="1" ht="13.5">
      <c r="A97" s="196" t="s">
        <v>300</v>
      </c>
      <c r="B97" s="275">
        <f>Volume!J98</f>
        <v>814.05</v>
      </c>
      <c r="C97" s="70">
        <v>822.15</v>
      </c>
      <c r="D97" s="267">
        <f t="shared" si="5"/>
        <v>8.100000000000023</v>
      </c>
      <c r="E97" s="337">
        <f t="shared" si="3"/>
        <v>0.009950248756218935</v>
      </c>
      <c r="F97" s="267">
        <v>7.2000000000000455</v>
      </c>
      <c r="G97" s="160">
        <f t="shared" si="4"/>
        <v>0.8999999999999773</v>
      </c>
    </row>
    <row r="98" spans="1:7" s="69" customFormat="1" ht="13.5">
      <c r="A98" s="196" t="s">
        <v>280</v>
      </c>
      <c r="B98" s="275">
        <f>Volume!J99</f>
        <v>295.45</v>
      </c>
      <c r="C98" s="70">
        <v>297.65</v>
      </c>
      <c r="D98" s="267">
        <f t="shared" si="5"/>
        <v>2.1999999999999886</v>
      </c>
      <c r="E98" s="337">
        <f t="shared" si="3"/>
        <v>0.007446268404129256</v>
      </c>
      <c r="F98" s="267">
        <v>2.6000000000000227</v>
      </c>
      <c r="G98" s="160">
        <f t="shared" si="4"/>
        <v>-0.4000000000000341</v>
      </c>
    </row>
    <row r="99" spans="1:7" s="69" customFormat="1" ht="13.5">
      <c r="A99" s="196" t="s">
        <v>146</v>
      </c>
      <c r="B99" s="275">
        <f>Volume!J100</f>
        <v>41.55</v>
      </c>
      <c r="C99" s="70">
        <v>41.9</v>
      </c>
      <c r="D99" s="267">
        <f t="shared" si="5"/>
        <v>0.3500000000000014</v>
      </c>
      <c r="E99" s="337">
        <f t="shared" si="3"/>
        <v>0.008423586040914595</v>
      </c>
      <c r="F99" s="267">
        <v>0.5</v>
      </c>
      <c r="G99" s="160">
        <f t="shared" si="4"/>
        <v>-0.14999999999999858</v>
      </c>
    </row>
    <row r="100" spans="1:7" s="69" customFormat="1" ht="13.5">
      <c r="A100" s="196" t="s">
        <v>8</v>
      </c>
      <c r="B100" s="275">
        <f>Volume!J101</f>
        <v>164.1</v>
      </c>
      <c r="C100" s="70">
        <v>164.65</v>
      </c>
      <c r="D100" s="267">
        <f t="shared" si="5"/>
        <v>0.5500000000000114</v>
      </c>
      <c r="E100" s="337">
        <f t="shared" si="3"/>
        <v>0.003351614868982397</v>
      </c>
      <c r="F100" s="267">
        <v>1.299999999999983</v>
      </c>
      <c r="G100" s="160">
        <f t="shared" si="4"/>
        <v>-0.7499999999999716</v>
      </c>
    </row>
    <row r="101" spans="1:7" s="69" customFormat="1" ht="13.5">
      <c r="A101" s="196" t="s">
        <v>301</v>
      </c>
      <c r="B101" s="275">
        <f>Volume!J102</f>
        <v>224.35</v>
      </c>
      <c r="C101" s="70">
        <v>225.75</v>
      </c>
      <c r="D101" s="267">
        <f t="shared" si="5"/>
        <v>1.4000000000000057</v>
      </c>
      <c r="E101" s="337">
        <f t="shared" si="3"/>
        <v>0.006240249609984425</v>
      </c>
      <c r="F101" s="267">
        <v>1.950000000000017</v>
      </c>
      <c r="G101" s="160">
        <f t="shared" si="4"/>
        <v>-0.5500000000000114</v>
      </c>
    </row>
    <row r="102" spans="1:10" s="69" customFormat="1" ht="13.5">
      <c r="A102" s="196" t="s">
        <v>179</v>
      </c>
      <c r="B102" s="275">
        <f>Volume!J103</f>
        <v>16.9</v>
      </c>
      <c r="C102" s="70">
        <v>16.9</v>
      </c>
      <c r="D102" s="267">
        <f t="shared" si="5"/>
        <v>0</v>
      </c>
      <c r="E102" s="337">
        <f t="shared" si="3"/>
        <v>0</v>
      </c>
      <c r="F102" s="267">
        <v>0.10000000000000142</v>
      </c>
      <c r="G102" s="160">
        <f t="shared" si="4"/>
        <v>-0.10000000000000142</v>
      </c>
      <c r="J102" s="14"/>
    </row>
    <row r="103" spans="1:10" s="69" customFormat="1" ht="13.5">
      <c r="A103" s="196" t="s">
        <v>202</v>
      </c>
      <c r="B103" s="275">
        <f>Volume!J104</f>
        <v>212.7</v>
      </c>
      <c r="C103" s="70">
        <v>210.85</v>
      </c>
      <c r="D103" s="267">
        <f t="shared" si="5"/>
        <v>-1.8499999999999943</v>
      </c>
      <c r="E103" s="337">
        <f t="shared" si="3"/>
        <v>-0.008697696285848587</v>
      </c>
      <c r="F103" s="267">
        <v>-2.950000000000017</v>
      </c>
      <c r="G103" s="160">
        <f t="shared" si="4"/>
        <v>1.1000000000000227</v>
      </c>
      <c r="J103" s="14"/>
    </row>
    <row r="104" spans="1:7" s="69" customFormat="1" ht="13.5">
      <c r="A104" s="196" t="s">
        <v>171</v>
      </c>
      <c r="B104" s="275">
        <f>Volume!J105</f>
        <v>306.5</v>
      </c>
      <c r="C104" s="70">
        <v>308.6</v>
      </c>
      <c r="D104" s="267">
        <f t="shared" si="5"/>
        <v>2.1000000000000227</v>
      </c>
      <c r="E104" s="337">
        <f t="shared" si="3"/>
        <v>0.006851549755301869</v>
      </c>
      <c r="F104" s="267">
        <v>1.5500000000000114</v>
      </c>
      <c r="G104" s="160">
        <f t="shared" si="4"/>
        <v>0.5500000000000114</v>
      </c>
    </row>
    <row r="105" spans="1:7" s="69" customFormat="1" ht="13.5">
      <c r="A105" s="196" t="s">
        <v>147</v>
      </c>
      <c r="B105" s="275">
        <f>Volume!J106</f>
        <v>57.9</v>
      </c>
      <c r="C105" s="70">
        <v>58.4</v>
      </c>
      <c r="D105" s="267">
        <f t="shared" si="5"/>
        <v>0.5</v>
      </c>
      <c r="E105" s="337">
        <f t="shared" si="3"/>
        <v>0.008635578583765112</v>
      </c>
      <c r="F105" s="267">
        <v>0.3999999999999986</v>
      </c>
      <c r="G105" s="160">
        <f t="shared" si="4"/>
        <v>0.10000000000000142</v>
      </c>
    </row>
    <row r="106" spans="1:7" s="69" customFormat="1" ht="13.5">
      <c r="A106" s="196" t="s">
        <v>148</v>
      </c>
      <c r="B106" s="275">
        <f>Volume!J107</f>
        <v>258.6</v>
      </c>
      <c r="C106" s="70">
        <v>259.45</v>
      </c>
      <c r="D106" s="267">
        <f t="shared" si="5"/>
        <v>0.8499999999999659</v>
      </c>
      <c r="E106" s="337">
        <f t="shared" si="3"/>
        <v>0.0032869296210362173</v>
      </c>
      <c r="F106" s="267">
        <v>0.8999999999999773</v>
      </c>
      <c r="G106" s="160">
        <f t="shared" si="4"/>
        <v>-0.05000000000001137</v>
      </c>
    </row>
    <row r="107" spans="1:8" s="25" customFormat="1" ht="13.5">
      <c r="A107" s="196" t="s">
        <v>122</v>
      </c>
      <c r="B107" s="275">
        <f>Volume!J108</f>
        <v>138.65</v>
      </c>
      <c r="C107" s="70">
        <v>138.9</v>
      </c>
      <c r="D107" s="267">
        <f t="shared" si="5"/>
        <v>0.25</v>
      </c>
      <c r="E107" s="337">
        <f t="shared" si="3"/>
        <v>0.0018031013342949874</v>
      </c>
      <c r="F107" s="267">
        <v>0.5999999999999943</v>
      </c>
      <c r="G107" s="160">
        <f t="shared" si="4"/>
        <v>-0.3499999999999943</v>
      </c>
      <c r="H107" s="69"/>
    </row>
    <row r="108" spans="1:8" s="25" customFormat="1" ht="13.5">
      <c r="A108" s="204" t="s">
        <v>36</v>
      </c>
      <c r="B108" s="275">
        <f>Volume!J109</f>
        <v>923.65</v>
      </c>
      <c r="C108" s="70">
        <v>926.35</v>
      </c>
      <c r="D108" s="267">
        <f t="shared" si="5"/>
        <v>2.7000000000000455</v>
      </c>
      <c r="E108" s="337">
        <f t="shared" si="3"/>
        <v>0.0029231851891950906</v>
      </c>
      <c r="F108" s="267">
        <v>2.6499999999999773</v>
      </c>
      <c r="G108" s="160">
        <f t="shared" si="4"/>
        <v>0.05000000000006821</v>
      </c>
      <c r="H108" s="69"/>
    </row>
    <row r="109" spans="1:8" s="25" customFormat="1" ht="13.5">
      <c r="A109" s="196" t="s">
        <v>172</v>
      </c>
      <c r="B109" s="275">
        <f>Volume!J110</f>
        <v>199.15</v>
      </c>
      <c r="C109" s="70">
        <v>201.05</v>
      </c>
      <c r="D109" s="267">
        <f t="shared" si="5"/>
        <v>1.9000000000000057</v>
      </c>
      <c r="E109" s="337">
        <f t="shared" si="3"/>
        <v>0.009540547326136106</v>
      </c>
      <c r="F109" s="267">
        <v>2</v>
      </c>
      <c r="G109" s="160">
        <f t="shared" si="4"/>
        <v>-0.09999999999999432</v>
      </c>
      <c r="H109" s="69"/>
    </row>
    <row r="110" spans="1:7" s="69" customFormat="1" ht="13.5">
      <c r="A110" s="196" t="s">
        <v>80</v>
      </c>
      <c r="B110" s="275">
        <f>Volume!J111</f>
        <v>225.95</v>
      </c>
      <c r="C110" s="70">
        <v>226.05</v>
      </c>
      <c r="D110" s="267">
        <f t="shared" si="5"/>
        <v>0.10000000000002274</v>
      </c>
      <c r="E110" s="337">
        <f t="shared" si="3"/>
        <v>0.00044257579110432724</v>
      </c>
      <c r="F110" s="267">
        <v>1.9499999999999886</v>
      </c>
      <c r="G110" s="160">
        <f t="shared" si="4"/>
        <v>-1.849999999999966</v>
      </c>
    </row>
    <row r="111" spans="1:7" s="69" customFormat="1" ht="13.5">
      <c r="A111" s="196" t="s">
        <v>276</v>
      </c>
      <c r="B111" s="275">
        <f>Volume!J112</f>
        <v>420.2</v>
      </c>
      <c r="C111" s="70">
        <v>421.6</v>
      </c>
      <c r="D111" s="267">
        <f t="shared" si="5"/>
        <v>1.400000000000034</v>
      </c>
      <c r="E111" s="337">
        <f t="shared" si="3"/>
        <v>0.0033317467872442507</v>
      </c>
      <c r="F111" s="267">
        <v>2.400000000000034</v>
      </c>
      <c r="G111" s="160">
        <f t="shared" si="4"/>
        <v>-1</v>
      </c>
    </row>
    <row r="112" spans="1:7" s="69" customFormat="1" ht="13.5">
      <c r="A112" s="196" t="s">
        <v>225</v>
      </c>
      <c r="B112" s="275">
        <f>Volume!J113</f>
        <v>411.85</v>
      </c>
      <c r="C112" s="70">
        <v>415.55</v>
      </c>
      <c r="D112" s="267">
        <f t="shared" si="5"/>
        <v>3.6999999999999886</v>
      </c>
      <c r="E112" s="337">
        <f t="shared" si="3"/>
        <v>0.008983853344664292</v>
      </c>
      <c r="F112" s="267">
        <v>3.5</v>
      </c>
      <c r="G112" s="160">
        <f t="shared" si="4"/>
        <v>0.19999999999998863</v>
      </c>
    </row>
    <row r="113" spans="1:7" s="69" customFormat="1" ht="13.5">
      <c r="A113" s="196" t="s">
        <v>81</v>
      </c>
      <c r="B113" s="275">
        <f>Volume!J114</f>
        <v>516</v>
      </c>
      <c r="C113" s="70">
        <v>517.25</v>
      </c>
      <c r="D113" s="267">
        <f t="shared" si="5"/>
        <v>1.25</v>
      </c>
      <c r="E113" s="337">
        <f t="shared" si="3"/>
        <v>0.0024224806201550387</v>
      </c>
      <c r="F113" s="267">
        <v>5.699999999999989</v>
      </c>
      <c r="G113" s="160">
        <f t="shared" si="4"/>
        <v>-4.449999999999989</v>
      </c>
    </row>
    <row r="114" spans="1:7" s="69" customFormat="1" ht="13.5">
      <c r="A114" s="196" t="s">
        <v>226</v>
      </c>
      <c r="B114" s="275">
        <f>Volume!J115</f>
        <v>214.75</v>
      </c>
      <c r="C114" s="70">
        <v>215.8</v>
      </c>
      <c r="D114" s="267">
        <f t="shared" si="5"/>
        <v>1.0500000000000114</v>
      </c>
      <c r="E114" s="337">
        <f t="shared" si="3"/>
        <v>0.004889406286379564</v>
      </c>
      <c r="F114" s="267">
        <v>1.5</v>
      </c>
      <c r="G114" s="160">
        <f t="shared" si="4"/>
        <v>-0.44999999999998863</v>
      </c>
    </row>
    <row r="115" spans="1:7" s="69" customFormat="1" ht="13.5">
      <c r="A115" s="196" t="s">
        <v>302</v>
      </c>
      <c r="B115" s="275">
        <f>Volume!J116</f>
        <v>241.15</v>
      </c>
      <c r="C115" s="70">
        <v>243.25</v>
      </c>
      <c r="D115" s="267">
        <f t="shared" si="5"/>
        <v>2.0999999999999943</v>
      </c>
      <c r="E115" s="337">
        <f t="shared" si="3"/>
        <v>0.008708272859216232</v>
      </c>
      <c r="F115" s="267">
        <v>1.5</v>
      </c>
      <c r="G115" s="160">
        <f t="shared" si="4"/>
        <v>0.5999999999999943</v>
      </c>
    </row>
    <row r="116" spans="1:7" s="69" customFormat="1" ht="13.5">
      <c r="A116" s="196" t="s">
        <v>227</v>
      </c>
      <c r="B116" s="275">
        <f>Volume!J117</f>
        <v>1050.3</v>
      </c>
      <c r="C116" s="70">
        <v>1058.55</v>
      </c>
      <c r="D116" s="267">
        <f t="shared" si="5"/>
        <v>8.25</v>
      </c>
      <c r="E116" s="337">
        <f t="shared" si="3"/>
        <v>0.007854898600399887</v>
      </c>
      <c r="F116" s="267">
        <v>8.450000000000045</v>
      </c>
      <c r="G116" s="160">
        <f t="shared" si="4"/>
        <v>-0.20000000000004547</v>
      </c>
    </row>
    <row r="117" spans="1:7" s="69" customFormat="1" ht="13.5">
      <c r="A117" s="196" t="s">
        <v>228</v>
      </c>
      <c r="B117" s="275">
        <f>Volume!J118</f>
        <v>421.25</v>
      </c>
      <c r="C117" s="70">
        <v>423.1</v>
      </c>
      <c r="D117" s="267">
        <f t="shared" si="5"/>
        <v>1.8500000000000227</v>
      </c>
      <c r="E117" s="337">
        <f t="shared" si="3"/>
        <v>0.004391691394658808</v>
      </c>
      <c r="F117" s="267">
        <v>1.8000000000000114</v>
      </c>
      <c r="G117" s="160">
        <f t="shared" si="4"/>
        <v>0.05000000000001137</v>
      </c>
    </row>
    <row r="118" spans="1:7" s="69" customFormat="1" ht="13.5">
      <c r="A118" s="196" t="s">
        <v>235</v>
      </c>
      <c r="B118" s="275">
        <f>Volume!J119</f>
        <v>433.3</v>
      </c>
      <c r="C118" s="70">
        <v>436.25</v>
      </c>
      <c r="D118" s="267">
        <f t="shared" si="5"/>
        <v>2.9499999999999886</v>
      </c>
      <c r="E118" s="337">
        <f t="shared" si="3"/>
        <v>0.006808216016616637</v>
      </c>
      <c r="F118" s="267">
        <v>3.099999999999966</v>
      </c>
      <c r="G118" s="160">
        <f t="shared" si="4"/>
        <v>-0.14999999999997726</v>
      </c>
    </row>
    <row r="119" spans="1:7" s="69" customFormat="1" ht="13.5">
      <c r="A119" s="196" t="s">
        <v>98</v>
      </c>
      <c r="B119" s="275">
        <f>Volume!J120</f>
        <v>524.95</v>
      </c>
      <c r="C119" s="70">
        <v>528.8</v>
      </c>
      <c r="D119" s="267">
        <f t="shared" si="5"/>
        <v>3.849999999999909</v>
      </c>
      <c r="E119" s="337">
        <f t="shared" si="3"/>
        <v>0.007334031812553403</v>
      </c>
      <c r="F119" s="267">
        <v>4.399999999999977</v>
      </c>
      <c r="G119" s="160">
        <f t="shared" si="4"/>
        <v>-0.5500000000000682</v>
      </c>
    </row>
    <row r="120" spans="1:7" s="69" customFormat="1" ht="13.5">
      <c r="A120" s="196" t="s">
        <v>149</v>
      </c>
      <c r="B120" s="275">
        <f>Volume!J121</f>
        <v>648.6</v>
      </c>
      <c r="C120" s="70">
        <v>652</v>
      </c>
      <c r="D120" s="267">
        <f t="shared" si="5"/>
        <v>3.3999999999999773</v>
      </c>
      <c r="E120" s="337">
        <f t="shared" si="3"/>
        <v>0.005242059821153218</v>
      </c>
      <c r="F120" s="267">
        <v>3.8500000000000227</v>
      </c>
      <c r="G120" s="160">
        <f t="shared" si="4"/>
        <v>-0.4500000000000455</v>
      </c>
    </row>
    <row r="121" spans="1:7" s="69" customFormat="1" ht="13.5">
      <c r="A121" s="196" t="s">
        <v>203</v>
      </c>
      <c r="B121" s="275">
        <f>Volume!J122</f>
        <v>1339.5</v>
      </c>
      <c r="C121" s="70">
        <v>1343.1</v>
      </c>
      <c r="D121" s="267">
        <f t="shared" si="5"/>
        <v>3.599999999999909</v>
      </c>
      <c r="E121" s="337">
        <f t="shared" si="3"/>
        <v>0.002687569988801724</v>
      </c>
      <c r="F121" s="267">
        <v>6.9500000000000455</v>
      </c>
      <c r="G121" s="160">
        <f t="shared" si="4"/>
        <v>-3.3500000000001364</v>
      </c>
    </row>
    <row r="122" spans="1:7" s="69" customFormat="1" ht="13.5">
      <c r="A122" s="196" t="s">
        <v>303</v>
      </c>
      <c r="B122" s="275">
        <f>Volume!J123</f>
        <v>453.7</v>
      </c>
      <c r="C122" s="70">
        <v>456.95</v>
      </c>
      <c r="D122" s="267">
        <f t="shared" si="5"/>
        <v>3.25</v>
      </c>
      <c r="E122" s="337">
        <f t="shared" si="3"/>
        <v>0.0071633237822349575</v>
      </c>
      <c r="F122" s="267">
        <v>3.5500000000000114</v>
      </c>
      <c r="G122" s="160">
        <f t="shared" si="4"/>
        <v>-0.30000000000001137</v>
      </c>
    </row>
    <row r="123" spans="1:7" s="69" customFormat="1" ht="13.5">
      <c r="A123" s="196" t="s">
        <v>217</v>
      </c>
      <c r="B123" s="275">
        <f>Volume!J124</f>
        <v>63.5</v>
      </c>
      <c r="C123" s="70">
        <v>63.75</v>
      </c>
      <c r="D123" s="267">
        <f t="shared" si="5"/>
        <v>0.25</v>
      </c>
      <c r="E123" s="337">
        <f t="shared" si="3"/>
        <v>0.003937007874015748</v>
      </c>
      <c r="F123" s="267">
        <v>0.3500000000000014</v>
      </c>
      <c r="G123" s="160">
        <f t="shared" si="4"/>
        <v>-0.10000000000000142</v>
      </c>
    </row>
    <row r="124" spans="1:7" s="69" customFormat="1" ht="13.5">
      <c r="A124" s="196" t="s">
        <v>236</v>
      </c>
      <c r="B124" s="275">
        <f>Volume!J125</f>
        <v>90.65</v>
      </c>
      <c r="C124" s="70">
        <v>90.2</v>
      </c>
      <c r="D124" s="267">
        <f t="shared" si="5"/>
        <v>-0.45000000000000284</v>
      </c>
      <c r="E124" s="337">
        <f t="shared" si="3"/>
        <v>-0.004964147821290709</v>
      </c>
      <c r="F124" s="267">
        <v>0</v>
      </c>
      <c r="G124" s="160">
        <f t="shared" si="4"/>
        <v>-0.45000000000000284</v>
      </c>
    </row>
    <row r="125" spans="1:7" s="69" customFormat="1" ht="13.5">
      <c r="A125" s="196" t="s">
        <v>204</v>
      </c>
      <c r="B125" s="275">
        <f>Volume!J126</f>
        <v>496.5</v>
      </c>
      <c r="C125" s="70">
        <v>495.8</v>
      </c>
      <c r="D125" s="267">
        <f t="shared" si="5"/>
        <v>-0.6999999999999886</v>
      </c>
      <c r="E125" s="337">
        <f t="shared" si="3"/>
        <v>-0.0014098690835850727</v>
      </c>
      <c r="F125" s="267">
        <v>2.25</v>
      </c>
      <c r="G125" s="160">
        <f t="shared" si="4"/>
        <v>-2.9499999999999886</v>
      </c>
    </row>
    <row r="126" spans="1:7" s="69" customFormat="1" ht="13.5">
      <c r="A126" s="196" t="s">
        <v>205</v>
      </c>
      <c r="B126" s="275">
        <f>Volume!J127</f>
        <v>1225.45</v>
      </c>
      <c r="C126" s="70">
        <v>1228.9</v>
      </c>
      <c r="D126" s="267">
        <f t="shared" si="5"/>
        <v>3.4500000000000455</v>
      </c>
      <c r="E126" s="337">
        <f t="shared" si="3"/>
        <v>0.002815292341588841</v>
      </c>
      <c r="F126" s="267">
        <v>12.05</v>
      </c>
      <c r="G126" s="160">
        <f t="shared" si="4"/>
        <v>-8.599999999999955</v>
      </c>
    </row>
    <row r="127" spans="1:7" s="69" customFormat="1" ht="13.5">
      <c r="A127" s="196" t="s">
        <v>37</v>
      </c>
      <c r="B127" s="275">
        <f>Volume!J128</f>
        <v>168</v>
      </c>
      <c r="C127" s="70">
        <v>169.4</v>
      </c>
      <c r="D127" s="267">
        <f t="shared" si="5"/>
        <v>1.4000000000000057</v>
      </c>
      <c r="E127" s="337">
        <f t="shared" si="3"/>
        <v>0.008333333333333368</v>
      </c>
      <c r="F127" s="267">
        <v>1.25</v>
      </c>
      <c r="G127" s="160">
        <f t="shared" si="4"/>
        <v>0.15000000000000568</v>
      </c>
    </row>
    <row r="128" spans="1:12" s="69" customFormat="1" ht="13.5">
      <c r="A128" s="196" t="s">
        <v>304</v>
      </c>
      <c r="B128" s="275">
        <f>Volume!J129</f>
        <v>1698.9</v>
      </c>
      <c r="C128" s="70">
        <v>1714.35</v>
      </c>
      <c r="D128" s="267">
        <f t="shared" si="5"/>
        <v>15.449999999999818</v>
      </c>
      <c r="E128" s="337">
        <f t="shared" si="3"/>
        <v>0.009094119724527528</v>
      </c>
      <c r="F128" s="267">
        <v>9.450000000000045</v>
      </c>
      <c r="G128" s="160">
        <f t="shared" si="4"/>
        <v>5.999999999999773</v>
      </c>
      <c r="L128" s="270"/>
    </row>
    <row r="129" spans="1:12" s="69" customFormat="1" ht="13.5">
      <c r="A129" s="196" t="s">
        <v>229</v>
      </c>
      <c r="B129" s="275">
        <f>Volume!J130</f>
        <v>1116.65</v>
      </c>
      <c r="C129" s="70">
        <v>1121.9</v>
      </c>
      <c r="D129" s="267">
        <f t="shared" si="5"/>
        <v>5.25</v>
      </c>
      <c r="E129" s="337">
        <f t="shared" si="3"/>
        <v>0.004701562709891192</v>
      </c>
      <c r="F129" s="267">
        <v>7.2000000000000455</v>
      </c>
      <c r="G129" s="160">
        <f t="shared" si="4"/>
        <v>-1.9500000000000455</v>
      </c>
      <c r="L129" s="270"/>
    </row>
    <row r="130" spans="1:12" s="69" customFormat="1" ht="13.5">
      <c r="A130" s="196" t="s">
        <v>279</v>
      </c>
      <c r="B130" s="275">
        <f>Volume!J131</f>
        <v>1088.6</v>
      </c>
      <c r="C130" s="70">
        <v>1096.4</v>
      </c>
      <c r="D130" s="267">
        <f t="shared" si="5"/>
        <v>7.800000000000182</v>
      </c>
      <c r="E130" s="337">
        <f t="shared" si="3"/>
        <v>0.007165166268602041</v>
      </c>
      <c r="F130" s="267">
        <v>8.450000000000045</v>
      </c>
      <c r="G130" s="160">
        <f t="shared" si="4"/>
        <v>-0.6499999999998636</v>
      </c>
      <c r="L130" s="270"/>
    </row>
    <row r="131" spans="1:12" s="69" customFormat="1" ht="13.5">
      <c r="A131" s="196" t="s">
        <v>180</v>
      </c>
      <c r="B131" s="275">
        <f>Volume!J132</f>
        <v>202.55</v>
      </c>
      <c r="C131" s="70">
        <v>204.35</v>
      </c>
      <c r="D131" s="267">
        <f t="shared" si="5"/>
        <v>1.799999999999983</v>
      </c>
      <c r="E131" s="337">
        <f t="shared" si="3"/>
        <v>0.008886694643297867</v>
      </c>
      <c r="F131" s="267">
        <v>1.75</v>
      </c>
      <c r="G131" s="160">
        <f t="shared" si="4"/>
        <v>0.04999999999998295</v>
      </c>
      <c r="L131" s="270"/>
    </row>
    <row r="132" spans="1:12" s="69" customFormat="1" ht="13.5">
      <c r="A132" s="196" t="s">
        <v>181</v>
      </c>
      <c r="B132" s="275">
        <f>Volume!J133</f>
        <v>362.15</v>
      </c>
      <c r="C132" s="70">
        <v>365.35</v>
      </c>
      <c r="D132" s="267">
        <f t="shared" si="5"/>
        <v>3.2000000000000455</v>
      </c>
      <c r="E132" s="337">
        <f aca="true" t="shared" si="6" ref="E132:E156">D132/B132</f>
        <v>0.008836117630816086</v>
      </c>
      <c r="F132" s="267">
        <v>1.9500000000000455</v>
      </c>
      <c r="G132" s="160">
        <f aca="true" t="shared" si="7" ref="G132:G156">D132-F132</f>
        <v>1.25</v>
      </c>
      <c r="L132" s="270"/>
    </row>
    <row r="133" spans="1:12" s="69" customFormat="1" ht="13.5">
      <c r="A133" s="196" t="s">
        <v>150</v>
      </c>
      <c r="B133" s="275">
        <f>Volume!J134</f>
        <v>539.3</v>
      </c>
      <c r="C133" s="70">
        <v>543.05</v>
      </c>
      <c r="D133" s="267">
        <f aca="true" t="shared" si="8" ref="D133:D156">C133-B133</f>
        <v>3.75</v>
      </c>
      <c r="E133" s="337">
        <f t="shared" si="6"/>
        <v>0.006953458186538105</v>
      </c>
      <c r="F133" s="267">
        <v>2.2000000000000455</v>
      </c>
      <c r="G133" s="160">
        <f t="shared" si="7"/>
        <v>1.5499999999999545</v>
      </c>
      <c r="L133" s="270"/>
    </row>
    <row r="134" spans="1:12" s="69" customFormat="1" ht="13.5">
      <c r="A134" s="196" t="s">
        <v>151</v>
      </c>
      <c r="B134" s="275">
        <f>Volume!J135</f>
        <v>1030.4</v>
      </c>
      <c r="C134" s="70">
        <v>1025.4</v>
      </c>
      <c r="D134" s="267">
        <f t="shared" si="8"/>
        <v>-5</v>
      </c>
      <c r="E134" s="337">
        <f t="shared" si="6"/>
        <v>-0.004852484472049689</v>
      </c>
      <c r="F134" s="267">
        <v>2.099999999999909</v>
      </c>
      <c r="G134" s="160">
        <f t="shared" si="7"/>
        <v>-7.099999999999909</v>
      </c>
      <c r="L134" s="270"/>
    </row>
    <row r="135" spans="1:12" s="69" customFormat="1" ht="13.5">
      <c r="A135" s="196" t="s">
        <v>215</v>
      </c>
      <c r="B135" s="275">
        <f>Volume!J136</f>
        <v>1523.55</v>
      </c>
      <c r="C135" s="70">
        <v>1534.6</v>
      </c>
      <c r="D135" s="267">
        <f t="shared" si="8"/>
        <v>11.049999999999955</v>
      </c>
      <c r="E135" s="337">
        <f t="shared" si="6"/>
        <v>0.007252797742115425</v>
      </c>
      <c r="F135" s="267">
        <v>13.3</v>
      </c>
      <c r="G135" s="160">
        <f t="shared" si="7"/>
        <v>-2.250000000000046</v>
      </c>
      <c r="L135" s="270"/>
    </row>
    <row r="136" spans="1:12" s="69" customFormat="1" ht="13.5">
      <c r="A136" s="196" t="s">
        <v>230</v>
      </c>
      <c r="B136" s="275">
        <f>Volume!J137</f>
        <v>1243.6</v>
      </c>
      <c r="C136" s="70">
        <v>1252.4</v>
      </c>
      <c r="D136" s="267">
        <f t="shared" si="8"/>
        <v>8.800000000000182</v>
      </c>
      <c r="E136" s="337">
        <f t="shared" si="6"/>
        <v>0.0070762302991317005</v>
      </c>
      <c r="F136" s="267">
        <v>6.75</v>
      </c>
      <c r="G136" s="160">
        <f t="shared" si="7"/>
        <v>2.050000000000182</v>
      </c>
      <c r="L136" s="270"/>
    </row>
    <row r="137" spans="1:12" s="69" customFormat="1" ht="13.5">
      <c r="A137" s="196" t="s">
        <v>91</v>
      </c>
      <c r="B137" s="275">
        <f>Volume!J138</f>
        <v>75.7</v>
      </c>
      <c r="C137" s="70">
        <v>75.85</v>
      </c>
      <c r="D137" s="267">
        <f t="shared" si="8"/>
        <v>0.14999999999999147</v>
      </c>
      <c r="E137" s="337">
        <f t="shared" si="6"/>
        <v>0.0019815059445177207</v>
      </c>
      <c r="F137" s="267">
        <v>0.7000000000000028</v>
      </c>
      <c r="G137" s="160">
        <f t="shared" si="7"/>
        <v>-0.5500000000000114</v>
      </c>
      <c r="L137" s="270"/>
    </row>
    <row r="138" spans="1:12" s="69" customFormat="1" ht="13.5">
      <c r="A138" s="196" t="s">
        <v>152</v>
      </c>
      <c r="B138" s="275">
        <f>Volume!J139</f>
        <v>219.75</v>
      </c>
      <c r="C138" s="70">
        <v>220.05</v>
      </c>
      <c r="D138" s="267">
        <f t="shared" si="8"/>
        <v>0.30000000000001137</v>
      </c>
      <c r="E138" s="337">
        <f t="shared" si="6"/>
        <v>0.001365187713310632</v>
      </c>
      <c r="F138" s="267">
        <v>2.3500000000000227</v>
      </c>
      <c r="G138" s="160">
        <f t="shared" si="7"/>
        <v>-2.0500000000000114</v>
      </c>
      <c r="L138" s="270"/>
    </row>
    <row r="139" spans="1:12" s="69" customFormat="1" ht="13.5">
      <c r="A139" s="196" t="s">
        <v>208</v>
      </c>
      <c r="B139" s="275">
        <f>Volume!J140</f>
        <v>941.2</v>
      </c>
      <c r="C139" s="70">
        <v>946.5</v>
      </c>
      <c r="D139" s="267">
        <f t="shared" si="8"/>
        <v>5.2999999999999545</v>
      </c>
      <c r="E139" s="337">
        <f t="shared" si="6"/>
        <v>0.005631109222269394</v>
      </c>
      <c r="F139" s="267">
        <v>6.449999999999932</v>
      </c>
      <c r="G139" s="160">
        <f t="shared" si="7"/>
        <v>-1.1499999999999773</v>
      </c>
      <c r="L139" s="270"/>
    </row>
    <row r="140" spans="1:12" s="69" customFormat="1" ht="13.5">
      <c r="A140" s="196" t="s">
        <v>231</v>
      </c>
      <c r="B140" s="275">
        <f>Volume!J141</f>
        <v>579.05</v>
      </c>
      <c r="C140" s="70">
        <v>572.95</v>
      </c>
      <c r="D140" s="267">
        <f t="shared" si="8"/>
        <v>-6.099999999999909</v>
      </c>
      <c r="E140" s="337">
        <f t="shared" si="6"/>
        <v>-0.010534496157499197</v>
      </c>
      <c r="F140" s="267">
        <v>-4.600000000000023</v>
      </c>
      <c r="G140" s="160">
        <f t="shared" si="7"/>
        <v>-1.4999999999998863</v>
      </c>
      <c r="L140" s="270"/>
    </row>
    <row r="141" spans="1:12" s="69" customFormat="1" ht="13.5">
      <c r="A141" s="196" t="s">
        <v>185</v>
      </c>
      <c r="B141" s="275">
        <f>Volume!J142</f>
        <v>468.15</v>
      </c>
      <c r="C141" s="70">
        <v>470.85</v>
      </c>
      <c r="D141" s="267">
        <f t="shared" si="8"/>
        <v>2.7000000000000455</v>
      </c>
      <c r="E141" s="337">
        <f t="shared" si="6"/>
        <v>0.005767382249279174</v>
      </c>
      <c r="F141" s="267">
        <v>3.099999999999966</v>
      </c>
      <c r="G141" s="160">
        <f t="shared" si="7"/>
        <v>-0.3999999999999204</v>
      </c>
      <c r="L141" s="270"/>
    </row>
    <row r="142" spans="1:12" s="69" customFormat="1" ht="13.5">
      <c r="A142" s="196" t="s">
        <v>206</v>
      </c>
      <c r="B142" s="275">
        <f>Volume!J143</f>
        <v>726.9</v>
      </c>
      <c r="C142" s="70">
        <v>730.7</v>
      </c>
      <c r="D142" s="267">
        <f t="shared" si="8"/>
        <v>3.800000000000068</v>
      </c>
      <c r="E142" s="337">
        <f t="shared" si="6"/>
        <v>0.005227679185582705</v>
      </c>
      <c r="F142" s="267">
        <v>3.7000000000000455</v>
      </c>
      <c r="G142" s="160">
        <f t="shared" si="7"/>
        <v>0.10000000000002274</v>
      </c>
      <c r="L142" s="270"/>
    </row>
    <row r="143" spans="1:12" s="69" customFormat="1" ht="13.5">
      <c r="A143" s="196" t="s">
        <v>118</v>
      </c>
      <c r="B143" s="275">
        <f>Volume!J144</f>
        <v>1323.95</v>
      </c>
      <c r="C143" s="70">
        <v>1326.35</v>
      </c>
      <c r="D143" s="267">
        <f t="shared" si="8"/>
        <v>2.3999999999998636</v>
      </c>
      <c r="E143" s="337">
        <f t="shared" si="6"/>
        <v>0.0018127572793533468</v>
      </c>
      <c r="F143" s="267">
        <v>3.949999999999818</v>
      </c>
      <c r="G143" s="160">
        <f t="shared" si="7"/>
        <v>-1.5499999999999545</v>
      </c>
      <c r="L143" s="270"/>
    </row>
    <row r="144" spans="1:12" s="69" customFormat="1" ht="13.5">
      <c r="A144" s="196" t="s">
        <v>232</v>
      </c>
      <c r="B144" s="275">
        <f>Volume!J145</f>
        <v>895.1</v>
      </c>
      <c r="C144" s="70">
        <v>902.65</v>
      </c>
      <c r="D144" s="267">
        <f t="shared" si="8"/>
        <v>7.5499999999999545</v>
      </c>
      <c r="E144" s="337">
        <f t="shared" si="6"/>
        <v>0.008434811752876723</v>
      </c>
      <c r="F144" s="267">
        <v>5.75</v>
      </c>
      <c r="G144" s="160">
        <f t="shared" si="7"/>
        <v>1.7999999999999545</v>
      </c>
      <c r="L144" s="270"/>
    </row>
    <row r="145" spans="1:12" s="69" customFormat="1" ht="13.5">
      <c r="A145" s="196" t="s">
        <v>305</v>
      </c>
      <c r="B145" s="275">
        <f>Volume!J146</f>
        <v>54.4</v>
      </c>
      <c r="C145" s="70">
        <v>54.85</v>
      </c>
      <c r="D145" s="267">
        <f t="shared" si="8"/>
        <v>0.45000000000000284</v>
      </c>
      <c r="E145" s="337">
        <f t="shared" si="6"/>
        <v>0.008272058823529464</v>
      </c>
      <c r="F145" s="267">
        <v>0.44999999999999574</v>
      </c>
      <c r="G145" s="160">
        <f t="shared" si="7"/>
        <v>7.105427357601002E-15</v>
      </c>
      <c r="L145" s="270"/>
    </row>
    <row r="146" spans="1:12" s="69" customFormat="1" ht="13.5">
      <c r="A146" s="196" t="s">
        <v>306</v>
      </c>
      <c r="B146" s="275">
        <f>Volume!J147</f>
        <v>21.9</v>
      </c>
      <c r="C146" s="70">
        <v>22.15</v>
      </c>
      <c r="D146" s="267">
        <f t="shared" si="8"/>
        <v>0.25</v>
      </c>
      <c r="E146" s="337">
        <f t="shared" si="6"/>
        <v>0.011415525114155252</v>
      </c>
      <c r="F146" s="267">
        <v>0.14999999999999858</v>
      </c>
      <c r="G146" s="160">
        <f t="shared" si="7"/>
        <v>0.10000000000000142</v>
      </c>
      <c r="L146" s="270"/>
    </row>
    <row r="147" spans="1:12" s="69" customFormat="1" ht="13.5">
      <c r="A147" s="196" t="s">
        <v>173</v>
      </c>
      <c r="B147" s="275">
        <f>Volume!J148</f>
        <v>82.25</v>
      </c>
      <c r="C147" s="70">
        <v>82.9</v>
      </c>
      <c r="D147" s="267">
        <f t="shared" si="8"/>
        <v>0.6500000000000057</v>
      </c>
      <c r="E147" s="337">
        <f t="shared" si="6"/>
        <v>0.007902735562310099</v>
      </c>
      <c r="F147" s="267">
        <v>0.75</v>
      </c>
      <c r="G147" s="160">
        <f t="shared" si="7"/>
        <v>-0.09999999999999432</v>
      </c>
      <c r="L147" s="270"/>
    </row>
    <row r="148" spans="1:12" s="69" customFormat="1" ht="13.5">
      <c r="A148" s="196" t="s">
        <v>307</v>
      </c>
      <c r="B148" s="275">
        <f>Volume!J149</f>
        <v>1073.25</v>
      </c>
      <c r="C148" s="70">
        <v>1083.05</v>
      </c>
      <c r="D148" s="267">
        <f t="shared" si="8"/>
        <v>9.799999999999955</v>
      </c>
      <c r="E148" s="337">
        <f t="shared" si="6"/>
        <v>0.009131143722338649</v>
      </c>
      <c r="F148" s="267">
        <v>10</v>
      </c>
      <c r="G148" s="160">
        <f t="shared" si="7"/>
        <v>-0.20000000000004547</v>
      </c>
      <c r="L148" s="270"/>
    </row>
    <row r="149" spans="1:12" s="69" customFormat="1" ht="13.5">
      <c r="A149" s="196" t="s">
        <v>82</v>
      </c>
      <c r="B149" s="275">
        <f>Volume!J150</f>
        <v>122.6</v>
      </c>
      <c r="C149" s="70">
        <v>123</v>
      </c>
      <c r="D149" s="267">
        <f t="shared" si="8"/>
        <v>0.4000000000000057</v>
      </c>
      <c r="E149" s="337">
        <f t="shared" si="6"/>
        <v>0.0032626427406199487</v>
      </c>
      <c r="F149" s="267">
        <v>1.5</v>
      </c>
      <c r="G149" s="160">
        <f t="shared" si="7"/>
        <v>-1.0999999999999943</v>
      </c>
      <c r="L149" s="270"/>
    </row>
    <row r="150" spans="1:12" s="69" customFormat="1" ht="13.5">
      <c r="A150" s="196" t="s">
        <v>153</v>
      </c>
      <c r="B150" s="275">
        <f>Volume!J151</f>
        <v>499.8</v>
      </c>
      <c r="C150" s="70">
        <v>501.1</v>
      </c>
      <c r="D150" s="267">
        <f t="shared" si="8"/>
        <v>1.3000000000000114</v>
      </c>
      <c r="E150" s="337">
        <f t="shared" si="6"/>
        <v>0.002601040416166489</v>
      </c>
      <c r="F150" s="267">
        <v>3.9499999999999886</v>
      </c>
      <c r="G150" s="160">
        <f t="shared" si="7"/>
        <v>-2.6499999999999773</v>
      </c>
      <c r="L150" s="270"/>
    </row>
    <row r="151" spans="1:12" s="69" customFormat="1" ht="13.5">
      <c r="A151" s="196" t="s">
        <v>154</v>
      </c>
      <c r="B151" s="275">
        <f>Volume!J152</f>
        <v>49.1</v>
      </c>
      <c r="C151" s="70">
        <v>49.55</v>
      </c>
      <c r="D151" s="267">
        <f t="shared" si="8"/>
        <v>0.44999999999999574</v>
      </c>
      <c r="E151" s="337">
        <f t="shared" si="6"/>
        <v>0.009164969450101746</v>
      </c>
      <c r="F151" s="267">
        <v>0.3500000000000014</v>
      </c>
      <c r="G151" s="160">
        <f t="shared" si="7"/>
        <v>0.09999999999999432</v>
      </c>
      <c r="L151" s="270"/>
    </row>
    <row r="152" spans="1:12" s="69" customFormat="1" ht="13.5">
      <c r="A152" s="196" t="s">
        <v>308</v>
      </c>
      <c r="B152" s="275">
        <f>Volume!J153</f>
        <v>109.8</v>
      </c>
      <c r="C152" s="70">
        <v>110.55</v>
      </c>
      <c r="D152" s="267">
        <f t="shared" si="8"/>
        <v>0.75</v>
      </c>
      <c r="E152" s="337">
        <f t="shared" si="6"/>
        <v>0.006830601092896175</v>
      </c>
      <c r="F152" s="267">
        <v>0.9500000000000028</v>
      </c>
      <c r="G152" s="160">
        <f t="shared" si="7"/>
        <v>-0.20000000000000284</v>
      </c>
      <c r="L152" s="270"/>
    </row>
    <row r="153" spans="1:12" s="69" customFormat="1" ht="13.5">
      <c r="A153" s="196" t="s">
        <v>155</v>
      </c>
      <c r="B153" s="275">
        <f>Volume!J154</f>
        <v>436</v>
      </c>
      <c r="C153" s="70">
        <v>439.4</v>
      </c>
      <c r="D153" s="267">
        <f t="shared" si="8"/>
        <v>3.3999999999999773</v>
      </c>
      <c r="E153" s="337">
        <f t="shared" si="6"/>
        <v>0.007798165137614626</v>
      </c>
      <c r="F153" s="267">
        <v>2.9500000000000455</v>
      </c>
      <c r="G153" s="160">
        <f t="shared" si="7"/>
        <v>0.4499999999999318</v>
      </c>
      <c r="L153" s="270"/>
    </row>
    <row r="154" spans="1:12" s="69" customFormat="1" ht="13.5">
      <c r="A154" s="196" t="s">
        <v>38</v>
      </c>
      <c r="B154" s="275">
        <f>Volume!J155</f>
        <v>626.45</v>
      </c>
      <c r="C154" s="70">
        <v>626.65</v>
      </c>
      <c r="D154" s="267">
        <f t="shared" si="8"/>
        <v>0.1999999999999318</v>
      </c>
      <c r="E154" s="337">
        <f t="shared" si="6"/>
        <v>0.00031925931838124635</v>
      </c>
      <c r="F154" s="267">
        <v>-0.6999999999999318</v>
      </c>
      <c r="G154" s="160">
        <f t="shared" si="7"/>
        <v>0.8999999999998636</v>
      </c>
      <c r="L154" s="270"/>
    </row>
    <row r="155" spans="1:7" ht="13.5">
      <c r="A155" s="196" t="s">
        <v>156</v>
      </c>
      <c r="B155" s="275">
        <f>Volume!J156</f>
        <v>355.25</v>
      </c>
      <c r="C155" s="70">
        <v>356.25</v>
      </c>
      <c r="D155" s="267">
        <f t="shared" si="8"/>
        <v>1</v>
      </c>
      <c r="E155" s="337">
        <f t="shared" si="6"/>
        <v>0.0028149190710767065</v>
      </c>
      <c r="F155" s="267">
        <v>1.8000000000000114</v>
      </c>
      <c r="G155" s="160">
        <f t="shared" si="7"/>
        <v>-0.8000000000000114</v>
      </c>
    </row>
    <row r="156" spans="1:7" ht="14.25" thickBot="1">
      <c r="A156" s="197" t="s">
        <v>211</v>
      </c>
      <c r="B156" s="275">
        <f>Volume!J157</f>
        <v>274.8</v>
      </c>
      <c r="C156" s="70">
        <v>276.95</v>
      </c>
      <c r="D156" s="267">
        <f t="shared" si="8"/>
        <v>2.1499999999999773</v>
      </c>
      <c r="E156" s="337">
        <f t="shared" si="6"/>
        <v>0.007823871906841256</v>
      </c>
      <c r="F156" s="267">
        <v>2.2000000000000455</v>
      </c>
      <c r="G156" s="160">
        <f t="shared" si="7"/>
        <v>-0.05000000000006821</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G108" sqref="G108"/>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7" t="s">
        <v>209</v>
      </c>
      <c r="B1" s="418"/>
      <c r="C1" s="418"/>
      <c r="D1" s="418"/>
      <c r="E1" s="418"/>
    </row>
    <row r="2" spans="1:5" s="69" customFormat="1" ht="14.25" thickBot="1">
      <c r="A2" s="135" t="s">
        <v>113</v>
      </c>
      <c r="B2" s="271" t="s">
        <v>214</v>
      </c>
      <c r="C2" s="33" t="s">
        <v>99</v>
      </c>
      <c r="D2" s="271" t="s">
        <v>123</v>
      </c>
      <c r="E2" s="208" t="s">
        <v>216</v>
      </c>
    </row>
    <row r="3" spans="1:5" s="69" customFormat="1" ht="13.5">
      <c r="A3" s="274" t="s">
        <v>213</v>
      </c>
      <c r="B3" s="182">
        <f>VLOOKUP(A3,Margins!$A$2:$M$157,2,FALSE)</f>
        <v>100</v>
      </c>
      <c r="C3" s="273">
        <f>VLOOKUP(A3,Basis!$A$3:$G$156,2,FALSE)</f>
        <v>4052.45</v>
      </c>
      <c r="D3" s="273">
        <f>VLOOKUP(A3,Basis!$A$3:$G$156,3,FALSE)</f>
        <v>4058.7</v>
      </c>
      <c r="E3" s="182">
        <f>VLOOKUP(A3,Margins!$A$2:$M$157,7,FALSE)</f>
        <v>40232.35</v>
      </c>
    </row>
    <row r="4" spans="1:5" s="69" customFormat="1" ht="13.5">
      <c r="A4" s="204" t="s">
        <v>134</v>
      </c>
      <c r="B4" s="182">
        <f>VLOOKUP(A4,Margins!$A$2:$M$157,2,FALSE)</f>
        <v>100</v>
      </c>
      <c r="C4" s="275">
        <f>VLOOKUP(A4,Basis!$A$3:$G$156,2,FALSE)</f>
        <v>3620.9</v>
      </c>
      <c r="D4" s="276">
        <f>VLOOKUP(A4,Basis!$A$3:$G$156,3,FALSE)</f>
        <v>3648.15</v>
      </c>
      <c r="E4" s="381">
        <f>VLOOKUP(A4,Margins!$A$2:$M$157,7,FALSE)</f>
        <v>58286.5</v>
      </c>
    </row>
    <row r="5" spans="1:5" s="69" customFormat="1" ht="13.5">
      <c r="A5" s="204" t="s">
        <v>0</v>
      </c>
      <c r="B5" s="182">
        <f>VLOOKUP(A5,Margins!$A$2:$M$157,2,FALSE)</f>
        <v>375</v>
      </c>
      <c r="C5" s="275">
        <f>VLOOKUP(A5,Basis!$A$3:$G$156,2,FALSE)</f>
        <v>1064.85</v>
      </c>
      <c r="D5" s="276">
        <f>VLOOKUP(A5,Basis!$A$3:$G$156,3,FALSE)</f>
        <v>1070.05</v>
      </c>
      <c r="E5" s="381">
        <f>VLOOKUP(A5,Margins!$A$2:$M$157,7,FALSE)</f>
        <v>63612.1875</v>
      </c>
    </row>
    <row r="6" spans="1:5" s="69" customFormat="1" ht="13.5">
      <c r="A6" s="196" t="s">
        <v>193</v>
      </c>
      <c r="B6" s="182">
        <f>VLOOKUP(A6,Margins!$A$2:$M$157,2,FALSE)</f>
        <v>100</v>
      </c>
      <c r="C6" s="275">
        <f>VLOOKUP(A6,Basis!$A$3:$G$156,2,FALSE)</f>
        <v>2768</v>
      </c>
      <c r="D6" s="276">
        <f>VLOOKUP(A6,Basis!$A$3:$G$156,3,FALSE)</f>
        <v>2792.75</v>
      </c>
      <c r="E6" s="381">
        <f>VLOOKUP(A6,Margins!$A$2:$M$157,7,FALSE)</f>
        <v>43962.159999999996</v>
      </c>
    </row>
    <row r="7" spans="1:5" s="14" customFormat="1" ht="13.5">
      <c r="A7" s="204" t="s">
        <v>233</v>
      </c>
      <c r="B7" s="182">
        <f>VLOOKUP(A7,Margins!$A$2:$M$157,2,FALSE)</f>
        <v>1000</v>
      </c>
      <c r="C7" s="275">
        <f>VLOOKUP(A7,Basis!$A$3:$G$156,2,FALSE)</f>
        <v>663.8</v>
      </c>
      <c r="D7" s="276">
        <f>VLOOKUP(A7,Basis!$A$3:$G$156,3,FALSE)</f>
        <v>664.45</v>
      </c>
      <c r="E7" s="381">
        <f>VLOOKUP(A7,Margins!$A$2:$M$157,7,FALSE)</f>
        <v>101620</v>
      </c>
    </row>
    <row r="8" spans="1:5" s="69" customFormat="1" ht="13.5">
      <c r="A8" s="204" t="s">
        <v>1</v>
      </c>
      <c r="B8" s="182">
        <f>VLOOKUP(A8,Margins!$A$2:$M$157,2,FALSE)</f>
        <v>150</v>
      </c>
      <c r="C8" s="275">
        <f>VLOOKUP(A8,Basis!$A$3:$G$156,2,FALSE)</f>
        <v>2247.95</v>
      </c>
      <c r="D8" s="276">
        <f>VLOOKUP(A8,Basis!$A$3:$G$156,3,FALSE)</f>
        <v>2267.45</v>
      </c>
      <c r="E8" s="381">
        <f>VLOOKUP(A8,Margins!$A$2:$M$157,7,FALSE)</f>
        <v>51749.625</v>
      </c>
    </row>
    <row r="9" spans="1:5" s="69" customFormat="1" ht="13.5">
      <c r="A9" s="204" t="s">
        <v>2</v>
      </c>
      <c r="B9" s="182">
        <f>VLOOKUP(A9,Margins!$A$2:$M$157,2,FALSE)</f>
        <v>1100</v>
      </c>
      <c r="C9" s="275">
        <f>VLOOKUP(A9,Basis!$A$3:$G$156,2,FALSE)</f>
        <v>367.85</v>
      </c>
      <c r="D9" s="276">
        <f>VLOOKUP(A9,Basis!$A$3:$G$156,3,FALSE)</f>
        <v>363.05</v>
      </c>
      <c r="E9" s="381">
        <f>VLOOKUP(A9,Margins!$A$2:$M$157,7,FALSE)</f>
        <v>62141.75</v>
      </c>
    </row>
    <row r="10" spans="1:5" s="69" customFormat="1" ht="13.5">
      <c r="A10" s="204" t="s">
        <v>3</v>
      </c>
      <c r="B10" s="182">
        <f>VLOOKUP(A10,Margins!$A$2:$M$157,2,FALSE)</f>
        <v>1250</v>
      </c>
      <c r="C10" s="275">
        <f>VLOOKUP(A10,Basis!$A$3:$G$156,2,FALSE)</f>
        <v>255.2</v>
      </c>
      <c r="D10" s="276">
        <f>VLOOKUP(A10,Basis!$A$3:$G$156,3,FALSE)</f>
        <v>254.85</v>
      </c>
      <c r="E10" s="381">
        <f>VLOOKUP(A10,Margins!$A$2:$M$157,7,FALSE)</f>
        <v>49337.5</v>
      </c>
    </row>
    <row r="11" spans="1:5" s="69" customFormat="1" ht="13.5">
      <c r="A11" s="204" t="s">
        <v>139</v>
      </c>
      <c r="B11" s="182">
        <f>VLOOKUP(A11,Margins!$A$2:$M$157,2,FALSE)</f>
        <v>1800</v>
      </c>
      <c r="C11" s="275">
        <f>VLOOKUP(A11,Basis!$A$3:$G$156,2,FALSE)</f>
        <v>153.8</v>
      </c>
      <c r="D11" s="276">
        <f>VLOOKUP(A11,Basis!$A$3:$G$156,3,FALSE)</f>
        <v>151.85</v>
      </c>
      <c r="E11" s="381">
        <f>VLOOKUP(A11,Margins!$A$2:$M$157,7,FALSE)</f>
        <v>43236</v>
      </c>
    </row>
    <row r="12" spans="1:5" s="69" customFormat="1" ht="13.5">
      <c r="A12" s="204" t="s">
        <v>309</v>
      </c>
      <c r="B12" s="182">
        <f>VLOOKUP(A12,Margins!$A$2:$M$157,2,FALSE)</f>
        <v>400</v>
      </c>
      <c r="C12" s="275">
        <f>VLOOKUP(A12,Basis!$A$3:$G$156,2,FALSE)</f>
        <v>809.45</v>
      </c>
      <c r="D12" s="276">
        <f>VLOOKUP(A12,Basis!$A$3:$G$156,3,FALSE)</f>
        <v>811</v>
      </c>
      <c r="E12" s="381">
        <f>VLOOKUP(A12,Margins!$A$2:$M$157,7,FALSE)</f>
        <v>50988.182</v>
      </c>
    </row>
    <row r="13" spans="1:5" s="69" customFormat="1" ht="13.5">
      <c r="A13" s="204" t="s">
        <v>89</v>
      </c>
      <c r="B13" s="182">
        <f>VLOOKUP(A13,Margins!$A$2:$M$157,2,FALSE)</f>
        <v>1500</v>
      </c>
      <c r="C13" s="275">
        <f>VLOOKUP(A13,Basis!$A$3:$G$156,2,FALSE)</f>
        <v>281.2</v>
      </c>
      <c r="D13" s="276">
        <f>VLOOKUP(A13,Basis!$A$3:$G$156,3,FALSE)</f>
        <v>277.15</v>
      </c>
      <c r="E13" s="381">
        <f>VLOOKUP(A13,Margins!$A$2:$M$157,7,FALSE)</f>
        <v>68690.51999999999</v>
      </c>
    </row>
    <row r="14" spans="1:5" s="69" customFormat="1" ht="13.5">
      <c r="A14" s="204" t="s">
        <v>140</v>
      </c>
      <c r="B14" s="182">
        <f>VLOOKUP(A14,Margins!$A$2:$M$157,2,FALSE)</f>
        <v>300</v>
      </c>
      <c r="C14" s="275">
        <f>VLOOKUP(A14,Basis!$A$3:$G$156,2,FALSE)</f>
        <v>1166.45</v>
      </c>
      <c r="D14" s="276">
        <f>VLOOKUP(A14,Basis!$A$3:$G$156,3,FALSE)</f>
        <v>1172.55</v>
      </c>
      <c r="E14" s="381">
        <f>VLOOKUP(A14,Margins!$A$2:$M$157,7,FALSE)</f>
        <v>54837.75</v>
      </c>
    </row>
    <row r="15" spans="1:5" s="69" customFormat="1" ht="13.5">
      <c r="A15" s="204" t="s">
        <v>24</v>
      </c>
      <c r="B15" s="182">
        <f>VLOOKUP(A15,Margins!$A$2:$M$157,2,FALSE)</f>
        <v>175</v>
      </c>
      <c r="C15" s="275">
        <f>VLOOKUP(A15,Basis!$A$3:$G$156,2,FALSE)</f>
        <v>2826.75</v>
      </c>
      <c r="D15" s="276">
        <f>VLOOKUP(A15,Basis!$A$3:$G$156,3,FALSE)</f>
        <v>2827.75</v>
      </c>
      <c r="E15" s="381">
        <f>VLOOKUP(A15,Margins!$A$2:$M$157,7,FALSE)</f>
        <v>77010.0625</v>
      </c>
    </row>
    <row r="16" spans="1:5" s="69" customFormat="1" ht="13.5">
      <c r="A16" s="196" t="s">
        <v>195</v>
      </c>
      <c r="B16" s="182">
        <f>VLOOKUP(A16,Margins!$A$2:$M$157,2,FALSE)</f>
        <v>2062</v>
      </c>
      <c r="C16" s="275">
        <f>VLOOKUP(A16,Basis!$A$3:$G$156,2,FALSE)</f>
        <v>141.3</v>
      </c>
      <c r="D16" s="276">
        <f>VLOOKUP(A16,Basis!$A$3:$G$156,3,FALSE)</f>
        <v>142.05</v>
      </c>
      <c r="E16" s="381">
        <f>VLOOKUP(A16,Margins!$A$2:$M$157,7,FALSE)</f>
        <v>45745.47</v>
      </c>
    </row>
    <row r="17" spans="1:5" s="69" customFormat="1" ht="13.5">
      <c r="A17" s="204" t="s">
        <v>197</v>
      </c>
      <c r="B17" s="182">
        <f>VLOOKUP(A17,Margins!$A$2:$M$157,2,FALSE)</f>
        <v>650</v>
      </c>
      <c r="C17" s="275">
        <f>VLOOKUP(A17,Basis!$A$3:$G$156,2,FALSE)</f>
        <v>631.85</v>
      </c>
      <c r="D17" s="276">
        <f>VLOOKUP(A17,Basis!$A$3:$G$156,3,FALSE)</f>
        <v>625.3</v>
      </c>
      <c r="E17" s="381">
        <f>VLOOKUP(A17,Margins!$A$2:$M$157,7,FALSE)</f>
        <v>63051.625</v>
      </c>
    </row>
    <row r="18" spans="1:5" s="69" customFormat="1" ht="13.5">
      <c r="A18" s="204" t="s">
        <v>4</v>
      </c>
      <c r="B18" s="182">
        <f>VLOOKUP(A18,Margins!$A$2:$M$157,2,FALSE)</f>
        <v>300</v>
      </c>
      <c r="C18" s="275">
        <f>VLOOKUP(A18,Basis!$A$3:$G$156,2,FALSE)</f>
        <v>1578.7</v>
      </c>
      <c r="D18" s="276">
        <f>VLOOKUP(A18,Basis!$A$3:$G$156,3,FALSE)</f>
        <v>1589.75</v>
      </c>
      <c r="E18" s="381">
        <f>VLOOKUP(A18,Margins!$A$2:$M$157,7,FALSE)</f>
        <v>72871.5</v>
      </c>
    </row>
    <row r="19" spans="1:5" s="69" customFormat="1" ht="13.5">
      <c r="A19" s="204" t="s">
        <v>79</v>
      </c>
      <c r="B19" s="182">
        <f>VLOOKUP(A19,Margins!$A$2:$M$157,2,FALSE)</f>
        <v>400</v>
      </c>
      <c r="C19" s="275">
        <f>VLOOKUP(A19,Basis!$A$3:$G$156,2,FALSE)</f>
        <v>1061.6</v>
      </c>
      <c r="D19" s="276">
        <f>VLOOKUP(A19,Basis!$A$3:$G$156,3,FALSE)</f>
        <v>1063.4</v>
      </c>
      <c r="E19" s="381">
        <f>VLOOKUP(A19,Margins!$A$2:$M$157,7,FALSE)</f>
        <v>64364</v>
      </c>
    </row>
    <row r="20" spans="1:5" s="69" customFormat="1" ht="13.5">
      <c r="A20" s="204" t="s">
        <v>196</v>
      </c>
      <c r="B20" s="182">
        <f>VLOOKUP(A20,Margins!$A$2:$M$157,2,FALSE)</f>
        <v>400</v>
      </c>
      <c r="C20" s="275">
        <f>VLOOKUP(A20,Basis!$A$3:$G$156,2,FALSE)</f>
        <v>743.15</v>
      </c>
      <c r="D20" s="276">
        <f>VLOOKUP(A20,Basis!$A$3:$G$156,3,FALSE)</f>
        <v>747.3</v>
      </c>
      <c r="E20" s="381">
        <f>VLOOKUP(A20,Margins!$A$2:$M$157,7,FALSE)</f>
        <v>46467</v>
      </c>
    </row>
    <row r="21" spans="1:5" s="69" customFormat="1" ht="13.5">
      <c r="A21" s="204" t="s">
        <v>5</v>
      </c>
      <c r="B21" s="182">
        <f>VLOOKUP(A21,Margins!$A$2:$M$157,2,FALSE)</f>
        <v>1595</v>
      </c>
      <c r="C21" s="275">
        <f>VLOOKUP(A21,Basis!$A$3:$G$156,2,FALSE)</f>
        <v>170.45</v>
      </c>
      <c r="D21" s="276">
        <f>VLOOKUP(A21,Basis!$A$3:$G$156,3,FALSE)</f>
        <v>171.7</v>
      </c>
      <c r="E21" s="381">
        <f>VLOOKUP(A21,Margins!$A$2:$M$157,7,FALSE)</f>
        <v>42686.1875</v>
      </c>
    </row>
    <row r="22" spans="1:5" s="69" customFormat="1" ht="13.5">
      <c r="A22" s="204" t="s">
        <v>198</v>
      </c>
      <c r="B22" s="182">
        <f>VLOOKUP(A22,Margins!$A$2:$M$157,2,FALSE)</f>
        <v>1000</v>
      </c>
      <c r="C22" s="275">
        <f>VLOOKUP(A22,Basis!$A$3:$G$156,2,FALSE)</f>
        <v>219.7</v>
      </c>
      <c r="D22" s="276">
        <f>VLOOKUP(A22,Basis!$A$3:$G$156,3,FALSE)</f>
        <v>219.7</v>
      </c>
      <c r="E22" s="381">
        <f>VLOOKUP(A22,Margins!$A$2:$M$157,7,FALSE)</f>
        <v>57945</v>
      </c>
    </row>
    <row r="23" spans="1:5" s="69" customFormat="1" ht="13.5">
      <c r="A23" s="204" t="s">
        <v>199</v>
      </c>
      <c r="B23" s="182">
        <f>VLOOKUP(A23,Margins!$A$2:$M$157,2,FALSE)</f>
        <v>1300</v>
      </c>
      <c r="C23" s="275">
        <f>VLOOKUP(A23,Basis!$A$3:$G$156,2,FALSE)</f>
        <v>304.25</v>
      </c>
      <c r="D23" s="276">
        <f>VLOOKUP(A23,Basis!$A$3:$G$156,3,FALSE)</f>
        <v>305.4</v>
      </c>
      <c r="E23" s="381">
        <f>VLOOKUP(A23,Margins!$A$2:$M$157,7,FALSE)</f>
        <v>64171.25</v>
      </c>
    </row>
    <row r="24" spans="1:5" s="69" customFormat="1" ht="13.5">
      <c r="A24" s="204" t="s">
        <v>310</v>
      </c>
      <c r="B24" s="182">
        <f>VLOOKUP(A24,Margins!$A$2:$M$157,2,FALSE)</f>
        <v>700</v>
      </c>
      <c r="C24" s="275">
        <f>VLOOKUP(A24,Basis!$A$3:$G$156,2,FALSE)</f>
        <v>972.3</v>
      </c>
      <c r="D24" s="276">
        <f>VLOOKUP(A24,Basis!$A$3:$G$156,3,FALSE)</f>
        <v>969</v>
      </c>
      <c r="E24" s="381">
        <f>VLOOKUP(A24,Margins!$A$2:$M$157,7,FALSE)</f>
        <v>101328.5</v>
      </c>
    </row>
    <row r="25" spans="1:5" s="69" customFormat="1" ht="13.5">
      <c r="A25" s="196" t="s">
        <v>201</v>
      </c>
      <c r="B25" s="182">
        <f>VLOOKUP(A25,Margins!$A$2:$M$157,2,FALSE)</f>
        <v>200</v>
      </c>
      <c r="C25" s="275">
        <f>VLOOKUP(A25,Basis!$A$3:$G$156,2,FALSE)</f>
        <v>2223.4</v>
      </c>
      <c r="D25" s="276">
        <f>VLOOKUP(A25,Basis!$A$3:$G$156,3,FALSE)</f>
        <v>2227.9</v>
      </c>
      <c r="E25" s="381">
        <f>VLOOKUP(A25,Margins!$A$2:$M$157,7,FALSE)</f>
        <v>69218</v>
      </c>
    </row>
    <row r="26" spans="1:5" s="69" customFormat="1" ht="13.5">
      <c r="A26" s="204" t="s">
        <v>35</v>
      </c>
      <c r="B26" s="182">
        <f>VLOOKUP(A26,Margins!$A$2:$M$157,2,FALSE)</f>
        <v>1100</v>
      </c>
      <c r="C26" s="275">
        <f>VLOOKUP(A26,Basis!$A$3:$G$156,2,FALSE)</f>
        <v>284.8</v>
      </c>
      <c r="D26" s="276">
        <f>VLOOKUP(A26,Basis!$A$3:$G$156,3,FALSE)</f>
        <v>287.05</v>
      </c>
      <c r="E26" s="381">
        <f>VLOOKUP(A26,Margins!$A$2:$M$157,7,FALSE)</f>
        <v>49368</v>
      </c>
    </row>
    <row r="27" spans="1:5" s="69" customFormat="1" ht="13.5">
      <c r="A27" s="204" t="s">
        <v>6</v>
      </c>
      <c r="B27" s="182">
        <f>VLOOKUP(A27,Margins!$A$2:$M$157,2,FALSE)</f>
        <v>1125</v>
      </c>
      <c r="C27" s="275">
        <f>VLOOKUP(A27,Basis!$A$3:$G$156,2,FALSE)</f>
        <v>171.1</v>
      </c>
      <c r="D27" s="276">
        <f>VLOOKUP(A27,Basis!$A$3:$G$156,3,FALSE)</f>
        <v>171.65</v>
      </c>
      <c r="E27" s="381">
        <f>VLOOKUP(A27,Margins!$A$2:$M$157,7,FALSE)</f>
        <v>30144.375</v>
      </c>
    </row>
    <row r="28" spans="1:5" s="69" customFormat="1" ht="13.5">
      <c r="A28" s="204" t="s">
        <v>132</v>
      </c>
      <c r="B28" s="182">
        <f>VLOOKUP(A28,Margins!$A$2:$M$157,2,FALSE)</f>
        <v>400</v>
      </c>
      <c r="C28" s="275">
        <f>VLOOKUP(A28,Basis!$A$3:$G$156,2,FALSE)</f>
        <v>680.55</v>
      </c>
      <c r="D28" s="276">
        <f>VLOOKUP(A28,Basis!$A$3:$G$156,3,FALSE)</f>
        <v>683</v>
      </c>
      <c r="E28" s="381">
        <f>VLOOKUP(A28,Margins!$A$2:$M$157,7,FALSE)</f>
        <v>52027</v>
      </c>
    </row>
    <row r="29" spans="1:5" s="69" customFormat="1" ht="13.5">
      <c r="A29" s="204" t="s">
        <v>210</v>
      </c>
      <c r="B29" s="182">
        <f>VLOOKUP(A29,Margins!$A$2:$M$157,2,FALSE)</f>
        <v>200</v>
      </c>
      <c r="C29" s="275">
        <f>VLOOKUP(A29,Basis!$A$3:$G$156,2,FALSE)</f>
        <v>1466.2</v>
      </c>
      <c r="D29" s="276">
        <f>VLOOKUP(A29,Basis!$A$3:$G$156,3,FALSE)</f>
        <v>1482.05</v>
      </c>
      <c r="E29" s="381">
        <f>VLOOKUP(A29,Margins!$A$2:$M$157,7,FALSE)</f>
        <v>45582</v>
      </c>
    </row>
    <row r="30" spans="1:5" s="69" customFormat="1" ht="13.5">
      <c r="A30" s="204" t="s">
        <v>7</v>
      </c>
      <c r="B30" s="182">
        <f>VLOOKUP(A30,Margins!$A$2:$M$157,2,FALSE)</f>
        <v>650</v>
      </c>
      <c r="C30" s="275">
        <f>VLOOKUP(A30,Basis!$A$3:$G$156,2,FALSE)</f>
        <v>933.45</v>
      </c>
      <c r="D30" s="276">
        <f>VLOOKUP(A30,Basis!$A$3:$G$156,3,FALSE)</f>
        <v>937.05</v>
      </c>
      <c r="E30" s="381">
        <f>VLOOKUP(A30,Margins!$A$2:$M$157,7,FALSE)</f>
        <v>101050.625</v>
      </c>
    </row>
    <row r="31" spans="1:5" s="69" customFormat="1" ht="13.5">
      <c r="A31" s="204" t="s">
        <v>44</v>
      </c>
      <c r="B31" s="182">
        <f>VLOOKUP(A31,Margins!$A$2:$M$157,2,FALSE)</f>
        <v>400</v>
      </c>
      <c r="C31" s="275">
        <f>VLOOKUP(A31,Basis!$A$3:$G$156,2,FALSE)</f>
        <v>922.35</v>
      </c>
      <c r="D31" s="276">
        <f>VLOOKUP(A31,Basis!$A$3:$G$156,3,FALSE)</f>
        <v>926.7</v>
      </c>
      <c r="E31" s="381">
        <f>VLOOKUP(A31,Margins!$A$2:$M$157,7,FALSE)</f>
        <v>57551</v>
      </c>
    </row>
    <row r="32" spans="1:5" s="69" customFormat="1" ht="13.5">
      <c r="A32" s="204" t="s">
        <v>8</v>
      </c>
      <c r="B32" s="182">
        <f>VLOOKUP(A32,Margins!$A$2:$M$157,2,FALSE)</f>
        <v>1600</v>
      </c>
      <c r="C32" s="275">
        <f>VLOOKUP(A32,Basis!$A$3:$G$156,2,FALSE)</f>
        <v>164.1</v>
      </c>
      <c r="D32" s="276">
        <f>VLOOKUP(A32,Basis!$A$3:$G$156,3,FALSE)</f>
        <v>164.65</v>
      </c>
      <c r="E32" s="381">
        <f>VLOOKUP(A32,Margins!$A$2:$M$157,7,FALSE)</f>
        <v>46312</v>
      </c>
    </row>
    <row r="33" spans="1:5" s="69" customFormat="1" ht="13.5">
      <c r="A33" s="196" t="s">
        <v>202</v>
      </c>
      <c r="B33" s="182">
        <f>VLOOKUP(A33,Margins!$A$2:$M$157,2,FALSE)</f>
        <v>1150</v>
      </c>
      <c r="C33" s="275">
        <f>VLOOKUP(A33,Basis!$A$3:$G$156,2,FALSE)</f>
        <v>212.7</v>
      </c>
      <c r="D33" s="276">
        <f>VLOOKUP(A33,Basis!$A$3:$G$156,3,FALSE)</f>
        <v>210.85</v>
      </c>
      <c r="E33" s="381">
        <f>VLOOKUP(A33,Margins!$A$2:$M$157,7,FALSE)</f>
        <v>38312.25</v>
      </c>
    </row>
    <row r="34" spans="1:5" s="69" customFormat="1" ht="13.5">
      <c r="A34" s="204" t="s">
        <v>36</v>
      </c>
      <c r="B34" s="182">
        <f>VLOOKUP(A34,Margins!$A$2:$M$157,2,FALSE)</f>
        <v>450</v>
      </c>
      <c r="C34" s="275">
        <f>VLOOKUP(A34,Basis!$A$3:$G$156,2,FALSE)</f>
        <v>923.65</v>
      </c>
      <c r="D34" s="276">
        <f>VLOOKUP(A34,Basis!$A$3:$G$156,3,FALSE)</f>
        <v>926.35</v>
      </c>
      <c r="E34" s="381">
        <f>VLOOKUP(A34,Margins!$A$2:$M$157,7,FALSE)</f>
        <v>64999.125</v>
      </c>
    </row>
    <row r="35" spans="1:5" s="69" customFormat="1" ht="13.5">
      <c r="A35" s="204" t="s">
        <v>80</v>
      </c>
      <c r="B35" s="182">
        <f>VLOOKUP(A35,Margins!$A$2:$M$157,2,FALSE)</f>
        <v>1200</v>
      </c>
      <c r="C35" s="275">
        <f>VLOOKUP(A35,Basis!$A$3:$G$156,2,FALSE)</f>
        <v>225.95</v>
      </c>
      <c r="D35" s="276">
        <f>VLOOKUP(A35,Basis!$A$3:$G$156,3,FALSE)</f>
        <v>226.05</v>
      </c>
      <c r="E35" s="381">
        <f>VLOOKUP(A35,Margins!$A$2:$M$157,7,FALSE)</f>
        <v>46825.337999999996</v>
      </c>
    </row>
    <row r="36" spans="1:5" s="69" customFormat="1" ht="13.5">
      <c r="A36" s="204" t="s">
        <v>81</v>
      </c>
      <c r="B36" s="182">
        <f>VLOOKUP(A36,Margins!$A$2:$M$157,2,FALSE)</f>
        <v>1200</v>
      </c>
      <c r="C36" s="275">
        <f>VLOOKUP(A36,Basis!$A$3:$G$156,2,FALSE)</f>
        <v>516</v>
      </c>
      <c r="D36" s="276">
        <f>VLOOKUP(A36,Basis!$A$3:$G$156,3,FALSE)</f>
        <v>517.25</v>
      </c>
      <c r="E36" s="381">
        <f>VLOOKUP(A36,Margins!$A$2:$M$157,7,FALSE)</f>
        <v>94092</v>
      </c>
    </row>
    <row r="37" spans="1:5" s="69" customFormat="1" ht="13.5">
      <c r="A37" s="204" t="s">
        <v>23</v>
      </c>
      <c r="B37" s="182">
        <f>VLOOKUP(A37,Margins!$A$2:$M$157,2,FALSE)</f>
        <v>800</v>
      </c>
      <c r="C37" s="275">
        <f>VLOOKUP(A37,Basis!$A$3:$G$156,2,FALSE)</f>
        <v>421.25</v>
      </c>
      <c r="D37" s="276">
        <f>VLOOKUP(A37,Basis!$A$3:$G$156,3,FALSE)</f>
        <v>423.1</v>
      </c>
      <c r="E37" s="381">
        <f>VLOOKUP(A37,Margins!$A$2:$M$157,7,FALSE)</f>
        <v>52810</v>
      </c>
    </row>
    <row r="38" spans="1:5" s="69" customFormat="1" ht="13.5">
      <c r="A38" s="204" t="s">
        <v>235</v>
      </c>
      <c r="B38" s="182">
        <f>VLOOKUP(A38,Margins!$A$2:$M$157,2,FALSE)</f>
        <v>700</v>
      </c>
      <c r="C38" s="275">
        <f>VLOOKUP(A38,Basis!$A$3:$G$156,2,FALSE)</f>
        <v>433.3</v>
      </c>
      <c r="D38" s="276">
        <f>VLOOKUP(A38,Basis!$A$3:$G$156,3,FALSE)</f>
        <v>436.25</v>
      </c>
      <c r="E38" s="381">
        <f>VLOOKUP(A38,Margins!$A$2:$M$157,7,FALSE)</f>
        <v>59272.5</v>
      </c>
    </row>
    <row r="39" spans="1:5" s="69" customFormat="1" ht="13.5">
      <c r="A39" s="204" t="s">
        <v>98</v>
      </c>
      <c r="B39" s="182">
        <f>VLOOKUP(A39,Margins!$A$2:$M$157,2,FALSE)</f>
        <v>550</v>
      </c>
      <c r="C39" s="275">
        <f>VLOOKUP(A39,Basis!$A$3:$G$156,2,FALSE)</f>
        <v>524.95</v>
      </c>
      <c r="D39" s="276">
        <f>VLOOKUP(A39,Basis!$A$3:$G$156,3,FALSE)</f>
        <v>528.8</v>
      </c>
      <c r="E39" s="381">
        <f>VLOOKUP(A39,Margins!$A$2:$M$157,7,FALSE)</f>
        <v>44922.625</v>
      </c>
    </row>
    <row r="40" spans="1:5" s="69" customFormat="1" ht="13.5">
      <c r="A40" s="196" t="s">
        <v>203</v>
      </c>
      <c r="B40" s="182">
        <f>VLOOKUP(A40,Margins!$A$2:$M$157,2,FALSE)</f>
        <v>300</v>
      </c>
      <c r="C40" s="275">
        <f>VLOOKUP(A40,Basis!$A$3:$G$156,2,FALSE)</f>
        <v>1339.5</v>
      </c>
      <c r="D40" s="276">
        <f>VLOOKUP(A40,Basis!$A$3:$G$156,3,FALSE)</f>
        <v>1343.1</v>
      </c>
      <c r="E40" s="381">
        <f>VLOOKUP(A40,Margins!$A$2:$M$157,7,FALSE)</f>
        <v>61936.5</v>
      </c>
    </row>
    <row r="41" spans="1:5" s="69" customFormat="1" ht="13.5">
      <c r="A41" s="204" t="s">
        <v>212</v>
      </c>
      <c r="B41" s="182">
        <f>VLOOKUP(A41,Margins!$A$2:$M$157,2,FALSE)</f>
        <v>2700</v>
      </c>
      <c r="C41" s="275">
        <f>VLOOKUP(A41,Basis!$A$3:$G$156,2,FALSE)</f>
        <v>90.65</v>
      </c>
      <c r="D41" s="276">
        <f>VLOOKUP(A41,Basis!$A$3:$G$156,3,FALSE)</f>
        <v>90.2</v>
      </c>
      <c r="E41" s="381">
        <f>VLOOKUP(A41,Margins!$A$2:$M$157,7,FALSE)</f>
        <v>39426.75</v>
      </c>
    </row>
    <row r="42" spans="1:5" s="69" customFormat="1" ht="13.5">
      <c r="A42" s="204" t="s">
        <v>204</v>
      </c>
      <c r="B42" s="182">
        <f>VLOOKUP(A42,Margins!$A$2:$M$157,2,FALSE)</f>
        <v>600</v>
      </c>
      <c r="C42" s="275">
        <f>VLOOKUP(A42,Basis!$A$3:$G$156,2,FALSE)</f>
        <v>496.5</v>
      </c>
      <c r="D42" s="276">
        <f>VLOOKUP(A42,Basis!$A$3:$G$156,3,FALSE)</f>
        <v>495.8</v>
      </c>
      <c r="E42" s="381">
        <f>VLOOKUP(A42,Margins!$A$2:$M$157,7,FALSE)</f>
        <v>50307</v>
      </c>
    </row>
    <row r="43" spans="1:5" s="69" customFormat="1" ht="13.5">
      <c r="A43" s="196" t="s">
        <v>205</v>
      </c>
      <c r="B43" s="182">
        <f>VLOOKUP(A43,Margins!$A$2:$M$157,2,FALSE)</f>
        <v>500</v>
      </c>
      <c r="C43" s="275">
        <f>VLOOKUP(A43,Basis!$A$3:$G$156,2,FALSE)</f>
        <v>1225.45</v>
      </c>
      <c r="D43" s="276">
        <f>VLOOKUP(A43,Basis!$A$3:$G$156,3,FALSE)</f>
        <v>1228.9</v>
      </c>
      <c r="E43" s="381">
        <f>VLOOKUP(A43,Margins!$A$2:$M$157,7,FALSE)</f>
        <v>94871.25</v>
      </c>
    </row>
    <row r="44" spans="1:5" s="69" customFormat="1" ht="13.5">
      <c r="A44" s="204" t="s">
        <v>229</v>
      </c>
      <c r="B44" s="182">
        <f>VLOOKUP(A44,Margins!$A$2:$M$157,2,FALSE)</f>
        <v>375</v>
      </c>
      <c r="C44" s="275">
        <f>VLOOKUP(A44,Basis!$A$3:$G$156,2,FALSE)</f>
        <v>1116.65</v>
      </c>
      <c r="D44" s="276">
        <f>VLOOKUP(A44,Basis!$A$3:$G$156,3,FALSE)</f>
        <v>1121.9</v>
      </c>
      <c r="E44" s="381">
        <f>VLOOKUP(A44,Margins!$A$2:$M$157,7,FALSE)</f>
        <v>85229.47875000001</v>
      </c>
    </row>
    <row r="45" spans="1:5" s="69" customFormat="1" ht="13.5">
      <c r="A45" s="204" t="s">
        <v>151</v>
      </c>
      <c r="B45" s="182">
        <f>VLOOKUP(A45,Margins!$A$2:$M$157,2,FALSE)</f>
        <v>450</v>
      </c>
      <c r="C45" s="275">
        <f>VLOOKUP(A45,Basis!$A$3:$G$156,2,FALSE)</f>
        <v>1030.4</v>
      </c>
      <c r="D45" s="276">
        <f>VLOOKUP(A45,Basis!$A$3:$G$156,3,FALSE)</f>
        <v>1025.4</v>
      </c>
      <c r="E45" s="381">
        <f>VLOOKUP(A45,Margins!$A$2:$M$157,7,FALSE)</f>
        <v>72162</v>
      </c>
    </row>
    <row r="46" spans="1:5" s="69" customFormat="1" ht="13.5">
      <c r="A46" s="204" t="s">
        <v>230</v>
      </c>
      <c r="B46" s="182">
        <f>VLOOKUP(A46,Margins!$A$2:$M$157,2,FALSE)</f>
        <v>200</v>
      </c>
      <c r="C46" s="275">
        <f>VLOOKUP(A46,Basis!$A$3:$G$156,2,FALSE)</f>
        <v>1243.6</v>
      </c>
      <c r="D46" s="276">
        <f>VLOOKUP(A46,Basis!$A$3:$G$156,3,FALSE)</f>
        <v>1252.4</v>
      </c>
      <c r="E46" s="381">
        <f>VLOOKUP(A46,Margins!$A$2:$M$157,7,FALSE)</f>
        <v>40828</v>
      </c>
    </row>
    <row r="47" spans="1:5" s="69" customFormat="1" ht="13.5">
      <c r="A47" s="204" t="s">
        <v>311</v>
      </c>
      <c r="B47" s="182">
        <f>VLOOKUP(A47,Margins!$A$2:$M$157,2,FALSE)</f>
        <v>412</v>
      </c>
      <c r="C47" s="275">
        <f>VLOOKUP(A47,Basis!$A$3:$G$156,2,FALSE)</f>
        <v>941.2</v>
      </c>
      <c r="D47" s="276">
        <f>VLOOKUP(A47,Basis!$A$3:$G$156,3,FALSE)</f>
        <v>946.5</v>
      </c>
      <c r="E47" s="381">
        <f>VLOOKUP(A47,Margins!$A$2:$M$157,7,FALSE)</f>
        <v>60164.36</v>
      </c>
    </row>
    <row r="48" spans="1:5" s="69" customFormat="1" ht="13.5">
      <c r="A48" s="204" t="s">
        <v>312</v>
      </c>
      <c r="B48" s="182">
        <f>VLOOKUP(A48,Margins!$A$2:$M$157,2,FALSE)</f>
        <v>800</v>
      </c>
      <c r="C48" s="275">
        <f>VLOOKUP(A48,Basis!$A$3:$G$156,2,FALSE)</f>
        <v>579.05</v>
      </c>
      <c r="D48" s="276">
        <f>VLOOKUP(A48,Basis!$A$3:$G$156,3,FALSE)</f>
        <v>572.95</v>
      </c>
      <c r="E48" s="381">
        <f>VLOOKUP(A48,Margins!$A$2:$M$157,7,FALSE)</f>
        <v>71938</v>
      </c>
    </row>
    <row r="49" spans="1:5" s="69" customFormat="1" ht="13.5">
      <c r="A49" s="204" t="s">
        <v>185</v>
      </c>
      <c r="B49" s="182">
        <f>VLOOKUP(A49,Margins!$A$2:$M$157,2,FALSE)</f>
        <v>675</v>
      </c>
      <c r="C49" s="275">
        <f>VLOOKUP(A49,Basis!$A$3:$G$156,2,FALSE)</f>
        <v>468.15</v>
      </c>
      <c r="D49" s="276">
        <f>VLOOKUP(A49,Basis!$A$3:$G$156,3,FALSE)</f>
        <v>470.85</v>
      </c>
      <c r="E49" s="381">
        <f>VLOOKUP(A49,Margins!$A$2:$M$157,7,FALSE)</f>
        <v>49475.8125</v>
      </c>
    </row>
    <row r="50" spans="1:5" ht="13.5">
      <c r="A50" s="204" t="s">
        <v>118</v>
      </c>
      <c r="B50" s="182">
        <f>VLOOKUP(A50,Margins!$A$2:$M$157,2,FALSE)</f>
        <v>250</v>
      </c>
      <c r="C50" s="275">
        <f>VLOOKUP(A50,Basis!$A$3:$G$156,2,FALSE)</f>
        <v>1323.95</v>
      </c>
      <c r="D50" s="276">
        <f>VLOOKUP(A50,Basis!$A$3:$G$156,3,FALSE)</f>
        <v>1326.35</v>
      </c>
      <c r="E50" s="381">
        <f>VLOOKUP(A50,Margins!$A$2:$M$157,7,FALSE)</f>
        <v>50864.375</v>
      </c>
    </row>
    <row r="51" spans="1:5" ht="13.5">
      <c r="A51" s="204" t="s">
        <v>155</v>
      </c>
      <c r="B51" s="182">
        <f>VLOOKUP(A51,Margins!$A$2:$M$157,2,FALSE)</f>
        <v>525</v>
      </c>
      <c r="C51" s="275">
        <f>VLOOKUP(A51,Basis!$A$3:$G$156,2,FALSE)</f>
        <v>436</v>
      </c>
      <c r="D51" s="276">
        <f>VLOOKUP(A51,Basis!$A$3:$G$156,3,FALSE)</f>
        <v>439.4</v>
      </c>
      <c r="E51" s="381">
        <f>VLOOKUP(A51,Margins!$A$2:$M$157,7,FALSE)</f>
        <v>37784.25</v>
      </c>
    </row>
    <row r="52" spans="1:5" ht="13.5">
      <c r="A52" s="204" t="s">
        <v>38</v>
      </c>
      <c r="B52" s="182">
        <f>VLOOKUP(A52,Margins!$A$2:$M$157,2,FALSE)</f>
        <v>600</v>
      </c>
      <c r="C52" s="275">
        <f>VLOOKUP(A52,Basis!$A$3:$G$156,2,FALSE)</f>
        <v>626.45</v>
      </c>
      <c r="D52" s="276">
        <f>VLOOKUP(A52,Basis!$A$3:$G$156,3,FALSE)</f>
        <v>626.65</v>
      </c>
      <c r="E52" s="381">
        <f>VLOOKUP(A52,Margins!$A$2:$M$157,7,FALSE)</f>
        <v>60751.50000000001</v>
      </c>
    </row>
    <row r="53" spans="1:5" ht="14.25" thickBot="1">
      <c r="A53" s="204" t="s">
        <v>211</v>
      </c>
      <c r="B53" s="182">
        <f>VLOOKUP(A53,Margins!$A$2:$M$157,2,FALSE)</f>
        <v>700</v>
      </c>
      <c r="C53" s="167">
        <f>VLOOKUP(A53,Basis!$A$3:$G$156,2,FALSE)</f>
        <v>274.8</v>
      </c>
      <c r="D53" s="276">
        <f>VLOOKUP(A53,Basis!$A$3:$G$156,3,FALSE)</f>
        <v>276.95</v>
      </c>
      <c r="E53" s="381">
        <f>VLOOKUP(A53,Margins!$A$2:$M$157,7,FALSE)</f>
        <v>35343</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3"/>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D205" sqref="D205"/>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hidden="1" customWidth="1"/>
    <col min="6" max="6" width="11.00390625" style="0" hidden="1" customWidth="1"/>
    <col min="7" max="7" width="10.421875" style="0" hidden="1"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9" t="s">
        <v>26</v>
      </c>
      <c r="B1" s="420"/>
      <c r="C1" s="420"/>
      <c r="D1" s="420"/>
      <c r="E1" s="420"/>
      <c r="F1" s="420"/>
      <c r="G1" s="420"/>
      <c r="H1" s="420"/>
      <c r="I1" s="420"/>
      <c r="J1" s="420"/>
      <c r="K1" s="421"/>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283</v>
      </c>
      <c r="B3" s="237">
        <f>'Open Int.'!K7</f>
        <v>454800</v>
      </c>
      <c r="C3" s="239">
        <f>'Open Int.'!R7</f>
        <v>78.932814</v>
      </c>
      <c r="D3" s="242">
        <f>B3/H3</f>
        <v>0.1640471307262296</v>
      </c>
      <c r="E3" s="243">
        <f>'Open Int.'!B7/'Open Int.'!K7</f>
        <v>0.9744942832014072</v>
      </c>
      <c r="F3" s="244">
        <f>'Open Int.'!E7/'Open Int.'!K7</f>
        <v>0.020668425681618294</v>
      </c>
      <c r="G3" s="245">
        <f>'Open Int.'!H7/'Open Int.'!K7</f>
        <v>0.004837291116974494</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298900</v>
      </c>
      <c r="C4" s="240">
        <f>'Open Int.'!R8</f>
        <v>108.228701</v>
      </c>
      <c r="D4" s="162">
        <f aca="true" t="shared" si="0" ref="D4:D67">B4/H4</f>
        <v>0.07362934019588016</v>
      </c>
      <c r="E4" s="246">
        <f>'Open Int.'!B8/'Open Int.'!K8</f>
        <v>0.9933087989294078</v>
      </c>
      <c r="F4" s="231">
        <f>'Open Int.'!E8/'Open Int.'!K8</f>
        <v>0.006356641017062563</v>
      </c>
      <c r="G4" s="247">
        <f>'Open Int.'!H8/'Open Int.'!K8</f>
        <v>0.00033456005352960856</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3318375</v>
      </c>
      <c r="C5" s="240">
        <f>'Open Int.'!R9</f>
        <v>353.357161875</v>
      </c>
      <c r="D5" s="162">
        <f t="shared" si="0"/>
        <v>0.13712426546290843</v>
      </c>
      <c r="E5" s="246">
        <f>'Open Int.'!B9/'Open Int.'!K9</f>
        <v>0.9700531133461409</v>
      </c>
      <c r="F5" s="231">
        <f>'Open Int.'!E9/'Open Int.'!K9</f>
        <v>0.027008701548197536</v>
      </c>
      <c r="G5" s="247">
        <f>'Open Int.'!H9/'Open Int.'!K9</f>
        <v>0.002938185105661657</v>
      </c>
      <c r="H5" s="166">
        <v>24199765</v>
      </c>
      <c r="I5" s="233">
        <v>2760750</v>
      </c>
      <c r="J5" s="361">
        <v>1380375</v>
      </c>
      <c r="K5" s="118" t="str">
        <f t="shared" si="1"/>
        <v>Gross Exposure is less then 30%</v>
      </c>
      <c r="M5"/>
      <c r="N5"/>
    </row>
    <row r="6" spans="1:14" s="7" customFormat="1" ht="15">
      <c r="A6" s="204" t="s">
        <v>135</v>
      </c>
      <c r="B6" s="238">
        <f>'Open Int.'!K10</f>
        <v>3929800</v>
      </c>
      <c r="C6" s="240">
        <f>'Open Int.'!R10</f>
        <v>36.075564</v>
      </c>
      <c r="D6" s="162">
        <f t="shared" si="0"/>
        <v>0.098245</v>
      </c>
      <c r="E6" s="246">
        <f>'Open Int.'!B10/'Open Int.'!K10</f>
        <v>0.9201995012468828</v>
      </c>
      <c r="F6" s="231">
        <f>'Open Int.'!E10/'Open Int.'!K10</f>
        <v>0.07605985037406483</v>
      </c>
      <c r="G6" s="247">
        <f>'Open Int.'!H10/'Open Int.'!K10</f>
        <v>0.003740648379052369</v>
      </c>
      <c r="H6" s="191">
        <v>40000000</v>
      </c>
      <c r="I6" s="169">
        <v>7996800</v>
      </c>
      <c r="J6" s="362">
        <v>5615400</v>
      </c>
      <c r="K6" s="373" t="str">
        <f t="shared" si="1"/>
        <v>Gross Exposure is less then 30%</v>
      </c>
      <c r="M6"/>
      <c r="N6"/>
    </row>
    <row r="7" spans="1:14" s="7" customFormat="1" ht="15">
      <c r="A7" s="204" t="s">
        <v>174</v>
      </c>
      <c r="B7" s="238">
        <f>'Open Int.'!K11</f>
        <v>8127100</v>
      </c>
      <c r="C7" s="240">
        <f>'Open Int.'!R11</f>
        <v>55.508093</v>
      </c>
      <c r="D7" s="162">
        <f t="shared" si="0"/>
        <v>0.33457062976145946</v>
      </c>
      <c r="E7" s="246">
        <f>'Open Int.'!B11/'Open Int.'!K11</f>
        <v>0.9431162407254741</v>
      </c>
      <c r="F7" s="231">
        <f>'Open Int.'!E11/'Open Int.'!K11</f>
        <v>0.05688375927452597</v>
      </c>
      <c r="G7" s="247">
        <f>'Open Int.'!H11/'Open Int.'!K11</f>
        <v>0</v>
      </c>
      <c r="H7" s="250">
        <v>24291134</v>
      </c>
      <c r="I7" s="234">
        <v>4857500</v>
      </c>
      <c r="J7" s="360">
        <v>4857500</v>
      </c>
      <c r="K7" s="118" t="str">
        <f t="shared" si="1"/>
        <v>Some sign of build up Gross exposure crosses 30%</v>
      </c>
      <c r="M7"/>
      <c r="N7"/>
    </row>
    <row r="8" spans="1:14" s="7" customFormat="1" ht="15">
      <c r="A8" s="204" t="s">
        <v>284</v>
      </c>
      <c r="B8" s="238">
        <f>'Open Int.'!K12</f>
        <v>109800</v>
      </c>
      <c r="C8" s="240">
        <f>'Open Int.'!R12</f>
        <v>3.856176</v>
      </c>
      <c r="D8" s="162">
        <f t="shared" si="0"/>
        <v>0.006810273713459904</v>
      </c>
      <c r="E8" s="246">
        <f>'Open Int.'!B12/'Open Int.'!K12</f>
        <v>1</v>
      </c>
      <c r="F8" s="231">
        <f>'Open Int.'!E12/'Open Int.'!K12</f>
        <v>0</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3735200</v>
      </c>
      <c r="C9" s="240">
        <f>'Open Int.'!R13</f>
        <v>33.299308</v>
      </c>
      <c r="D9" s="162">
        <f t="shared" si="0"/>
        <v>0.07947234042553192</v>
      </c>
      <c r="E9" s="246">
        <f>'Open Int.'!B13/'Open Int.'!K13</f>
        <v>0.937192118226601</v>
      </c>
      <c r="F9" s="231">
        <f>'Open Int.'!E13/'Open Int.'!K13</f>
        <v>0.06280788177339902</v>
      </c>
      <c r="G9" s="247">
        <f>'Open Int.'!H13/'Open Int.'!K13</f>
        <v>0</v>
      </c>
      <c r="H9" s="166">
        <v>47000000</v>
      </c>
      <c r="I9" s="233">
        <v>9397800</v>
      </c>
      <c r="J9" s="361">
        <v>5759200</v>
      </c>
      <c r="K9" s="118" t="str">
        <f t="shared" si="1"/>
        <v>Gross Exposure is less then 30%</v>
      </c>
      <c r="M9"/>
      <c r="N9"/>
    </row>
    <row r="10" spans="1:14" s="7" customFormat="1" ht="15">
      <c r="A10" s="204" t="s">
        <v>88</v>
      </c>
      <c r="B10" s="238">
        <f>'Open Int.'!K14</f>
        <v>20330400</v>
      </c>
      <c r="C10" s="240">
        <f>'Open Int.'!R14</f>
        <v>108.564336</v>
      </c>
      <c r="D10" s="162">
        <f t="shared" si="0"/>
        <v>0.7422693330247968</v>
      </c>
      <c r="E10" s="246">
        <f>'Open Int.'!B14/'Open Int.'!K14</f>
        <v>0.8688663282571912</v>
      </c>
      <c r="F10" s="231">
        <f>'Open Int.'!E14/'Open Int.'!K14</f>
        <v>0.11928934010152284</v>
      </c>
      <c r="G10" s="247">
        <f>'Open Int.'!H14/'Open Int.'!K14</f>
        <v>0.011844331641285956</v>
      </c>
      <c r="H10" s="166">
        <v>27389519</v>
      </c>
      <c r="I10" s="233">
        <v>5473900</v>
      </c>
      <c r="J10" s="361">
        <v>5473900</v>
      </c>
      <c r="K10" s="373" t="str">
        <f t="shared" si="1"/>
        <v>Gross exposure is Substantial as Open interest has crossed 60%</v>
      </c>
      <c r="M10"/>
      <c r="N10"/>
    </row>
    <row r="11" spans="1:14" s="7" customFormat="1" ht="15">
      <c r="A11" s="204" t="s">
        <v>136</v>
      </c>
      <c r="B11" s="238">
        <f>'Open Int.'!K15</f>
        <v>49211150</v>
      </c>
      <c r="C11" s="240">
        <f>'Open Int.'!R15</f>
        <v>228.09368025</v>
      </c>
      <c r="D11" s="162">
        <f t="shared" si="0"/>
        <v>0.39879098410489994</v>
      </c>
      <c r="E11" s="246">
        <f>'Open Int.'!B15/'Open Int.'!K15</f>
        <v>0.7836211915389094</v>
      </c>
      <c r="F11" s="231">
        <f>'Open Int.'!E15/'Open Int.'!K15</f>
        <v>0.18222394721521443</v>
      </c>
      <c r="G11" s="247">
        <f>'Open Int.'!H15/'Open Int.'!K15</f>
        <v>0.03415486124587619</v>
      </c>
      <c r="H11" s="250">
        <v>123400859</v>
      </c>
      <c r="I11" s="234">
        <v>24677200</v>
      </c>
      <c r="J11" s="360">
        <v>12338600</v>
      </c>
      <c r="K11" s="118" t="str">
        <f t="shared" si="1"/>
        <v>Some sign of build up Gross exposure crosses 30%</v>
      </c>
      <c r="M11"/>
      <c r="N11"/>
    </row>
    <row r="12" spans="1:14" s="7" customFormat="1" ht="15">
      <c r="A12" s="204" t="s">
        <v>157</v>
      </c>
      <c r="B12" s="238">
        <f>'Open Int.'!K16</f>
        <v>792400</v>
      </c>
      <c r="C12" s="240">
        <f>'Open Int.'!R16</f>
        <v>57.635214</v>
      </c>
      <c r="D12" s="162">
        <f t="shared" si="0"/>
        <v>0.16681279978779998</v>
      </c>
      <c r="E12" s="246">
        <f>'Open Int.'!B16/'Open Int.'!K16</f>
        <v>0.9995583038869258</v>
      </c>
      <c r="F12" s="231">
        <f>'Open Int.'!E16/'Open Int.'!K16</f>
        <v>0.00044169611307420494</v>
      </c>
      <c r="G12" s="247">
        <f>'Open Int.'!H16/'Open Int.'!K16</f>
        <v>0</v>
      </c>
      <c r="H12" s="250">
        <v>4750235</v>
      </c>
      <c r="I12" s="234">
        <v>949900</v>
      </c>
      <c r="J12" s="360">
        <v>708050</v>
      </c>
      <c r="K12" s="118" t="str">
        <f t="shared" si="1"/>
        <v>Gross Exposure is less then 30%</v>
      </c>
      <c r="M12"/>
      <c r="N12"/>
    </row>
    <row r="13" spans="1:14" s="7" customFormat="1" ht="15">
      <c r="A13" s="204" t="s">
        <v>193</v>
      </c>
      <c r="B13" s="238">
        <f>'Open Int.'!K17</f>
        <v>1359900</v>
      </c>
      <c r="C13" s="240">
        <f>'Open Int.'!R17</f>
        <v>376.42032</v>
      </c>
      <c r="D13" s="162">
        <f t="shared" si="0"/>
        <v>0.09849034343428491</v>
      </c>
      <c r="E13" s="246">
        <f>'Open Int.'!B17/'Open Int.'!K17</f>
        <v>0.9947054930509597</v>
      </c>
      <c r="F13" s="231">
        <f>'Open Int.'!E17/'Open Int.'!K17</f>
        <v>0.005000367674093683</v>
      </c>
      <c r="G13" s="247">
        <f>'Open Int.'!H17/'Open Int.'!K17</f>
        <v>0.0002941392749466873</v>
      </c>
      <c r="H13" s="250">
        <v>13807445</v>
      </c>
      <c r="I13" s="234">
        <v>1145400</v>
      </c>
      <c r="J13" s="360">
        <v>572700</v>
      </c>
      <c r="K13" s="118" t="str">
        <f t="shared" si="1"/>
        <v>Gross Exposure is less then 30%</v>
      </c>
      <c r="M13"/>
      <c r="N13"/>
    </row>
    <row r="14" spans="1:14" s="7" customFormat="1" ht="15">
      <c r="A14" s="204" t="s">
        <v>285</v>
      </c>
      <c r="B14" s="238">
        <f>'Open Int.'!K18</f>
        <v>4539100</v>
      </c>
      <c r="C14" s="240">
        <f>'Open Int.'!R18</f>
        <v>95.366491</v>
      </c>
      <c r="D14" s="162">
        <f t="shared" si="0"/>
        <v>0.2704850197862673</v>
      </c>
      <c r="E14" s="246">
        <f>'Open Int.'!B18/'Open Int.'!K18</f>
        <v>0.9326077856843867</v>
      </c>
      <c r="F14" s="231">
        <f>'Open Int.'!E18/'Open Int.'!K18</f>
        <v>0.06529928840519046</v>
      </c>
      <c r="G14" s="247">
        <f>'Open Int.'!H18/'Open Int.'!K18</f>
        <v>0.002092925910422771</v>
      </c>
      <c r="H14" s="250">
        <v>16781336</v>
      </c>
      <c r="I14" s="234">
        <v>3355400</v>
      </c>
      <c r="J14" s="360">
        <v>2272400</v>
      </c>
      <c r="K14" s="118" t="str">
        <f t="shared" si="1"/>
        <v>Gross Exposure is less then 30%</v>
      </c>
      <c r="M14"/>
      <c r="N14"/>
    </row>
    <row r="15" spans="1:14" s="8" customFormat="1" ht="15">
      <c r="A15" s="204" t="s">
        <v>286</v>
      </c>
      <c r="B15" s="238">
        <f>'Open Int.'!K19</f>
        <v>7324800</v>
      </c>
      <c r="C15" s="240">
        <f>'Open Int.'!R19</f>
        <v>62.004432</v>
      </c>
      <c r="D15" s="162">
        <f t="shared" si="0"/>
        <v>0.21732514720583287</v>
      </c>
      <c r="E15" s="246">
        <f>'Open Int.'!B19/'Open Int.'!K19</f>
        <v>0.8656618610747051</v>
      </c>
      <c r="F15" s="231">
        <f>'Open Int.'!E19/'Open Int.'!K19</f>
        <v>0.1251638269986894</v>
      </c>
      <c r="G15" s="247">
        <f>'Open Int.'!H19/'Open Int.'!K19</f>
        <v>0.009174311926605505</v>
      </c>
      <c r="H15" s="251">
        <v>33704337</v>
      </c>
      <c r="I15" s="235">
        <v>6739200</v>
      </c>
      <c r="J15" s="361">
        <v>5925600</v>
      </c>
      <c r="K15" s="118" t="str">
        <f t="shared" si="1"/>
        <v>Gross Exposure is less then 30%</v>
      </c>
      <c r="M15"/>
      <c r="N15"/>
    </row>
    <row r="16" spans="1:14" s="8" customFormat="1" ht="15">
      <c r="A16" s="204" t="s">
        <v>76</v>
      </c>
      <c r="B16" s="238">
        <f>'Open Int.'!K20</f>
        <v>7533400</v>
      </c>
      <c r="C16" s="240">
        <f>'Open Int.'!R20</f>
        <v>181.215937</v>
      </c>
      <c r="D16" s="162">
        <f t="shared" si="0"/>
        <v>0.22385443013901832</v>
      </c>
      <c r="E16" s="246">
        <f>'Open Int.'!B20/'Open Int.'!K20</f>
        <v>0.9864337483739082</v>
      </c>
      <c r="F16" s="231">
        <f>'Open Int.'!E20/'Open Int.'!K20</f>
        <v>0.012822895372607323</v>
      </c>
      <c r="G16" s="247">
        <f>'Open Int.'!H20/'Open Int.'!K20</f>
        <v>0.0007433562534844825</v>
      </c>
      <c r="H16" s="251">
        <v>33653120</v>
      </c>
      <c r="I16" s="235">
        <v>6729800</v>
      </c>
      <c r="J16" s="361">
        <v>3364200</v>
      </c>
      <c r="K16" s="118" t="str">
        <f t="shared" si="1"/>
        <v>Gross Exposure is less then 30%</v>
      </c>
      <c r="M16"/>
      <c r="N16"/>
    </row>
    <row r="17" spans="1:14" s="7" customFormat="1" ht="15">
      <c r="A17" s="204" t="s">
        <v>77</v>
      </c>
      <c r="B17" s="238">
        <f>'Open Int.'!K21</f>
        <v>5996400</v>
      </c>
      <c r="C17" s="240">
        <f>'Open Int.'!R21</f>
        <v>123.855642</v>
      </c>
      <c r="D17" s="162">
        <f t="shared" si="0"/>
        <v>0.2014626908997081</v>
      </c>
      <c r="E17" s="246">
        <f>'Open Int.'!B21/'Open Int.'!K21</f>
        <v>0.8447401774397972</v>
      </c>
      <c r="F17" s="231">
        <f>'Open Int.'!E21/'Open Int.'!K21</f>
        <v>0.12230671736375158</v>
      </c>
      <c r="G17" s="247">
        <f>'Open Int.'!H21/'Open Int.'!K21</f>
        <v>0.032953105196451206</v>
      </c>
      <c r="H17" s="250">
        <v>29764320</v>
      </c>
      <c r="I17" s="234">
        <v>5950800</v>
      </c>
      <c r="J17" s="360">
        <v>2975400</v>
      </c>
      <c r="K17" s="118" t="str">
        <f t="shared" si="1"/>
        <v>Gross Exposure is less then 30%</v>
      </c>
      <c r="M17"/>
      <c r="N17"/>
    </row>
    <row r="18" spans="1:14" s="7" customFormat="1" ht="15">
      <c r="A18" s="204" t="s">
        <v>287</v>
      </c>
      <c r="B18" s="238">
        <f>'Open Int.'!K22</f>
        <v>1803900</v>
      </c>
      <c r="C18" s="240">
        <f>'Open Int.'!R22</f>
        <v>41.3183295</v>
      </c>
      <c r="D18" s="162">
        <f t="shared" si="0"/>
        <v>0.2865264430598781</v>
      </c>
      <c r="E18" s="246">
        <f>'Open Int.'!B22/'Open Int.'!K22</f>
        <v>0.9947613504074505</v>
      </c>
      <c r="F18" s="231">
        <f>'Open Int.'!E22/'Open Int.'!K22</f>
        <v>0.004656577415599534</v>
      </c>
      <c r="G18" s="247">
        <f>'Open Int.'!H22/'Open Int.'!K22</f>
        <v>0.0005820721769499418</v>
      </c>
      <c r="H18" s="166">
        <v>6295754</v>
      </c>
      <c r="I18" s="232">
        <v>1258950</v>
      </c>
      <c r="J18" s="361">
        <v>1258950</v>
      </c>
      <c r="K18" s="373" t="str">
        <f t="shared" si="1"/>
        <v>Gross Exposure is less then 30%</v>
      </c>
      <c r="M18"/>
      <c r="N18"/>
    </row>
    <row r="19" spans="1:14" s="7" customFormat="1" ht="15">
      <c r="A19" s="204" t="s">
        <v>34</v>
      </c>
      <c r="B19" s="238">
        <f>'Open Int.'!K23</f>
        <v>601700</v>
      </c>
      <c r="C19" s="240">
        <f>'Open Int.'!R23</f>
        <v>79.051346</v>
      </c>
      <c r="D19" s="162">
        <f t="shared" si="0"/>
        <v>0.15579687629463915</v>
      </c>
      <c r="E19" s="246">
        <f>'Open Int.'!B23/'Open Int.'!K23</f>
        <v>0.9972577696526508</v>
      </c>
      <c r="F19" s="231">
        <f>'Open Int.'!E23/'Open Int.'!K23</f>
        <v>0.0018281535648994515</v>
      </c>
      <c r="G19" s="247">
        <f>'Open Int.'!H23/'Open Int.'!K23</f>
        <v>0.0009140767824497258</v>
      </c>
      <c r="H19" s="166">
        <v>3862080</v>
      </c>
      <c r="I19" s="232">
        <v>772200</v>
      </c>
      <c r="J19" s="361">
        <v>386100</v>
      </c>
      <c r="K19" s="373" t="str">
        <f t="shared" si="1"/>
        <v>Gross Exposure is less then 30%</v>
      </c>
      <c r="M19"/>
      <c r="N19"/>
    </row>
    <row r="20" spans="1:14" s="7" customFormat="1" ht="15">
      <c r="A20" s="204" t="s">
        <v>288</v>
      </c>
      <c r="B20" s="238">
        <f>'Open Int.'!K24</f>
        <v>262250</v>
      </c>
      <c r="C20" s="240">
        <f>'Open Int.'!R24</f>
        <v>30.52458875</v>
      </c>
      <c r="D20" s="162">
        <f t="shared" si="0"/>
        <v>0.09205307311593948</v>
      </c>
      <c r="E20" s="246">
        <f>'Open Int.'!B24/'Open Int.'!K24</f>
        <v>0.996186844613918</v>
      </c>
      <c r="F20" s="231">
        <f>'Open Int.'!E24/'Open Int.'!K24</f>
        <v>0.0038131553860819827</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5265000</v>
      </c>
      <c r="C21" s="240">
        <f>'Open Int.'!R25</f>
        <v>196.674075</v>
      </c>
      <c r="D21" s="162">
        <f t="shared" si="0"/>
        <v>0.18537355147205611</v>
      </c>
      <c r="E21" s="246">
        <f>'Open Int.'!B25/'Open Int.'!K25</f>
        <v>0.9965811965811966</v>
      </c>
      <c r="F21" s="231">
        <f>'Open Int.'!E25/'Open Int.'!K25</f>
        <v>0.002849002849002849</v>
      </c>
      <c r="G21" s="247">
        <f>'Open Int.'!H25/'Open Int.'!K25</f>
        <v>0.0005698005698005698</v>
      </c>
      <c r="H21" s="250">
        <v>28402110</v>
      </c>
      <c r="I21" s="234">
        <v>5680000</v>
      </c>
      <c r="J21" s="360">
        <v>2840000</v>
      </c>
      <c r="K21" s="118" t="str">
        <f t="shared" si="1"/>
        <v>Gross Exposure is less then 30%</v>
      </c>
      <c r="M21"/>
      <c r="N21"/>
    </row>
    <row r="22" spans="1:14" s="7" customFormat="1" ht="15">
      <c r="A22" s="204" t="s">
        <v>233</v>
      </c>
      <c r="B22" s="238">
        <f>'Open Int.'!K26</f>
        <v>9100000</v>
      </c>
      <c r="C22" s="240">
        <f>'Open Int.'!R26</f>
        <v>604.058</v>
      </c>
      <c r="D22" s="162">
        <f t="shared" si="0"/>
        <v>0.06149982571557632</v>
      </c>
      <c r="E22" s="246">
        <f>'Open Int.'!B26/'Open Int.'!K26</f>
        <v>0.985934065934066</v>
      </c>
      <c r="F22" s="231">
        <f>'Open Int.'!E26/'Open Int.'!K26</f>
        <v>0.011978021978021978</v>
      </c>
      <c r="G22" s="247">
        <f>'Open Int.'!H26/'Open Int.'!K26</f>
        <v>0.002087912087912088</v>
      </c>
      <c r="H22" s="166">
        <v>147967899</v>
      </c>
      <c r="I22" s="233">
        <v>4762000</v>
      </c>
      <c r="J22" s="361">
        <v>2381000</v>
      </c>
      <c r="K22" s="118" t="str">
        <f t="shared" si="1"/>
        <v>Gross Exposure is less then 30%</v>
      </c>
      <c r="M22"/>
      <c r="N22"/>
    </row>
    <row r="23" spans="1:14" s="7" customFormat="1" ht="15">
      <c r="A23" s="204" t="s">
        <v>1</v>
      </c>
      <c r="B23" s="238">
        <f>'Open Int.'!K27</f>
        <v>1966050</v>
      </c>
      <c r="C23" s="240">
        <f>'Open Int.'!R27</f>
        <v>441.95820975</v>
      </c>
      <c r="D23" s="162">
        <f t="shared" si="0"/>
        <v>0.12442804741917098</v>
      </c>
      <c r="E23" s="246">
        <f>'Open Int.'!B27/'Open Int.'!K27</f>
        <v>0.985427634088655</v>
      </c>
      <c r="F23" s="231">
        <f>'Open Int.'!E27/'Open Int.'!K27</f>
        <v>0.01297016861219196</v>
      </c>
      <c r="G23" s="247">
        <f>'Open Int.'!H27/'Open Int.'!K27</f>
        <v>0.0016021972991531242</v>
      </c>
      <c r="H23" s="252">
        <v>15800698</v>
      </c>
      <c r="I23" s="236">
        <v>1304700</v>
      </c>
      <c r="J23" s="361">
        <v>652350</v>
      </c>
      <c r="K23" s="373" t="str">
        <f t="shared" si="1"/>
        <v>Gross Exposure is less then 30%</v>
      </c>
      <c r="M23"/>
      <c r="N23"/>
    </row>
    <row r="24" spans="1:14" s="7" customFormat="1" ht="15">
      <c r="A24" s="204" t="s">
        <v>158</v>
      </c>
      <c r="B24" s="238">
        <f>'Open Int.'!K28</f>
        <v>4037500</v>
      </c>
      <c r="C24" s="240">
        <f>'Open Int.'!R28</f>
        <v>45.3209375</v>
      </c>
      <c r="D24" s="162">
        <f t="shared" si="0"/>
        <v>0.21853172875024532</v>
      </c>
      <c r="E24" s="246">
        <f>'Open Int.'!B28/'Open Int.'!K28</f>
        <v>0.9505882352941176</v>
      </c>
      <c r="F24" s="231">
        <f>'Open Int.'!E28/'Open Int.'!K28</f>
        <v>0.046588235294117646</v>
      </c>
      <c r="G24" s="247">
        <f>'Open Int.'!H28/'Open Int.'!K28</f>
        <v>0.002823529411764706</v>
      </c>
      <c r="H24" s="252">
        <v>18475578</v>
      </c>
      <c r="I24" s="236">
        <v>3693600</v>
      </c>
      <c r="J24" s="361">
        <v>3693600</v>
      </c>
      <c r="K24" s="373" t="str">
        <f t="shared" si="1"/>
        <v>Gross Exposure is less then 30%</v>
      </c>
      <c r="M24"/>
      <c r="N24"/>
    </row>
    <row r="25" spans="1:14" s="7" customFormat="1" ht="15">
      <c r="A25" s="204" t="s">
        <v>289</v>
      </c>
      <c r="B25" s="238">
        <f>'Open Int.'!K29</f>
        <v>543000</v>
      </c>
      <c r="C25" s="240">
        <f>'Open Int.'!R29</f>
        <v>40.038105</v>
      </c>
      <c r="D25" s="162">
        <f t="shared" si="0"/>
        <v>0.12687310143048838</v>
      </c>
      <c r="E25" s="246">
        <f>'Open Int.'!B29/'Open Int.'!K29</f>
        <v>0.9911602209944751</v>
      </c>
      <c r="F25" s="231">
        <f>'Open Int.'!E29/'Open Int.'!K29</f>
        <v>0.008839779005524863</v>
      </c>
      <c r="G25" s="247">
        <f>'Open Int.'!H29/'Open Int.'!K29</f>
        <v>0</v>
      </c>
      <c r="H25" s="250">
        <v>4279867</v>
      </c>
      <c r="I25" s="234">
        <v>855900</v>
      </c>
      <c r="J25" s="360">
        <v>651600</v>
      </c>
      <c r="K25" s="118" t="str">
        <f t="shared" si="1"/>
        <v>Gross Exposure is less then 30%</v>
      </c>
      <c r="M25"/>
      <c r="N25"/>
    </row>
    <row r="26" spans="1:14" s="7" customFormat="1" ht="15">
      <c r="A26" s="204" t="s">
        <v>159</v>
      </c>
      <c r="B26" s="238">
        <f>'Open Int.'!K30</f>
        <v>3609000</v>
      </c>
      <c r="C26" s="240">
        <f>'Open Int.'!R30</f>
        <v>17.882595</v>
      </c>
      <c r="D26" s="162">
        <f t="shared" si="0"/>
        <v>0.35365661735725906</v>
      </c>
      <c r="E26" s="246">
        <f>'Open Int.'!B30/'Open Int.'!K30</f>
        <v>0.9438902743142145</v>
      </c>
      <c r="F26" s="231">
        <f>'Open Int.'!E30/'Open Int.'!K30</f>
        <v>0.05610972568578554</v>
      </c>
      <c r="G26" s="247">
        <f>'Open Int.'!H30/'Open Int.'!K30</f>
        <v>0</v>
      </c>
      <c r="H26" s="166">
        <v>10204814</v>
      </c>
      <c r="I26" s="233">
        <v>2038500</v>
      </c>
      <c r="J26" s="361">
        <v>2038500</v>
      </c>
      <c r="K26" s="118" t="str">
        <f t="shared" si="1"/>
        <v>Some sign of build up Gross exposure crosses 30%</v>
      </c>
      <c r="M26"/>
      <c r="N26"/>
    </row>
    <row r="27" spans="1:14" s="7" customFormat="1" ht="15">
      <c r="A27" s="204" t="s">
        <v>2</v>
      </c>
      <c r="B27" s="238">
        <f>'Open Int.'!K31</f>
        <v>2710400</v>
      </c>
      <c r="C27" s="240">
        <f>'Open Int.'!R31</f>
        <v>99.70206400000001</v>
      </c>
      <c r="D27" s="162">
        <f t="shared" si="0"/>
        <v>0.13364899426962185</v>
      </c>
      <c r="E27" s="246">
        <f>'Open Int.'!B31/'Open Int.'!K31</f>
        <v>0.9630681818181818</v>
      </c>
      <c r="F27" s="231">
        <f>'Open Int.'!E31/'Open Int.'!K31</f>
        <v>0.03571428571428571</v>
      </c>
      <c r="G27" s="247">
        <f>'Open Int.'!H31/'Open Int.'!K31</f>
        <v>0.0012175324675324675</v>
      </c>
      <c r="H27" s="252">
        <v>20279988</v>
      </c>
      <c r="I27" s="236">
        <v>4055700</v>
      </c>
      <c r="J27" s="361">
        <v>2027300</v>
      </c>
      <c r="K27" s="373" t="str">
        <f t="shared" si="1"/>
        <v>Gross Exposure is less then 30%</v>
      </c>
      <c r="M27"/>
      <c r="N27"/>
    </row>
    <row r="28" spans="1:14" s="7" customFormat="1" ht="15">
      <c r="A28" s="204" t="s">
        <v>399</v>
      </c>
      <c r="B28" s="238">
        <f>'Open Int.'!K32</f>
        <v>8625000</v>
      </c>
      <c r="C28" s="240">
        <f>'Open Int.'!R32</f>
        <v>116.221875</v>
      </c>
      <c r="D28" s="162">
        <f t="shared" si="0"/>
        <v>0.07546320166242677</v>
      </c>
      <c r="E28" s="246">
        <f>'Open Int.'!B32/'Open Int.'!K32</f>
        <v>0.7960869565217391</v>
      </c>
      <c r="F28" s="231">
        <f>'Open Int.'!E32/'Open Int.'!K32</f>
        <v>0.17173913043478262</v>
      </c>
      <c r="G28" s="247">
        <f>'Open Int.'!H32/'Open Int.'!K32</f>
        <v>0.03217391304347826</v>
      </c>
      <c r="H28" s="252">
        <v>114294117</v>
      </c>
      <c r="I28" s="236">
        <v>18750000</v>
      </c>
      <c r="J28" s="361">
        <v>9375000</v>
      </c>
      <c r="K28" s="373" t="str">
        <f t="shared" si="1"/>
        <v>Gross Exposure is less then 30%</v>
      </c>
      <c r="M28"/>
      <c r="N28"/>
    </row>
    <row r="29" spans="1:14" s="7" customFormat="1" ht="15">
      <c r="A29" s="204" t="s">
        <v>78</v>
      </c>
      <c r="B29" s="238">
        <f>'Open Int.'!K33</f>
        <v>1355200</v>
      </c>
      <c r="C29" s="240">
        <f>'Open Int.'!R33</f>
        <v>36.868216</v>
      </c>
      <c r="D29" s="162">
        <f t="shared" si="0"/>
        <v>0.0616</v>
      </c>
      <c r="E29" s="246">
        <f>'Open Int.'!B33/'Open Int.'!K33</f>
        <v>0.9917355371900827</v>
      </c>
      <c r="F29" s="231">
        <f>'Open Int.'!E33/'Open Int.'!K33</f>
        <v>0.008264462809917356</v>
      </c>
      <c r="G29" s="247">
        <f>'Open Int.'!H33/'Open Int.'!K33</f>
        <v>0</v>
      </c>
      <c r="H29" s="166">
        <v>22000000</v>
      </c>
      <c r="I29" s="233">
        <v>4400000</v>
      </c>
      <c r="J29" s="361">
        <v>2200000</v>
      </c>
      <c r="K29" s="118" t="str">
        <f t="shared" si="1"/>
        <v>Gross Exposure is less then 30%</v>
      </c>
      <c r="M29"/>
      <c r="N29"/>
    </row>
    <row r="30" spans="1:14" s="7" customFormat="1" ht="15">
      <c r="A30" s="204" t="s">
        <v>138</v>
      </c>
      <c r="B30" s="238">
        <f>'Open Int.'!K34</f>
        <v>9439250</v>
      </c>
      <c r="C30" s="240">
        <f>'Open Int.'!R34</f>
        <v>714.97599125</v>
      </c>
      <c r="D30" s="162">
        <f t="shared" si="0"/>
        <v>0.8853294690883853</v>
      </c>
      <c r="E30" s="246">
        <f>'Open Int.'!B34/'Open Int.'!K34</f>
        <v>0.9559657811796488</v>
      </c>
      <c r="F30" s="231">
        <f>'Open Int.'!E34/'Open Int.'!K34</f>
        <v>0.03466906798739307</v>
      </c>
      <c r="G30" s="247">
        <f>'Open Int.'!H34/'Open Int.'!K34</f>
        <v>0.009365150832958127</v>
      </c>
      <c r="H30" s="166">
        <v>10661850</v>
      </c>
      <c r="I30" s="233">
        <v>2131800</v>
      </c>
      <c r="J30" s="361">
        <v>1065900</v>
      </c>
      <c r="K30" s="118" t="str">
        <f t="shared" si="1"/>
        <v>Gross exposure has crossed 80%,Margin double</v>
      </c>
      <c r="M30"/>
      <c r="N30"/>
    </row>
    <row r="31" spans="1:14" s="7" customFormat="1" ht="15">
      <c r="A31" s="204" t="s">
        <v>160</v>
      </c>
      <c r="B31" s="238">
        <f>'Open Int.'!K35</f>
        <v>886600</v>
      </c>
      <c r="C31" s="240">
        <f>'Open Int.'!R35</f>
        <v>27.985529</v>
      </c>
      <c r="D31" s="162">
        <f t="shared" si="0"/>
        <v>0.08928055341456326</v>
      </c>
      <c r="E31" s="246">
        <f>'Open Int.'!B35/'Open Int.'!K35</f>
        <v>0.9975186104218362</v>
      </c>
      <c r="F31" s="231">
        <f>'Open Int.'!E35/'Open Int.'!K35</f>
        <v>0.0024813895781637717</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6320400</v>
      </c>
      <c r="C32" s="240">
        <f>'Open Int.'!R36</f>
        <v>24.617958</v>
      </c>
      <c r="D32" s="162">
        <f t="shared" si="0"/>
        <v>0.14258932458425716</v>
      </c>
      <c r="E32" s="246">
        <f>'Open Int.'!B36/'Open Int.'!K36</f>
        <v>0.8591703056768559</v>
      </c>
      <c r="F32" s="231">
        <f>'Open Int.'!E36/'Open Int.'!K36</f>
        <v>0.13427947598253276</v>
      </c>
      <c r="G32" s="247">
        <f>'Open Int.'!H36/'Open Int.'!K36</f>
        <v>0.006550218340611353</v>
      </c>
      <c r="H32" s="250">
        <v>44325899</v>
      </c>
      <c r="I32" s="234">
        <v>8859600</v>
      </c>
      <c r="J32" s="360">
        <v>8859600</v>
      </c>
      <c r="K32" s="118" t="str">
        <f t="shared" si="1"/>
        <v>Gross Exposure is less then 30%</v>
      </c>
      <c r="M32"/>
      <c r="N32"/>
    </row>
    <row r="33" spans="1:14" s="7" customFormat="1" ht="15">
      <c r="A33" s="204" t="s">
        <v>3</v>
      </c>
      <c r="B33" s="238">
        <f>'Open Int.'!K37</f>
        <v>2908750</v>
      </c>
      <c r="C33" s="240">
        <f>'Open Int.'!R37</f>
        <v>74.2313</v>
      </c>
      <c r="D33" s="162">
        <f t="shared" si="0"/>
        <v>0.031498843230362825</v>
      </c>
      <c r="E33" s="246">
        <f>'Open Int.'!B37/'Open Int.'!K37</f>
        <v>0.9724967769660507</v>
      </c>
      <c r="F33" s="231">
        <f>'Open Int.'!E37/'Open Int.'!K37</f>
        <v>0.02578427159432746</v>
      </c>
      <c r="G33" s="247">
        <f>'Open Int.'!H37/'Open Int.'!K37</f>
        <v>0.0017189514396218307</v>
      </c>
      <c r="H33" s="191">
        <v>92344661</v>
      </c>
      <c r="I33" s="169">
        <v>11935000</v>
      </c>
      <c r="J33" s="362">
        <v>5967500</v>
      </c>
      <c r="K33" s="373" t="str">
        <f t="shared" si="1"/>
        <v>Gross Exposure is less then 30%</v>
      </c>
      <c r="M33"/>
      <c r="N33"/>
    </row>
    <row r="34" spans="1:14" s="7" customFormat="1" ht="15">
      <c r="A34" s="204" t="s">
        <v>219</v>
      </c>
      <c r="B34" s="238">
        <f>'Open Int.'!K38</f>
        <v>1030050</v>
      </c>
      <c r="C34" s="240">
        <f>'Open Int.'!R38</f>
        <v>39.60027225</v>
      </c>
      <c r="D34" s="162">
        <f t="shared" si="0"/>
        <v>0.07728874634434472</v>
      </c>
      <c r="E34" s="246">
        <f>'Open Int.'!B38/'Open Int.'!K38</f>
        <v>0.990316004077472</v>
      </c>
      <c r="F34" s="231">
        <f>'Open Int.'!E38/'Open Int.'!K38</f>
        <v>0.009174311926605505</v>
      </c>
      <c r="G34" s="247">
        <f>'Open Int.'!H38/'Open Int.'!K38</f>
        <v>0.0005096839959225281</v>
      </c>
      <c r="H34" s="252">
        <v>13327296</v>
      </c>
      <c r="I34" s="236">
        <v>2665425</v>
      </c>
      <c r="J34" s="361">
        <v>1332450</v>
      </c>
      <c r="K34" s="373" t="str">
        <f t="shared" si="1"/>
        <v>Gross Exposure is less then 30%</v>
      </c>
      <c r="M34"/>
      <c r="N34"/>
    </row>
    <row r="35" spans="1:14" s="7" customFormat="1" ht="15">
      <c r="A35" s="204" t="s">
        <v>162</v>
      </c>
      <c r="B35" s="238">
        <f>'Open Int.'!K39</f>
        <v>795600</v>
      </c>
      <c r="C35" s="240">
        <f>'Open Int.'!R39</f>
        <v>25.029576000000002</v>
      </c>
      <c r="D35" s="162">
        <f t="shared" si="0"/>
        <v>0.06474609375</v>
      </c>
      <c r="E35" s="246">
        <f>'Open Int.'!B39/'Open Int.'!K39</f>
        <v>1</v>
      </c>
      <c r="F35" s="231">
        <f>'Open Int.'!E39/'Open Int.'!K39</f>
        <v>0</v>
      </c>
      <c r="G35" s="247">
        <f>'Open Int.'!H39/'Open Int.'!K39</f>
        <v>0</v>
      </c>
      <c r="H35" s="252">
        <v>12288000</v>
      </c>
      <c r="I35" s="236">
        <v>2457600</v>
      </c>
      <c r="J35" s="361">
        <v>1440000</v>
      </c>
      <c r="K35" s="373" t="str">
        <f t="shared" si="1"/>
        <v>Gross Exposure is less then 30%</v>
      </c>
      <c r="M35"/>
      <c r="N35"/>
    </row>
    <row r="36" spans="1:14" s="7" customFormat="1" ht="15">
      <c r="A36" s="204" t="s">
        <v>290</v>
      </c>
      <c r="B36" s="238">
        <f>'Open Int.'!K40</f>
        <v>998000</v>
      </c>
      <c r="C36" s="240">
        <f>'Open Int.'!R40</f>
        <v>21.76638</v>
      </c>
      <c r="D36" s="162">
        <f t="shared" si="0"/>
        <v>0.031671348134092676</v>
      </c>
      <c r="E36" s="246">
        <f>'Open Int.'!B40/'Open Int.'!K40</f>
        <v>0.9979959919839679</v>
      </c>
      <c r="F36" s="231">
        <f>'Open Int.'!E40/'Open Int.'!K40</f>
        <v>0.002004008016032064</v>
      </c>
      <c r="G36" s="247">
        <f>'Open Int.'!H40/'Open Int.'!K40</f>
        <v>0</v>
      </c>
      <c r="H36" s="250">
        <v>31511131</v>
      </c>
      <c r="I36" s="234">
        <v>6302000</v>
      </c>
      <c r="J36" s="360">
        <v>3151000</v>
      </c>
      <c r="K36" s="118" t="str">
        <f t="shared" si="1"/>
        <v>Gross Exposure is less then 30%</v>
      </c>
      <c r="M36"/>
      <c r="N36"/>
    </row>
    <row r="37" spans="1:14" s="7" customFormat="1" ht="15">
      <c r="A37" s="204" t="s">
        <v>183</v>
      </c>
      <c r="B37" s="238">
        <f>'Open Int.'!K41</f>
        <v>2656200</v>
      </c>
      <c r="C37" s="240">
        <f>'Open Int.'!R41</f>
        <v>72.899409</v>
      </c>
      <c r="D37" s="162">
        <f t="shared" si="0"/>
        <v>0.13688930117501547</v>
      </c>
      <c r="E37" s="246">
        <f>'Open Int.'!B41/'Open Int.'!K41</f>
        <v>0.9957081545064378</v>
      </c>
      <c r="F37" s="231">
        <f>'Open Int.'!E41/'Open Int.'!K41</f>
        <v>0.004291845493562232</v>
      </c>
      <c r="G37" s="247">
        <f>'Open Int.'!H41/'Open Int.'!K41</f>
        <v>0</v>
      </c>
      <c r="H37" s="250">
        <v>19404000</v>
      </c>
      <c r="I37" s="234">
        <v>3879800</v>
      </c>
      <c r="J37" s="360">
        <v>1939900</v>
      </c>
      <c r="K37" s="118" t="str">
        <f t="shared" si="1"/>
        <v>Gross Exposure is less then 30%</v>
      </c>
      <c r="M37"/>
      <c r="N37"/>
    </row>
    <row r="38" spans="1:14" s="7" customFormat="1" ht="15">
      <c r="A38" s="204" t="s">
        <v>220</v>
      </c>
      <c r="B38" s="238">
        <f>'Open Int.'!K42</f>
        <v>4257000</v>
      </c>
      <c r="C38" s="240">
        <f>'Open Int.'!R42</f>
        <v>65.47266</v>
      </c>
      <c r="D38" s="162">
        <f t="shared" si="0"/>
        <v>0.14266106826699074</v>
      </c>
      <c r="E38" s="246">
        <f>'Open Int.'!B42/'Open Int.'!K42</f>
        <v>0.9209302325581395</v>
      </c>
      <c r="F38" s="231">
        <f>'Open Int.'!E42/'Open Int.'!K42</f>
        <v>0.0773784355179704</v>
      </c>
      <c r="G38" s="247">
        <f>'Open Int.'!H42/'Open Int.'!K42</f>
        <v>0.0016913319238900633</v>
      </c>
      <c r="H38" s="250">
        <v>29839956</v>
      </c>
      <c r="I38" s="234">
        <v>5967000</v>
      </c>
      <c r="J38" s="360">
        <v>3402000</v>
      </c>
      <c r="K38" s="118" t="str">
        <f t="shared" si="1"/>
        <v>Gross Exposure is less then 30%</v>
      </c>
      <c r="M38"/>
      <c r="N38"/>
    </row>
    <row r="39" spans="1:14" s="7" customFormat="1" ht="15">
      <c r="A39" s="204" t="s">
        <v>163</v>
      </c>
      <c r="B39" s="238">
        <f>'Open Int.'!K43</f>
        <v>863250</v>
      </c>
      <c r="C39" s="240">
        <f>'Open Int.'!R43</f>
        <v>258.37504125</v>
      </c>
      <c r="D39" s="162">
        <f t="shared" si="0"/>
        <v>0.7308617098735121</v>
      </c>
      <c r="E39" s="246">
        <f>'Open Int.'!B43/'Open Int.'!K43</f>
        <v>0.9927599189110918</v>
      </c>
      <c r="F39" s="231">
        <f>'Open Int.'!E43/'Open Int.'!K43</f>
        <v>0.007240081088908196</v>
      </c>
      <c r="G39" s="247">
        <f>'Open Int.'!H43/'Open Int.'!K43</f>
        <v>0</v>
      </c>
      <c r="H39" s="250">
        <v>1181140</v>
      </c>
      <c r="I39" s="234">
        <v>236000</v>
      </c>
      <c r="J39" s="360">
        <v>163500</v>
      </c>
      <c r="K39" s="118" t="str">
        <f t="shared" si="1"/>
        <v>Gross exposure is Substantial as Open interest has crossed 60%</v>
      </c>
      <c r="M39"/>
      <c r="N39"/>
    </row>
    <row r="40" spans="1:14" s="7" customFormat="1" ht="15">
      <c r="A40" s="204" t="s">
        <v>194</v>
      </c>
      <c r="B40" s="238">
        <f>'Open Int.'!K44</f>
        <v>2571600</v>
      </c>
      <c r="C40" s="240">
        <f>'Open Int.'!R44</f>
        <v>208.158162</v>
      </c>
      <c r="D40" s="162">
        <f t="shared" si="0"/>
        <v>0.14532141994556266</v>
      </c>
      <c r="E40" s="246">
        <f>'Open Int.'!B44/'Open Int.'!K44</f>
        <v>0.9766682221185254</v>
      </c>
      <c r="F40" s="231">
        <f>'Open Int.'!E44/'Open Int.'!K44</f>
        <v>0.022554051952092084</v>
      </c>
      <c r="G40" s="247">
        <f>'Open Int.'!H44/'Open Int.'!K44</f>
        <v>0.0007777259293824856</v>
      </c>
      <c r="H40" s="250">
        <v>17695946</v>
      </c>
      <c r="I40" s="234">
        <v>3538800</v>
      </c>
      <c r="J40" s="360">
        <v>1769200</v>
      </c>
      <c r="K40" s="118" t="str">
        <f t="shared" si="1"/>
        <v>Gross Exposure is less then 30%</v>
      </c>
      <c r="M40"/>
      <c r="N40"/>
    </row>
    <row r="41" spans="1:14" s="7" customFormat="1" ht="15">
      <c r="A41" s="204" t="s">
        <v>221</v>
      </c>
      <c r="B41" s="238">
        <f>'Open Int.'!K45</f>
        <v>7425600</v>
      </c>
      <c r="C41" s="240">
        <f>'Open Int.'!R45</f>
        <v>82.312776</v>
      </c>
      <c r="D41" s="162">
        <f t="shared" si="0"/>
        <v>0.7327101047902936</v>
      </c>
      <c r="E41" s="246">
        <f>'Open Int.'!B45/'Open Int.'!K45</f>
        <v>0.9915966386554622</v>
      </c>
      <c r="F41" s="231">
        <f>'Open Int.'!E45/'Open Int.'!K45</f>
        <v>0.008403361344537815</v>
      </c>
      <c r="G41" s="247">
        <f>'Open Int.'!H45/'Open Int.'!K45</f>
        <v>0</v>
      </c>
      <c r="H41" s="250">
        <v>10134431</v>
      </c>
      <c r="I41" s="234">
        <v>2025600</v>
      </c>
      <c r="J41" s="360">
        <v>2025600</v>
      </c>
      <c r="K41" s="118" t="str">
        <f t="shared" si="1"/>
        <v>Gross exposure is Substantial as Open interest has crossed 60%</v>
      </c>
      <c r="M41"/>
      <c r="N41"/>
    </row>
    <row r="42" spans="1:14" s="7" customFormat="1" ht="15">
      <c r="A42" s="204" t="s">
        <v>164</v>
      </c>
      <c r="B42" s="238">
        <f>'Open Int.'!K46</f>
        <v>25069050</v>
      </c>
      <c r="C42" s="240">
        <f>'Open Int.'!R46</f>
        <v>143.1442755</v>
      </c>
      <c r="D42" s="162">
        <f t="shared" si="0"/>
        <v>0.9138399617856796</v>
      </c>
      <c r="E42" s="246">
        <f>'Open Int.'!B46/'Open Int.'!K46</f>
        <v>0.9290060851926978</v>
      </c>
      <c r="F42" s="231">
        <f>'Open Int.'!E46/'Open Int.'!K46</f>
        <v>0.07099391480730223</v>
      </c>
      <c r="G42" s="247">
        <f>'Open Int.'!H46/'Open Int.'!K46</f>
        <v>0</v>
      </c>
      <c r="H42" s="250">
        <v>27432648</v>
      </c>
      <c r="I42" s="234">
        <v>5486150</v>
      </c>
      <c r="J42" s="360">
        <v>5486150</v>
      </c>
      <c r="K42" s="118" t="str">
        <f t="shared" si="1"/>
        <v>Gross exposure has crossed 80%,Margin double</v>
      </c>
      <c r="M42"/>
      <c r="N42"/>
    </row>
    <row r="43" spans="1:14" s="7" customFormat="1" ht="15">
      <c r="A43" s="204" t="s">
        <v>165</v>
      </c>
      <c r="B43" s="238">
        <f>'Open Int.'!K47</f>
        <v>711100</v>
      </c>
      <c r="C43" s="240">
        <f>'Open Int.'!R47</f>
        <v>18.125939</v>
      </c>
      <c r="D43" s="162">
        <f t="shared" si="0"/>
        <v>0.04683963849363301</v>
      </c>
      <c r="E43" s="246">
        <f>'Open Int.'!B47/'Open Int.'!K47</f>
        <v>0.9853747714808044</v>
      </c>
      <c r="F43" s="231">
        <f>'Open Int.'!E47/'Open Int.'!K47</f>
        <v>0.012797074954296161</v>
      </c>
      <c r="G43" s="247">
        <f>'Open Int.'!H47/'Open Int.'!K47</f>
        <v>0.0018281535648994515</v>
      </c>
      <c r="H43" s="250">
        <v>15181586</v>
      </c>
      <c r="I43" s="234">
        <v>3035500</v>
      </c>
      <c r="J43" s="360">
        <v>2281500</v>
      </c>
      <c r="K43" s="118" t="str">
        <f t="shared" si="1"/>
        <v>Gross Exposure is less then 30%</v>
      </c>
      <c r="M43"/>
      <c r="N43"/>
    </row>
    <row r="44" spans="1:14" s="7" customFormat="1" ht="15">
      <c r="A44" s="204" t="s">
        <v>89</v>
      </c>
      <c r="B44" s="238">
        <f>'Open Int.'!K48</f>
        <v>4674000</v>
      </c>
      <c r="C44" s="240">
        <f>'Open Int.'!R48</f>
        <v>131.43288</v>
      </c>
      <c r="D44" s="162">
        <f t="shared" si="0"/>
        <v>0.07541017107024796</v>
      </c>
      <c r="E44" s="246">
        <f>'Open Int.'!B48/'Open Int.'!K48</f>
        <v>0.9489730423620025</v>
      </c>
      <c r="F44" s="231">
        <f>'Open Int.'!E48/'Open Int.'!K48</f>
        <v>0.04332477535301669</v>
      </c>
      <c r="G44" s="247">
        <f>'Open Int.'!H48/'Open Int.'!K48</f>
        <v>0.007702182284980745</v>
      </c>
      <c r="H44" s="250">
        <v>61981029</v>
      </c>
      <c r="I44" s="234">
        <v>11472000</v>
      </c>
      <c r="J44" s="360">
        <v>5736000</v>
      </c>
      <c r="K44" s="118" t="str">
        <f t="shared" si="1"/>
        <v>Gross Exposure is less then 30%</v>
      </c>
      <c r="M44"/>
      <c r="N44"/>
    </row>
    <row r="45" spans="1:14" s="7" customFormat="1" ht="15">
      <c r="A45" s="204" t="s">
        <v>291</v>
      </c>
      <c r="B45" s="238">
        <f>'Open Int.'!K49</f>
        <v>1973000</v>
      </c>
      <c r="C45" s="240">
        <f>'Open Int.'!R49</f>
        <v>39.450135</v>
      </c>
      <c r="D45" s="162">
        <f t="shared" si="0"/>
        <v>0.1795390950246832</v>
      </c>
      <c r="E45" s="246">
        <f>'Open Int.'!B49/'Open Int.'!K49</f>
        <v>0.9761784085149519</v>
      </c>
      <c r="F45" s="231">
        <f>'Open Int.'!E49/'Open Int.'!K49</f>
        <v>0.02382159148504815</v>
      </c>
      <c r="G45" s="247">
        <f>'Open Int.'!H49/'Open Int.'!K49</f>
        <v>0</v>
      </c>
      <c r="H45" s="250">
        <v>10989250</v>
      </c>
      <c r="I45" s="234">
        <v>2197000</v>
      </c>
      <c r="J45" s="360">
        <v>2197000</v>
      </c>
      <c r="K45" s="118" t="str">
        <f t="shared" si="1"/>
        <v>Gross Exposure is less then 30%</v>
      </c>
      <c r="M45"/>
      <c r="N45"/>
    </row>
    <row r="46" spans="1:14" s="7" customFormat="1" ht="15">
      <c r="A46" s="204" t="s">
        <v>273</v>
      </c>
      <c r="B46" s="238">
        <f>'Open Int.'!K50</f>
        <v>2173200</v>
      </c>
      <c r="C46" s="240">
        <f>'Open Int.'!R50</f>
        <v>48.3537</v>
      </c>
      <c r="D46" s="162">
        <f t="shared" si="0"/>
        <v>0.09833587393315622</v>
      </c>
      <c r="E46" s="246">
        <f>'Open Int.'!B50/'Open Int.'!K50</f>
        <v>0.9152401987852016</v>
      </c>
      <c r="F46" s="231">
        <f>'Open Int.'!E50/'Open Int.'!K50</f>
        <v>0.07537272225289895</v>
      </c>
      <c r="G46" s="247">
        <f>'Open Int.'!H50/'Open Int.'!K50</f>
        <v>0.009387078961899503</v>
      </c>
      <c r="H46" s="250">
        <v>22099768</v>
      </c>
      <c r="I46" s="234">
        <v>4419600</v>
      </c>
      <c r="J46" s="360">
        <v>2487600</v>
      </c>
      <c r="K46" s="118" t="str">
        <f t="shared" si="1"/>
        <v>Gross Exposure is less then 30%</v>
      </c>
      <c r="M46"/>
      <c r="N46"/>
    </row>
    <row r="47" spans="1:14" s="7" customFormat="1" ht="15">
      <c r="A47" s="204" t="s">
        <v>222</v>
      </c>
      <c r="B47" s="238">
        <f>'Open Int.'!K51</f>
        <v>619200</v>
      </c>
      <c r="C47" s="240">
        <f>'Open Int.'!R51</f>
        <v>72.226584</v>
      </c>
      <c r="D47" s="162">
        <f t="shared" si="0"/>
        <v>0.07409264332564926</v>
      </c>
      <c r="E47" s="246">
        <f>'Open Int.'!B51/'Open Int.'!K51</f>
        <v>0.998546511627907</v>
      </c>
      <c r="F47" s="231">
        <f>'Open Int.'!E51/'Open Int.'!K51</f>
        <v>0.0014534883720930232</v>
      </c>
      <c r="G47" s="247">
        <f>'Open Int.'!H51/'Open Int.'!K51</f>
        <v>0</v>
      </c>
      <c r="H47" s="250">
        <v>8357105</v>
      </c>
      <c r="I47" s="234">
        <v>1671300</v>
      </c>
      <c r="J47" s="360">
        <v>835500</v>
      </c>
      <c r="K47" s="118" t="str">
        <f t="shared" si="1"/>
        <v>Gross Exposure is less then 30%</v>
      </c>
      <c r="M47"/>
      <c r="N47"/>
    </row>
    <row r="48" spans="1:14" s="7" customFormat="1" ht="15">
      <c r="A48" s="204" t="s">
        <v>234</v>
      </c>
      <c r="B48" s="238">
        <f>'Open Int.'!K52</f>
        <v>8193000</v>
      </c>
      <c r="C48" s="240">
        <f>'Open Int.'!R52</f>
        <v>293.22747</v>
      </c>
      <c r="D48" s="162">
        <f t="shared" si="0"/>
        <v>0.5937198742238542</v>
      </c>
      <c r="E48" s="246">
        <f>'Open Int.'!B52/'Open Int.'!K52</f>
        <v>0.951910167215916</v>
      </c>
      <c r="F48" s="231">
        <f>'Open Int.'!E52/'Open Int.'!K52</f>
        <v>0.04491639204198706</v>
      </c>
      <c r="G48" s="247">
        <f>'Open Int.'!H52/'Open Int.'!K52</f>
        <v>0.003173440742096912</v>
      </c>
      <c r="H48" s="250">
        <v>13799437</v>
      </c>
      <c r="I48" s="234">
        <v>2759000</v>
      </c>
      <c r="J48" s="360">
        <v>1404000</v>
      </c>
      <c r="K48" s="118" t="str">
        <f t="shared" si="1"/>
        <v>Gross exposure is building up andcrpsses 40% mark</v>
      </c>
      <c r="M48"/>
      <c r="N48"/>
    </row>
    <row r="49" spans="1:14" s="7" customFormat="1" ht="15">
      <c r="A49" s="204" t="s">
        <v>166</v>
      </c>
      <c r="B49" s="238">
        <f>'Open Int.'!K53</f>
        <v>5133000</v>
      </c>
      <c r="C49" s="240">
        <f>'Open Int.'!R53</f>
        <v>55.256745</v>
      </c>
      <c r="D49" s="162">
        <f t="shared" si="0"/>
        <v>0.31360158436921237</v>
      </c>
      <c r="E49" s="246">
        <f>'Open Int.'!B53/'Open Int.'!K53</f>
        <v>0.9413793103448276</v>
      </c>
      <c r="F49" s="231">
        <f>'Open Int.'!E53/'Open Int.'!K53</f>
        <v>0.05574712643678161</v>
      </c>
      <c r="G49" s="247">
        <f>'Open Int.'!H53/'Open Int.'!K53</f>
        <v>0.0028735632183908046</v>
      </c>
      <c r="H49" s="250">
        <v>16367902</v>
      </c>
      <c r="I49" s="234">
        <v>3271550</v>
      </c>
      <c r="J49" s="360">
        <v>3271550</v>
      </c>
      <c r="K49" s="118" t="str">
        <f t="shared" si="1"/>
        <v>Some sign of build up Gross exposure crosses 30%</v>
      </c>
      <c r="M49"/>
      <c r="N49"/>
    </row>
    <row r="50" spans="1:14" s="7" customFormat="1" ht="15">
      <c r="A50" s="204" t="s">
        <v>223</v>
      </c>
      <c r="B50" s="238">
        <f>'Open Int.'!K54</f>
        <v>703675</v>
      </c>
      <c r="C50" s="240">
        <f>'Open Int.'!R54</f>
        <v>198.911330625</v>
      </c>
      <c r="D50" s="162">
        <f t="shared" si="0"/>
        <v>0.060091483717165634</v>
      </c>
      <c r="E50" s="246">
        <f>'Open Int.'!B54/'Open Int.'!K54</f>
        <v>0.9990052225814474</v>
      </c>
      <c r="F50" s="231">
        <f>'Open Int.'!E54/'Open Int.'!K54</f>
        <v>0.000994777418552599</v>
      </c>
      <c r="G50" s="247">
        <f>'Open Int.'!H54/'Open Int.'!K54</f>
        <v>0</v>
      </c>
      <c r="H50" s="250">
        <v>11710062</v>
      </c>
      <c r="I50" s="234">
        <v>1070825</v>
      </c>
      <c r="J50" s="360">
        <v>535325</v>
      </c>
      <c r="K50" s="118" t="str">
        <f t="shared" si="1"/>
        <v>Gross Exposure is less then 30%</v>
      </c>
      <c r="M50"/>
      <c r="N50"/>
    </row>
    <row r="51" spans="1:14" s="7" customFormat="1" ht="15">
      <c r="A51" s="204" t="s">
        <v>292</v>
      </c>
      <c r="B51" s="238">
        <f>'Open Int.'!K55</f>
        <v>7693500</v>
      </c>
      <c r="C51" s="240">
        <f>'Open Int.'!R55</f>
        <v>115.4409675</v>
      </c>
      <c r="D51" s="162">
        <f t="shared" si="0"/>
        <v>0.6159348062609431</v>
      </c>
      <c r="E51" s="246">
        <f>'Open Int.'!B55/'Open Int.'!K55</f>
        <v>0.9198674205498147</v>
      </c>
      <c r="F51" s="231">
        <f>'Open Int.'!E55/'Open Int.'!K55</f>
        <v>0.07369857672060831</v>
      </c>
      <c r="G51" s="247">
        <f>'Open Int.'!H55/'Open Int.'!K55</f>
        <v>0.006434002729576916</v>
      </c>
      <c r="H51" s="250">
        <v>12490770</v>
      </c>
      <c r="I51" s="234">
        <v>2497500</v>
      </c>
      <c r="J51" s="360">
        <v>2497500</v>
      </c>
      <c r="K51" s="118" t="str">
        <f t="shared" si="1"/>
        <v>Gross exposure is Substantial as Open interest has crossed 60%</v>
      </c>
      <c r="M51"/>
      <c r="N51"/>
    </row>
    <row r="52" spans="1:14" s="7" customFormat="1" ht="15">
      <c r="A52" s="204" t="s">
        <v>293</v>
      </c>
      <c r="B52" s="238">
        <f>'Open Int.'!K56</f>
        <v>1027600</v>
      </c>
      <c r="C52" s="240">
        <f>'Open Int.'!R56</f>
        <v>15.758246</v>
      </c>
      <c r="D52" s="162">
        <f t="shared" si="0"/>
        <v>0.11056149552820926</v>
      </c>
      <c r="E52" s="246">
        <f>'Open Int.'!B56/'Open Int.'!K56</f>
        <v>0.9931880108991825</v>
      </c>
      <c r="F52" s="231">
        <f>'Open Int.'!E56/'Open Int.'!K56</f>
        <v>0.005449591280653951</v>
      </c>
      <c r="G52" s="247">
        <f>'Open Int.'!H56/'Open Int.'!K56</f>
        <v>0.0013623978201634877</v>
      </c>
      <c r="H52" s="250">
        <v>9294375</v>
      </c>
      <c r="I52" s="234">
        <v>1857800</v>
      </c>
      <c r="J52" s="360">
        <v>1857800</v>
      </c>
      <c r="K52" s="118" t="str">
        <f t="shared" si="1"/>
        <v>Gross Exposure is less then 30%</v>
      </c>
      <c r="M52"/>
      <c r="N52"/>
    </row>
    <row r="53" spans="1:14" s="7" customFormat="1" ht="15">
      <c r="A53" s="204" t="s">
        <v>195</v>
      </c>
      <c r="B53" s="238">
        <f>'Open Int.'!K57</f>
        <v>9538812</v>
      </c>
      <c r="C53" s="240">
        <f>'Open Int.'!R57</f>
        <v>134.78341356</v>
      </c>
      <c r="D53" s="162">
        <f t="shared" si="0"/>
        <v>0.04884718824584134</v>
      </c>
      <c r="E53" s="246">
        <f>'Open Int.'!B57/'Open Int.'!K57</f>
        <v>0.8981841763942932</v>
      </c>
      <c r="F53" s="231">
        <f>'Open Int.'!E57/'Open Int.'!K57</f>
        <v>0.08365758754863813</v>
      </c>
      <c r="G53" s="247">
        <f>'Open Int.'!H57/'Open Int.'!K57</f>
        <v>0.018158236057068743</v>
      </c>
      <c r="H53" s="250">
        <v>195278630</v>
      </c>
      <c r="I53" s="234">
        <v>21267468</v>
      </c>
      <c r="J53" s="360">
        <v>10633734</v>
      </c>
      <c r="K53" s="118" t="str">
        <f t="shared" si="1"/>
        <v>Gross Exposure is less then 30%</v>
      </c>
      <c r="M53"/>
      <c r="N53"/>
    </row>
    <row r="54" spans="1:14" s="7" customFormat="1" ht="15">
      <c r="A54" s="204" t="s">
        <v>294</v>
      </c>
      <c r="B54" s="238">
        <f>'Open Int.'!K58</f>
        <v>8041600</v>
      </c>
      <c r="C54" s="240">
        <f>'Open Int.'!R58</f>
        <v>128.906848</v>
      </c>
      <c r="D54" s="162">
        <f t="shared" si="0"/>
        <v>0.31742412783363083</v>
      </c>
      <c r="E54" s="246">
        <f>'Open Int.'!B58/'Open Int.'!K58</f>
        <v>0.9495125348189415</v>
      </c>
      <c r="F54" s="231">
        <f>'Open Int.'!E58/'Open Int.'!K58</f>
        <v>0.0483983286908078</v>
      </c>
      <c r="G54" s="247">
        <f>'Open Int.'!H58/'Open Int.'!K58</f>
        <v>0.0020891364902506965</v>
      </c>
      <c r="H54" s="250">
        <v>25333928</v>
      </c>
      <c r="I54" s="234">
        <v>5066600</v>
      </c>
      <c r="J54" s="360">
        <v>3399200</v>
      </c>
      <c r="K54" s="118" t="str">
        <f t="shared" si="1"/>
        <v>Some sign of build up Gross exposure crosses 30%</v>
      </c>
      <c r="M54"/>
      <c r="N54"/>
    </row>
    <row r="55" spans="1:14" s="7" customFormat="1" ht="15">
      <c r="A55" s="204" t="s">
        <v>197</v>
      </c>
      <c r="B55" s="238">
        <f>'Open Int.'!K59</f>
        <v>2519400</v>
      </c>
      <c r="C55" s="240">
        <f>'Open Int.'!R59</f>
        <v>159.188289</v>
      </c>
      <c r="D55" s="162">
        <f t="shared" si="0"/>
        <v>0.12596164244502378</v>
      </c>
      <c r="E55" s="246">
        <f>'Open Int.'!B59/'Open Int.'!K59</f>
        <v>0.9945820433436533</v>
      </c>
      <c r="F55" s="231">
        <f>'Open Int.'!E59/'Open Int.'!K59</f>
        <v>0.005417956656346749</v>
      </c>
      <c r="G55" s="247">
        <f>'Open Int.'!H59/'Open Int.'!K59</f>
        <v>0</v>
      </c>
      <c r="H55" s="250">
        <v>20001327</v>
      </c>
      <c r="I55" s="234">
        <v>4000100</v>
      </c>
      <c r="J55" s="360">
        <v>2000050</v>
      </c>
      <c r="K55" s="118" t="str">
        <f t="shared" si="1"/>
        <v>Gross Exposure is less then 30%</v>
      </c>
      <c r="M55"/>
      <c r="N55"/>
    </row>
    <row r="56" spans="1:14" s="7" customFormat="1" ht="15">
      <c r="A56" s="204" t="s">
        <v>4</v>
      </c>
      <c r="B56" s="238">
        <f>'Open Int.'!K60</f>
        <v>1055400</v>
      </c>
      <c r="C56" s="240">
        <f>'Open Int.'!R60</f>
        <v>166.615998</v>
      </c>
      <c r="D56" s="162">
        <f t="shared" si="0"/>
        <v>0.02114363929552375</v>
      </c>
      <c r="E56" s="246">
        <f>'Open Int.'!B60/'Open Int.'!K60</f>
        <v>0.9994314951677089</v>
      </c>
      <c r="F56" s="231">
        <f>'Open Int.'!E60/'Open Int.'!K60</f>
        <v>0.0005685048322910744</v>
      </c>
      <c r="G56" s="247">
        <f>'Open Int.'!H60/'Open Int.'!K60</f>
        <v>0</v>
      </c>
      <c r="H56" s="250">
        <v>49915721</v>
      </c>
      <c r="I56" s="234">
        <v>1843800</v>
      </c>
      <c r="J56" s="360">
        <v>921900</v>
      </c>
      <c r="K56" s="118" t="str">
        <f t="shared" si="1"/>
        <v>Gross Exposure is less then 30%</v>
      </c>
      <c r="M56"/>
      <c r="N56"/>
    </row>
    <row r="57" spans="1:14" s="7" customFormat="1" ht="15">
      <c r="A57" s="204" t="s">
        <v>79</v>
      </c>
      <c r="B57" s="238">
        <f>'Open Int.'!K61</f>
        <v>1386800</v>
      </c>
      <c r="C57" s="240">
        <f>'Open Int.'!R61</f>
        <v>147.22268799999998</v>
      </c>
      <c r="D57" s="162">
        <f t="shared" si="0"/>
        <v>0.037445546269712915</v>
      </c>
      <c r="E57" s="246">
        <f>'Open Int.'!B61/'Open Int.'!K61</f>
        <v>1</v>
      </c>
      <c r="F57" s="231">
        <f>'Open Int.'!E61/'Open Int.'!K61</f>
        <v>0</v>
      </c>
      <c r="G57" s="247">
        <f>'Open Int.'!H61/'Open Int.'!K61</f>
        <v>0</v>
      </c>
      <c r="H57" s="250">
        <v>37035112</v>
      </c>
      <c r="I57" s="234">
        <v>2808800</v>
      </c>
      <c r="J57" s="360">
        <v>1404400</v>
      </c>
      <c r="K57" s="118" t="str">
        <f t="shared" si="1"/>
        <v>Gross Exposure is less then 30%</v>
      </c>
      <c r="M57"/>
      <c r="N57"/>
    </row>
    <row r="58" spans="1:14" s="7" customFormat="1" ht="15">
      <c r="A58" s="204" t="s">
        <v>196</v>
      </c>
      <c r="B58" s="238">
        <f>'Open Int.'!K62</f>
        <v>1447200</v>
      </c>
      <c r="C58" s="240">
        <f>'Open Int.'!R62</f>
        <v>107.548668</v>
      </c>
      <c r="D58" s="162">
        <f t="shared" si="0"/>
        <v>0.08043836910206169</v>
      </c>
      <c r="E58" s="246">
        <f>'Open Int.'!B62/'Open Int.'!K62</f>
        <v>0.9941956882255389</v>
      </c>
      <c r="F58" s="231">
        <f>'Open Int.'!E62/'Open Int.'!K62</f>
        <v>0.00552791597567717</v>
      </c>
      <c r="G58" s="247">
        <f>'Open Int.'!H62/'Open Int.'!K62</f>
        <v>0.0002763957987838585</v>
      </c>
      <c r="H58" s="250">
        <v>17991414</v>
      </c>
      <c r="I58" s="234">
        <v>3598000</v>
      </c>
      <c r="J58" s="360">
        <v>1798800</v>
      </c>
      <c r="K58" s="118" t="str">
        <f t="shared" si="1"/>
        <v>Gross Exposure is less then 30%</v>
      </c>
      <c r="M58"/>
      <c r="N58"/>
    </row>
    <row r="59" spans="1:14" s="7" customFormat="1" ht="15">
      <c r="A59" s="204" t="s">
        <v>5</v>
      </c>
      <c r="B59" s="238">
        <f>'Open Int.'!K63</f>
        <v>54322510</v>
      </c>
      <c r="C59" s="240">
        <f>'Open Int.'!R63</f>
        <v>925.92718295</v>
      </c>
      <c r="D59" s="162">
        <f t="shared" si="0"/>
        <v>0.38138109391289626</v>
      </c>
      <c r="E59" s="246">
        <f>'Open Int.'!B63/'Open Int.'!K63</f>
        <v>0.9047213576839509</v>
      </c>
      <c r="F59" s="231">
        <f>'Open Int.'!E63/'Open Int.'!K63</f>
        <v>0.08230078102061189</v>
      </c>
      <c r="G59" s="247">
        <f>'Open Int.'!H63/'Open Int.'!K63</f>
        <v>0.012977861295437196</v>
      </c>
      <c r="H59" s="250">
        <v>142436295</v>
      </c>
      <c r="I59" s="234">
        <v>17221215</v>
      </c>
      <c r="J59" s="360">
        <v>8609810</v>
      </c>
      <c r="K59" s="118" t="str">
        <f t="shared" si="1"/>
        <v>Some sign of build up Gross exposure crosses 30%</v>
      </c>
      <c r="M59"/>
      <c r="N59"/>
    </row>
    <row r="60" spans="1:14" s="7" customFormat="1" ht="15">
      <c r="A60" s="204" t="s">
        <v>198</v>
      </c>
      <c r="B60" s="238">
        <f>'Open Int.'!K64</f>
        <v>17966000</v>
      </c>
      <c r="C60" s="240">
        <f>'Open Int.'!R64</f>
        <v>394.71302</v>
      </c>
      <c r="D60" s="162">
        <f t="shared" si="0"/>
        <v>0.08383139037155933</v>
      </c>
      <c r="E60" s="246">
        <f>'Open Int.'!B64/'Open Int.'!K64</f>
        <v>0.7919403317377268</v>
      </c>
      <c r="F60" s="231">
        <f>'Open Int.'!E64/'Open Int.'!K64</f>
        <v>0.17661137704553045</v>
      </c>
      <c r="G60" s="247">
        <f>'Open Int.'!H64/'Open Int.'!K64</f>
        <v>0.03144829121674274</v>
      </c>
      <c r="H60" s="250">
        <v>214311130</v>
      </c>
      <c r="I60" s="234">
        <v>13863000</v>
      </c>
      <c r="J60" s="360">
        <v>6931000</v>
      </c>
      <c r="K60" s="118" t="str">
        <f t="shared" si="1"/>
        <v>Gross Exposure is less then 30%</v>
      </c>
      <c r="M60"/>
      <c r="N60"/>
    </row>
    <row r="61" spans="1:14" s="7" customFormat="1" ht="15">
      <c r="A61" s="204" t="s">
        <v>199</v>
      </c>
      <c r="B61" s="238">
        <f>'Open Int.'!K65</f>
        <v>4213300</v>
      </c>
      <c r="C61" s="240">
        <f>'Open Int.'!R65</f>
        <v>128.1896525</v>
      </c>
      <c r="D61" s="162">
        <f t="shared" si="0"/>
        <v>0.1267133123713371</v>
      </c>
      <c r="E61" s="246">
        <f>'Open Int.'!B65/'Open Int.'!K65</f>
        <v>0.9398333847577908</v>
      </c>
      <c r="F61" s="231">
        <f>'Open Int.'!E65/'Open Int.'!K65</f>
        <v>0.05553841406973156</v>
      </c>
      <c r="G61" s="247">
        <f>'Open Int.'!H65/'Open Int.'!K65</f>
        <v>0.0046282011724776305</v>
      </c>
      <c r="H61" s="250">
        <v>33250650</v>
      </c>
      <c r="I61" s="234">
        <v>6649500</v>
      </c>
      <c r="J61" s="360">
        <v>3324100</v>
      </c>
      <c r="K61" s="118" t="str">
        <f t="shared" si="1"/>
        <v>Gross Exposure is less then 30%</v>
      </c>
      <c r="M61"/>
      <c r="N61"/>
    </row>
    <row r="62" spans="1:14" s="7" customFormat="1" ht="15">
      <c r="A62" s="204" t="s">
        <v>295</v>
      </c>
      <c r="B62" s="238">
        <f>'Open Int.'!K66</f>
        <v>763800</v>
      </c>
      <c r="C62" s="240">
        <f>'Open Int.'!R66</f>
        <v>54.691899</v>
      </c>
      <c r="D62" s="162">
        <f t="shared" si="0"/>
        <v>0.2757970237897501</v>
      </c>
      <c r="E62" s="246">
        <f>'Open Int.'!B66/'Open Int.'!K66</f>
        <v>0.9964650432050275</v>
      </c>
      <c r="F62" s="231">
        <f>'Open Int.'!E66/'Open Int.'!K66</f>
        <v>0.003534956794972506</v>
      </c>
      <c r="G62" s="247">
        <f>'Open Int.'!H66/'Open Int.'!K66</f>
        <v>0</v>
      </c>
      <c r="H62" s="250">
        <v>2769428</v>
      </c>
      <c r="I62" s="234">
        <v>553800</v>
      </c>
      <c r="J62" s="360">
        <v>553800</v>
      </c>
      <c r="K62" s="118" t="str">
        <f t="shared" si="1"/>
        <v>Gross Exposure is less then 30%</v>
      </c>
      <c r="M62"/>
      <c r="N62"/>
    </row>
    <row r="63" spans="1:14" s="7" customFormat="1" ht="15">
      <c r="A63" s="204" t="s">
        <v>43</v>
      </c>
      <c r="B63" s="238">
        <f>'Open Int.'!K67</f>
        <v>304500</v>
      </c>
      <c r="C63" s="240">
        <f>'Open Int.'!R67</f>
        <v>61.512045</v>
      </c>
      <c r="D63" s="162">
        <f t="shared" si="0"/>
        <v>0.04184128590294938</v>
      </c>
      <c r="E63" s="246">
        <f>'Open Int.'!B67/'Open Int.'!K67</f>
        <v>0.9310344827586207</v>
      </c>
      <c r="F63" s="231">
        <f>'Open Int.'!E67/'Open Int.'!K67</f>
        <v>0.0374384236453202</v>
      </c>
      <c r="G63" s="247">
        <f>'Open Int.'!H67/'Open Int.'!K67</f>
        <v>0.03152709359605911</v>
      </c>
      <c r="H63" s="250">
        <v>7277501</v>
      </c>
      <c r="I63" s="234">
        <v>1455300</v>
      </c>
      <c r="J63" s="360">
        <v>727500</v>
      </c>
      <c r="K63" s="118" t="str">
        <f t="shared" si="1"/>
        <v>Gross Exposure is less then 30%</v>
      </c>
      <c r="M63"/>
      <c r="N63"/>
    </row>
    <row r="64" spans="1:14" s="7" customFormat="1" ht="15">
      <c r="A64" s="204" t="s">
        <v>200</v>
      </c>
      <c r="B64" s="238">
        <f>'Open Int.'!K68</f>
        <v>6938400</v>
      </c>
      <c r="C64" s="240">
        <f>'Open Int.'!R68</f>
        <v>674.620632</v>
      </c>
      <c r="D64" s="162">
        <f t="shared" si="0"/>
        <v>0.053022248283326</v>
      </c>
      <c r="E64" s="246">
        <f>'Open Int.'!B68/'Open Int.'!K68</f>
        <v>0.946226795803067</v>
      </c>
      <c r="F64" s="231">
        <f>'Open Int.'!E68/'Open Int.'!K68</f>
        <v>0.03763115415657788</v>
      </c>
      <c r="G64" s="247">
        <f>'Open Int.'!H68/'Open Int.'!K68</f>
        <v>0.016142050040355124</v>
      </c>
      <c r="H64" s="250">
        <v>130858276</v>
      </c>
      <c r="I64" s="234">
        <v>3364900</v>
      </c>
      <c r="J64" s="360">
        <v>1682100</v>
      </c>
      <c r="K64" s="118" t="str">
        <f t="shared" si="1"/>
        <v>Gross Exposure is less then 30%</v>
      </c>
      <c r="M64"/>
      <c r="N64"/>
    </row>
    <row r="65" spans="1:14" s="7" customFormat="1" ht="15">
      <c r="A65" s="204" t="s">
        <v>141</v>
      </c>
      <c r="B65" s="238">
        <f>'Open Int.'!K69</f>
        <v>23630400</v>
      </c>
      <c r="C65" s="240">
        <f>'Open Int.'!R69</f>
        <v>203.57589600000003</v>
      </c>
      <c r="D65" s="162">
        <f t="shared" si="0"/>
        <v>0.34516912292286894</v>
      </c>
      <c r="E65" s="246">
        <f>'Open Int.'!B69/'Open Int.'!K69</f>
        <v>0.7787934186471663</v>
      </c>
      <c r="F65" s="231">
        <f>'Open Int.'!E69/'Open Int.'!K69</f>
        <v>0.1663619744058501</v>
      </c>
      <c r="G65" s="247">
        <f>'Open Int.'!H69/'Open Int.'!K69</f>
        <v>0.054844606946983544</v>
      </c>
      <c r="H65" s="250">
        <v>68460353</v>
      </c>
      <c r="I65" s="234">
        <v>13689600</v>
      </c>
      <c r="J65" s="360">
        <v>6844800</v>
      </c>
      <c r="K65" s="118" t="str">
        <f t="shared" si="1"/>
        <v>Some sign of build up Gross exposure crosses 30%</v>
      </c>
      <c r="M65"/>
      <c r="N65"/>
    </row>
    <row r="66" spans="1:14" s="7" customFormat="1" ht="15">
      <c r="A66" s="204" t="s">
        <v>184</v>
      </c>
      <c r="B66" s="238">
        <f>'Open Int.'!K70</f>
        <v>15322300</v>
      </c>
      <c r="C66" s="240">
        <f>'Open Int.'!R70</f>
        <v>127.4049245</v>
      </c>
      <c r="D66" s="162">
        <f t="shared" si="0"/>
        <v>0.06807486405475462</v>
      </c>
      <c r="E66" s="246">
        <f>'Open Int.'!B70/'Open Int.'!K70</f>
        <v>0.8617635733538699</v>
      </c>
      <c r="F66" s="231">
        <f>'Open Int.'!E70/'Open Int.'!K70</f>
        <v>0.12437427801309203</v>
      </c>
      <c r="G66" s="247">
        <f>'Open Int.'!H70/'Open Int.'!K70</f>
        <v>0.013862148633038121</v>
      </c>
      <c r="H66" s="250">
        <v>225080141</v>
      </c>
      <c r="I66" s="234">
        <v>38509300</v>
      </c>
      <c r="J66" s="360">
        <v>19251700</v>
      </c>
      <c r="K66" s="118" t="str">
        <f t="shared" si="1"/>
        <v>Gross Exposure is less then 30%</v>
      </c>
      <c r="M66"/>
      <c r="N66"/>
    </row>
    <row r="67" spans="1:14" s="7" customFormat="1" ht="15">
      <c r="A67" s="204" t="s">
        <v>175</v>
      </c>
      <c r="B67" s="238">
        <f>'Open Int.'!K71</f>
        <v>90531000</v>
      </c>
      <c r="C67" s="240">
        <f>'Open Int.'!R71</f>
        <v>197.81023500000003</v>
      </c>
      <c r="D67" s="162">
        <f t="shared" si="0"/>
        <v>0.7087399089641354</v>
      </c>
      <c r="E67" s="246">
        <f>'Open Int.'!B71/'Open Int.'!K71</f>
        <v>0.7432150313152401</v>
      </c>
      <c r="F67" s="231">
        <f>'Open Int.'!E71/'Open Int.'!K71</f>
        <v>0.14718162839248433</v>
      </c>
      <c r="G67" s="247">
        <f>'Open Int.'!H71/'Open Int.'!K71</f>
        <v>0.10960334029227557</v>
      </c>
      <c r="H67" s="250">
        <v>127735152</v>
      </c>
      <c r="I67" s="234">
        <v>25546500</v>
      </c>
      <c r="J67" s="360">
        <v>25546500</v>
      </c>
      <c r="K67" s="118" t="str">
        <f t="shared" si="1"/>
        <v>Gross exposure is Substantial as Open interest has crossed 60%</v>
      </c>
      <c r="M67"/>
      <c r="N67"/>
    </row>
    <row r="68" spans="1:14" s="7" customFormat="1" ht="15">
      <c r="A68" s="204" t="s">
        <v>142</v>
      </c>
      <c r="B68" s="238">
        <f>'Open Int.'!K72</f>
        <v>10409000</v>
      </c>
      <c r="C68" s="240">
        <f>'Open Int.'!R72</f>
        <v>163.21312</v>
      </c>
      <c r="D68" s="162">
        <f aca="true" t="shared" si="2" ref="D68:D131">B68/H68</f>
        <v>0.12555680322946236</v>
      </c>
      <c r="E68" s="246">
        <f>'Open Int.'!B72/'Open Int.'!K72</f>
        <v>0.976462676529926</v>
      </c>
      <c r="F68" s="231">
        <f>'Open Int.'!E72/'Open Int.'!K72</f>
        <v>0.021856086079354405</v>
      </c>
      <c r="G68" s="247">
        <f>'Open Int.'!H72/'Open Int.'!K72</f>
        <v>0.0016812373907195697</v>
      </c>
      <c r="H68" s="250">
        <v>82902716</v>
      </c>
      <c r="I68" s="234">
        <v>16579500</v>
      </c>
      <c r="J68" s="360">
        <v>8289750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4" t="s">
        <v>176</v>
      </c>
      <c r="B69" s="238">
        <f>'Open Int.'!K73</f>
        <v>17964050</v>
      </c>
      <c r="C69" s="240">
        <f>'Open Int.'!R73</f>
        <v>425.47852425</v>
      </c>
      <c r="D69" s="162">
        <f t="shared" si="2"/>
        <v>0.5824993165444683</v>
      </c>
      <c r="E69" s="246">
        <f>'Open Int.'!B73/'Open Int.'!K73</f>
        <v>0.9009605295019776</v>
      </c>
      <c r="F69" s="231">
        <f>'Open Int.'!E73/'Open Int.'!K73</f>
        <v>0.08660908870772459</v>
      </c>
      <c r="G69" s="247">
        <f>'Open Int.'!H73/'Open Int.'!K73</f>
        <v>0.012430381790297845</v>
      </c>
      <c r="H69" s="250">
        <v>30839607</v>
      </c>
      <c r="I69" s="234">
        <v>6166850</v>
      </c>
      <c r="J69" s="360">
        <v>3082700</v>
      </c>
      <c r="K69" s="118" t="str">
        <f t="shared" si="3"/>
        <v>Gross exposure is building up andcrpsses 40% mark</v>
      </c>
      <c r="M69"/>
      <c r="N69"/>
    </row>
    <row r="70" spans="1:14" s="7" customFormat="1" ht="15">
      <c r="A70" s="204" t="s">
        <v>167</v>
      </c>
      <c r="B70" s="238">
        <f>'Open Int.'!K74</f>
        <v>21244300</v>
      </c>
      <c r="C70" s="240">
        <f>'Open Int.'!R74</f>
        <v>119.0743015</v>
      </c>
      <c r="D70" s="162">
        <f t="shared" si="2"/>
        <v>0.5329257092886656</v>
      </c>
      <c r="E70" s="246">
        <f>'Open Int.'!B74/'Open Int.'!K74</f>
        <v>0.9032258064516129</v>
      </c>
      <c r="F70" s="231">
        <f>'Open Int.'!E74/'Open Int.'!K74</f>
        <v>0.08010148604566872</v>
      </c>
      <c r="G70" s="247">
        <f>'Open Int.'!H74/'Open Int.'!K74</f>
        <v>0.016672707502718376</v>
      </c>
      <c r="H70" s="250">
        <v>39863530</v>
      </c>
      <c r="I70" s="234">
        <v>7969500</v>
      </c>
      <c r="J70" s="360">
        <v>7969500</v>
      </c>
      <c r="K70" s="118" t="str">
        <f t="shared" si="3"/>
        <v>Gross exposure is building up andcrpsses 40% mark</v>
      </c>
      <c r="M70"/>
      <c r="N70"/>
    </row>
    <row r="71" spans="1:14" s="7" customFormat="1" ht="15">
      <c r="A71" s="204" t="s">
        <v>201</v>
      </c>
      <c r="B71" s="238">
        <f>'Open Int.'!K75</f>
        <v>6798000</v>
      </c>
      <c r="C71" s="240">
        <f>'Open Int.'!R75</f>
        <v>1511.46732</v>
      </c>
      <c r="D71" s="162">
        <f t="shared" si="2"/>
        <v>0.09166208109060348</v>
      </c>
      <c r="E71" s="246">
        <f>'Open Int.'!B75/'Open Int.'!K75</f>
        <v>0.7279788172992057</v>
      </c>
      <c r="F71" s="231">
        <f>'Open Int.'!E75/'Open Int.'!K75</f>
        <v>0.23624595469255663</v>
      </c>
      <c r="G71" s="247">
        <f>'Open Int.'!H75/'Open Int.'!K75</f>
        <v>0.035775228008237715</v>
      </c>
      <c r="H71" s="250">
        <v>74163710</v>
      </c>
      <c r="I71" s="234">
        <v>1338200</v>
      </c>
      <c r="J71" s="360">
        <v>669000</v>
      </c>
      <c r="K71" s="118" t="str">
        <f t="shared" si="3"/>
        <v>Gross Exposure is less then 30%</v>
      </c>
      <c r="M71"/>
      <c r="N71"/>
    </row>
    <row r="72" spans="1:14" s="7" customFormat="1" ht="15">
      <c r="A72" s="204" t="s">
        <v>143</v>
      </c>
      <c r="B72" s="238">
        <f>'Open Int.'!K76</f>
        <v>1233100</v>
      </c>
      <c r="C72" s="240">
        <f>'Open Int.'!R76</f>
        <v>14.1868155</v>
      </c>
      <c r="D72" s="162">
        <f t="shared" si="2"/>
        <v>0.029192708333333334</v>
      </c>
      <c r="E72" s="246">
        <f>'Open Int.'!B76/'Open Int.'!K76</f>
        <v>0.9880382775119617</v>
      </c>
      <c r="F72" s="231">
        <f>'Open Int.'!E76/'Open Int.'!K76</f>
        <v>0.011961722488038277</v>
      </c>
      <c r="G72" s="247">
        <f>'Open Int.'!H76/'Open Int.'!K76</f>
        <v>0</v>
      </c>
      <c r="H72" s="250">
        <v>42240000</v>
      </c>
      <c r="I72" s="234">
        <v>8445850</v>
      </c>
      <c r="J72" s="360">
        <v>4472200</v>
      </c>
      <c r="K72" s="118" t="str">
        <f t="shared" si="3"/>
        <v>Gross Exposure is less then 30%</v>
      </c>
      <c r="M72"/>
      <c r="N72"/>
    </row>
    <row r="73" spans="1:14" s="7" customFormat="1" ht="15">
      <c r="A73" s="204" t="s">
        <v>90</v>
      </c>
      <c r="B73" s="238">
        <f>'Open Int.'!K77</f>
        <v>1474800</v>
      </c>
      <c r="C73" s="240">
        <f>'Open Int.'!R77</f>
        <v>71.557296</v>
      </c>
      <c r="D73" s="162">
        <f t="shared" si="2"/>
        <v>0.035125267378236756</v>
      </c>
      <c r="E73" s="246">
        <f>'Open Int.'!B77/'Open Int.'!K77</f>
        <v>0.9983726606997559</v>
      </c>
      <c r="F73" s="231">
        <f>'Open Int.'!E77/'Open Int.'!K77</f>
        <v>0.0016273393002441008</v>
      </c>
      <c r="G73" s="247">
        <f>'Open Int.'!H77/'Open Int.'!K77</f>
        <v>0</v>
      </c>
      <c r="H73" s="250">
        <v>41986869</v>
      </c>
      <c r="I73" s="234">
        <v>6664800</v>
      </c>
      <c r="J73" s="360">
        <v>3332400</v>
      </c>
      <c r="K73" s="118" t="str">
        <f t="shared" si="3"/>
        <v>Gross Exposure is less then 30%</v>
      </c>
      <c r="M73"/>
      <c r="N73"/>
    </row>
    <row r="74" spans="1:14" s="7" customFormat="1" ht="15">
      <c r="A74" s="204" t="s">
        <v>35</v>
      </c>
      <c r="B74" s="238">
        <f>'Open Int.'!K78</f>
        <v>13447500</v>
      </c>
      <c r="C74" s="240">
        <f>'Open Int.'!R78</f>
        <v>382.9848</v>
      </c>
      <c r="D74" s="162">
        <f t="shared" si="2"/>
        <v>0.5073028982528636</v>
      </c>
      <c r="E74" s="246">
        <f>'Open Int.'!B78/'Open Int.'!K78</f>
        <v>0.9648261758691207</v>
      </c>
      <c r="F74" s="231">
        <f>'Open Int.'!E78/'Open Int.'!K78</f>
        <v>0.03321063394683026</v>
      </c>
      <c r="G74" s="247">
        <f>'Open Int.'!H78/'Open Int.'!K78</f>
        <v>0.00196319018404908</v>
      </c>
      <c r="H74" s="250">
        <v>26507832</v>
      </c>
      <c r="I74" s="234">
        <v>5300900</v>
      </c>
      <c r="J74" s="360">
        <v>2649900</v>
      </c>
      <c r="K74" s="118" t="str">
        <f t="shared" si="3"/>
        <v>Gross exposure is building up andcrpsses 40% mark</v>
      </c>
      <c r="M74"/>
      <c r="N74"/>
    </row>
    <row r="75" spans="1:14" s="7" customFormat="1" ht="15">
      <c r="A75" s="204" t="s">
        <v>6</v>
      </c>
      <c r="B75" s="238">
        <f>'Open Int.'!K79</f>
        <v>21477375</v>
      </c>
      <c r="C75" s="240">
        <f>'Open Int.'!R79</f>
        <v>367.47788625</v>
      </c>
      <c r="D75" s="162">
        <f t="shared" si="2"/>
        <v>0.029050948068515155</v>
      </c>
      <c r="E75" s="246">
        <f>'Open Int.'!B79/'Open Int.'!K79</f>
        <v>0.8136818396102876</v>
      </c>
      <c r="F75" s="231">
        <f>'Open Int.'!E79/'Open Int.'!K79</f>
        <v>0.15043737886962444</v>
      </c>
      <c r="G75" s="247">
        <f>'Open Int.'!H79/'Open Int.'!K79</f>
        <v>0.035880781520088</v>
      </c>
      <c r="H75" s="250">
        <v>739300313</v>
      </c>
      <c r="I75" s="234">
        <v>17034750</v>
      </c>
      <c r="J75" s="360">
        <v>8517375</v>
      </c>
      <c r="K75" s="118" t="str">
        <f t="shared" si="3"/>
        <v>Gross Exposure is less then 30%</v>
      </c>
      <c r="M75"/>
      <c r="N75"/>
    </row>
    <row r="76" spans="1:14" s="7" customFormat="1" ht="15">
      <c r="A76" s="204" t="s">
        <v>177</v>
      </c>
      <c r="B76" s="238">
        <f>'Open Int.'!K80</f>
        <v>12314000</v>
      </c>
      <c r="C76" s="240">
        <f>'Open Int.'!R80</f>
        <v>484.74061</v>
      </c>
      <c r="D76" s="162">
        <f t="shared" si="2"/>
        <v>0.6447088014636156</v>
      </c>
      <c r="E76" s="246">
        <f>'Open Int.'!B80/'Open Int.'!K80</f>
        <v>0.9224459964268312</v>
      </c>
      <c r="F76" s="231">
        <f>'Open Int.'!E80/'Open Int.'!K80</f>
        <v>0.07048887445184343</v>
      </c>
      <c r="G76" s="247">
        <f>'Open Int.'!H80/'Open Int.'!K80</f>
        <v>0.007065129121325321</v>
      </c>
      <c r="H76" s="250">
        <v>19100096</v>
      </c>
      <c r="I76" s="234">
        <v>3820000</v>
      </c>
      <c r="J76" s="360">
        <v>1910000</v>
      </c>
      <c r="K76" s="118" t="str">
        <f t="shared" si="3"/>
        <v>Gross exposure is Substantial as Open interest has crossed 60%</v>
      </c>
      <c r="M76"/>
      <c r="N76"/>
    </row>
    <row r="77" spans="1:14" s="7" customFormat="1" ht="15">
      <c r="A77" s="204" t="s">
        <v>168</v>
      </c>
      <c r="B77" s="238">
        <f>'Open Int.'!K81</f>
        <v>120600</v>
      </c>
      <c r="C77" s="240">
        <f>'Open Int.'!R81</f>
        <v>8.092863</v>
      </c>
      <c r="D77" s="162">
        <f t="shared" si="2"/>
        <v>0.026561027484496708</v>
      </c>
      <c r="E77" s="246">
        <f>'Open Int.'!B81/'Open Int.'!K81</f>
        <v>1</v>
      </c>
      <c r="F77" s="231">
        <f>'Open Int.'!E81/'Open Int.'!K81</f>
        <v>0</v>
      </c>
      <c r="G77" s="247">
        <f>'Open Int.'!H81/'Open Int.'!K81</f>
        <v>0</v>
      </c>
      <c r="H77" s="250">
        <v>4540487</v>
      </c>
      <c r="I77" s="234">
        <v>907800</v>
      </c>
      <c r="J77" s="360">
        <v>806400</v>
      </c>
      <c r="K77" s="118" t="str">
        <f t="shared" si="3"/>
        <v>Gross Exposure is less then 30%</v>
      </c>
      <c r="M77"/>
      <c r="N77"/>
    </row>
    <row r="78" spans="1:14" s="7" customFormat="1" ht="15">
      <c r="A78" s="204" t="s">
        <v>132</v>
      </c>
      <c r="B78" s="238">
        <f>'Open Int.'!K82</f>
        <v>2071200</v>
      </c>
      <c r="C78" s="240">
        <f>'Open Int.'!R82</f>
        <v>140.955516</v>
      </c>
      <c r="D78" s="162">
        <f t="shared" si="2"/>
        <v>0.5997828132918266</v>
      </c>
      <c r="E78" s="246">
        <f>'Open Int.'!B82/'Open Int.'!K82</f>
        <v>0.9843568945538818</v>
      </c>
      <c r="F78" s="231">
        <f>'Open Int.'!E82/'Open Int.'!K82</f>
        <v>0.014484356894553883</v>
      </c>
      <c r="G78" s="247">
        <f>'Open Int.'!H82/'Open Int.'!K82</f>
        <v>0.0011587485515643105</v>
      </c>
      <c r="H78" s="250">
        <v>3453250</v>
      </c>
      <c r="I78" s="234">
        <v>690400</v>
      </c>
      <c r="J78" s="360">
        <v>690400</v>
      </c>
      <c r="K78" s="118" t="str">
        <f t="shared" si="3"/>
        <v>Gross exposure is building up andcrpsses 40% mark</v>
      </c>
      <c r="M78"/>
      <c r="N78"/>
    </row>
    <row r="79" spans="1:14" s="7" customFormat="1" ht="15">
      <c r="A79" s="204" t="s">
        <v>144</v>
      </c>
      <c r="B79" s="238">
        <f>'Open Int.'!K83</f>
        <v>253250</v>
      </c>
      <c r="C79" s="240">
        <f>'Open Int.'!R83</f>
        <v>54.6133625</v>
      </c>
      <c r="D79" s="162">
        <f t="shared" si="2"/>
        <v>0.10064064276486173</v>
      </c>
      <c r="E79" s="246">
        <f>'Open Int.'!B83/'Open Int.'!K83</f>
        <v>1</v>
      </c>
      <c r="F79" s="231">
        <f>'Open Int.'!E83/'Open Int.'!K83</f>
        <v>0</v>
      </c>
      <c r="G79" s="247">
        <f>'Open Int.'!H83/'Open Int.'!K83</f>
        <v>0</v>
      </c>
      <c r="H79" s="250">
        <v>2516379</v>
      </c>
      <c r="I79" s="234">
        <v>503250</v>
      </c>
      <c r="J79" s="360">
        <v>251500</v>
      </c>
      <c r="K79" s="118" t="str">
        <f t="shared" si="3"/>
        <v>Gross Exposure is less then 30%</v>
      </c>
      <c r="M79"/>
      <c r="N79"/>
    </row>
    <row r="80" spans="1:14" s="7" customFormat="1" ht="15">
      <c r="A80" s="204" t="s">
        <v>296</v>
      </c>
      <c r="B80" s="238">
        <f>'Open Int.'!K84</f>
        <v>1634100</v>
      </c>
      <c r="C80" s="240">
        <f>'Open Int.'!R84</f>
        <v>118.5948075</v>
      </c>
      <c r="D80" s="162">
        <f t="shared" si="2"/>
        <v>0.07294349104664513</v>
      </c>
      <c r="E80" s="246">
        <f>'Open Int.'!B84/'Open Int.'!K84</f>
        <v>0.9911878098035616</v>
      </c>
      <c r="F80" s="231">
        <f>'Open Int.'!E84/'Open Int.'!K84</f>
        <v>0.007343491830365339</v>
      </c>
      <c r="G80" s="247">
        <f>'Open Int.'!H84/'Open Int.'!K84</f>
        <v>0.0014686983660730677</v>
      </c>
      <c r="H80" s="250">
        <v>22402273</v>
      </c>
      <c r="I80" s="234">
        <v>4129200</v>
      </c>
      <c r="J80" s="360">
        <v>2064600</v>
      </c>
      <c r="K80" s="118" t="str">
        <f t="shared" si="3"/>
        <v>Gross Exposure is less then 30%</v>
      </c>
      <c r="M80"/>
      <c r="N80"/>
    </row>
    <row r="81" spans="1:14" s="7" customFormat="1" ht="15">
      <c r="A81" s="204" t="s">
        <v>133</v>
      </c>
      <c r="B81" s="238">
        <f>'Open Int.'!K85</f>
        <v>29787500</v>
      </c>
      <c r="C81" s="240">
        <f>'Open Int.'!R85</f>
        <v>97.70299999999999</v>
      </c>
      <c r="D81" s="162">
        <f t="shared" si="2"/>
        <v>0.8274305555555556</v>
      </c>
      <c r="E81" s="246">
        <f>'Open Int.'!B85/'Open Int.'!K85</f>
        <v>0.8610994544691565</v>
      </c>
      <c r="F81" s="231">
        <f>'Open Int.'!E85/'Open Int.'!K85</f>
        <v>0.1263113722198909</v>
      </c>
      <c r="G81" s="247">
        <f>'Open Int.'!H85/'Open Int.'!K85</f>
        <v>0.01258917331095258</v>
      </c>
      <c r="H81" s="250">
        <v>36000000</v>
      </c>
      <c r="I81" s="234">
        <v>7200000</v>
      </c>
      <c r="J81" s="360">
        <v>7200000</v>
      </c>
      <c r="K81" s="118" t="str">
        <f t="shared" si="3"/>
        <v>Gross exposure has crossed 80%,Margin double</v>
      </c>
      <c r="M81"/>
      <c r="N81"/>
    </row>
    <row r="82" spans="1:14" s="7" customFormat="1" ht="15">
      <c r="A82" s="204" t="s">
        <v>169</v>
      </c>
      <c r="B82" s="238">
        <f>'Open Int.'!K86</f>
        <v>7328000</v>
      </c>
      <c r="C82" s="240">
        <f>'Open Int.'!R86</f>
        <v>87.82608</v>
      </c>
      <c r="D82" s="162">
        <f t="shared" si="2"/>
        <v>0.6021585180655362</v>
      </c>
      <c r="E82" s="246">
        <f>'Open Int.'!B86/'Open Int.'!K86</f>
        <v>0.9918122270742358</v>
      </c>
      <c r="F82" s="231">
        <f>'Open Int.'!E86/'Open Int.'!K86</f>
        <v>0.006550218340611353</v>
      </c>
      <c r="G82" s="247">
        <f>'Open Int.'!H86/'Open Int.'!K86</f>
        <v>0.0016375545851528383</v>
      </c>
      <c r="H82" s="250">
        <v>12169553</v>
      </c>
      <c r="I82" s="234">
        <v>2432000</v>
      </c>
      <c r="J82" s="360">
        <v>2432000</v>
      </c>
      <c r="K82" s="118" t="str">
        <f t="shared" si="3"/>
        <v>Gross exposure is Substantial as Open interest has crossed 60%</v>
      </c>
      <c r="M82"/>
      <c r="N82"/>
    </row>
    <row r="83" spans="1:14" s="7" customFormat="1" ht="15">
      <c r="A83" s="204" t="s">
        <v>297</v>
      </c>
      <c r="B83" s="238">
        <f>'Open Int.'!K87</f>
        <v>2313300</v>
      </c>
      <c r="C83" s="240">
        <f>'Open Int.'!R87</f>
        <v>96.2448465</v>
      </c>
      <c r="D83" s="162">
        <f t="shared" si="2"/>
        <v>0.13483540585527107</v>
      </c>
      <c r="E83" s="246">
        <f>'Open Int.'!B87/'Open Int.'!K87</f>
        <v>0.9838326200665716</v>
      </c>
      <c r="F83" s="231">
        <f>'Open Int.'!E87/'Open Int.'!K87</f>
        <v>0.016167379933428434</v>
      </c>
      <c r="G83" s="247">
        <f>'Open Int.'!H87/'Open Int.'!K87</f>
        <v>0</v>
      </c>
      <c r="H83" s="250">
        <v>17156473</v>
      </c>
      <c r="I83" s="234">
        <v>3430900</v>
      </c>
      <c r="J83" s="360">
        <v>1715450</v>
      </c>
      <c r="K83" s="118" t="str">
        <f t="shared" si="3"/>
        <v>Gross Exposure is less then 30%</v>
      </c>
      <c r="M83"/>
      <c r="N83"/>
    </row>
    <row r="84" spans="1:14" s="7" customFormat="1" ht="15">
      <c r="A84" s="204" t="s">
        <v>298</v>
      </c>
      <c r="B84" s="238">
        <f>'Open Int.'!K88</f>
        <v>561000</v>
      </c>
      <c r="C84" s="240">
        <f>'Open Int.'!R88</f>
        <v>23.69103</v>
      </c>
      <c r="D84" s="162">
        <f t="shared" si="2"/>
        <v>0.020212614364755542</v>
      </c>
      <c r="E84" s="246">
        <f>'Open Int.'!B88/'Open Int.'!K88</f>
        <v>0.9862745098039216</v>
      </c>
      <c r="F84" s="231">
        <f>'Open Int.'!E88/'Open Int.'!K88</f>
        <v>0.013725490196078431</v>
      </c>
      <c r="G84" s="247">
        <f>'Open Int.'!H88/'Open Int.'!K88</f>
        <v>0</v>
      </c>
      <c r="H84" s="250">
        <v>27754945</v>
      </c>
      <c r="I84" s="234">
        <v>5550600</v>
      </c>
      <c r="J84" s="360">
        <v>2775300</v>
      </c>
      <c r="K84" s="118" t="str">
        <f t="shared" si="3"/>
        <v>Gross Exposure is less then 30%</v>
      </c>
      <c r="M84"/>
      <c r="N84"/>
    </row>
    <row r="85" spans="1:14" s="7" customFormat="1" ht="15">
      <c r="A85" s="204" t="s">
        <v>178</v>
      </c>
      <c r="B85" s="238">
        <f>'Open Int.'!K89</f>
        <v>6992500</v>
      </c>
      <c r="C85" s="240">
        <f>'Open Int.'!R89</f>
        <v>103.838625</v>
      </c>
      <c r="D85" s="162">
        <f t="shared" si="2"/>
        <v>0.2883259156156945</v>
      </c>
      <c r="E85" s="246">
        <f>'Open Int.'!B89/'Open Int.'!K89</f>
        <v>0.9856989631748302</v>
      </c>
      <c r="F85" s="231">
        <f>'Open Int.'!E89/'Open Int.'!K89</f>
        <v>0.012870933142652842</v>
      </c>
      <c r="G85" s="247">
        <f>'Open Int.'!H89/'Open Int.'!K89</f>
        <v>0.0014301036825169824</v>
      </c>
      <c r="H85" s="250">
        <v>24252069</v>
      </c>
      <c r="I85" s="234">
        <v>4850000</v>
      </c>
      <c r="J85" s="360">
        <v>3312500</v>
      </c>
      <c r="K85" s="118" t="str">
        <f t="shared" si="3"/>
        <v>Gross Exposure is less then 30%</v>
      </c>
      <c r="M85"/>
      <c r="N85"/>
    </row>
    <row r="86" spans="1:14" s="7" customFormat="1" ht="15">
      <c r="A86" s="204" t="s">
        <v>145</v>
      </c>
      <c r="B86" s="238">
        <f>'Open Int.'!K90</f>
        <v>2215100</v>
      </c>
      <c r="C86" s="240">
        <f>'Open Int.'!R90</f>
        <v>35.4526755</v>
      </c>
      <c r="D86" s="162">
        <f t="shared" si="2"/>
        <v>0.21506718919970655</v>
      </c>
      <c r="E86" s="246">
        <f>'Open Int.'!B90/'Open Int.'!K90</f>
        <v>0.9631619339984651</v>
      </c>
      <c r="F86" s="231">
        <f>'Open Int.'!E90/'Open Int.'!K90</f>
        <v>0.03300076745970836</v>
      </c>
      <c r="G86" s="247">
        <f>'Open Int.'!H90/'Open Int.'!K90</f>
        <v>0.003837298541826554</v>
      </c>
      <c r="H86" s="250">
        <v>10299572</v>
      </c>
      <c r="I86" s="234">
        <v>2058700</v>
      </c>
      <c r="J86" s="360">
        <v>2058700</v>
      </c>
      <c r="K86" s="118" t="str">
        <f t="shared" si="3"/>
        <v>Gross Exposure is less then 30%</v>
      </c>
      <c r="M86"/>
      <c r="N86"/>
    </row>
    <row r="87" spans="1:14" s="7" customFormat="1" ht="15">
      <c r="A87" s="204" t="s">
        <v>274</v>
      </c>
      <c r="B87" s="238">
        <f>'Open Int.'!K91</f>
        <v>7190150</v>
      </c>
      <c r="C87" s="240">
        <f>'Open Int.'!R91</f>
        <v>175.2239555</v>
      </c>
      <c r="D87" s="162">
        <f t="shared" si="2"/>
        <v>0.6467070123074141</v>
      </c>
      <c r="E87" s="246">
        <f>'Open Int.'!B91/'Open Int.'!K91</f>
        <v>0.9613429483390472</v>
      </c>
      <c r="F87" s="231">
        <f>'Open Int.'!E91/'Open Int.'!K91</f>
        <v>0.03688379241045041</v>
      </c>
      <c r="G87" s="247">
        <f>'Open Int.'!H91/'Open Int.'!K91</f>
        <v>0.0017732592505024234</v>
      </c>
      <c r="H87" s="250">
        <v>11118095</v>
      </c>
      <c r="I87" s="234">
        <v>2223600</v>
      </c>
      <c r="J87" s="360">
        <v>1970300</v>
      </c>
      <c r="K87" s="118" t="str">
        <f t="shared" si="3"/>
        <v>Gross exposure is Substantial as Open interest has crossed 60%</v>
      </c>
      <c r="M87"/>
      <c r="N87"/>
    </row>
    <row r="88" spans="1:14" s="7" customFormat="1" ht="15">
      <c r="A88" s="204" t="s">
        <v>210</v>
      </c>
      <c r="B88" s="238">
        <f>'Open Int.'!K92</f>
        <v>1507600</v>
      </c>
      <c r="C88" s="240">
        <f>'Open Int.'!R92</f>
        <v>221.044312</v>
      </c>
      <c r="D88" s="162">
        <f t="shared" si="2"/>
        <v>0.027762146173739656</v>
      </c>
      <c r="E88" s="246">
        <f>'Open Int.'!B92/'Open Int.'!K92</f>
        <v>0.944149641814805</v>
      </c>
      <c r="F88" s="231">
        <f>'Open Int.'!E92/'Open Int.'!K92</f>
        <v>0.05120721676837357</v>
      </c>
      <c r="G88" s="247">
        <f>'Open Int.'!H92/'Open Int.'!K92</f>
        <v>0.004643141416821438</v>
      </c>
      <c r="H88" s="250">
        <v>54304159</v>
      </c>
      <c r="I88" s="234">
        <v>2074800</v>
      </c>
      <c r="J88" s="360">
        <v>1037400</v>
      </c>
      <c r="K88" s="118" t="str">
        <f t="shared" si="3"/>
        <v>Gross Exposure is less then 30%</v>
      </c>
      <c r="M88"/>
      <c r="N88"/>
    </row>
    <row r="89" spans="1:14" s="7" customFormat="1" ht="15">
      <c r="A89" s="204" t="s">
        <v>299</v>
      </c>
      <c r="B89" s="238">
        <f>'Open Int.'!K93</f>
        <v>379050</v>
      </c>
      <c r="C89" s="240">
        <f>'Open Int.'!R93</f>
        <v>22.362054750000002</v>
      </c>
      <c r="D89" s="162">
        <f t="shared" si="2"/>
        <v>0.04953852909579932</v>
      </c>
      <c r="E89" s="246">
        <f>'Open Int.'!B93/'Open Int.'!K93</f>
        <v>0.9990766389658357</v>
      </c>
      <c r="F89" s="231">
        <f>'Open Int.'!E93/'Open Int.'!K93</f>
        <v>0.0009233610341643582</v>
      </c>
      <c r="G89" s="247">
        <f>'Open Int.'!H93/'Open Int.'!K93</f>
        <v>0</v>
      </c>
      <c r="H89" s="250">
        <v>7651620</v>
      </c>
      <c r="I89" s="234">
        <v>1530200</v>
      </c>
      <c r="J89" s="360">
        <v>814450</v>
      </c>
      <c r="K89" s="118" t="str">
        <f t="shared" si="3"/>
        <v>Gross Exposure is less then 30%</v>
      </c>
      <c r="M89"/>
      <c r="N89"/>
    </row>
    <row r="90" spans="1:14" s="7" customFormat="1" ht="15">
      <c r="A90" s="204" t="s">
        <v>7</v>
      </c>
      <c r="B90" s="238">
        <f>'Open Int.'!K94</f>
        <v>2367950</v>
      </c>
      <c r="C90" s="240">
        <f>'Open Int.'!R94</f>
        <v>221.03629275</v>
      </c>
      <c r="D90" s="162">
        <f t="shared" si="2"/>
        <v>0.06889090658943507</v>
      </c>
      <c r="E90" s="246">
        <f>'Open Int.'!B94/'Open Int.'!K94</f>
        <v>0.9508646719736481</v>
      </c>
      <c r="F90" s="231">
        <f>'Open Int.'!E94/'Open Int.'!K94</f>
        <v>0.03678287125995059</v>
      </c>
      <c r="G90" s="247">
        <f>'Open Int.'!H94/'Open Int.'!K94</f>
        <v>0.012352456766401317</v>
      </c>
      <c r="H90" s="250">
        <v>34372461</v>
      </c>
      <c r="I90" s="234">
        <v>3301875</v>
      </c>
      <c r="J90" s="360">
        <v>1650625</v>
      </c>
      <c r="K90" s="118" t="str">
        <f t="shared" si="3"/>
        <v>Gross Exposure is less then 30%</v>
      </c>
      <c r="M90"/>
      <c r="N90"/>
    </row>
    <row r="91" spans="1:14" s="7" customFormat="1" ht="15">
      <c r="A91" s="204" t="s">
        <v>170</v>
      </c>
      <c r="B91" s="238">
        <f>'Open Int.'!K95</f>
        <v>2649600</v>
      </c>
      <c r="C91" s="240">
        <f>'Open Int.'!R95</f>
        <v>133.632576</v>
      </c>
      <c r="D91" s="162">
        <f t="shared" si="2"/>
        <v>0.39913075780312984</v>
      </c>
      <c r="E91" s="246">
        <f>'Open Int.'!B95/'Open Int.'!K95</f>
        <v>1</v>
      </c>
      <c r="F91" s="231">
        <f>'Open Int.'!E95/'Open Int.'!K95</f>
        <v>0</v>
      </c>
      <c r="G91" s="247">
        <f>'Open Int.'!H95/'Open Int.'!K95</f>
        <v>0</v>
      </c>
      <c r="H91" s="250">
        <v>6638426</v>
      </c>
      <c r="I91" s="234">
        <v>1327200</v>
      </c>
      <c r="J91" s="360">
        <v>1070400</v>
      </c>
      <c r="K91" s="118" t="str">
        <f t="shared" si="3"/>
        <v>Some sign of build up Gross exposure crosses 30%</v>
      </c>
      <c r="M91"/>
      <c r="N91"/>
    </row>
    <row r="92" spans="1:14" s="7" customFormat="1" ht="15">
      <c r="A92" s="204" t="s">
        <v>224</v>
      </c>
      <c r="B92" s="238">
        <f>'Open Int.'!K96</f>
        <v>2326800</v>
      </c>
      <c r="C92" s="240">
        <f>'Open Int.'!R96</f>
        <v>214.612398</v>
      </c>
      <c r="D92" s="162">
        <f t="shared" si="2"/>
        <v>0.11337862956090973</v>
      </c>
      <c r="E92" s="246">
        <f>'Open Int.'!B96/'Open Int.'!K96</f>
        <v>0.9269382843390064</v>
      </c>
      <c r="F92" s="231">
        <f>'Open Int.'!E96/'Open Int.'!K96</f>
        <v>0.06257521058965103</v>
      </c>
      <c r="G92" s="247">
        <f>'Open Int.'!H96/'Open Int.'!K96</f>
        <v>0.010486505071342616</v>
      </c>
      <c r="H92" s="250">
        <v>20522386</v>
      </c>
      <c r="I92" s="234">
        <v>3228400</v>
      </c>
      <c r="J92" s="360">
        <v>1614000</v>
      </c>
      <c r="K92" s="118" t="str">
        <f t="shared" si="3"/>
        <v>Gross Exposure is less then 30%</v>
      </c>
      <c r="M92"/>
      <c r="N92"/>
    </row>
    <row r="93" spans="1:14" s="7" customFormat="1" ht="15">
      <c r="A93" s="204" t="s">
        <v>207</v>
      </c>
      <c r="B93" s="238">
        <f>'Open Int.'!K97</f>
        <v>5802500</v>
      </c>
      <c r="C93" s="240">
        <f>'Open Int.'!R97</f>
        <v>128.3803125</v>
      </c>
      <c r="D93" s="162">
        <f t="shared" si="2"/>
        <v>0.41985996611887455</v>
      </c>
      <c r="E93" s="246">
        <f>'Open Int.'!B97/'Open Int.'!K97</f>
        <v>0.9047824213700991</v>
      </c>
      <c r="F93" s="231">
        <f>'Open Int.'!E97/'Open Int.'!K97</f>
        <v>0.0902628177509694</v>
      </c>
      <c r="G93" s="247">
        <f>'Open Int.'!H97/'Open Int.'!K97</f>
        <v>0.004954760878931495</v>
      </c>
      <c r="H93" s="250">
        <v>13820084</v>
      </c>
      <c r="I93" s="234">
        <v>2763750</v>
      </c>
      <c r="J93" s="360">
        <v>2393750</v>
      </c>
      <c r="K93" s="118" t="str">
        <f t="shared" si="3"/>
        <v>Gross exposure is building up andcrpsses 40% mark</v>
      </c>
      <c r="M93"/>
      <c r="N93"/>
    </row>
    <row r="94" spans="1:14" s="7" customFormat="1" ht="15">
      <c r="A94" s="204" t="s">
        <v>300</v>
      </c>
      <c r="B94" s="238">
        <f>'Open Int.'!K98</f>
        <v>844750</v>
      </c>
      <c r="C94" s="240">
        <f>'Open Int.'!R98</f>
        <v>68.76687375</v>
      </c>
      <c r="D94" s="162">
        <f t="shared" si="2"/>
        <v>0.11344511633378689</v>
      </c>
      <c r="E94" s="246">
        <f>'Open Int.'!B98/'Open Int.'!K98</f>
        <v>0.9923054158034922</v>
      </c>
      <c r="F94" s="231">
        <f>'Open Int.'!E98/'Open Int.'!K98</f>
        <v>0.007694584196507843</v>
      </c>
      <c r="G94" s="247">
        <f>'Open Int.'!H98/'Open Int.'!K98</f>
        <v>0</v>
      </c>
      <c r="H94" s="250">
        <v>7446332</v>
      </c>
      <c r="I94" s="234">
        <v>1489250</v>
      </c>
      <c r="J94" s="360">
        <v>744500</v>
      </c>
      <c r="K94" s="118" t="str">
        <f t="shared" si="3"/>
        <v>Gross Exposure is less then 30%</v>
      </c>
      <c r="M94"/>
      <c r="N94"/>
    </row>
    <row r="95" spans="1:14" s="7" customFormat="1" ht="15">
      <c r="A95" s="204" t="s">
        <v>280</v>
      </c>
      <c r="B95" s="238">
        <f>'Open Int.'!K99</f>
        <v>11113600</v>
      </c>
      <c r="C95" s="240">
        <f>'Open Int.'!R99</f>
        <v>328.351312</v>
      </c>
      <c r="D95" s="162">
        <f t="shared" si="2"/>
        <v>0.7031221925346158</v>
      </c>
      <c r="E95" s="246">
        <f>'Open Int.'!B99/'Open Int.'!K99</f>
        <v>0.9602649006622517</v>
      </c>
      <c r="F95" s="231">
        <f>'Open Int.'!E99/'Open Int.'!K99</f>
        <v>0.03599193780593147</v>
      </c>
      <c r="G95" s="247">
        <f>'Open Int.'!H99/'Open Int.'!K99</f>
        <v>0.003743161531816873</v>
      </c>
      <c r="H95" s="250">
        <v>15806072</v>
      </c>
      <c r="I95" s="234">
        <v>3160000</v>
      </c>
      <c r="J95" s="360">
        <v>1644800</v>
      </c>
      <c r="K95" s="118" t="str">
        <f t="shared" si="3"/>
        <v>Gross exposure is Substantial as Open interest has crossed 60%</v>
      </c>
      <c r="M95"/>
      <c r="N95"/>
    </row>
    <row r="96" spans="1:14" s="8" customFormat="1" ht="15">
      <c r="A96" s="204" t="s">
        <v>146</v>
      </c>
      <c r="B96" s="238">
        <f>'Open Int.'!K100</f>
        <v>7262400</v>
      </c>
      <c r="C96" s="240">
        <f>'Open Int.'!R100</f>
        <v>30.175272</v>
      </c>
      <c r="D96" s="162">
        <f t="shared" si="2"/>
        <v>0.1812023880271091</v>
      </c>
      <c r="E96" s="246">
        <f>'Open Int.'!B100/'Open Int.'!K100</f>
        <v>0.9436274509803921</v>
      </c>
      <c r="F96" s="231">
        <f>'Open Int.'!E100/'Open Int.'!K100</f>
        <v>0.056372549019607844</v>
      </c>
      <c r="G96" s="247">
        <f>'Open Int.'!H100/'Open Int.'!K100</f>
        <v>0</v>
      </c>
      <c r="H96" s="250">
        <v>40078942</v>
      </c>
      <c r="I96" s="234">
        <v>8010000</v>
      </c>
      <c r="J96" s="360">
        <v>8010000</v>
      </c>
      <c r="K96" s="118" t="str">
        <f t="shared" si="3"/>
        <v>Gross Exposure is less then 30%</v>
      </c>
      <c r="M96"/>
      <c r="N96"/>
    </row>
    <row r="97" spans="1:14" s="7" customFormat="1" ht="15">
      <c r="A97" s="204" t="s">
        <v>8</v>
      </c>
      <c r="B97" s="238">
        <f>'Open Int.'!K101</f>
        <v>27923200</v>
      </c>
      <c r="C97" s="240">
        <f>'Open Int.'!R101</f>
        <v>458.219712</v>
      </c>
      <c r="D97" s="162">
        <f t="shared" si="2"/>
        <v>0.6087851982558036</v>
      </c>
      <c r="E97" s="246">
        <f>'Open Int.'!B101/'Open Int.'!K101</f>
        <v>0.8611620444648178</v>
      </c>
      <c r="F97" s="231">
        <f>'Open Int.'!E101/'Open Int.'!K101</f>
        <v>0.106291542516617</v>
      </c>
      <c r="G97" s="247">
        <f>'Open Int.'!H101/'Open Int.'!K101</f>
        <v>0.03254641301856521</v>
      </c>
      <c r="H97" s="250">
        <v>45867081</v>
      </c>
      <c r="I97" s="234">
        <v>9172800</v>
      </c>
      <c r="J97" s="360">
        <v>4585600</v>
      </c>
      <c r="K97" s="118" t="str">
        <f t="shared" si="3"/>
        <v>Gross exposure is Substantial as Open interest has crossed 60%</v>
      </c>
      <c r="M97"/>
      <c r="N97"/>
    </row>
    <row r="98" spans="1:14" s="7" customFormat="1" ht="15">
      <c r="A98" s="204" t="s">
        <v>301</v>
      </c>
      <c r="B98" s="238">
        <f>'Open Int.'!K102</f>
        <v>1783000</v>
      </c>
      <c r="C98" s="240">
        <f>'Open Int.'!R102</f>
        <v>40.001605</v>
      </c>
      <c r="D98" s="162">
        <f t="shared" si="2"/>
        <v>0.062487032976892065</v>
      </c>
      <c r="E98" s="246">
        <f>'Open Int.'!B102/'Open Int.'!K102</f>
        <v>0.9921480650588895</v>
      </c>
      <c r="F98" s="231">
        <f>'Open Int.'!E102/'Open Int.'!K102</f>
        <v>0.007291082445316881</v>
      </c>
      <c r="G98" s="247">
        <f>'Open Int.'!H102/'Open Int.'!K102</f>
        <v>0.0005608524957936063</v>
      </c>
      <c r="H98" s="250">
        <v>28533920</v>
      </c>
      <c r="I98" s="234">
        <v>5706000</v>
      </c>
      <c r="J98" s="360">
        <v>2853000</v>
      </c>
      <c r="K98" s="118" t="str">
        <f t="shared" si="3"/>
        <v>Gross Exposure is less then 30%</v>
      </c>
      <c r="M98"/>
      <c r="N98"/>
    </row>
    <row r="99" spans="1:14" s="7" customFormat="1" ht="15">
      <c r="A99" s="204" t="s">
        <v>179</v>
      </c>
      <c r="B99" s="238">
        <f>'Open Int.'!K103</f>
        <v>42868000</v>
      </c>
      <c r="C99" s="240">
        <f>'Open Int.'!R103</f>
        <v>72.44691999999999</v>
      </c>
      <c r="D99" s="162">
        <f t="shared" si="2"/>
        <v>0.773149234791831</v>
      </c>
      <c r="E99" s="246">
        <f>'Open Int.'!B103/'Open Int.'!K103</f>
        <v>0.8105813193990856</v>
      </c>
      <c r="F99" s="231">
        <f>'Open Int.'!E103/'Open Int.'!K103</f>
        <v>0.1417374265186153</v>
      </c>
      <c r="G99" s="247">
        <f>'Open Int.'!H103/'Open Int.'!K103</f>
        <v>0.04768125408229915</v>
      </c>
      <c r="H99" s="250">
        <v>55445958</v>
      </c>
      <c r="I99" s="234">
        <v>11088000</v>
      </c>
      <c r="J99" s="360">
        <v>11088000</v>
      </c>
      <c r="K99" s="118" t="str">
        <f t="shared" si="3"/>
        <v>Gross exposure is Substantial as Open interest has crossed 60%</v>
      </c>
      <c r="M99"/>
      <c r="N99"/>
    </row>
    <row r="100" spans="1:14" s="7" customFormat="1" ht="15">
      <c r="A100" s="204" t="s">
        <v>202</v>
      </c>
      <c r="B100" s="238">
        <f>'Open Int.'!K104</f>
        <v>3523600</v>
      </c>
      <c r="C100" s="240">
        <f>'Open Int.'!R104</f>
        <v>74.946972</v>
      </c>
      <c r="D100" s="162">
        <f t="shared" si="2"/>
        <v>0.21275210877334969</v>
      </c>
      <c r="E100" s="246">
        <f>'Open Int.'!B104/'Open Int.'!K104</f>
        <v>0.9725848563968669</v>
      </c>
      <c r="F100" s="231">
        <f>'Open Int.'!E104/'Open Int.'!K104</f>
        <v>0.02447780678851175</v>
      </c>
      <c r="G100" s="247">
        <f>'Open Int.'!H104/'Open Int.'!K104</f>
        <v>0.00293733681462141</v>
      </c>
      <c r="H100" s="250">
        <v>16561998</v>
      </c>
      <c r="I100" s="234">
        <v>3312000</v>
      </c>
      <c r="J100" s="360">
        <v>2339100</v>
      </c>
      <c r="K100" s="118" t="str">
        <f t="shared" si="3"/>
        <v>Gross Exposure is less then 30%</v>
      </c>
      <c r="M100"/>
      <c r="N100"/>
    </row>
    <row r="101" spans="1:14" s="7" customFormat="1" ht="15">
      <c r="A101" s="204" t="s">
        <v>171</v>
      </c>
      <c r="B101" s="238">
        <f>'Open Int.'!K105</f>
        <v>4428600</v>
      </c>
      <c r="C101" s="240">
        <f>'Open Int.'!R105</f>
        <v>135.73659</v>
      </c>
      <c r="D101" s="162">
        <f t="shared" si="2"/>
        <v>0.7936550605859564</v>
      </c>
      <c r="E101" s="246">
        <f>'Open Int.'!B105/'Open Int.'!K105</f>
        <v>0.9557873820168902</v>
      </c>
      <c r="F101" s="231">
        <f>'Open Int.'!E105/'Open Int.'!K105</f>
        <v>0.03477396920019871</v>
      </c>
      <c r="G101" s="247">
        <f>'Open Int.'!H105/'Open Int.'!K105</f>
        <v>0.009438648782911079</v>
      </c>
      <c r="H101" s="250">
        <v>5580006</v>
      </c>
      <c r="I101" s="234">
        <v>1115400</v>
      </c>
      <c r="J101" s="360">
        <v>1115400</v>
      </c>
      <c r="K101" s="118" t="str">
        <f t="shared" si="3"/>
        <v>Gross exposure is Substantial as Open interest has crossed 60%</v>
      </c>
      <c r="M101"/>
      <c r="N101"/>
    </row>
    <row r="102" spans="1:14" s="7" customFormat="1" ht="15">
      <c r="A102" s="204" t="s">
        <v>147</v>
      </c>
      <c r="B102" s="238">
        <f>'Open Int.'!K106</f>
        <v>4696400</v>
      </c>
      <c r="C102" s="240">
        <f>'Open Int.'!R106</f>
        <v>27.192156</v>
      </c>
      <c r="D102" s="162">
        <f t="shared" si="2"/>
        <v>0.21728569617570884</v>
      </c>
      <c r="E102" s="246">
        <f>'Open Int.'!B106/'Open Int.'!K106</f>
        <v>0.9811557788944724</v>
      </c>
      <c r="F102" s="231">
        <f>'Open Int.'!E106/'Open Int.'!K106</f>
        <v>0.017587939698492462</v>
      </c>
      <c r="G102" s="247">
        <f>'Open Int.'!H106/'Open Int.'!K106</f>
        <v>0.001256281407035176</v>
      </c>
      <c r="H102" s="250">
        <v>21613940</v>
      </c>
      <c r="I102" s="234">
        <v>4318800</v>
      </c>
      <c r="J102" s="360">
        <v>4318800</v>
      </c>
      <c r="K102" s="118" t="str">
        <f t="shared" si="3"/>
        <v>Gross Exposure is less then 30%</v>
      </c>
      <c r="M102"/>
      <c r="N102"/>
    </row>
    <row r="103" spans="1:14" s="7" customFormat="1" ht="15">
      <c r="A103" s="204" t="s">
        <v>148</v>
      </c>
      <c r="B103" s="238">
        <f>'Open Int.'!K107</f>
        <v>762850</v>
      </c>
      <c r="C103" s="240">
        <f>'Open Int.'!R107</f>
        <v>19.727301000000004</v>
      </c>
      <c r="D103" s="162">
        <f t="shared" si="2"/>
        <v>0.03673154582292241</v>
      </c>
      <c r="E103" s="246">
        <f>'Open Int.'!B107/'Open Int.'!K107</f>
        <v>1</v>
      </c>
      <c r="F103" s="231">
        <f>'Open Int.'!E107/'Open Int.'!K107</f>
        <v>0</v>
      </c>
      <c r="G103" s="247">
        <f>'Open Int.'!H107/'Open Int.'!K107</f>
        <v>0</v>
      </c>
      <c r="H103" s="250">
        <v>20768252</v>
      </c>
      <c r="I103" s="234">
        <v>4152830</v>
      </c>
      <c r="J103" s="360">
        <v>2075370</v>
      </c>
      <c r="K103" s="118" t="str">
        <f t="shared" si="3"/>
        <v>Gross Exposure is less then 30%</v>
      </c>
      <c r="M103"/>
      <c r="N103"/>
    </row>
    <row r="104" spans="1:14" s="7" customFormat="1" ht="15">
      <c r="A104" s="204" t="s">
        <v>122</v>
      </c>
      <c r="B104" s="238">
        <f>'Open Int.'!K108</f>
        <v>24453000</v>
      </c>
      <c r="C104" s="240">
        <f>'Open Int.'!R108</f>
        <v>339.040845</v>
      </c>
      <c r="D104" s="162">
        <f t="shared" si="2"/>
        <v>0.141211323238973</v>
      </c>
      <c r="E104" s="246">
        <f>'Open Int.'!B108/'Open Int.'!K108</f>
        <v>0.7918660287081339</v>
      </c>
      <c r="F104" s="231">
        <f>'Open Int.'!E108/'Open Int.'!K108</f>
        <v>0.1717171717171717</v>
      </c>
      <c r="G104" s="247">
        <f>'Open Int.'!H108/'Open Int.'!K108</f>
        <v>0.03641679957469431</v>
      </c>
      <c r="H104" s="250">
        <v>173166000</v>
      </c>
      <c r="I104" s="234">
        <v>21976500</v>
      </c>
      <c r="J104" s="360">
        <v>10988250</v>
      </c>
      <c r="K104" s="118" t="str">
        <f t="shared" si="3"/>
        <v>Gross Exposure is less then 30%</v>
      </c>
      <c r="M104"/>
      <c r="N104"/>
    </row>
    <row r="105" spans="1:14" s="7" customFormat="1" ht="15">
      <c r="A105" s="204" t="s">
        <v>36</v>
      </c>
      <c r="B105" s="238">
        <f>'Open Int.'!K109</f>
        <v>7727400</v>
      </c>
      <c r="C105" s="240">
        <f>'Open Int.'!R109</f>
        <v>713.741301</v>
      </c>
      <c r="D105" s="162">
        <f t="shared" si="2"/>
        <v>0.06985133833822804</v>
      </c>
      <c r="E105" s="246">
        <f>'Open Int.'!B109/'Open Int.'!K109</f>
        <v>0.970184020498486</v>
      </c>
      <c r="F105" s="231">
        <f>'Open Int.'!E109/'Open Int.'!K109</f>
        <v>0.023934311670160725</v>
      </c>
      <c r="G105" s="247">
        <f>'Open Int.'!H109/'Open Int.'!K109</f>
        <v>0.005881667831353366</v>
      </c>
      <c r="H105" s="250">
        <v>110626370</v>
      </c>
      <c r="I105" s="234">
        <v>3442950</v>
      </c>
      <c r="J105" s="360">
        <v>1721250</v>
      </c>
      <c r="K105" s="118" t="str">
        <f t="shared" si="3"/>
        <v>Gross Exposure is less then 30%</v>
      </c>
      <c r="M105"/>
      <c r="N105"/>
    </row>
    <row r="106" spans="1:14" s="7" customFormat="1" ht="15">
      <c r="A106" s="204" t="s">
        <v>172</v>
      </c>
      <c r="B106" s="238">
        <f>'Open Int.'!K110</f>
        <v>3745350</v>
      </c>
      <c r="C106" s="240">
        <f>'Open Int.'!R110</f>
        <v>74.58864525</v>
      </c>
      <c r="D106" s="162">
        <f t="shared" si="2"/>
        <v>0.3466596471177227</v>
      </c>
      <c r="E106" s="246">
        <f>'Open Int.'!B110/'Open Int.'!K110</f>
        <v>0.9683207176899356</v>
      </c>
      <c r="F106" s="231">
        <f>'Open Int.'!E110/'Open Int.'!K110</f>
        <v>0.03139893467900196</v>
      </c>
      <c r="G106" s="247">
        <f>'Open Int.'!H110/'Open Int.'!K110</f>
        <v>0.0002803476310625175</v>
      </c>
      <c r="H106" s="250">
        <v>10804113</v>
      </c>
      <c r="I106" s="234">
        <v>2159850</v>
      </c>
      <c r="J106" s="360">
        <v>2159850</v>
      </c>
      <c r="K106" s="118" t="str">
        <f t="shared" si="3"/>
        <v>Some sign of build up Gross exposure crosses 30%</v>
      </c>
      <c r="M106"/>
      <c r="N106"/>
    </row>
    <row r="107" spans="1:14" s="7" customFormat="1" ht="15">
      <c r="A107" s="204" t="s">
        <v>80</v>
      </c>
      <c r="B107" s="238">
        <f>'Open Int.'!K111</f>
        <v>2325600</v>
      </c>
      <c r="C107" s="240">
        <f>'Open Int.'!R111</f>
        <v>52.546932</v>
      </c>
      <c r="D107" s="162">
        <f t="shared" si="2"/>
        <v>0.09489169632372203</v>
      </c>
      <c r="E107" s="246">
        <f>'Open Int.'!B111/'Open Int.'!K111</f>
        <v>0.9953560371517027</v>
      </c>
      <c r="F107" s="231">
        <f>'Open Int.'!E111/'Open Int.'!K111</f>
        <v>0.0041279669762641896</v>
      </c>
      <c r="G107" s="247">
        <f>'Open Int.'!H111/'Open Int.'!K111</f>
        <v>0.0005159958720330237</v>
      </c>
      <c r="H107" s="250">
        <v>24507940</v>
      </c>
      <c r="I107" s="234">
        <v>4900800</v>
      </c>
      <c r="J107" s="360">
        <v>2450400</v>
      </c>
      <c r="K107" s="118" t="str">
        <f t="shared" si="3"/>
        <v>Gross Exposure is less then 30%</v>
      </c>
      <c r="M107"/>
      <c r="N107"/>
    </row>
    <row r="108" spans="1:14" s="7" customFormat="1" ht="15">
      <c r="A108" s="204" t="s">
        <v>276</v>
      </c>
      <c r="B108" s="238">
        <f>'Open Int.'!K112</f>
        <v>6553400</v>
      </c>
      <c r="C108" s="240">
        <f>'Open Int.'!R112</f>
        <v>275.373868</v>
      </c>
      <c r="D108" s="162">
        <f t="shared" si="2"/>
        <v>0.9020310633213859</v>
      </c>
      <c r="E108" s="246">
        <f>'Open Int.'!B112/'Open Int.'!K112</f>
        <v>0.9728690450758385</v>
      </c>
      <c r="F108" s="231">
        <f>'Open Int.'!E112/'Open Int.'!K112</f>
        <v>0.026810510574663535</v>
      </c>
      <c r="G108" s="247">
        <f>'Open Int.'!H112/'Open Int.'!K112</f>
        <v>0.0003204443494979705</v>
      </c>
      <c r="H108" s="250">
        <v>7265160</v>
      </c>
      <c r="I108" s="234">
        <v>1452500</v>
      </c>
      <c r="J108" s="360">
        <v>1088500</v>
      </c>
      <c r="K108" s="118" t="str">
        <f t="shared" si="3"/>
        <v>Gross exposure has crossed 80%,Margin double</v>
      </c>
      <c r="M108"/>
      <c r="N108"/>
    </row>
    <row r="109" spans="1:14" s="7" customFormat="1" ht="15">
      <c r="A109" s="204" t="s">
        <v>225</v>
      </c>
      <c r="B109" s="238">
        <f>'Open Int.'!K113</f>
        <v>679900</v>
      </c>
      <c r="C109" s="240">
        <f>'Open Int.'!R113</f>
        <v>28.0016815</v>
      </c>
      <c r="D109" s="162">
        <f t="shared" si="2"/>
        <v>0.08200142824079015</v>
      </c>
      <c r="E109" s="246">
        <f>'Open Int.'!B113/'Open Int.'!K113</f>
        <v>1</v>
      </c>
      <c r="F109" s="231">
        <f>'Open Int.'!E113/'Open Int.'!K113</f>
        <v>0</v>
      </c>
      <c r="G109" s="247">
        <f>'Open Int.'!H113/'Open Int.'!K113</f>
        <v>0</v>
      </c>
      <c r="H109" s="250">
        <v>8291319</v>
      </c>
      <c r="I109" s="234">
        <v>1658150</v>
      </c>
      <c r="J109" s="360">
        <v>1197300</v>
      </c>
      <c r="K109" s="118" t="str">
        <f t="shared" si="3"/>
        <v>Gross Exposure is less then 30%</v>
      </c>
      <c r="M109"/>
      <c r="N109"/>
    </row>
    <row r="110" spans="1:14" s="7" customFormat="1" ht="15">
      <c r="A110" s="204" t="s">
        <v>81</v>
      </c>
      <c r="B110" s="238">
        <f>'Open Int.'!K114</f>
        <v>4303200</v>
      </c>
      <c r="C110" s="240">
        <f>'Open Int.'!R114</f>
        <v>222.04512</v>
      </c>
      <c r="D110" s="162">
        <f t="shared" si="2"/>
        <v>0.1617000297607417</v>
      </c>
      <c r="E110" s="246">
        <f>'Open Int.'!B114/'Open Int.'!K114</f>
        <v>0.992749581706637</v>
      </c>
      <c r="F110" s="231">
        <f>'Open Int.'!E114/'Open Int.'!K114</f>
        <v>0.006971556051310652</v>
      </c>
      <c r="G110" s="247">
        <f>'Open Int.'!H114/'Open Int.'!K114</f>
        <v>0.0002788622420524261</v>
      </c>
      <c r="H110" s="250">
        <v>26612240</v>
      </c>
      <c r="I110" s="234">
        <v>5322000</v>
      </c>
      <c r="J110" s="360">
        <v>2660400</v>
      </c>
      <c r="K110" s="118" t="str">
        <f t="shared" si="3"/>
        <v>Gross Exposure is less then 30%</v>
      </c>
      <c r="M110"/>
      <c r="N110"/>
    </row>
    <row r="111" spans="1:14" s="7" customFormat="1" ht="15">
      <c r="A111" s="204" t="s">
        <v>226</v>
      </c>
      <c r="B111" s="238">
        <f>'Open Int.'!K115</f>
        <v>10068800</v>
      </c>
      <c r="C111" s="240">
        <f>'Open Int.'!R115</f>
        <v>216.22748</v>
      </c>
      <c r="D111" s="162">
        <f t="shared" si="2"/>
        <v>0.7105471597026157</v>
      </c>
      <c r="E111" s="246">
        <f>'Open Int.'!B115/'Open Int.'!K115</f>
        <v>0.767797552836485</v>
      </c>
      <c r="F111" s="231">
        <f>'Open Int.'!E115/'Open Int.'!K115</f>
        <v>0.15266963292547275</v>
      </c>
      <c r="G111" s="247">
        <f>'Open Int.'!H115/'Open Int.'!K115</f>
        <v>0.07953281423804227</v>
      </c>
      <c r="H111" s="250">
        <v>14170488</v>
      </c>
      <c r="I111" s="234">
        <v>2833600</v>
      </c>
      <c r="J111" s="360">
        <v>2833600</v>
      </c>
      <c r="K111" s="118" t="str">
        <f t="shared" si="3"/>
        <v>Gross exposure is Substantial as Open interest has crossed 60%</v>
      </c>
      <c r="M111"/>
      <c r="N111"/>
    </row>
    <row r="112" spans="1:14" s="7" customFormat="1" ht="15">
      <c r="A112" s="204" t="s">
        <v>302</v>
      </c>
      <c r="B112" s="238">
        <f>'Open Int.'!K116</f>
        <v>2387000</v>
      </c>
      <c r="C112" s="240">
        <f>'Open Int.'!R116</f>
        <v>57.562505</v>
      </c>
      <c r="D112" s="162">
        <f t="shared" si="2"/>
        <v>0.20499738450132174</v>
      </c>
      <c r="E112" s="246">
        <f>'Open Int.'!B116/'Open Int.'!K116</f>
        <v>0.9870967741935484</v>
      </c>
      <c r="F112" s="231">
        <f>'Open Int.'!E116/'Open Int.'!K116</f>
        <v>0.012442396313364055</v>
      </c>
      <c r="G112" s="247">
        <f>'Open Int.'!H116/'Open Int.'!K116</f>
        <v>0.0004608294930875576</v>
      </c>
      <c r="H112" s="250">
        <v>11644051</v>
      </c>
      <c r="I112" s="234">
        <v>2328700</v>
      </c>
      <c r="J112" s="360">
        <v>2328700</v>
      </c>
      <c r="K112" s="118" t="str">
        <f t="shared" si="3"/>
        <v>Gross Exposure is less then 30%</v>
      </c>
      <c r="M112"/>
      <c r="N112"/>
    </row>
    <row r="113" spans="1:14" s="7" customFormat="1" ht="15">
      <c r="A113" s="204" t="s">
        <v>227</v>
      </c>
      <c r="B113" s="238">
        <f>'Open Int.'!K117</f>
        <v>3213600</v>
      </c>
      <c r="C113" s="240">
        <f>'Open Int.'!R117</f>
        <v>337.524408</v>
      </c>
      <c r="D113" s="162">
        <f t="shared" si="2"/>
        <v>0.6808204844426714</v>
      </c>
      <c r="E113" s="246">
        <f>'Open Int.'!B117/'Open Int.'!K117</f>
        <v>0.9987864077669902</v>
      </c>
      <c r="F113" s="231">
        <f>'Open Int.'!E117/'Open Int.'!K117</f>
        <v>0.0009335324869305452</v>
      </c>
      <c r="G113" s="247">
        <f>'Open Int.'!H117/'Open Int.'!K117</f>
        <v>0.00028005974607916355</v>
      </c>
      <c r="H113" s="250">
        <v>4720187</v>
      </c>
      <c r="I113" s="234">
        <v>943800</v>
      </c>
      <c r="J113" s="360">
        <v>484500</v>
      </c>
      <c r="K113" s="118" t="str">
        <f t="shared" si="3"/>
        <v>Gross exposure is Substantial as Open interest has crossed 60%</v>
      </c>
      <c r="M113"/>
      <c r="N113"/>
    </row>
    <row r="114" spans="1:14" s="7" customFormat="1" ht="15">
      <c r="A114" s="204" t="s">
        <v>228</v>
      </c>
      <c r="B114" s="238">
        <f>'Open Int.'!K118</f>
        <v>5916000</v>
      </c>
      <c r="C114" s="240">
        <f>'Open Int.'!R118</f>
        <v>249.2115</v>
      </c>
      <c r="D114" s="162">
        <f t="shared" si="2"/>
        <v>0.13324486678993094</v>
      </c>
      <c r="E114" s="246">
        <f>'Open Int.'!B118/'Open Int.'!K118</f>
        <v>0.8354293441514536</v>
      </c>
      <c r="F114" s="231">
        <f>'Open Int.'!E118/'Open Int.'!K118</f>
        <v>0.07302231237322515</v>
      </c>
      <c r="G114" s="247">
        <f>'Open Int.'!H118/'Open Int.'!K118</f>
        <v>0.09154834347532116</v>
      </c>
      <c r="H114" s="250">
        <v>44399459</v>
      </c>
      <c r="I114" s="234">
        <v>7656800</v>
      </c>
      <c r="J114" s="360">
        <v>3828000</v>
      </c>
      <c r="K114" s="118" t="str">
        <f t="shared" si="3"/>
        <v>Gross Exposure is less then 30%</v>
      </c>
      <c r="M114"/>
      <c r="N114"/>
    </row>
    <row r="115" spans="1:14" s="7" customFormat="1" ht="15">
      <c r="A115" s="204" t="s">
        <v>235</v>
      </c>
      <c r="B115" s="238">
        <f>'Open Int.'!K119</f>
        <v>21949200</v>
      </c>
      <c r="C115" s="240">
        <f>'Open Int.'!R119</f>
        <v>951.058836</v>
      </c>
      <c r="D115" s="162">
        <f t="shared" si="2"/>
        <v>0.17343596365051112</v>
      </c>
      <c r="E115" s="246">
        <f>'Open Int.'!B119/'Open Int.'!K119</f>
        <v>0.8885380788365863</v>
      </c>
      <c r="F115" s="231">
        <f>'Open Int.'!E119/'Open Int.'!K119</f>
        <v>0.09982140579155505</v>
      </c>
      <c r="G115" s="247">
        <f>'Open Int.'!H119/'Open Int.'!K119</f>
        <v>0.011640515371858656</v>
      </c>
      <c r="H115" s="250">
        <v>126555067</v>
      </c>
      <c r="I115" s="234">
        <v>6360200</v>
      </c>
      <c r="J115" s="360">
        <v>3180100</v>
      </c>
      <c r="K115" s="118" t="str">
        <f t="shared" si="3"/>
        <v>Gross Exposure is less then 30%</v>
      </c>
      <c r="M115"/>
      <c r="N115"/>
    </row>
    <row r="116" spans="1:14" s="7" customFormat="1" ht="15">
      <c r="A116" s="204" t="s">
        <v>98</v>
      </c>
      <c r="B116" s="238">
        <f>'Open Int.'!K120</f>
        <v>5231050</v>
      </c>
      <c r="C116" s="240">
        <f>'Open Int.'!R120</f>
        <v>274.60396975</v>
      </c>
      <c r="D116" s="162">
        <f t="shared" si="2"/>
        <v>0.18413708820620792</v>
      </c>
      <c r="E116" s="246">
        <f>'Open Int.'!B120/'Open Int.'!K120</f>
        <v>0.9862264746083482</v>
      </c>
      <c r="F116" s="231">
        <f>'Open Int.'!E120/'Open Int.'!K120</f>
        <v>0.01314267690043108</v>
      </c>
      <c r="G116" s="247">
        <f>'Open Int.'!H120/'Open Int.'!K120</f>
        <v>0.0006308484912206919</v>
      </c>
      <c r="H116" s="250">
        <v>28408454</v>
      </c>
      <c r="I116" s="234">
        <v>5681500</v>
      </c>
      <c r="J116" s="360">
        <v>2840750</v>
      </c>
      <c r="K116" s="118" t="str">
        <f t="shared" si="3"/>
        <v>Gross Exposure is less then 30%</v>
      </c>
      <c r="M116"/>
      <c r="N116"/>
    </row>
    <row r="117" spans="1:14" s="7" customFormat="1" ht="15">
      <c r="A117" s="204" t="s">
        <v>149</v>
      </c>
      <c r="B117" s="238">
        <f>'Open Int.'!K121</f>
        <v>6902500</v>
      </c>
      <c r="C117" s="240">
        <f>'Open Int.'!R121</f>
        <v>447.69615</v>
      </c>
      <c r="D117" s="162">
        <f t="shared" si="2"/>
        <v>0.2997268826984269</v>
      </c>
      <c r="E117" s="246">
        <f>'Open Int.'!B121/'Open Int.'!K121</f>
        <v>0.9447011952191235</v>
      </c>
      <c r="F117" s="231">
        <f>'Open Int.'!E121/'Open Int.'!K121</f>
        <v>0.0451792828685259</v>
      </c>
      <c r="G117" s="247">
        <f>'Open Int.'!H121/'Open Int.'!K121</f>
        <v>0.010119521912350597</v>
      </c>
      <c r="H117" s="250">
        <v>23029299</v>
      </c>
      <c r="I117" s="234">
        <v>4605700</v>
      </c>
      <c r="J117" s="360">
        <v>2302850</v>
      </c>
      <c r="K117" s="118" t="str">
        <f t="shared" si="3"/>
        <v>Gross Exposure is less then 30%</v>
      </c>
      <c r="M117"/>
      <c r="N117"/>
    </row>
    <row r="118" spans="1:14" s="7" customFormat="1" ht="15">
      <c r="A118" s="204" t="s">
        <v>203</v>
      </c>
      <c r="B118" s="238">
        <f>'Open Int.'!K122</f>
        <v>17820600</v>
      </c>
      <c r="C118" s="240">
        <f>'Open Int.'!R122</f>
        <v>2387.06937</v>
      </c>
      <c r="D118" s="162">
        <f t="shared" si="2"/>
        <v>0.13781251725498464</v>
      </c>
      <c r="E118" s="246">
        <f>'Open Int.'!B122/'Open Int.'!K122</f>
        <v>0.8318406787650248</v>
      </c>
      <c r="F118" s="231">
        <f>'Open Int.'!E122/'Open Int.'!K122</f>
        <v>0.1348944479983839</v>
      </c>
      <c r="G118" s="247">
        <f>'Open Int.'!H122/'Open Int.'!K122</f>
        <v>0.03326487323659136</v>
      </c>
      <c r="H118" s="250">
        <v>129310460</v>
      </c>
      <c r="I118" s="234">
        <v>2361900</v>
      </c>
      <c r="J118" s="360">
        <v>1180800</v>
      </c>
      <c r="K118" s="118" t="str">
        <f t="shared" si="3"/>
        <v>Gross Exposure is less then 30%</v>
      </c>
      <c r="M118"/>
      <c r="N118"/>
    </row>
    <row r="119" spans="1:14" s="7" customFormat="1" ht="15">
      <c r="A119" s="204" t="s">
        <v>303</v>
      </c>
      <c r="B119" s="238">
        <f>'Open Int.'!K123</f>
        <v>270000</v>
      </c>
      <c r="C119" s="240">
        <f>'Open Int.'!R123</f>
        <v>12.2499</v>
      </c>
      <c r="D119" s="162">
        <f t="shared" si="2"/>
        <v>0.10742681349392183</v>
      </c>
      <c r="E119" s="246">
        <f>'Open Int.'!B123/'Open Int.'!K123</f>
        <v>0.9981481481481481</v>
      </c>
      <c r="F119" s="231">
        <f>'Open Int.'!E123/'Open Int.'!K123</f>
        <v>0.001851851851851852</v>
      </c>
      <c r="G119" s="247">
        <f>'Open Int.'!H123/'Open Int.'!K123</f>
        <v>0</v>
      </c>
      <c r="H119" s="250">
        <v>2513339</v>
      </c>
      <c r="I119" s="234">
        <v>502500</v>
      </c>
      <c r="J119" s="360">
        <v>502500</v>
      </c>
      <c r="K119" s="118" t="str">
        <f t="shared" si="3"/>
        <v>Gross Exposure is less then 30%</v>
      </c>
      <c r="M119"/>
      <c r="N119"/>
    </row>
    <row r="120" spans="1:14" s="7" customFormat="1" ht="15">
      <c r="A120" s="204" t="s">
        <v>217</v>
      </c>
      <c r="B120" s="238">
        <f>'Open Int.'!K124</f>
        <v>37587000</v>
      </c>
      <c r="C120" s="240">
        <f>'Open Int.'!R124</f>
        <v>238.67745</v>
      </c>
      <c r="D120" s="162">
        <f t="shared" si="2"/>
        <v>0.20881666666666668</v>
      </c>
      <c r="E120" s="246">
        <f>'Open Int.'!B124/'Open Int.'!K124</f>
        <v>0.8755793226381462</v>
      </c>
      <c r="F120" s="231">
        <f>'Open Int.'!E124/'Open Int.'!K124</f>
        <v>0.09688057040998217</v>
      </c>
      <c r="G120" s="247">
        <f>'Open Int.'!H124/'Open Int.'!K124</f>
        <v>0.027540106951871656</v>
      </c>
      <c r="H120" s="250">
        <v>180000000</v>
      </c>
      <c r="I120" s="234">
        <v>35999100</v>
      </c>
      <c r="J120" s="360">
        <v>17999550</v>
      </c>
      <c r="K120" s="118" t="str">
        <f t="shared" si="3"/>
        <v>Gross Exposure is less then 30%</v>
      </c>
      <c r="M120"/>
      <c r="N120"/>
    </row>
    <row r="121" spans="1:14" s="7" customFormat="1" ht="15">
      <c r="A121" s="204" t="s">
        <v>236</v>
      </c>
      <c r="B121" s="238">
        <f>'Open Int.'!K125</f>
        <v>23854500</v>
      </c>
      <c r="C121" s="240">
        <f>'Open Int.'!R125</f>
        <v>216.2410425</v>
      </c>
      <c r="D121" s="162">
        <f t="shared" si="2"/>
        <v>0.20421005115459856</v>
      </c>
      <c r="E121" s="246">
        <f>'Open Int.'!B125/'Open Int.'!K125</f>
        <v>0.8260328239954725</v>
      </c>
      <c r="F121" s="231">
        <f>'Open Int.'!E125/'Open Int.'!K125</f>
        <v>0.15053763440860216</v>
      </c>
      <c r="G121" s="247">
        <f>'Open Int.'!H125/'Open Int.'!K125</f>
        <v>0.023429541595925297</v>
      </c>
      <c r="H121" s="250">
        <v>116813545</v>
      </c>
      <c r="I121" s="234">
        <v>23360400</v>
      </c>
      <c r="J121" s="360">
        <v>11680200</v>
      </c>
      <c r="K121" s="118" t="str">
        <f t="shared" si="3"/>
        <v>Gross Exposure is less then 30%</v>
      </c>
      <c r="M121"/>
      <c r="N121"/>
    </row>
    <row r="122" spans="1:14" s="7" customFormat="1" ht="15">
      <c r="A122" s="204" t="s">
        <v>204</v>
      </c>
      <c r="B122" s="238">
        <f>'Open Int.'!K126</f>
        <v>8748600</v>
      </c>
      <c r="C122" s="240">
        <f>'Open Int.'!R126</f>
        <v>434.36799</v>
      </c>
      <c r="D122" s="162">
        <f t="shared" si="2"/>
        <v>0.0940449547052168</v>
      </c>
      <c r="E122" s="246">
        <f>'Open Int.'!B126/'Open Int.'!K126</f>
        <v>0.8398600919004183</v>
      </c>
      <c r="F122" s="231">
        <f>'Open Int.'!E126/'Open Int.'!K126</f>
        <v>0.13503874905699198</v>
      </c>
      <c r="G122" s="247">
        <f>'Open Int.'!H126/'Open Int.'!K126</f>
        <v>0.025101159042589673</v>
      </c>
      <c r="H122" s="250">
        <v>93025724</v>
      </c>
      <c r="I122" s="234">
        <v>6205800</v>
      </c>
      <c r="J122" s="360">
        <v>3102600</v>
      </c>
      <c r="K122" s="118" t="str">
        <f t="shared" si="3"/>
        <v>Gross Exposure is less then 30%</v>
      </c>
      <c r="M122"/>
      <c r="N122"/>
    </row>
    <row r="123" spans="1:14" s="7" customFormat="1" ht="15">
      <c r="A123" s="204" t="s">
        <v>205</v>
      </c>
      <c r="B123" s="238">
        <f>'Open Int.'!K127</f>
        <v>6750500</v>
      </c>
      <c r="C123" s="240">
        <f>'Open Int.'!R127</f>
        <v>827.2400225</v>
      </c>
      <c r="D123" s="162">
        <f t="shared" si="2"/>
        <v>0.1979554215123542</v>
      </c>
      <c r="E123" s="246">
        <f>'Open Int.'!B127/'Open Int.'!K127</f>
        <v>0.8477890526627657</v>
      </c>
      <c r="F123" s="231">
        <f>'Open Int.'!E127/'Open Int.'!K127</f>
        <v>0.11606547663136065</v>
      </c>
      <c r="G123" s="247">
        <f>'Open Int.'!H127/'Open Int.'!K127</f>
        <v>0.036145470705873636</v>
      </c>
      <c r="H123" s="250">
        <v>34101112</v>
      </c>
      <c r="I123" s="234">
        <v>2408000</v>
      </c>
      <c r="J123" s="360">
        <v>1204000</v>
      </c>
      <c r="K123" s="118" t="str">
        <f t="shared" si="3"/>
        <v>Gross Exposure is less then 30%</v>
      </c>
      <c r="M123"/>
      <c r="N123"/>
    </row>
    <row r="124" spans="1:14" s="7" customFormat="1" ht="15">
      <c r="A124" s="204" t="s">
        <v>37</v>
      </c>
      <c r="B124" s="238">
        <f>'Open Int.'!K128</f>
        <v>1318400</v>
      </c>
      <c r="C124" s="240">
        <f>'Open Int.'!R128</f>
        <v>22.14912</v>
      </c>
      <c r="D124" s="162">
        <f t="shared" si="2"/>
        <v>0.11748309576511935</v>
      </c>
      <c r="E124" s="246">
        <f>'Open Int.'!B128/'Open Int.'!K128</f>
        <v>0.9271844660194175</v>
      </c>
      <c r="F124" s="231">
        <f>'Open Int.'!E128/'Open Int.'!K128</f>
        <v>0.07160194174757281</v>
      </c>
      <c r="G124" s="247">
        <f>'Open Int.'!H128/'Open Int.'!K128</f>
        <v>0.0012135922330097086</v>
      </c>
      <c r="H124" s="250">
        <v>11222040</v>
      </c>
      <c r="I124" s="234">
        <v>2243200</v>
      </c>
      <c r="J124" s="360">
        <v>2243200</v>
      </c>
      <c r="K124" s="118" t="str">
        <f t="shared" si="3"/>
        <v>Gross Exposure is less then 30%</v>
      </c>
      <c r="M124"/>
      <c r="N124"/>
    </row>
    <row r="125" spans="1:16" s="7" customFormat="1" ht="15">
      <c r="A125" s="204" t="s">
        <v>304</v>
      </c>
      <c r="B125" s="238">
        <f>'Open Int.'!K129</f>
        <v>509400</v>
      </c>
      <c r="C125" s="240">
        <f>'Open Int.'!R129</f>
        <v>86.541966</v>
      </c>
      <c r="D125" s="162">
        <f t="shared" si="2"/>
        <v>0.1320565276599319</v>
      </c>
      <c r="E125" s="246">
        <f>'Open Int.'!B129/'Open Int.'!K129</f>
        <v>0.9944051825677267</v>
      </c>
      <c r="F125" s="231">
        <f>'Open Int.'!E129/'Open Int.'!K129</f>
        <v>0.0035335689045936395</v>
      </c>
      <c r="G125" s="247">
        <f>'Open Int.'!H129/'Open Int.'!K129</f>
        <v>0.002061248527679623</v>
      </c>
      <c r="H125" s="250">
        <v>3857439</v>
      </c>
      <c r="I125" s="234">
        <v>771450</v>
      </c>
      <c r="J125" s="360">
        <v>385650</v>
      </c>
      <c r="K125" s="118" t="str">
        <f t="shared" si="3"/>
        <v>Gross Exposure is less then 30%</v>
      </c>
      <c r="M125"/>
      <c r="N125"/>
      <c r="P125" s="97"/>
    </row>
    <row r="126" spans="1:16" s="7" customFormat="1" ht="15">
      <c r="A126" s="204" t="s">
        <v>229</v>
      </c>
      <c r="B126" s="238">
        <f>'Open Int.'!K130</f>
        <v>5244000</v>
      </c>
      <c r="C126" s="240">
        <f>'Open Int.'!R130</f>
        <v>585.57126</v>
      </c>
      <c r="D126" s="162">
        <f t="shared" si="2"/>
        <v>0.3470283808862803</v>
      </c>
      <c r="E126" s="246">
        <f>'Open Int.'!B130/'Open Int.'!K130</f>
        <v>0.9833381006864989</v>
      </c>
      <c r="F126" s="231">
        <f>'Open Int.'!E130/'Open Int.'!K130</f>
        <v>0.01537471395881007</v>
      </c>
      <c r="G126" s="247">
        <f>'Open Int.'!H130/'Open Int.'!K130</f>
        <v>0.0012871853546910755</v>
      </c>
      <c r="H126" s="250">
        <v>15111156</v>
      </c>
      <c r="I126" s="234">
        <v>2640000</v>
      </c>
      <c r="J126" s="360">
        <v>1320000</v>
      </c>
      <c r="K126" s="118" t="str">
        <f t="shared" si="3"/>
        <v>Some sign of build up Gross exposure crosses 30%</v>
      </c>
      <c r="M126"/>
      <c r="N126"/>
      <c r="P126" s="97"/>
    </row>
    <row r="127" spans="1:16" s="7" customFormat="1" ht="15">
      <c r="A127" s="204" t="s">
        <v>279</v>
      </c>
      <c r="B127" s="238">
        <f>'Open Int.'!K131</f>
        <v>1756300</v>
      </c>
      <c r="C127" s="240">
        <f>'Open Int.'!R131</f>
        <v>191.19081799999998</v>
      </c>
      <c r="D127" s="162">
        <f t="shared" si="2"/>
        <v>0.9262843671383441</v>
      </c>
      <c r="E127" s="246">
        <f>'Open Int.'!B131/'Open Int.'!K131</f>
        <v>0.9717018732562774</v>
      </c>
      <c r="F127" s="231">
        <f>'Open Int.'!E131/'Open Int.'!K131</f>
        <v>0.02510960542048625</v>
      </c>
      <c r="G127" s="247">
        <f>'Open Int.'!H131/'Open Int.'!K131</f>
        <v>0.0031885213232363493</v>
      </c>
      <c r="H127" s="250">
        <v>1896070</v>
      </c>
      <c r="I127" s="234">
        <v>379050</v>
      </c>
      <c r="J127" s="360">
        <v>379050</v>
      </c>
      <c r="K127" s="118" t="str">
        <f t="shared" si="3"/>
        <v>Gross exposure has crossed 80%,Margin double</v>
      </c>
      <c r="M127"/>
      <c r="N127"/>
      <c r="P127" s="97"/>
    </row>
    <row r="128" spans="1:16" s="7" customFormat="1" ht="15">
      <c r="A128" s="204" t="s">
        <v>180</v>
      </c>
      <c r="B128" s="238">
        <f>'Open Int.'!K132</f>
        <v>7126500</v>
      </c>
      <c r="C128" s="240">
        <f>'Open Int.'!R132</f>
        <v>144.3472575</v>
      </c>
      <c r="D128" s="162">
        <f t="shared" si="2"/>
        <v>0.9115883972123162</v>
      </c>
      <c r="E128" s="246">
        <f>'Open Int.'!B132/'Open Int.'!K132</f>
        <v>0.9557987792043781</v>
      </c>
      <c r="F128" s="231">
        <f>'Open Int.'!E132/'Open Int.'!K132</f>
        <v>0.035571458640286255</v>
      </c>
      <c r="G128" s="247">
        <f>'Open Int.'!H132/'Open Int.'!K132</f>
        <v>0.00862976215533572</v>
      </c>
      <c r="H128" s="250">
        <v>7817673</v>
      </c>
      <c r="I128" s="234">
        <v>1563000</v>
      </c>
      <c r="J128" s="360">
        <v>1563000</v>
      </c>
      <c r="K128" s="118" t="str">
        <f t="shared" si="3"/>
        <v>Gross exposure has crossed 80%,Margin double</v>
      </c>
      <c r="M128"/>
      <c r="N128"/>
      <c r="P128" s="97"/>
    </row>
    <row r="129" spans="1:16" s="7" customFormat="1" ht="15">
      <c r="A129" s="204" t="s">
        <v>181</v>
      </c>
      <c r="B129" s="238">
        <f>'Open Int.'!K133</f>
        <v>152150</v>
      </c>
      <c r="C129" s="240">
        <f>'Open Int.'!R133</f>
        <v>5.51011225</v>
      </c>
      <c r="D129" s="162">
        <f t="shared" si="2"/>
        <v>0.026811493963228693</v>
      </c>
      <c r="E129" s="246">
        <f>'Open Int.'!B133/'Open Int.'!K133</f>
        <v>1</v>
      </c>
      <c r="F129" s="231">
        <f>'Open Int.'!E133/'Open Int.'!K133</f>
        <v>0</v>
      </c>
      <c r="G129" s="247">
        <f>'Open Int.'!H133/'Open Int.'!K133</f>
        <v>0</v>
      </c>
      <c r="H129" s="250">
        <v>5674805</v>
      </c>
      <c r="I129" s="234">
        <v>1134750</v>
      </c>
      <c r="J129" s="360">
        <v>1134750</v>
      </c>
      <c r="K129" s="118" t="str">
        <f t="shared" si="3"/>
        <v>Gross Exposure is less then 30%</v>
      </c>
      <c r="M129"/>
      <c r="N129"/>
      <c r="P129" s="97"/>
    </row>
    <row r="130" spans="1:16" s="7" customFormat="1" ht="15">
      <c r="A130" s="204" t="s">
        <v>150</v>
      </c>
      <c r="B130" s="238">
        <f>'Open Int.'!K134</f>
        <v>10009125</v>
      </c>
      <c r="C130" s="240">
        <f>'Open Int.'!R134</f>
        <v>539.79211125</v>
      </c>
      <c r="D130" s="162">
        <f t="shared" si="2"/>
        <v>0.4279143848449487</v>
      </c>
      <c r="E130" s="246">
        <f>'Open Int.'!B134/'Open Int.'!K134</f>
        <v>0.969840020980855</v>
      </c>
      <c r="F130" s="231">
        <f>'Open Int.'!E134/'Open Int.'!K134</f>
        <v>0.027187691231751028</v>
      </c>
      <c r="G130" s="247">
        <f>'Open Int.'!H134/'Open Int.'!K134</f>
        <v>0.002972287787394003</v>
      </c>
      <c r="H130" s="250">
        <v>23390485</v>
      </c>
      <c r="I130" s="234">
        <v>4677750</v>
      </c>
      <c r="J130" s="360">
        <v>2338875</v>
      </c>
      <c r="K130" s="118" t="str">
        <f t="shared" si="3"/>
        <v>Gross exposure is building up andcrpsses 40% mark</v>
      </c>
      <c r="M130"/>
      <c r="N130"/>
      <c r="P130" s="97"/>
    </row>
    <row r="131" spans="1:16" s="7" customFormat="1" ht="15">
      <c r="A131" s="204" t="s">
        <v>151</v>
      </c>
      <c r="B131" s="238">
        <f>'Open Int.'!K135</f>
        <v>2763000</v>
      </c>
      <c r="C131" s="240">
        <f>'Open Int.'!R135</f>
        <v>284.69952000000006</v>
      </c>
      <c r="D131" s="162">
        <f t="shared" si="2"/>
        <v>0.2544641512690375</v>
      </c>
      <c r="E131" s="246">
        <f>'Open Int.'!B135/'Open Int.'!K135</f>
        <v>0.9995114006514658</v>
      </c>
      <c r="F131" s="231">
        <f>'Open Int.'!E135/'Open Int.'!K135</f>
        <v>0.000488599348534202</v>
      </c>
      <c r="G131" s="247">
        <f>'Open Int.'!H135/'Open Int.'!K135</f>
        <v>0</v>
      </c>
      <c r="H131" s="250">
        <v>10858111</v>
      </c>
      <c r="I131" s="234">
        <v>2171250</v>
      </c>
      <c r="J131" s="360">
        <v>1085400</v>
      </c>
      <c r="K131" s="118" t="str">
        <f t="shared" si="3"/>
        <v>Gross Exposure is less then 30%</v>
      </c>
      <c r="M131"/>
      <c r="N131"/>
      <c r="P131" s="97"/>
    </row>
    <row r="132" spans="1:16" s="7" customFormat="1" ht="15">
      <c r="A132" s="204" t="s">
        <v>215</v>
      </c>
      <c r="B132" s="238">
        <f>'Open Int.'!K136</f>
        <v>619750</v>
      </c>
      <c r="C132" s="240">
        <f>'Open Int.'!R136</f>
        <v>94.42201125</v>
      </c>
      <c r="D132" s="162">
        <f aca="true" t="shared" si="4" ref="D132:D153">B132/H132</f>
        <v>0.44981129336623604</v>
      </c>
      <c r="E132" s="246">
        <f>'Open Int.'!B136/'Open Int.'!K136</f>
        <v>0.99959661153691</v>
      </c>
      <c r="F132" s="231">
        <f>'Open Int.'!E136/'Open Int.'!K136</f>
        <v>0.0004033884630899556</v>
      </c>
      <c r="G132" s="247">
        <f>'Open Int.'!H136/'Open Int.'!K136</f>
        <v>0</v>
      </c>
      <c r="H132" s="250">
        <v>1377800</v>
      </c>
      <c r="I132" s="234">
        <v>275500</v>
      </c>
      <c r="J132" s="360">
        <v>275500</v>
      </c>
      <c r="K132" s="118" t="str">
        <f aca="true" t="shared" si="5" ref="K132:K153">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building up andcrpsses 40% mark</v>
      </c>
      <c r="M132"/>
      <c r="N132"/>
      <c r="P132" s="97"/>
    </row>
    <row r="133" spans="1:16" s="7" customFormat="1" ht="15">
      <c r="A133" s="204" t="s">
        <v>230</v>
      </c>
      <c r="B133" s="238">
        <f>'Open Int.'!K137</f>
        <v>1584200</v>
      </c>
      <c r="C133" s="240">
        <f>'Open Int.'!R137</f>
        <v>197.01111199999997</v>
      </c>
      <c r="D133" s="162">
        <f t="shared" si="4"/>
        <v>0.09102789698781667</v>
      </c>
      <c r="E133" s="246">
        <f>'Open Int.'!B137/'Open Int.'!K137</f>
        <v>0.9940664057568489</v>
      </c>
      <c r="F133" s="231">
        <f>'Open Int.'!E137/'Open Int.'!K137</f>
        <v>0.00542860749905315</v>
      </c>
      <c r="G133" s="247">
        <f>'Open Int.'!H137/'Open Int.'!K137</f>
        <v>0.0005049867440979674</v>
      </c>
      <c r="H133" s="250">
        <v>17403456</v>
      </c>
      <c r="I133" s="234">
        <v>2299200</v>
      </c>
      <c r="J133" s="360">
        <v>1149600</v>
      </c>
      <c r="K133" s="118" t="str">
        <f t="shared" si="5"/>
        <v>Gross Exposure is less then 30%</v>
      </c>
      <c r="M133"/>
      <c r="N133"/>
      <c r="P133" s="97"/>
    </row>
    <row r="134" spans="1:16" s="7" customFormat="1" ht="15">
      <c r="A134" s="204" t="s">
        <v>91</v>
      </c>
      <c r="B134" s="238">
        <f>'Open Int.'!K138</f>
        <v>10655200</v>
      </c>
      <c r="C134" s="240">
        <f>'Open Int.'!R138</f>
        <v>80.659864</v>
      </c>
      <c r="D134" s="162">
        <f t="shared" si="4"/>
        <v>0.3044342857142857</v>
      </c>
      <c r="E134" s="246">
        <f>'Open Int.'!B138/'Open Int.'!K138</f>
        <v>0.8887303851640513</v>
      </c>
      <c r="F134" s="231">
        <f>'Open Int.'!E138/'Open Int.'!K138</f>
        <v>0.10984308131241084</v>
      </c>
      <c r="G134" s="247">
        <f>'Open Int.'!H138/'Open Int.'!K138</f>
        <v>0.0014265335235378032</v>
      </c>
      <c r="H134" s="250">
        <v>35000000</v>
      </c>
      <c r="I134" s="234">
        <v>6999600</v>
      </c>
      <c r="J134" s="360">
        <v>6688000</v>
      </c>
      <c r="K134" s="118" t="str">
        <f t="shared" si="5"/>
        <v>Some sign of build up Gross exposure crosses 30%</v>
      </c>
      <c r="M134"/>
      <c r="N134"/>
      <c r="P134" s="97"/>
    </row>
    <row r="135" spans="1:16" s="7" customFormat="1" ht="15">
      <c r="A135" s="204" t="s">
        <v>152</v>
      </c>
      <c r="B135" s="238">
        <f>'Open Int.'!K139</f>
        <v>2162700</v>
      </c>
      <c r="C135" s="240">
        <f>'Open Int.'!R139</f>
        <v>47.5253325</v>
      </c>
      <c r="D135" s="162">
        <f t="shared" si="4"/>
        <v>0.07349342305736106</v>
      </c>
      <c r="E135" s="246">
        <f>'Open Int.'!B139/'Open Int.'!K139</f>
        <v>0.9644194756554307</v>
      </c>
      <c r="F135" s="231">
        <f>'Open Int.'!E139/'Open Int.'!K139</f>
        <v>0.0299625468164794</v>
      </c>
      <c r="G135" s="247">
        <f>'Open Int.'!H139/'Open Int.'!K139</f>
        <v>0.0056179775280898875</v>
      </c>
      <c r="H135" s="250">
        <v>29427123</v>
      </c>
      <c r="I135" s="234">
        <v>5884650</v>
      </c>
      <c r="J135" s="360">
        <v>2941650</v>
      </c>
      <c r="K135" s="118" t="str">
        <f t="shared" si="5"/>
        <v>Gross Exposure is less then 30%</v>
      </c>
      <c r="M135"/>
      <c r="N135"/>
      <c r="P135" s="97"/>
    </row>
    <row r="136" spans="1:16" s="7" customFormat="1" ht="15">
      <c r="A136" s="204" t="s">
        <v>208</v>
      </c>
      <c r="B136" s="238">
        <f>'Open Int.'!K140</f>
        <v>5742456</v>
      </c>
      <c r="C136" s="240">
        <f>'Open Int.'!R140</f>
        <v>540.47995872</v>
      </c>
      <c r="D136" s="162">
        <f t="shared" si="4"/>
        <v>0.12950094497512862</v>
      </c>
      <c r="E136" s="246">
        <f>'Open Int.'!B140/'Open Int.'!K140</f>
        <v>0.8452432199741713</v>
      </c>
      <c r="F136" s="231">
        <f>'Open Int.'!E140/'Open Int.'!K140</f>
        <v>0.13710718897976754</v>
      </c>
      <c r="G136" s="247">
        <f>'Open Int.'!H140/'Open Int.'!K140</f>
        <v>0.017649591046061126</v>
      </c>
      <c r="H136" s="250">
        <v>44342966</v>
      </c>
      <c r="I136" s="234">
        <v>3331020</v>
      </c>
      <c r="J136" s="360">
        <v>1665304</v>
      </c>
      <c r="K136" s="118" t="str">
        <f t="shared" si="5"/>
        <v>Gross Exposure is less then 30%</v>
      </c>
      <c r="M136"/>
      <c r="N136"/>
      <c r="P136" s="97"/>
    </row>
    <row r="137" spans="1:16" s="7" customFormat="1" ht="15">
      <c r="A137" s="204" t="s">
        <v>231</v>
      </c>
      <c r="B137" s="238">
        <f>'Open Int.'!K141</f>
        <v>1425600</v>
      </c>
      <c r="C137" s="240">
        <f>'Open Int.'!R141</f>
        <v>82.54936799999999</v>
      </c>
      <c r="D137" s="162">
        <f t="shared" si="4"/>
        <v>0.05333838980470502</v>
      </c>
      <c r="E137" s="246">
        <f>'Open Int.'!B141/'Open Int.'!K141</f>
        <v>0.9820426487093153</v>
      </c>
      <c r="F137" s="231">
        <f>'Open Int.'!E141/'Open Int.'!K141</f>
        <v>0.014590347923681257</v>
      </c>
      <c r="G137" s="247">
        <f>'Open Int.'!H141/'Open Int.'!K141</f>
        <v>0.003367003367003367</v>
      </c>
      <c r="H137" s="250">
        <v>26727466</v>
      </c>
      <c r="I137" s="234">
        <v>5344800</v>
      </c>
      <c r="J137" s="360">
        <v>2672000</v>
      </c>
      <c r="K137" s="118" t="str">
        <f t="shared" si="5"/>
        <v>Gross Exposure is less then 30%</v>
      </c>
      <c r="M137"/>
      <c r="N137"/>
      <c r="P137" s="97"/>
    </row>
    <row r="138" spans="1:16" s="7" customFormat="1" ht="15">
      <c r="A138" s="204" t="s">
        <v>185</v>
      </c>
      <c r="B138" s="238">
        <f>'Open Int.'!K142</f>
        <v>22421475</v>
      </c>
      <c r="C138" s="240">
        <f>'Open Int.'!R142</f>
        <v>1049.661352125</v>
      </c>
      <c r="D138" s="162">
        <f t="shared" si="4"/>
        <v>0.27693362357493245</v>
      </c>
      <c r="E138" s="246">
        <f>'Open Int.'!B142/'Open Int.'!K142</f>
        <v>0.8612758527260138</v>
      </c>
      <c r="F138" s="231">
        <f>'Open Int.'!E142/'Open Int.'!K142</f>
        <v>0.11096727579251588</v>
      </c>
      <c r="G138" s="247">
        <f>'Open Int.'!H142/'Open Int.'!K142</f>
        <v>0.02775687148147033</v>
      </c>
      <c r="H138" s="250">
        <v>80963354</v>
      </c>
      <c r="I138" s="234">
        <v>6220800</v>
      </c>
      <c r="J138" s="360">
        <v>3110400</v>
      </c>
      <c r="K138" s="118" t="str">
        <f t="shared" si="5"/>
        <v>Gross Exposure is less then 30%</v>
      </c>
      <c r="M138"/>
      <c r="N138"/>
      <c r="P138" s="97"/>
    </row>
    <row r="139" spans="1:16" s="7" customFormat="1" ht="15">
      <c r="A139" s="204" t="s">
        <v>206</v>
      </c>
      <c r="B139" s="238">
        <f>'Open Int.'!K143</f>
        <v>1188550</v>
      </c>
      <c r="C139" s="240">
        <f>'Open Int.'!R143</f>
        <v>86.3956995</v>
      </c>
      <c r="D139" s="162">
        <f t="shared" si="4"/>
        <v>0.1490924558878631</v>
      </c>
      <c r="E139" s="246">
        <f>'Open Int.'!B143/'Open Int.'!K143</f>
        <v>0.9789449329014345</v>
      </c>
      <c r="F139" s="231">
        <f>'Open Int.'!E143/'Open Int.'!K143</f>
        <v>0.02036094400740398</v>
      </c>
      <c r="G139" s="247">
        <f>'Open Int.'!H143/'Open Int.'!K143</f>
        <v>0.0006941230911614993</v>
      </c>
      <c r="H139" s="250">
        <v>7971899</v>
      </c>
      <c r="I139" s="234">
        <v>1594175</v>
      </c>
      <c r="J139" s="360">
        <v>796950</v>
      </c>
      <c r="K139" s="118" t="str">
        <f t="shared" si="5"/>
        <v>Gross Exposure is less then 30%</v>
      </c>
      <c r="M139"/>
      <c r="N139"/>
      <c r="P139" s="97"/>
    </row>
    <row r="140" spans="1:16" s="7" customFormat="1" ht="15">
      <c r="A140" s="204" t="s">
        <v>118</v>
      </c>
      <c r="B140" s="238">
        <f>'Open Int.'!K144</f>
        <v>3963750</v>
      </c>
      <c r="C140" s="240">
        <f>'Open Int.'!R144</f>
        <v>524.78068125</v>
      </c>
      <c r="D140" s="162">
        <f t="shared" si="4"/>
        <v>0.1237903407775142</v>
      </c>
      <c r="E140" s="246">
        <f>'Open Int.'!B144/'Open Int.'!K144</f>
        <v>0.9590665405234942</v>
      </c>
      <c r="F140" s="231">
        <f>'Open Int.'!E144/'Open Int.'!K144</f>
        <v>0.03595080416272469</v>
      </c>
      <c r="G140" s="247">
        <f>'Open Int.'!H144/'Open Int.'!K144</f>
        <v>0.004982655313781142</v>
      </c>
      <c r="H140" s="250">
        <v>32019865</v>
      </c>
      <c r="I140" s="234">
        <v>2454750</v>
      </c>
      <c r="J140" s="360">
        <v>1227250</v>
      </c>
      <c r="K140" s="118" t="str">
        <f t="shared" si="5"/>
        <v>Gross Exposure is less then 30%</v>
      </c>
      <c r="M140"/>
      <c r="N140"/>
      <c r="P140" s="97"/>
    </row>
    <row r="141" spans="1:16" s="7" customFormat="1" ht="15">
      <c r="A141" s="204" t="s">
        <v>232</v>
      </c>
      <c r="B141" s="238">
        <f>'Open Int.'!K145</f>
        <v>2565873</v>
      </c>
      <c r="C141" s="240">
        <f>'Open Int.'!R145</f>
        <v>229.67129223</v>
      </c>
      <c r="D141" s="162">
        <f t="shared" si="4"/>
        <v>0.6156469399560964</v>
      </c>
      <c r="E141" s="246">
        <f>'Open Int.'!B145/'Open Int.'!K145</f>
        <v>0.9886272625340381</v>
      </c>
      <c r="F141" s="231">
        <f>'Open Int.'!E145/'Open Int.'!K145</f>
        <v>0.008649687650168188</v>
      </c>
      <c r="G141" s="247">
        <f>'Open Int.'!H145/'Open Int.'!K145</f>
        <v>0.002723049815793689</v>
      </c>
      <c r="H141" s="250">
        <v>4167767</v>
      </c>
      <c r="I141" s="234">
        <v>833508</v>
      </c>
      <c r="J141" s="360">
        <v>581154</v>
      </c>
      <c r="K141" s="118" t="str">
        <f t="shared" si="5"/>
        <v>Gross exposure is Substantial as Open interest has crossed 60%</v>
      </c>
      <c r="M141"/>
      <c r="N141"/>
      <c r="P141" s="97"/>
    </row>
    <row r="142" spans="1:16" s="7" customFormat="1" ht="15">
      <c r="A142" s="204" t="s">
        <v>305</v>
      </c>
      <c r="B142" s="238">
        <f>'Open Int.'!K146</f>
        <v>2775850</v>
      </c>
      <c r="C142" s="240">
        <f>'Open Int.'!R146</f>
        <v>15.100624</v>
      </c>
      <c r="D142" s="162">
        <f t="shared" si="4"/>
        <v>0.17619537822673634</v>
      </c>
      <c r="E142" s="246">
        <f>'Open Int.'!B146/'Open Int.'!K146</f>
        <v>0.9112343966712899</v>
      </c>
      <c r="F142" s="231">
        <f>'Open Int.'!E146/'Open Int.'!K146</f>
        <v>0.07766990291262135</v>
      </c>
      <c r="G142" s="247">
        <f>'Open Int.'!H146/'Open Int.'!K146</f>
        <v>0.011095700416088766</v>
      </c>
      <c r="H142" s="234">
        <v>15754386</v>
      </c>
      <c r="I142" s="234">
        <v>3149300</v>
      </c>
      <c r="J142" s="234">
        <v>3149300</v>
      </c>
      <c r="K142" s="118" t="str">
        <f t="shared" si="5"/>
        <v>Gross Exposure is less then 30%</v>
      </c>
      <c r="M142"/>
      <c r="N142"/>
      <c r="P142" s="97"/>
    </row>
    <row r="143" spans="1:16" s="7" customFormat="1" ht="15">
      <c r="A143" s="204" t="s">
        <v>306</v>
      </c>
      <c r="B143" s="238">
        <f>'Open Int.'!K147</f>
        <v>28204550</v>
      </c>
      <c r="C143" s="240">
        <f>'Open Int.'!R147</f>
        <v>61.7679645</v>
      </c>
      <c r="D143" s="162">
        <f t="shared" si="4"/>
        <v>0.2687748698148303</v>
      </c>
      <c r="E143" s="246">
        <f>'Open Int.'!B147/'Open Int.'!K147</f>
        <v>0.8184512782512041</v>
      </c>
      <c r="F143" s="231">
        <f>'Open Int.'!E147/'Open Int.'!K147</f>
        <v>0.1526491293071508</v>
      </c>
      <c r="G143" s="247">
        <f>'Open Int.'!H147/'Open Int.'!K147</f>
        <v>0.028899592441645052</v>
      </c>
      <c r="H143" s="234">
        <v>104937452</v>
      </c>
      <c r="I143" s="234">
        <v>20983600</v>
      </c>
      <c r="J143" s="234">
        <v>20983600</v>
      </c>
      <c r="K143" s="118" t="str">
        <f t="shared" si="5"/>
        <v>Gross Exposure is less then 30%</v>
      </c>
      <c r="M143"/>
      <c r="N143"/>
      <c r="P143" s="97"/>
    </row>
    <row r="144" spans="1:16" s="7" customFormat="1" ht="15">
      <c r="A144" s="204" t="s">
        <v>173</v>
      </c>
      <c r="B144" s="238">
        <f>'Open Int.'!K148</f>
        <v>9903150</v>
      </c>
      <c r="C144" s="240">
        <f>'Open Int.'!R148</f>
        <v>81.45340875</v>
      </c>
      <c r="D144" s="162">
        <f t="shared" si="4"/>
        <v>0.4828753011342351</v>
      </c>
      <c r="E144" s="246">
        <f>'Open Int.'!B148/'Open Int.'!K148</f>
        <v>0.9401251117068812</v>
      </c>
      <c r="F144" s="231">
        <f>'Open Int.'!E148/'Open Int.'!K148</f>
        <v>0.05868334822758415</v>
      </c>
      <c r="G144" s="247">
        <f>'Open Int.'!H148/'Open Int.'!K148</f>
        <v>0.0011915400655347036</v>
      </c>
      <c r="H144" s="234">
        <v>20508711</v>
      </c>
      <c r="I144" s="234">
        <v>4100500</v>
      </c>
      <c r="J144" s="234">
        <v>4100500</v>
      </c>
      <c r="K144" s="118" t="str">
        <f t="shared" si="5"/>
        <v>Gross exposure is building up andcrpsses 40% mark</v>
      </c>
      <c r="M144"/>
      <c r="N144"/>
      <c r="P144" s="97"/>
    </row>
    <row r="145" spans="1:16" s="7" customFormat="1" ht="15">
      <c r="A145" s="204" t="s">
        <v>307</v>
      </c>
      <c r="B145" s="238">
        <f>'Open Int.'!K149</f>
        <v>255000</v>
      </c>
      <c r="C145" s="240">
        <f>'Open Int.'!R149</f>
        <v>27.367875</v>
      </c>
      <c r="D145" s="162">
        <f t="shared" si="4"/>
        <v>0.021627755789559392</v>
      </c>
      <c r="E145" s="246">
        <f>'Open Int.'!B149/'Open Int.'!K149</f>
        <v>0.9992156862745099</v>
      </c>
      <c r="F145" s="231">
        <f>'Open Int.'!E149/'Open Int.'!K149</f>
        <v>0.000784313725490196</v>
      </c>
      <c r="G145" s="247">
        <f>'Open Int.'!H149/'Open Int.'!K149</f>
        <v>0</v>
      </c>
      <c r="H145" s="234">
        <v>11790405</v>
      </c>
      <c r="I145" s="234">
        <v>2358000</v>
      </c>
      <c r="J145" s="234">
        <v>1179000</v>
      </c>
      <c r="K145" s="118" t="str">
        <f t="shared" si="5"/>
        <v>Gross Exposure is less then 30%</v>
      </c>
      <c r="M145"/>
      <c r="N145"/>
      <c r="P145" s="97"/>
    </row>
    <row r="146" spans="1:16" s="7" customFormat="1" ht="15">
      <c r="A146" s="204" t="s">
        <v>82</v>
      </c>
      <c r="B146" s="238">
        <f>'Open Int.'!K150</f>
        <v>4594800</v>
      </c>
      <c r="C146" s="240">
        <f>'Open Int.'!R150</f>
        <v>56.332248</v>
      </c>
      <c r="D146" s="162">
        <f t="shared" si="4"/>
        <v>0.10205319079469025</v>
      </c>
      <c r="E146" s="246">
        <f>'Open Int.'!B150/'Open Int.'!K150</f>
        <v>0.9826325411334552</v>
      </c>
      <c r="F146" s="231">
        <f>'Open Int.'!E150/'Open Int.'!K150</f>
        <v>0.01736745886654479</v>
      </c>
      <c r="G146" s="247">
        <f>'Open Int.'!H150/'Open Int.'!K150</f>
        <v>0</v>
      </c>
      <c r="H146" s="250">
        <v>45023580</v>
      </c>
      <c r="I146" s="234">
        <v>9000600</v>
      </c>
      <c r="J146" s="360">
        <v>4498200</v>
      </c>
      <c r="K146" s="118" t="str">
        <f t="shared" si="5"/>
        <v>Gross Exposure is less then 30%</v>
      </c>
      <c r="M146"/>
      <c r="N146"/>
      <c r="P146" s="97"/>
    </row>
    <row r="147" spans="1:16" s="7" customFormat="1" ht="15">
      <c r="A147" s="204" t="s">
        <v>153</v>
      </c>
      <c r="B147" s="238">
        <f>'Open Int.'!K151</f>
        <v>551700</v>
      </c>
      <c r="C147" s="240">
        <f>'Open Int.'!R151</f>
        <v>27.573966</v>
      </c>
      <c r="D147" s="162">
        <f t="shared" si="4"/>
        <v>0.01893260856136883</v>
      </c>
      <c r="E147" s="246">
        <f>'Open Int.'!B151/'Open Int.'!K151</f>
        <v>1</v>
      </c>
      <c r="F147" s="231">
        <f>'Open Int.'!E151/'Open Int.'!K151</f>
        <v>0</v>
      </c>
      <c r="G147" s="247">
        <f>'Open Int.'!H151/'Open Int.'!K151</f>
        <v>0</v>
      </c>
      <c r="H147" s="250">
        <v>29140200</v>
      </c>
      <c r="I147" s="234">
        <v>5827500</v>
      </c>
      <c r="J147" s="360">
        <v>2913300</v>
      </c>
      <c r="K147" s="118" t="str">
        <f t="shared" si="5"/>
        <v>Gross Exposure is less then 30%</v>
      </c>
      <c r="M147"/>
      <c r="N147"/>
      <c r="P147" s="97"/>
    </row>
    <row r="148" spans="1:16" s="7" customFormat="1" ht="15">
      <c r="A148" s="204" t="s">
        <v>154</v>
      </c>
      <c r="B148" s="238">
        <f>'Open Int.'!K152</f>
        <v>5664900</v>
      </c>
      <c r="C148" s="240">
        <f>'Open Int.'!R152</f>
        <v>27.814659</v>
      </c>
      <c r="D148" s="162">
        <f t="shared" si="4"/>
        <v>0.1416225</v>
      </c>
      <c r="E148" s="246">
        <f>'Open Int.'!B152/'Open Int.'!K152</f>
        <v>0.9610231425091352</v>
      </c>
      <c r="F148" s="231">
        <f>'Open Int.'!E152/'Open Int.'!K152</f>
        <v>0.03654080389768575</v>
      </c>
      <c r="G148" s="247">
        <f>'Open Int.'!H152/'Open Int.'!K152</f>
        <v>0.00243605359317905</v>
      </c>
      <c r="H148" s="250">
        <v>40000000</v>
      </c>
      <c r="I148" s="234">
        <v>7997100</v>
      </c>
      <c r="J148" s="360">
        <v>7997100</v>
      </c>
      <c r="K148" s="118" t="str">
        <f t="shared" si="5"/>
        <v>Gross Exposure is less then 30%</v>
      </c>
      <c r="M148"/>
      <c r="N148"/>
      <c r="P148" s="97"/>
    </row>
    <row r="149" spans="1:16" s="7" customFormat="1" ht="15">
      <c r="A149" s="204" t="s">
        <v>308</v>
      </c>
      <c r="B149" s="238">
        <f>'Open Int.'!K153</f>
        <v>1373400</v>
      </c>
      <c r="C149" s="240">
        <f>'Open Int.'!R153</f>
        <v>15.079932</v>
      </c>
      <c r="D149" s="162">
        <f t="shared" si="4"/>
        <v>0.028583766169058555</v>
      </c>
      <c r="E149" s="246">
        <f>'Open Int.'!B153/'Open Int.'!K153</f>
        <v>0.9580602883355177</v>
      </c>
      <c r="F149" s="231">
        <f>'Open Int.'!E153/'Open Int.'!K153</f>
        <v>0.04193971166448231</v>
      </c>
      <c r="G149" s="247">
        <f>'Open Int.'!H153/'Open Int.'!K153</f>
        <v>0</v>
      </c>
      <c r="H149" s="250">
        <v>48048252</v>
      </c>
      <c r="I149" s="234">
        <v>9608400</v>
      </c>
      <c r="J149" s="234">
        <v>4804200</v>
      </c>
      <c r="K149" s="118" t="str">
        <f t="shared" si="5"/>
        <v>Gross Exposure is less then 30%</v>
      </c>
      <c r="M149"/>
      <c r="N149"/>
      <c r="P149" s="97"/>
    </row>
    <row r="150" spans="1:16" s="7" customFormat="1" ht="15">
      <c r="A150" s="204" t="s">
        <v>155</v>
      </c>
      <c r="B150" s="238">
        <f>'Open Int.'!K154</f>
        <v>4390050</v>
      </c>
      <c r="C150" s="240">
        <f>'Open Int.'!R154</f>
        <v>191.40618</v>
      </c>
      <c r="D150" s="162">
        <f t="shared" si="4"/>
        <v>0.4342493615420088</v>
      </c>
      <c r="E150" s="246">
        <f>'Open Int.'!B154/'Open Int.'!K154</f>
        <v>0.9775173403491988</v>
      </c>
      <c r="F150" s="231">
        <f>'Open Int.'!E154/'Open Int.'!K154</f>
        <v>0.0206888304233437</v>
      </c>
      <c r="G150" s="247">
        <f>'Open Int.'!H154/'Open Int.'!K154</f>
        <v>0.0017938292274575461</v>
      </c>
      <c r="H150" s="250">
        <v>10109514</v>
      </c>
      <c r="I150" s="234">
        <v>2021775</v>
      </c>
      <c r="J150" s="360">
        <v>1176000</v>
      </c>
      <c r="K150" s="118" t="str">
        <f t="shared" si="5"/>
        <v>Gross exposure is building up andcrpsses 40% mark</v>
      </c>
      <c r="M150"/>
      <c r="N150"/>
      <c r="P150" s="97"/>
    </row>
    <row r="151" spans="1:16" s="7" customFormat="1" ht="15">
      <c r="A151" s="204" t="s">
        <v>38</v>
      </c>
      <c r="B151" s="238">
        <f>'Open Int.'!K155</f>
        <v>5656800</v>
      </c>
      <c r="C151" s="240">
        <f>'Open Int.'!R155</f>
        <v>354.37023600000003</v>
      </c>
      <c r="D151" s="162">
        <f t="shared" si="4"/>
        <v>0.11245359559676822</v>
      </c>
      <c r="E151" s="246">
        <f>'Open Int.'!B155/'Open Int.'!K155</f>
        <v>0.9858930844293593</v>
      </c>
      <c r="F151" s="231">
        <f>'Open Int.'!E155/'Open Int.'!K155</f>
        <v>0.012515910055154858</v>
      </c>
      <c r="G151" s="247">
        <f>'Open Int.'!H155/'Open Int.'!K155</f>
        <v>0.001591005515485787</v>
      </c>
      <c r="H151" s="250">
        <v>50303416</v>
      </c>
      <c r="I151" s="234">
        <v>4951200</v>
      </c>
      <c r="J151" s="360">
        <v>2475600</v>
      </c>
      <c r="K151" s="118" t="str">
        <f t="shared" si="5"/>
        <v>Gross Exposure is less then 30%</v>
      </c>
      <c r="M151"/>
      <c r="N151"/>
      <c r="P151" s="97"/>
    </row>
    <row r="152" spans="1:16" s="7" customFormat="1" ht="15">
      <c r="A152" s="204" t="s">
        <v>156</v>
      </c>
      <c r="B152" s="238">
        <f>'Open Int.'!K156</f>
        <v>1521000</v>
      </c>
      <c r="C152" s="240">
        <f>'Open Int.'!R156</f>
        <v>54.033525</v>
      </c>
      <c r="D152" s="162">
        <f t="shared" si="4"/>
        <v>0.2712719282600786</v>
      </c>
      <c r="E152" s="246">
        <f>'Open Int.'!B156/'Open Int.'!K156</f>
        <v>0.9944773175542406</v>
      </c>
      <c r="F152" s="231">
        <f>'Open Int.'!E156/'Open Int.'!K156</f>
        <v>0.005128205128205128</v>
      </c>
      <c r="G152" s="247">
        <f>'Open Int.'!H156/'Open Int.'!K156</f>
        <v>0.0003944773175542406</v>
      </c>
      <c r="H152" s="250">
        <v>5606920</v>
      </c>
      <c r="I152" s="234">
        <v>1120800</v>
      </c>
      <c r="J152" s="360">
        <v>1120800</v>
      </c>
      <c r="K152" s="118" t="str">
        <f t="shared" si="5"/>
        <v>Gross Exposure is less then 30%</v>
      </c>
      <c r="M152"/>
      <c r="N152"/>
      <c r="P152" s="97"/>
    </row>
    <row r="153" spans="1:16" s="7" customFormat="1" ht="15">
      <c r="A153" s="204" t="s">
        <v>211</v>
      </c>
      <c r="B153" s="238">
        <f>'Open Int.'!K157</f>
        <v>4174100</v>
      </c>
      <c r="C153" s="240">
        <f>'Open Int.'!R157</f>
        <v>114.704268</v>
      </c>
      <c r="D153" s="162">
        <f t="shared" si="4"/>
        <v>0.08883069702526658</v>
      </c>
      <c r="E153" s="246">
        <f>'Open Int.'!B157/'Open Int.'!K157</f>
        <v>0.9550561797752809</v>
      </c>
      <c r="F153" s="231">
        <f>'Open Int.'!E157/'Open Int.'!K157</f>
        <v>0.04309911118564481</v>
      </c>
      <c r="G153" s="247">
        <f>'Open Int.'!H157/'Open Int.'!K157</f>
        <v>0.0018447090390742915</v>
      </c>
      <c r="H153" s="250">
        <v>46989387</v>
      </c>
      <c r="I153" s="234">
        <v>9397500</v>
      </c>
      <c r="J153" s="360">
        <v>4698400</v>
      </c>
      <c r="K153" s="118" t="str">
        <f t="shared" si="5"/>
        <v>Gross Exposure is less then 30%</v>
      </c>
      <c r="M153"/>
      <c r="N153"/>
      <c r="P153"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7"/>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N250" sqref="N250"/>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2" t="s">
        <v>237</v>
      </c>
      <c r="B1" s="393"/>
      <c r="C1" s="393"/>
      <c r="D1" s="393"/>
      <c r="E1" s="393"/>
      <c r="F1" s="393"/>
      <c r="G1" s="393"/>
      <c r="H1" s="393"/>
      <c r="I1" s="393"/>
      <c r="J1" s="422"/>
      <c r="K1" s="34"/>
      <c r="L1" s="35"/>
      <c r="M1" s="36"/>
    </row>
    <row r="2" spans="1:13" s="38" customFormat="1" ht="31.5" customHeight="1" thickBot="1">
      <c r="A2" s="426" t="s">
        <v>27</v>
      </c>
      <c r="B2" s="428" t="s">
        <v>15</v>
      </c>
      <c r="C2" s="430" t="s">
        <v>31</v>
      </c>
      <c r="D2" s="432" t="s">
        <v>72</v>
      </c>
      <c r="E2" s="433"/>
      <c r="F2" s="434"/>
      <c r="G2" s="435" t="s">
        <v>94</v>
      </c>
      <c r="H2" s="435"/>
      <c r="I2" s="435"/>
      <c r="J2" s="425"/>
      <c r="K2" s="423" t="s">
        <v>32</v>
      </c>
      <c r="L2" s="424"/>
      <c r="M2" s="425"/>
    </row>
    <row r="3" spans="1:13" s="38" customFormat="1" ht="27.75" thickBot="1">
      <c r="A3" s="427"/>
      <c r="B3" s="429"/>
      <c r="C3" s="431"/>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100</v>
      </c>
      <c r="C4" s="336">
        <f>Volume!J4</f>
        <v>6157.95</v>
      </c>
      <c r="D4" s="324">
        <v>436.14</v>
      </c>
      <c r="E4" s="212">
        <f>D4*B4</f>
        <v>43614</v>
      </c>
      <c r="F4" s="213">
        <f>D4/C4*100</f>
        <v>7.082551823252868</v>
      </c>
      <c r="G4" s="279">
        <f>(B4*C4)*H4%+E4</f>
        <v>62087.85</v>
      </c>
      <c r="H4" s="277">
        <v>3</v>
      </c>
      <c r="I4" s="215">
        <f>G4/B4</f>
        <v>620.8785</v>
      </c>
      <c r="J4" s="216">
        <f>I4/C4</f>
        <v>0.1008255182325287</v>
      </c>
      <c r="K4" s="218">
        <f>M4/16</f>
        <v>2.1006168125</v>
      </c>
      <c r="L4" s="219">
        <f>K4*SQRT(30)</f>
        <v>11.505552128808501</v>
      </c>
      <c r="M4" s="220">
        <v>33.609869</v>
      </c>
      <c r="N4" s="89"/>
    </row>
    <row r="5" spans="1:14" s="8" customFormat="1" ht="15">
      <c r="A5" s="196" t="s">
        <v>74</v>
      </c>
      <c r="B5" s="182">
        <v>50</v>
      </c>
      <c r="C5" s="289">
        <f>Volume!J5</f>
        <v>5598.05</v>
      </c>
      <c r="D5" s="323">
        <v>389.96</v>
      </c>
      <c r="E5" s="209">
        <f aca="true" t="shared" si="0" ref="E5:E68">D5*B5</f>
        <v>19498</v>
      </c>
      <c r="F5" s="214">
        <f aca="true" t="shared" si="1" ref="F5:F68">D5/C5*100</f>
        <v>6.965997088271808</v>
      </c>
      <c r="G5" s="280">
        <f aca="true" t="shared" si="2" ref="G5:G68">(B5*C5)*H5%+E5</f>
        <v>27895.074999999997</v>
      </c>
      <c r="H5" s="278">
        <v>3</v>
      </c>
      <c r="I5" s="210">
        <f aca="true" t="shared" si="3" ref="I5:I68">G5/B5</f>
        <v>557.9014999999999</v>
      </c>
      <c r="J5" s="217">
        <f aca="true" t="shared" si="4" ref="J5:J68">I5/C5</f>
        <v>0.09965997088271808</v>
      </c>
      <c r="K5" s="221">
        <f aca="true" t="shared" si="5" ref="K5:K68">M5/16</f>
        <v>1.7012060625</v>
      </c>
      <c r="L5" s="211">
        <f aca="true" t="shared" si="6" ref="L5:L68">K5*SQRT(30)</f>
        <v>9.317889353957936</v>
      </c>
      <c r="M5" s="222">
        <v>27.219297</v>
      </c>
      <c r="N5" s="89"/>
    </row>
    <row r="6" spans="1:14" s="8" customFormat="1" ht="15">
      <c r="A6" s="196" t="s">
        <v>9</v>
      </c>
      <c r="B6" s="182">
        <v>100</v>
      </c>
      <c r="C6" s="289">
        <f>Volume!J6</f>
        <v>4052.45</v>
      </c>
      <c r="D6" s="323">
        <v>280.75</v>
      </c>
      <c r="E6" s="209">
        <f t="shared" si="0"/>
        <v>28075</v>
      </c>
      <c r="F6" s="214">
        <f t="shared" si="1"/>
        <v>6.927907808856371</v>
      </c>
      <c r="G6" s="280">
        <f t="shared" si="2"/>
        <v>40232.35</v>
      </c>
      <c r="H6" s="278">
        <v>3</v>
      </c>
      <c r="I6" s="210">
        <f t="shared" si="3"/>
        <v>402.32349999999997</v>
      </c>
      <c r="J6" s="217">
        <f t="shared" si="4"/>
        <v>0.0992790780885637</v>
      </c>
      <c r="K6" s="221">
        <f t="shared" si="5"/>
        <v>1.4623196875</v>
      </c>
      <c r="L6" s="211">
        <f t="shared" si="6"/>
        <v>8.009454791276553</v>
      </c>
      <c r="M6" s="222">
        <v>23.397115</v>
      </c>
      <c r="N6" s="89"/>
    </row>
    <row r="7" spans="1:13" s="7" customFormat="1" ht="15">
      <c r="A7" s="196" t="s">
        <v>283</v>
      </c>
      <c r="B7" s="182">
        <v>200</v>
      </c>
      <c r="C7" s="289">
        <f>Volume!J7</f>
        <v>1735.55</v>
      </c>
      <c r="D7" s="323">
        <v>416.97</v>
      </c>
      <c r="E7" s="209">
        <f t="shared" si="0"/>
        <v>83394</v>
      </c>
      <c r="F7" s="214">
        <f t="shared" si="1"/>
        <v>24.02523695658437</v>
      </c>
      <c r="G7" s="280">
        <f t="shared" si="2"/>
        <v>100749.5</v>
      </c>
      <c r="H7" s="278">
        <v>5</v>
      </c>
      <c r="I7" s="210">
        <f t="shared" si="3"/>
        <v>503.7475</v>
      </c>
      <c r="J7" s="217">
        <f t="shared" si="4"/>
        <v>0.2902523695658437</v>
      </c>
      <c r="K7" s="221">
        <f t="shared" si="5"/>
        <v>5.406509625</v>
      </c>
      <c r="L7" s="211">
        <f t="shared" si="6"/>
        <v>29.612672789812965</v>
      </c>
      <c r="M7" s="222">
        <v>86.504154</v>
      </c>
    </row>
    <row r="8" spans="1:13" s="8" customFormat="1" ht="15">
      <c r="A8" s="196" t="s">
        <v>134</v>
      </c>
      <c r="B8" s="182">
        <v>100</v>
      </c>
      <c r="C8" s="289">
        <f>Volume!J8</f>
        <v>3620.9</v>
      </c>
      <c r="D8" s="323">
        <v>401.82</v>
      </c>
      <c r="E8" s="209">
        <f t="shared" si="0"/>
        <v>40182</v>
      </c>
      <c r="F8" s="214">
        <f t="shared" si="1"/>
        <v>11.097241017426606</v>
      </c>
      <c r="G8" s="280">
        <f t="shared" si="2"/>
        <v>58286.5</v>
      </c>
      <c r="H8" s="278">
        <v>5</v>
      </c>
      <c r="I8" s="210">
        <f t="shared" si="3"/>
        <v>582.865</v>
      </c>
      <c r="J8" s="217">
        <f t="shared" si="4"/>
        <v>0.16097241017426606</v>
      </c>
      <c r="K8" s="221">
        <f t="shared" si="5"/>
        <v>2.754658625</v>
      </c>
      <c r="L8" s="211">
        <f t="shared" si="6"/>
        <v>15.087886671386642</v>
      </c>
      <c r="M8" s="222">
        <v>44.074538</v>
      </c>
    </row>
    <row r="9" spans="1:13" s="7" customFormat="1" ht="15">
      <c r="A9" s="196" t="s">
        <v>0</v>
      </c>
      <c r="B9" s="182">
        <v>375</v>
      </c>
      <c r="C9" s="289">
        <f>Volume!J9</f>
        <v>1064.85</v>
      </c>
      <c r="D9" s="323">
        <v>116.39</v>
      </c>
      <c r="E9" s="209">
        <f t="shared" si="0"/>
        <v>43646.25</v>
      </c>
      <c r="F9" s="214">
        <f t="shared" si="1"/>
        <v>10.930177959336996</v>
      </c>
      <c r="G9" s="280">
        <f t="shared" si="2"/>
        <v>63612.1875</v>
      </c>
      <c r="H9" s="278">
        <v>5</v>
      </c>
      <c r="I9" s="210">
        <f t="shared" si="3"/>
        <v>169.6325</v>
      </c>
      <c r="J9" s="217">
        <f t="shared" si="4"/>
        <v>0.15930177959336997</v>
      </c>
      <c r="K9" s="221">
        <f t="shared" si="5"/>
        <v>2.6665694375</v>
      </c>
      <c r="L9" s="211">
        <f t="shared" si="6"/>
        <v>14.605402320726123</v>
      </c>
      <c r="M9" s="222">
        <v>42.665111</v>
      </c>
    </row>
    <row r="10" spans="1:13" s="7" customFormat="1" ht="15">
      <c r="A10" s="196" t="s">
        <v>135</v>
      </c>
      <c r="B10" s="182">
        <v>4900</v>
      </c>
      <c r="C10" s="289">
        <f>Volume!J10</f>
        <v>91.8</v>
      </c>
      <c r="D10" s="191">
        <v>9.67</v>
      </c>
      <c r="E10" s="209">
        <f t="shared" si="0"/>
        <v>47383</v>
      </c>
      <c r="F10" s="214">
        <f t="shared" si="1"/>
        <v>10.533769063180829</v>
      </c>
      <c r="G10" s="280">
        <f t="shared" si="2"/>
        <v>69874</v>
      </c>
      <c r="H10" s="278">
        <v>5</v>
      </c>
      <c r="I10" s="210">
        <f t="shared" si="3"/>
        <v>14.26</v>
      </c>
      <c r="J10" s="217">
        <f t="shared" si="4"/>
        <v>0.15533769063180827</v>
      </c>
      <c r="K10" s="221">
        <f t="shared" si="5"/>
        <v>1.6139039375</v>
      </c>
      <c r="L10" s="211">
        <f t="shared" si="6"/>
        <v>8.839715922151578</v>
      </c>
      <c r="M10" s="206">
        <v>25.822463</v>
      </c>
    </row>
    <row r="11" spans="1:13" s="8" customFormat="1" ht="15">
      <c r="A11" s="196" t="s">
        <v>174</v>
      </c>
      <c r="B11" s="182">
        <v>6700</v>
      </c>
      <c r="C11" s="289">
        <f>Volume!J11</f>
        <v>68.3</v>
      </c>
      <c r="D11" s="323">
        <v>7.36</v>
      </c>
      <c r="E11" s="209">
        <f t="shared" si="0"/>
        <v>49312</v>
      </c>
      <c r="F11" s="214">
        <f t="shared" si="1"/>
        <v>10.775988286969254</v>
      </c>
      <c r="G11" s="280">
        <f t="shared" si="2"/>
        <v>72192.5</v>
      </c>
      <c r="H11" s="278">
        <v>5</v>
      </c>
      <c r="I11" s="210">
        <f t="shared" si="3"/>
        <v>10.775</v>
      </c>
      <c r="J11" s="217">
        <f t="shared" si="4"/>
        <v>0.15775988286969256</v>
      </c>
      <c r="K11" s="221">
        <f t="shared" si="5"/>
        <v>2.2741505</v>
      </c>
      <c r="L11" s="211">
        <f t="shared" si="6"/>
        <v>12.456035280116524</v>
      </c>
      <c r="M11" s="222">
        <v>36.386408</v>
      </c>
    </row>
    <row r="12" spans="1:13" s="8" customFormat="1" ht="15">
      <c r="A12" s="196" t="s">
        <v>284</v>
      </c>
      <c r="B12" s="182">
        <v>600</v>
      </c>
      <c r="C12" s="289">
        <f>Volume!J12</f>
        <v>351.2</v>
      </c>
      <c r="D12" s="323">
        <v>37.39</v>
      </c>
      <c r="E12" s="209">
        <f t="shared" si="0"/>
        <v>22434</v>
      </c>
      <c r="F12" s="214">
        <f t="shared" si="1"/>
        <v>10.64635535307517</v>
      </c>
      <c r="G12" s="280">
        <f t="shared" si="2"/>
        <v>32970</v>
      </c>
      <c r="H12" s="278">
        <v>5</v>
      </c>
      <c r="I12" s="210">
        <f t="shared" si="3"/>
        <v>54.95</v>
      </c>
      <c r="J12" s="217">
        <f t="shared" si="4"/>
        <v>0.15646355353075173</v>
      </c>
      <c r="K12" s="221">
        <f t="shared" si="5"/>
        <v>2.3385470625</v>
      </c>
      <c r="L12" s="211">
        <f t="shared" si="6"/>
        <v>12.808749779186936</v>
      </c>
      <c r="M12" s="222">
        <v>37.416753</v>
      </c>
    </row>
    <row r="13" spans="1:13" s="7" customFormat="1" ht="15">
      <c r="A13" s="196" t="s">
        <v>75</v>
      </c>
      <c r="B13" s="182">
        <v>4600</v>
      </c>
      <c r="C13" s="289">
        <f>Volume!J13</f>
        <v>89.15</v>
      </c>
      <c r="D13" s="323">
        <v>10.27</v>
      </c>
      <c r="E13" s="209">
        <f t="shared" si="0"/>
        <v>47242</v>
      </c>
      <c r="F13" s="214">
        <f t="shared" si="1"/>
        <v>11.519910263600671</v>
      </c>
      <c r="G13" s="280">
        <f t="shared" si="2"/>
        <v>67746.5</v>
      </c>
      <c r="H13" s="278">
        <v>5</v>
      </c>
      <c r="I13" s="210">
        <f t="shared" si="3"/>
        <v>14.7275</v>
      </c>
      <c r="J13" s="217">
        <f t="shared" si="4"/>
        <v>0.1651991026360067</v>
      </c>
      <c r="K13" s="221">
        <f t="shared" si="5"/>
        <v>2.9656429375</v>
      </c>
      <c r="L13" s="211">
        <f t="shared" si="6"/>
        <v>16.243495343746336</v>
      </c>
      <c r="M13" s="222">
        <v>47.450287</v>
      </c>
    </row>
    <row r="14" spans="1:13" s="7" customFormat="1" ht="15">
      <c r="A14" s="196" t="s">
        <v>88</v>
      </c>
      <c r="B14" s="182">
        <v>4300</v>
      </c>
      <c r="C14" s="289">
        <f>Volume!J14</f>
        <v>53.4</v>
      </c>
      <c r="D14" s="323">
        <v>5.94</v>
      </c>
      <c r="E14" s="209">
        <f t="shared" si="0"/>
        <v>25542</v>
      </c>
      <c r="F14" s="214">
        <f t="shared" si="1"/>
        <v>11.123595505617978</v>
      </c>
      <c r="G14" s="280">
        <f t="shared" si="2"/>
        <v>37023</v>
      </c>
      <c r="H14" s="278">
        <v>5</v>
      </c>
      <c r="I14" s="210">
        <f t="shared" si="3"/>
        <v>8.61</v>
      </c>
      <c r="J14" s="217">
        <f t="shared" si="4"/>
        <v>0.16123595505617977</v>
      </c>
      <c r="K14" s="221">
        <f t="shared" si="5"/>
        <v>2.6470684375</v>
      </c>
      <c r="L14" s="211">
        <f t="shared" si="6"/>
        <v>14.498590944787042</v>
      </c>
      <c r="M14" s="206">
        <v>42.353095</v>
      </c>
    </row>
    <row r="15" spans="1:13" s="8" customFormat="1" ht="15">
      <c r="A15" s="196" t="s">
        <v>136</v>
      </c>
      <c r="B15" s="182">
        <v>9550</v>
      </c>
      <c r="C15" s="289">
        <f>Volume!J15</f>
        <v>46.35</v>
      </c>
      <c r="D15" s="323">
        <v>5.44</v>
      </c>
      <c r="E15" s="209">
        <f t="shared" si="0"/>
        <v>51952.00000000001</v>
      </c>
      <c r="F15" s="214">
        <f t="shared" si="1"/>
        <v>11.736785329018339</v>
      </c>
      <c r="G15" s="280">
        <f t="shared" si="2"/>
        <v>74084.125</v>
      </c>
      <c r="H15" s="278">
        <v>5</v>
      </c>
      <c r="I15" s="210">
        <f t="shared" si="3"/>
        <v>7.7575</v>
      </c>
      <c r="J15" s="217">
        <f t="shared" si="4"/>
        <v>0.1673678532901834</v>
      </c>
      <c r="K15" s="221">
        <f t="shared" si="5"/>
        <v>2.7903561875</v>
      </c>
      <c r="L15" s="211">
        <f t="shared" si="6"/>
        <v>15.28341027367865</v>
      </c>
      <c r="M15" s="222">
        <v>44.645699</v>
      </c>
    </row>
    <row r="16" spans="1:13" s="8" customFormat="1" ht="15">
      <c r="A16" s="196" t="s">
        <v>157</v>
      </c>
      <c r="B16" s="182">
        <v>350</v>
      </c>
      <c r="C16" s="289">
        <f>Volume!J16</f>
        <v>727.35</v>
      </c>
      <c r="D16" s="323">
        <v>77.4</v>
      </c>
      <c r="E16" s="209">
        <f t="shared" si="0"/>
        <v>27090.000000000004</v>
      </c>
      <c r="F16" s="214">
        <f t="shared" si="1"/>
        <v>10.641369354506084</v>
      </c>
      <c r="G16" s="280">
        <f t="shared" si="2"/>
        <v>39818.625</v>
      </c>
      <c r="H16" s="278">
        <v>5</v>
      </c>
      <c r="I16" s="210">
        <f t="shared" si="3"/>
        <v>113.7675</v>
      </c>
      <c r="J16" s="217">
        <f t="shared" si="4"/>
        <v>0.15641369354506082</v>
      </c>
      <c r="K16" s="221">
        <f t="shared" si="5"/>
        <v>2.38428275</v>
      </c>
      <c r="L16" s="211">
        <f t="shared" si="6"/>
        <v>13.059254456454507</v>
      </c>
      <c r="M16" s="222">
        <v>38.148524</v>
      </c>
    </row>
    <row r="17" spans="1:13" s="8" customFormat="1" ht="15">
      <c r="A17" s="196" t="s">
        <v>193</v>
      </c>
      <c r="B17" s="182">
        <v>100</v>
      </c>
      <c r="C17" s="289">
        <f>Volume!J17</f>
        <v>2768</v>
      </c>
      <c r="D17" s="323">
        <v>297.9</v>
      </c>
      <c r="E17" s="209">
        <f t="shared" si="0"/>
        <v>29789.999999999996</v>
      </c>
      <c r="F17" s="214">
        <f t="shared" si="1"/>
        <v>10.762283236994218</v>
      </c>
      <c r="G17" s="280">
        <f t="shared" si="2"/>
        <v>43962.159999999996</v>
      </c>
      <c r="H17" s="278">
        <v>5.12</v>
      </c>
      <c r="I17" s="210">
        <f t="shared" si="3"/>
        <v>439.62159999999994</v>
      </c>
      <c r="J17" s="217">
        <f t="shared" si="4"/>
        <v>0.15882283236994219</v>
      </c>
      <c r="K17" s="221">
        <f t="shared" si="5"/>
        <v>2.262520625</v>
      </c>
      <c r="L17" s="211">
        <f t="shared" si="6"/>
        <v>12.39233583133187</v>
      </c>
      <c r="M17" s="222">
        <v>36.20033</v>
      </c>
    </row>
    <row r="18" spans="1:13" s="8" customFormat="1" ht="15">
      <c r="A18" s="196" t="s">
        <v>285</v>
      </c>
      <c r="B18" s="182">
        <v>950</v>
      </c>
      <c r="C18" s="289">
        <f>Volume!J18</f>
        <v>210.1</v>
      </c>
      <c r="D18" s="323">
        <v>31.4</v>
      </c>
      <c r="E18" s="209">
        <f t="shared" si="0"/>
        <v>29830</v>
      </c>
      <c r="F18" s="214">
        <f t="shared" si="1"/>
        <v>14.945264159923846</v>
      </c>
      <c r="G18" s="280">
        <f t="shared" si="2"/>
        <v>39809.75</v>
      </c>
      <c r="H18" s="278">
        <v>5</v>
      </c>
      <c r="I18" s="210">
        <f t="shared" si="3"/>
        <v>41.905</v>
      </c>
      <c r="J18" s="217">
        <f t="shared" si="4"/>
        <v>0.19945264159923848</v>
      </c>
      <c r="K18" s="221">
        <f t="shared" si="5"/>
        <v>3.857308375</v>
      </c>
      <c r="L18" s="211">
        <f t="shared" si="6"/>
        <v>21.127348082410965</v>
      </c>
      <c r="M18" s="222">
        <v>61.716934</v>
      </c>
    </row>
    <row r="19" spans="1:13" s="8" customFormat="1" ht="15">
      <c r="A19" s="196" t="s">
        <v>286</v>
      </c>
      <c r="B19" s="182">
        <v>2400</v>
      </c>
      <c r="C19" s="289">
        <f>Volume!J19</f>
        <v>84.65</v>
      </c>
      <c r="D19" s="323">
        <v>9.37</v>
      </c>
      <c r="E19" s="209">
        <f t="shared" si="0"/>
        <v>22487.999999999996</v>
      </c>
      <c r="F19" s="214">
        <f t="shared" si="1"/>
        <v>11.069108092144122</v>
      </c>
      <c r="G19" s="280">
        <f t="shared" si="2"/>
        <v>32645.999999999996</v>
      </c>
      <c r="H19" s="278">
        <v>5</v>
      </c>
      <c r="I19" s="210">
        <f t="shared" si="3"/>
        <v>13.6025</v>
      </c>
      <c r="J19" s="217">
        <f t="shared" si="4"/>
        <v>0.16069108092144122</v>
      </c>
      <c r="K19" s="221">
        <f t="shared" si="5"/>
        <v>2.7959531875</v>
      </c>
      <c r="L19" s="211">
        <f t="shared" si="6"/>
        <v>15.314066305222212</v>
      </c>
      <c r="M19" s="222">
        <v>44.735251</v>
      </c>
    </row>
    <row r="20" spans="1:13" s="8" customFormat="1" ht="15">
      <c r="A20" s="196" t="s">
        <v>76</v>
      </c>
      <c r="B20" s="182">
        <v>1400</v>
      </c>
      <c r="C20" s="289">
        <f>Volume!J20</f>
        <v>240.55</v>
      </c>
      <c r="D20" s="323">
        <v>30.71</v>
      </c>
      <c r="E20" s="209">
        <f t="shared" si="0"/>
        <v>42994</v>
      </c>
      <c r="F20" s="214">
        <f t="shared" si="1"/>
        <v>12.766576595302432</v>
      </c>
      <c r="G20" s="280">
        <f t="shared" si="2"/>
        <v>59832.5</v>
      </c>
      <c r="H20" s="278">
        <v>5</v>
      </c>
      <c r="I20" s="210">
        <f t="shared" si="3"/>
        <v>42.7375</v>
      </c>
      <c r="J20" s="217">
        <f t="shared" si="4"/>
        <v>0.1776657659530243</v>
      </c>
      <c r="K20" s="221">
        <f t="shared" si="5"/>
        <v>3.4516355</v>
      </c>
      <c r="L20" s="211">
        <f t="shared" si="6"/>
        <v>18.90538623635623</v>
      </c>
      <c r="M20" s="222">
        <v>55.226168</v>
      </c>
    </row>
    <row r="21" spans="1:13" s="8" customFormat="1" ht="15">
      <c r="A21" s="196" t="s">
        <v>77</v>
      </c>
      <c r="B21" s="182">
        <v>3800</v>
      </c>
      <c r="C21" s="289">
        <f>Volume!J21</f>
        <v>206.55</v>
      </c>
      <c r="D21" s="323">
        <v>30.79</v>
      </c>
      <c r="E21" s="209">
        <f t="shared" si="0"/>
        <v>117002</v>
      </c>
      <c r="F21" s="214">
        <f t="shared" si="1"/>
        <v>14.906802227063665</v>
      </c>
      <c r="G21" s="280">
        <f t="shared" si="2"/>
        <v>156246.5</v>
      </c>
      <c r="H21" s="278">
        <v>5</v>
      </c>
      <c r="I21" s="210">
        <f t="shared" si="3"/>
        <v>41.1175</v>
      </c>
      <c r="J21" s="217">
        <f t="shared" si="4"/>
        <v>0.19906802227063664</v>
      </c>
      <c r="K21" s="221">
        <f t="shared" si="5"/>
        <v>4.030830625</v>
      </c>
      <c r="L21" s="211">
        <f t="shared" si="6"/>
        <v>22.07776858795147</v>
      </c>
      <c r="M21" s="222">
        <v>64.49329</v>
      </c>
    </row>
    <row r="22" spans="1:13" s="7" customFormat="1" ht="15">
      <c r="A22" s="196" t="s">
        <v>287</v>
      </c>
      <c r="B22" s="182">
        <v>1050</v>
      </c>
      <c r="C22" s="289">
        <f>Volume!J22</f>
        <v>229.05</v>
      </c>
      <c r="D22" s="323">
        <v>33.12</v>
      </c>
      <c r="E22" s="209">
        <f t="shared" si="0"/>
        <v>34776</v>
      </c>
      <c r="F22" s="214">
        <f t="shared" si="1"/>
        <v>14.459724950884084</v>
      </c>
      <c r="G22" s="280">
        <f t="shared" si="2"/>
        <v>46801.125</v>
      </c>
      <c r="H22" s="278">
        <v>5</v>
      </c>
      <c r="I22" s="210">
        <f t="shared" si="3"/>
        <v>44.5725</v>
      </c>
      <c r="J22" s="217">
        <f t="shared" si="4"/>
        <v>0.19459724950884086</v>
      </c>
      <c r="K22" s="221">
        <f t="shared" si="5"/>
        <v>2.9283209375</v>
      </c>
      <c r="L22" s="211">
        <f t="shared" si="6"/>
        <v>16.039074330834257</v>
      </c>
      <c r="M22" s="206">
        <v>46.853135</v>
      </c>
    </row>
    <row r="23" spans="1:13" s="7" customFormat="1" ht="15">
      <c r="A23" s="196" t="s">
        <v>34</v>
      </c>
      <c r="B23" s="182">
        <v>275</v>
      </c>
      <c r="C23" s="289">
        <f>Volume!J23</f>
        <v>1313.8</v>
      </c>
      <c r="D23" s="323">
        <v>151.01</v>
      </c>
      <c r="E23" s="209">
        <f t="shared" si="0"/>
        <v>41527.75</v>
      </c>
      <c r="F23" s="214">
        <f t="shared" si="1"/>
        <v>11.494139138377225</v>
      </c>
      <c r="G23" s="280">
        <f t="shared" si="2"/>
        <v>59592.5</v>
      </c>
      <c r="H23" s="278">
        <v>5</v>
      </c>
      <c r="I23" s="210">
        <f t="shared" si="3"/>
        <v>216.7</v>
      </c>
      <c r="J23" s="217">
        <f t="shared" si="4"/>
        <v>0.16494139138377226</v>
      </c>
      <c r="K23" s="221">
        <f t="shared" si="5"/>
        <v>2.98494325</v>
      </c>
      <c r="L23" s="211">
        <f t="shared" si="6"/>
        <v>16.349207508977827</v>
      </c>
      <c r="M23" s="206">
        <v>47.759092</v>
      </c>
    </row>
    <row r="24" spans="1:13" s="8" customFormat="1" ht="15">
      <c r="A24" s="196" t="s">
        <v>288</v>
      </c>
      <c r="B24" s="182">
        <v>250</v>
      </c>
      <c r="C24" s="289">
        <f>Volume!J24</f>
        <v>1163.95</v>
      </c>
      <c r="D24" s="323">
        <v>136.18</v>
      </c>
      <c r="E24" s="209">
        <f t="shared" si="0"/>
        <v>34045</v>
      </c>
      <c r="F24" s="214">
        <f t="shared" si="1"/>
        <v>11.69981528416169</v>
      </c>
      <c r="G24" s="280">
        <f t="shared" si="2"/>
        <v>48594.375</v>
      </c>
      <c r="H24" s="278">
        <v>5</v>
      </c>
      <c r="I24" s="210">
        <f t="shared" si="3"/>
        <v>194.3775</v>
      </c>
      <c r="J24" s="217">
        <f t="shared" si="4"/>
        <v>0.1669981528416169</v>
      </c>
      <c r="K24" s="221">
        <f t="shared" si="5"/>
        <v>3.0054939375</v>
      </c>
      <c r="L24" s="211">
        <f t="shared" si="6"/>
        <v>16.461768260137717</v>
      </c>
      <c r="M24" s="222">
        <v>48.087903</v>
      </c>
    </row>
    <row r="25" spans="1:13" s="8" customFormat="1" ht="15">
      <c r="A25" s="196" t="s">
        <v>137</v>
      </c>
      <c r="B25" s="182">
        <v>1000</v>
      </c>
      <c r="C25" s="289">
        <f>Volume!J25</f>
        <v>373.55</v>
      </c>
      <c r="D25" s="323">
        <v>39.51</v>
      </c>
      <c r="E25" s="209">
        <f t="shared" si="0"/>
        <v>39510</v>
      </c>
      <c r="F25" s="214">
        <f t="shared" si="1"/>
        <v>10.576897336367285</v>
      </c>
      <c r="G25" s="280">
        <f t="shared" si="2"/>
        <v>58187.5</v>
      </c>
      <c r="H25" s="278">
        <v>5</v>
      </c>
      <c r="I25" s="210">
        <f t="shared" si="3"/>
        <v>58.1875</v>
      </c>
      <c r="J25" s="217">
        <f t="shared" si="4"/>
        <v>0.15576897336367287</v>
      </c>
      <c r="K25" s="221">
        <f t="shared" si="5"/>
        <v>2.5117254375</v>
      </c>
      <c r="L25" s="211">
        <f t="shared" si="6"/>
        <v>13.757286803782822</v>
      </c>
      <c r="M25" s="222">
        <v>40.187607</v>
      </c>
    </row>
    <row r="26" spans="1:13" s="8" customFormat="1" ht="15">
      <c r="A26" s="196" t="s">
        <v>233</v>
      </c>
      <c r="B26" s="182">
        <v>1000</v>
      </c>
      <c r="C26" s="289">
        <f>Volume!J26</f>
        <v>663.8</v>
      </c>
      <c r="D26" s="323">
        <v>68.43</v>
      </c>
      <c r="E26" s="209">
        <f t="shared" si="0"/>
        <v>68430</v>
      </c>
      <c r="F26" s="214">
        <f t="shared" si="1"/>
        <v>10.308827960228987</v>
      </c>
      <c r="G26" s="280">
        <f t="shared" si="2"/>
        <v>101620</v>
      </c>
      <c r="H26" s="278">
        <v>5</v>
      </c>
      <c r="I26" s="210">
        <f t="shared" si="3"/>
        <v>101.62</v>
      </c>
      <c r="J26" s="217">
        <f t="shared" si="4"/>
        <v>0.15308827960228985</v>
      </c>
      <c r="K26" s="221">
        <f t="shared" si="5"/>
        <v>1.9979265625</v>
      </c>
      <c r="L26" s="211">
        <f t="shared" si="6"/>
        <v>10.943094465200051</v>
      </c>
      <c r="M26" s="222">
        <v>31.966825</v>
      </c>
    </row>
    <row r="27" spans="1:13" s="8" customFormat="1" ht="15">
      <c r="A27" s="196" t="s">
        <v>1</v>
      </c>
      <c r="B27" s="182">
        <v>150</v>
      </c>
      <c r="C27" s="289">
        <f>Volume!J27</f>
        <v>2247.95</v>
      </c>
      <c r="D27" s="323">
        <v>232.6</v>
      </c>
      <c r="E27" s="209">
        <f t="shared" si="0"/>
        <v>34890</v>
      </c>
      <c r="F27" s="214">
        <f t="shared" si="1"/>
        <v>10.347205231433083</v>
      </c>
      <c r="G27" s="280">
        <f t="shared" si="2"/>
        <v>51749.625</v>
      </c>
      <c r="H27" s="278">
        <v>5</v>
      </c>
      <c r="I27" s="210">
        <f t="shared" si="3"/>
        <v>344.9975</v>
      </c>
      <c r="J27" s="217">
        <f t="shared" si="4"/>
        <v>0.15347205231433084</v>
      </c>
      <c r="K27" s="221">
        <f t="shared" si="5"/>
        <v>1.931505625</v>
      </c>
      <c r="L27" s="211">
        <f t="shared" si="6"/>
        <v>10.579292007606144</v>
      </c>
      <c r="M27" s="222">
        <v>30.90409</v>
      </c>
    </row>
    <row r="28" spans="1:13" s="8" customFormat="1" ht="15">
      <c r="A28" s="196" t="s">
        <v>158</v>
      </c>
      <c r="B28" s="182">
        <v>1900</v>
      </c>
      <c r="C28" s="289">
        <f>Volume!J28</f>
        <v>112.25</v>
      </c>
      <c r="D28" s="323">
        <v>11.89</v>
      </c>
      <c r="E28" s="209">
        <f t="shared" si="0"/>
        <v>22591</v>
      </c>
      <c r="F28" s="214">
        <f t="shared" si="1"/>
        <v>10.592427616926505</v>
      </c>
      <c r="G28" s="280">
        <f t="shared" si="2"/>
        <v>33361.3875</v>
      </c>
      <c r="H28" s="278">
        <v>5.05</v>
      </c>
      <c r="I28" s="210">
        <f t="shared" si="3"/>
        <v>17.558625</v>
      </c>
      <c r="J28" s="217">
        <f t="shared" si="4"/>
        <v>0.15642427616926502</v>
      </c>
      <c r="K28" s="221">
        <f t="shared" si="5"/>
        <v>2.1079460625</v>
      </c>
      <c r="L28" s="211">
        <f t="shared" si="6"/>
        <v>11.545696084354446</v>
      </c>
      <c r="M28" s="222">
        <v>33.727137</v>
      </c>
    </row>
    <row r="29" spans="1:13" s="8" customFormat="1" ht="15">
      <c r="A29" s="196" t="s">
        <v>289</v>
      </c>
      <c r="B29" s="182">
        <v>300</v>
      </c>
      <c r="C29" s="289">
        <f>Volume!J29</f>
        <v>737.35</v>
      </c>
      <c r="D29" s="323">
        <v>116.42</v>
      </c>
      <c r="E29" s="209">
        <f t="shared" si="0"/>
        <v>34926</v>
      </c>
      <c r="F29" s="214">
        <f t="shared" si="1"/>
        <v>15.788974028615991</v>
      </c>
      <c r="G29" s="280">
        <f t="shared" si="2"/>
        <v>45986.25</v>
      </c>
      <c r="H29" s="278">
        <v>5</v>
      </c>
      <c r="I29" s="210">
        <f t="shared" si="3"/>
        <v>153.2875</v>
      </c>
      <c r="J29" s="217">
        <f t="shared" si="4"/>
        <v>0.2078897402861599</v>
      </c>
      <c r="K29" s="221">
        <f t="shared" si="5"/>
        <v>3.85269975</v>
      </c>
      <c r="L29" s="211">
        <f t="shared" si="6"/>
        <v>21.102105603695144</v>
      </c>
      <c r="M29" s="222">
        <v>61.643196</v>
      </c>
    </row>
    <row r="30" spans="1:13" s="8" customFormat="1" ht="15">
      <c r="A30" s="196" t="s">
        <v>159</v>
      </c>
      <c r="B30" s="182">
        <v>4500</v>
      </c>
      <c r="C30" s="289">
        <f>Volume!J30</f>
        <v>49.55</v>
      </c>
      <c r="D30" s="323">
        <v>5.64</v>
      </c>
      <c r="E30" s="209">
        <f t="shared" si="0"/>
        <v>25380</v>
      </c>
      <c r="F30" s="214">
        <f t="shared" si="1"/>
        <v>11.382441977800202</v>
      </c>
      <c r="G30" s="280">
        <f t="shared" si="2"/>
        <v>36528.75</v>
      </c>
      <c r="H30" s="278">
        <v>5</v>
      </c>
      <c r="I30" s="210">
        <f t="shared" si="3"/>
        <v>8.1175</v>
      </c>
      <c r="J30" s="217">
        <f t="shared" si="4"/>
        <v>0.16382441977800202</v>
      </c>
      <c r="K30" s="221">
        <f t="shared" si="5"/>
        <v>2.803160125</v>
      </c>
      <c r="L30" s="211">
        <f t="shared" si="6"/>
        <v>15.35354032761501</v>
      </c>
      <c r="M30" s="222">
        <v>44.850562</v>
      </c>
    </row>
    <row r="31" spans="1:13" s="8" customFormat="1" ht="15">
      <c r="A31" s="196" t="s">
        <v>2</v>
      </c>
      <c r="B31" s="182">
        <v>1100</v>
      </c>
      <c r="C31" s="289">
        <f>Volume!J31</f>
        <v>367.85</v>
      </c>
      <c r="D31" s="323">
        <v>38.1</v>
      </c>
      <c r="E31" s="209">
        <f t="shared" si="0"/>
        <v>41910</v>
      </c>
      <c r="F31" s="214">
        <f t="shared" si="1"/>
        <v>10.3574826695664</v>
      </c>
      <c r="G31" s="280">
        <f t="shared" si="2"/>
        <v>62141.75</v>
      </c>
      <c r="H31" s="278">
        <v>5</v>
      </c>
      <c r="I31" s="210">
        <f t="shared" si="3"/>
        <v>56.4925</v>
      </c>
      <c r="J31" s="217">
        <f t="shared" si="4"/>
        <v>0.153574826695664</v>
      </c>
      <c r="K31" s="221">
        <f t="shared" si="5"/>
        <v>2.023759375</v>
      </c>
      <c r="L31" s="211">
        <f t="shared" si="6"/>
        <v>11.084586606500565</v>
      </c>
      <c r="M31" s="222">
        <v>32.38015</v>
      </c>
    </row>
    <row r="32" spans="1:13" s="8" customFormat="1" ht="15">
      <c r="A32" s="196" t="s">
        <v>399</v>
      </c>
      <c r="B32" s="182">
        <v>1250</v>
      </c>
      <c r="C32" s="289">
        <f>Volume!J32</f>
        <v>134.75</v>
      </c>
      <c r="D32" s="323">
        <v>24.74</v>
      </c>
      <c r="E32" s="209">
        <f t="shared" si="0"/>
        <v>30924.999999999996</v>
      </c>
      <c r="F32" s="214">
        <f t="shared" si="1"/>
        <v>18.35992578849722</v>
      </c>
      <c r="G32" s="280">
        <f t="shared" si="2"/>
        <v>39346.875</v>
      </c>
      <c r="H32" s="278">
        <v>5</v>
      </c>
      <c r="I32" s="210">
        <f t="shared" si="3"/>
        <v>31.4775</v>
      </c>
      <c r="J32" s="217">
        <f t="shared" si="4"/>
        <v>0.23359925788497216</v>
      </c>
      <c r="K32" s="221">
        <f t="shared" si="5"/>
        <v>1.8096494375</v>
      </c>
      <c r="L32" s="211">
        <f t="shared" si="6"/>
        <v>9.911858180952853</v>
      </c>
      <c r="M32" s="222">
        <v>28.954391</v>
      </c>
    </row>
    <row r="33" spans="1:13" s="8" customFormat="1" ht="15">
      <c r="A33" s="196" t="s">
        <v>78</v>
      </c>
      <c r="B33" s="182">
        <v>1600</v>
      </c>
      <c r="C33" s="289">
        <f>Volume!J33</f>
        <v>272.05</v>
      </c>
      <c r="D33" s="323">
        <v>39.35</v>
      </c>
      <c r="E33" s="209">
        <f t="shared" si="0"/>
        <v>62960</v>
      </c>
      <c r="F33" s="214">
        <f t="shared" si="1"/>
        <v>14.464252894688476</v>
      </c>
      <c r="G33" s="280">
        <f t="shared" si="2"/>
        <v>84724</v>
      </c>
      <c r="H33" s="278">
        <v>5</v>
      </c>
      <c r="I33" s="210">
        <f t="shared" si="3"/>
        <v>52.9525</v>
      </c>
      <c r="J33" s="217">
        <f t="shared" si="4"/>
        <v>0.19464252894688475</v>
      </c>
      <c r="K33" s="221">
        <f t="shared" si="5"/>
        <v>3.51753775</v>
      </c>
      <c r="L33" s="211">
        <f t="shared" si="6"/>
        <v>19.266347725509675</v>
      </c>
      <c r="M33" s="222">
        <v>56.280604</v>
      </c>
    </row>
    <row r="34" spans="1:13" s="8" customFormat="1" ht="15">
      <c r="A34" s="196" t="s">
        <v>138</v>
      </c>
      <c r="B34" s="182">
        <v>850</v>
      </c>
      <c r="C34" s="289">
        <f>Volume!J34</f>
        <v>757.45</v>
      </c>
      <c r="D34" s="323">
        <v>114.43</v>
      </c>
      <c r="E34" s="209">
        <f t="shared" si="0"/>
        <v>97265.5</v>
      </c>
      <c r="F34" s="214">
        <f t="shared" si="1"/>
        <v>15.107267806455871</v>
      </c>
      <c r="G34" s="280">
        <f t="shared" si="2"/>
        <v>129457.125</v>
      </c>
      <c r="H34" s="278">
        <v>5</v>
      </c>
      <c r="I34" s="210">
        <f t="shared" si="3"/>
        <v>152.3025</v>
      </c>
      <c r="J34" s="217">
        <f t="shared" si="4"/>
        <v>0.20107267806455872</v>
      </c>
      <c r="K34" s="221">
        <f t="shared" si="5"/>
        <v>3.678509</v>
      </c>
      <c r="L34" s="211">
        <f t="shared" si="6"/>
        <v>20.14802357285771</v>
      </c>
      <c r="M34" s="222">
        <v>58.856144</v>
      </c>
    </row>
    <row r="35" spans="1:13" s="8" customFormat="1" ht="15">
      <c r="A35" s="196" t="s">
        <v>160</v>
      </c>
      <c r="B35" s="182">
        <v>1100</v>
      </c>
      <c r="C35" s="289">
        <f>Volume!J35</f>
        <v>315.65</v>
      </c>
      <c r="D35" s="323">
        <v>33.76</v>
      </c>
      <c r="E35" s="209">
        <f t="shared" si="0"/>
        <v>37136</v>
      </c>
      <c r="F35" s="214">
        <f t="shared" si="1"/>
        <v>10.695390464121655</v>
      </c>
      <c r="G35" s="280">
        <f t="shared" si="2"/>
        <v>54496.75</v>
      </c>
      <c r="H35" s="278">
        <v>5</v>
      </c>
      <c r="I35" s="210">
        <f t="shared" si="3"/>
        <v>49.5425</v>
      </c>
      <c r="J35" s="217">
        <f t="shared" si="4"/>
        <v>0.15695390464121653</v>
      </c>
      <c r="K35" s="221">
        <f t="shared" si="5"/>
        <v>2.7257803125</v>
      </c>
      <c r="L35" s="211">
        <f t="shared" si="6"/>
        <v>14.92971363959731</v>
      </c>
      <c r="M35" s="222">
        <v>43.612485</v>
      </c>
    </row>
    <row r="36" spans="1:13" s="8" customFormat="1" ht="15">
      <c r="A36" s="196" t="s">
        <v>161</v>
      </c>
      <c r="B36" s="182">
        <v>6950</v>
      </c>
      <c r="C36" s="289">
        <f>Volume!J36</f>
        <v>38.95</v>
      </c>
      <c r="D36" s="323">
        <v>4.13</v>
      </c>
      <c r="E36" s="209">
        <f t="shared" si="0"/>
        <v>28703.5</v>
      </c>
      <c r="F36" s="214">
        <f t="shared" si="1"/>
        <v>10.603337612323491</v>
      </c>
      <c r="G36" s="280">
        <f t="shared" si="2"/>
        <v>42238.625</v>
      </c>
      <c r="H36" s="278">
        <v>5</v>
      </c>
      <c r="I36" s="210">
        <f t="shared" si="3"/>
        <v>6.0775</v>
      </c>
      <c r="J36" s="217">
        <f t="shared" si="4"/>
        <v>0.1560333761232349</v>
      </c>
      <c r="K36" s="221">
        <f t="shared" si="5"/>
        <v>2.302460875</v>
      </c>
      <c r="L36" s="211">
        <f t="shared" si="6"/>
        <v>12.611097590105826</v>
      </c>
      <c r="M36" s="222">
        <v>36.839374</v>
      </c>
    </row>
    <row r="37" spans="1:13" s="8" customFormat="1" ht="15">
      <c r="A37" s="196" t="s">
        <v>3</v>
      </c>
      <c r="B37" s="182">
        <v>1250</v>
      </c>
      <c r="C37" s="289">
        <f>Volume!J37</f>
        <v>255.2</v>
      </c>
      <c r="D37" s="323">
        <v>26.71</v>
      </c>
      <c r="E37" s="209">
        <f t="shared" si="0"/>
        <v>33387.5</v>
      </c>
      <c r="F37" s="214">
        <f t="shared" si="1"/>
        <v>10.466300940438872</v>
      </c>
      <c r="G37" s="280">
        <f t="shared" si="2"/>
        <v>49337.5</v>
      </c>
      <c r="H37" s="278">
        <v>5</v>
      </c>
      <c r="I37" s="210">
        <f t="shared" si="3"/>
        <v>39.47</v>
      </c>
      <c r="J37" s="217">
        <f t="shared" si="4"/>
        <v>0.1546630094043887</v>
      </c>
      <c r="K37" s="221">
        <f t="shared" si="5"/>
        <v>1.9413674375</v>
      </c>
      <c r="L37" s="211">
        <f t="shared" si="6"/>
        <v>10.633307379247508</v>
      </c>
      <c r="M37" s="222">
        <v>31.061879</v>
      </c>
    </row>
    <row r="38" spans="1:13" s="8" customFormat="1" ht="15">
      <c r="A38" s="196" t="s">
        <v>219</v>
      </c>
      <c r="B38" s="182">
        <v>525</v>
      </c>
      <c r="C38" s="289">
        <f>Volume!J38</f>
        <v>384.45</v>
      </c>
      <c r="D38" s="323">
        <v>41.12</v>
      </c>
      <c r="E38" s="209">
        <f t="shared" si="0"/>
        <v>21588</v>
      </c>
      <c r="F38" s="214">
        <f t="shared" si="1"/>
        <v>10.69579919365327</v>
      </c>
      <c r="G38" s="280">
        <f t="shared" si="2"/>
        <v>31679.8125</v>
      </c>
      <c r="H38" s="278">
        <v>5</v>
      </c>
      <c r="I38" s="210">
        <f t="shared" si="3"/>
        <v>60.3425</v>
      </c>
      <c r="J38" s="217">
        <f t="shared" si="4"/>
        <v>0.1569579919365327</v>
      </c>
      <c r="K38" s="221">
        <f t="shared" si="5"/>
        <v>2.2033485625</v>
      </c>
      <c r="L38" s="211">
        <f t="shared" si="6"/>
        <v>12.068237097278313</v>
      </c>
      <c r="M38" s="222">
        <v>35.253577</v>
      </c>
    </row>
    <row r="39" spans="1:13" s="8" customFormat="1" ht="15">
      <c r="A39" s="196" t="s">
        <v>162</v>
      </c>
      <c r="B39" s="182">
        <v>1200</v>
      </c>
      <c r="C39" s="289">
        <f>Volume!J39</f>
        <v>314.6</v>
      </c>
      <c r="D39" s="323">
        <v>42.79</v>
      </c>
      <c r="E39" s="209">
        <f t="shared" si="0"/>
        <v>51348</v>
      </c>
      <c r="F39" s="214">
        <f t="shared" si="1"/>
        <v>13.601398601398602</v>
      </c>
      <c r="G39" s="280">
        <f t="shared" si="2"/>
        <v>70224</v>
      </c>
      <c r="H39" s="278">
        <v>5</v>
      </c>
      <c r="I39" s="210">
        <f t="shared" si="3"/>
        <v>58.52</v>
      </c>
      <c r="J39" s="217">
        <f t="shared" si="4"/>
        <v>0.186013986013986</v>
      </c>
      <c r="K39" s="221">
        <f t="shared" si="5"/>
        <v>3.3854694375</v>
      </c>
      <c r="L39" s="211">
        <f t="shared" si="6"/>
        <v>18.54297978663076</v>
      </c>
      <c r="M39" s="222">
        <v>54.167511</v>
      </c>
    </row>
    <row r="40" spans="1:13" s="8" customFormat="1" ht="15">
      <c r="A40" s="196" t="s">
        <v>290</v>
      </c>
      <c r="B40" s="182">
        <v>1000</v>
      </c>
      <c r="C40" s="289">
        <f>Volume!J40</f>
        <v>218.1</v>
      </c>
      <c r="D40" s="323">
        <v>33.91</v>
      </c>
      <c r="E40" s="209">
        <f t="shared" si="0"/>
        <v>33910</v>
      </c>
      <c r="F40" s="214">
        <f t="shared" si="1"/>
        <v>15.547913801008711</v>
      </c>
      <c r="G40" s="280">
        <f t="shared" si="2"/>
        <v>44815</v>
      </c>
      <c r="H40" s="278">
        <v>5</v>
      </c>
      <c r="I40" s="210">
        <f t="shared" si="3"/>
        <v>44.815</v>
      </c>
      <c r="J40" s="217">
        <f t="shared" si="4"/>
        <v>0.2054791380100871</v>
      </c>
      <c r="K40" s="221">
        <f t="shared" si="5"/>
        <v>3.8871326875</v>
      </c>
      <c r="L40" s="211">
        <f t="shared" si="6"/>
        <v>21.290702569594295</v>
      </c>
      <c r="M40" s="222">
        <v>62.194123</v>
      </c>
    </row>
    <row r="41" spans="1:13" s="8" customFormat="1" ht="15">
      <c r="A41" s="196" t="s">
        <v>183</v>
      </c>
      <c r="B41" s="182">
        <v>1900</v>
      </c>
      <c r="C41" s="289">
        <f>Volume!J41</f>
        <v>274.45</v>
      </c>
      <c r="D41" s="323">
        <v>31.13</v>
      </c>
      <c r="E41" s="209">
        <f t="shared" si="0"/>
        <v>59147</v>
      </c>
      <c r="F41" s="214">
        <f t="shared" si="1"/>
        <v>11.342685370741483</v>
      </c>
      <c r="G41" s="280">
        <f t="shared" si="2"/>
        <v>85219.75</v>
      </c>
      <c r="H41" s="278">
        <v>5</v>
      </c>
      <c r="I41" s="210">
        <f t="shared" si="3"/>
        <v>44.8525</v>
      </c>
      <c r="J41" s="217">
        <f t="shared" si="4"/>
        <v>0.16342685370741483</v>
      </c>
      <c r="K41" s="221">
        <f t="shared" si="5"/>
        <v>2.784402875</v>
      </c>
      <c r="L41" s="211">
        <f t="shared" si="6"/>
        <v>15.250802638197374</v>
      </c>
      <c r="M41" s="222">
        <v>44.550446</v>
      </c>
    </row>
    <row r="42" spans="1:13" s="8" customFormat="1" ht="15">
      <c r="A42" s="196" t="s">
        <v>220</v>
      </c>
      <c r="B42" s="182">
        <v>1800</v>
      </c>
      <c r="C42" s="289">
        <f>Volume!J42</f>
        <v>153.8</v>
      </c>
      <c r="D42" s="323">
        <v>16.33</v>
      </c>
      <c r="E42" s="209">
        <f t="shared" si="0"/>
        <v>29393.999999999996</v>
      </c>
      <c r="F42" s="214">
        <f t="shared" si="1"/>
        <v>10.617685305591676</v>
      </c>
      <c r="G42" s="280">
        <f t="shared" si="2"/>
        <v>43236</v>
      </c>
      <c r="H42" s="278">
        <v>5</v>
      </c>
      <c r="I42" s="210">
        <f t="shared" si="3"/>
        <v>24.02</v>
      </c>
      <c r="J42" s="217">
        <f t="shared" si="4"/>
        <v>0.15617685305591675</v>
      </c>
      <c r="K42" s="221">
        <f t="shared" si="5"/>
        <v>1.75628475</v>
      </c>
      <c r="L42" s="211">
        <f t="shared" si="6"/>
        <v>9.619567749773214</v>
      </c>
      <c r="M42" s="222">
        <v>28.100556</v>
      </c>
    </row>
    <row r="43" spans="1:13" s="8" customFormat="1" ht="15">
      <c r="A43" s="196" t="s">
        <v>163</v>
      </c>
      <c r="B43" s="182">
        <v>250</v>
      </c>
      <c r="C43" s="289">
        <f>Volume!J43</f>
        <v>2993.05</v>
      </c>
      <c r="D43" s="323">
        <v>418.67</v>
      </c>
      <c r="E43" s="209">
        <f t="shared" si="0"/>
        <v>104667.5</v>
      </c>
      <c r="F43" s="214">
        <f t="shared" si="1"/>
        <v>13.988072367651727</v>
      </c>
      <c r="G43" s="280">
        <f t="shared" si="2"/>
        <v>142080.625</v>
      </c>
      <c r="H43" s="278">
        <v>5</v>
      </c>
      <c r="I43" s="210">
        <f t="shared" si="3"/>
        <v>568.3225</v>
      </c>
      <c r="J43" s="217">
        <f t="shared" si="4"/>
        <v>0.18988072367651726</v>
      </c>
      <c r="K43" s="221">
        <f t="shared" si="5"/>
        <v>3.5696378125</v>
      </c>
      <c r="L43" s="211">
        <f t="shared" si="6"/>
        <v>19.551711520296465</v>
      </c>
      <c r="M43" s="222">
        <v>57.114205</v>
      </c>
    </row>
    <row r="44" spans="1:13" s="8" customFormat="1" ht="15">
      <c r="A44" s="196" t="s">
        <v>194</v>
      </c>
      <c r="B44" s="182">
        <v>400</v>
      </c>
      <c r="C44" s="289">
        <f>Volume!J44</f>
        <v>809.45</v>
      </c>
      <c r="D44" s="323">
        <v>85.46</v>
      </c>
      <c r="E44" s="209">
        <f t="shared" si="0"/>
        <v>34184</v>
      </c>
      <c r="F44" s="214">
        <f t="shared" si="1"/>
        <v>10.557786151090246</v>
      </c>
      <c r="G44" s="280">
        <f t="shared" si="2"/>
        <v>50988.182</v>
      </c>
      <c r="H44" s="278">
        <v>5.19</v>
      </c>
      <c r="I44" s="210">
        <f t="shared" si="3"/>
        <v>127.470455</v>
      </c>
      <c r="J44" s="217">
        <f t="shared" si="4"/>
        <v>0.15747786151090246</v>
      </c>
      <c r="K44" s="221">
        <f t="shared" si="5"/>
        <v>1.9054481875</v>
      </c>
      <c r="L44" s="211">
        <f t="shared" si="6"/>
        <v>10.436569544510833</v>
      </c>
      <c r="M44" s="222">
        <v>30.487171</v>
      </c>
    </row>
    <row r="45" spans="1:13" s="8" customFormat="1" ht="15">
      <c r="A45" s="196" t="s">
        <v>221</v>
      </c>
      <c r="B45" s="182">
        <v>4800</v>
      </c>
      <c r="C45" s="289">
        <f>Volume!J45</f>
        <v>110.85</v>
      </c>
      <c r="D45" s="323">
        <v>15.4</v>
      </c>
      <c r="E45" s="209">
        <f t="shared" si="0"/>
        <v>73920</v>
      </c>
      <c r="F45" s="214">
        <f t="shared" si="1"/>
        <v>13.892647722147048</v>
      </c>
      <c r="G45" s="280">
        <f t="shared" si="2"/>
        <v>100524</v>
      </c>
      <c r="H45" s="278">
        <v>5</v>
      </c>
      <c r="I45" s="210">
        <f t="shared" si="3"/>
        <v>20.9425</v>
      </c>
      <c r="J45" s="217">
        <f t="shared" si="4"/>
        <v>0.18892647722147046</v>
      </c>
      <c r="K45" s="221">
        <f t="shared" si="5"/>
        <v>3.3233994375</v>
      </c>
      <c r="L45" s="211">
        <f t="shared" si="6"/>
        <v>18.203008395187304</v>
      </c>
      <c r="M45" s="222">
        <v>53.174391</v>
      </c>
    </row>
    <row r="46" spans="1:13" s="8" customFormat="1" ht="15">
      <c r="A46" s="196" t="s">
        <v>164</v>
      </c>
      <c r="B46" s="182">
        <v>5650</v>
      </c>
      <c r="C46" s="289">
        <f>Volume!J46</f>
        <v>57.1</v>
      </c>
      <c r="D46" s="323">
        <v>8.55</v>
      </c>
      <c r="E46" s="209">
        <f t="shared" si="0"/>
        <v>48307.50000000001</v>
      </c>
      <c r="F46" s="214">
        <f t="shared" si="1"/>
        <v>14.973730297723293</v>
      </c>
      <c r="G46" s="280">
        <f t="shared" si="2"/>
        <v>64438.25000000001</v>
      </c>
      <c r="H46" s="278">
        <v>5</v>
      </c>
      <c r="I46" s="210">
        <f t="shared" si="3"/>
        <v>11.405000000000001</v>
      </c>
      <c r="J46" s="217">
        <f t="shared" si="4"/>
        <v>0.19973730297723294</v>
      </c>
      <c r="K46" s="221">
        <f t="shared" si="5"/>
        <v>3.87681475</v>
      </c>
      <c r="L46" s="211">
        <f t="shared" si="6"/>
        <v>21.234188898437512</v>
      </c>
      <c r="M46" s="222">
        <v>62.029036</v>
      </c>
    </row>
    <row r="47" spans="1:13" s="8" customFormat="1" ht="15">
      <c r="A47" s="196" t="s">
        <v>165</v>
      </c>
      <c r="B47" s="182">
        <v>1300</v>
      </c>
      <c r="C47" s="289">
        <f>Volume!J47</f>
        <v>254.9</v>
      </c>
      <c r="D47" s="323">
        <v>32.12</v>
      </c>
      <c r="E47" s="209">
        <f t="shared" si="0"/>
        <v>41756</v>
      </c>
      <c r="F47" s="214">
        <f t="shared" si="1"/>
        <v>12.601020007846214</v>
      </c>
      <c r="G47" s="280">
        <f t="shared" si="2"/>
        <v>58324.5</v>
      </c>
      <c r="H47" s="278">
        <v>5</v>
      </c>
      <c r="I47" s="210">
        <f t="shared" si="3"/>
        <v>44.865</v>
      </c>
      <c r="J47" s="217">
        <f t="shared" si="4"/>
        <v>0.17601020007846216</v>
      </c>
      <c r="K47" s="221">
        <f t="shared" si="5"/>
        <v>3.060328625</v>
      </c>
      <c r="L47" s="211">
        <f t="shared" si="6"/>
        <v>16.762110212912685</v>
      </c>
      <c r="M47" s="222">
        <v>48.965258</v>
      </c>
    </row>
    <row r="48" spans="1:13" s="8" customFormat="1" ht="15">
      <c r="A48" s="196" t="s">
        <v>89</v>
      </c>
      <c r="B48" s="182">
        <v>1500</v>
      </c>
      <c r="C48" s="289">
        <f>Volume!J48</f>
        <v>281.2</v>
      </c>
      <c r="D48" s="323">
        <v>31.34</v>
      </c>
      <c r="E48" s="209">
        <f t="shared" si="0"/>
        <v>47010</v>
      </c>
      <c r="F48" s="214">
        <f t="shared" si="1"/>
        <v>11.145092460881935</v>
      </c>
      <c r="G48" s="280">
        <f t="shared" si="2"/>
        <v>68690.51999999999</v>
      </c>
      <c r="H48" s="278">
        <v>5.14</v>
      </c>
      <c r="I48" s="210">
        <f t="shared" si="3"/>
        <v>45.793679999999995</v>
      </c>
      <c r="J48" s="217">
        <f t="shared" si="4"/>
        <v>0.16285092460881934</v>
      </c>
      <c r="K48" s="221">
        <f t="shared" si="5"/>
        <v>2.8160874375</v>
      </c>
      <c r="L48" s="211">
        <f t="shared" si="6"/>
        <v>15.424346134256695</v>
      </c>
      <c r="M48" s="222">
        <v>45.057399</v>
      </c>
    </row>
    <row r="49" spans="1:13" s="8" customFormat="1" ht="15">
      <c r="A49" s="196" t="s">
        <v>291</v>
      </c>
      <c r="B49" s="182">
        <v>1000</v>
      </c>
      <c r="C49" s="289">
        <f>Volume!J49</f>
        <v>199.95</v>
      </c>
      <c r="D49" s="323">
        <v>29.09</v>
      </c>
      <c r="E49" s="209">
        <f t="shared" si="0"/>
        <v>29090</v>
      </c>
      <c r="F49" s="214">
        <f t="shared" si="1"/>
        <v>14.548637159289823</v>
      </c>
      <c r="G49" s="280">
        <f t="shared" si="2"/>
        <v>39087.5</v>
      </c>
      <c r="H49" s="278">
        <v>5</v>
      </c>
      <c r="I49" s="210">
        <f t="shared" si="3"/>
        <v>39.0875</v>
      </c>
      <c r="J49" s="217">
        <f t="shared" si="4"/>
        <v>0.19548637159289822</v>
      </c>
      <c r="K49" s="221">
        <f t="shared" si="5"/>
        <v>3.6678045625</v>
      </c>
      <c r="L49" s="211">
        <f t="shared" si="6"/>
        <v>20.08939295401617</v>
      </c>
      <c r="M49" s="222">
        <v>58.684873</v>
      </c>
    </row>
    <row r="50" spans="1:13" s="8" customFormat="1" ht="15">
      <c r="A50" s="196" t="s">
        <v>273</v>
      </c>
      <c r="B50" s="182">
        <v>1350</v>
      </c>
      <c r="C50" s="289">
        <f>Volume!J50</f>
        <v>222.5</v>
      </c>
      <c r="D50" s="323">
        <v>28.1</v>
      </c>
      <c r="E50" s="209">
        <f t="shared" si="0"/>
        <v>37935</v>
      </c>
      <c r="F50" s="214">
        <f t="shared" si="1"/>
        <v>12.629213483146067</v>
      </c>
      <c r="G50" s="280">
        <f t="shared" si="2"/>
        <v>52953.75</v>
      </c>
      <c r="H50" s="278">
        <v>5</v>
      </c>
      <c r="I50" s="210">
        <f t="shared" si="3"/>
        <v>39.225</v>
      </c>
      <c r="J50" s="217">
        <f t="shared" si="4"/>
        <v>0.17629213483146067</v>
      </c>
      <c r="K50" s="221">
        <f t="shared" si="5"/>
        <v>3.15631875</v>
      </c>
      <c r="L50" s="211">
        <f t="shared" si="6"/>
        <v>17.28786978051509</v>
      </c>
      <c r="M50" s="222">
        <v>50.5011</v>
      </c>
    </row>
    <row r="51" spans="1:13" s="8" customFormat="1" ht="15">
      <c r="A51" s="196" t="s">
        <v>222</v>
      </c>
      <c r="B51" s="182">
        <v>300</v>
      </c>
      <c r="C51" s="289">
        <f>Volume!J51</f>
        <v>1166.45</v>
      </c>
      <c r="D51" s="323">
        <v>124.47</v>
      </c>
      <c r="E51" s="209">
        <f t="shared" si="0"/>
        <v>37341</v>
      </c>
      <c r="F51" s="214">
        <f t="shared" si="1"/>
        <v>10.67083887007587</v>
      </c>
      <c r="G51" s="280">
        <f t="shared" si="2"/>
        <v>54837.75</v>
      </c>
      <c r="H51" s="278">
        <v>5</v>
      </c>
      <c r="I51" s="210">
        <f t="shared" si="3"/>
        <v>182.7925</v>
      </c>
      <c r="J51" s="217">
        <f t="shared" si="4"/>
        <v>0.1567083887007587</v>
      </c>
      <c r="K51" s="221">
        <f t="shared" si="5"/>
        <v>2.0622700625</v>
      </c>
      <c r="L51" s="211">
        <f t="shared" si="6"/>
        <v>11.295518328988388</v>
      </c>
      <c r="M51" s="222">
        <v>32.996321</v>
      </c>
    </row>
    <row r="52" spans="1:13" s="8" customFormat="1" ht="15">
      <c r="A52" s="196" t="s">
        <v>234</v>
      </c>
      <c r="B52" s="182">
        <v>1000</v>
      </c>
      <c r="C52" s="289">
        <f>Volume!J52</f>
        <v>357.9</v>
      </c>
      <c r="D52" s="323">
        <v>56.85</v>
      </c>
      <c r="E52" s="209">
        <f t="shared" si="0"/>
        <v>56850</v>
      </c>
      <c r="F52" s="214">
        <f t="shared" si="1"/>
        <v>15.884325230511317</v>
      </c>
      <c r="G52" s="280">
        <f t="shared" si="2"/>
        <v>74745</v>
      </c>
      <c r="H52" s="278">
        <v>5</v>
      </c>
      <c r="I52" s="210">
        <f t="shared" si="3"/>
        <v>74.745</v>
      </c>
      <c r="J52" s="217">
        <f t="shared" si="4"/>
        <v>0.2088432523051132</v>
      </c>
      <c r="K52" s="221">
        <f t="shared" si="5"/>
        <v>3.8332605</v>
      </c>
      <c r="L52" s="211">
        <f t="shared" si="6"/>
        <v>20.99563244643532</v>
      </c>
      <c r="M52" s="222">
        <v>61.332168</v>
      </c>
    </row>
    <row r="53" spans="1:13" s="8" customFormat="1" ht="15">
      <c r="A53" s="196" t="s">
        <v>166</v>
      </c>
      <c r="B53" s="182">
        <v>2950</v>
      </c>
      <c r="C53" s="289">
        <f>Volume!J53</f>
        <v>107.65</v>
      </c>
      <c r="D53" s="323">
        <v>11.49</v>
      </c>
      <c r="E53" s="209">
        <f t="shared" si="0"/>
        <v>33895.5</v>
      </c>
      <c r="F53" s="214">
        <f t="shared" si="1"/>
        <v>10.67347886669763</v>
      </c>
      <c r="G53" s="280">
        <f t="shared" si="2"/>
        <v>49773.875</v>
      </c>
      <c r="H53" s="278">
        <v>5</v>
      </c>
      <c r="I53" s="210">
        <f t="shared" si="3"/>
        <v>16.8725</v>
      </c>
      <c r="J53" s="217">
        <f t="shared" si="4"/>
        <v>0.1567347886669763</v>
      </c>
      <c r="K53" s="221">
        <f t="shared" si="5"/>
        <v>2.3028273125</v>
      </c>
      <c r="L53" s="211">
        <f t="shared" si="6"/>
        <v>12.613104650952483</v>
      </c>
      <c r="M53" s="222">
        <v>36.845237</v>
      </c>
    </row>
    <row r="54" spans="1:13" s="8" customFormat="1" ht="15">
      <c r="A54" s="196" t="s">
        <v>223</v>
      </c>
      <c r="B54" s="182">
        <v>175</v>
      </c>
      <c r="C54" s="289">
        <f>Volume!J54</f>
        <v>2826.75</v>
      </c>
      <c r="D54" s="323">
        <v>298.72</v>
      </c>
      <c r="E54" s="209">
        <f t="shared" si="0"/>
        <v>52276.00000000001</v>
      </c>
      <c r="F54" s="214">
        <f t="shared" si="1"/>
        <v>10.56761298310781</v>
      </c>
      <c r="G54" s="280">
        <f t="shared" si="2"/>
        <v>77010.0625</v>
      </c>
      <c r="H54" s="278">
        <v>5</v>
      </c>
      <c r="I54" s="210">
        <f t="shared" si="3"/>
        <v>440.0575</v>
      </c>
      <c r="J54" s="217">
        <f t="shared" si="4"/>
        <v>0.1556761298310781</v>
      </c>
      <c r="K54" s="221">
        <f t="shared" si="5"/>
        <v>2.0373401875</v>
      </c>
      <c r="L54" s="211">
        <f t="shared" si="6"/>
        <v>11.158971780055547</v>
      </c>
      <c r="M54" s="222">
        <v>32.597443</v>
      </c>
    </row>
    <row r="55" spans="1:13" s="8" customFormat="1" ht="15">
      <c r="A55" s="196" t="s">
        <v>292</v>
      </c>
      <c r="B55" s="182">
        <v>1500</v>
      </c>
      <c r="C55" s="289">
        <f>Volume!J55</f>
        <v>150.05</v>
      </c>
      <c r="D55" s="323">
        <v>24.25</v>
      </c>
      <c r="E55" s="209">
        <f t="shared" si="0"/>
        <v>36375</v>
      </c>
      <c r="F55" s="214">
        <f t="shared" si="1"/>
        <v>16.161279573475507</v>
      </c>
      <c r="G55" s="280">
        <f t="shared" si="2"/>
        <v>47628.75</v>
      </c>
      <c r="H55" s="278">
        <v>5</v>
      </c>
      <c r="I55" s="210">
        <f t="shared" si="3"/>
        <v>31.7525</v>
      </c>
      <c r="J55" s="217">
        <f t="shared" si="4"/>
        <v>0.21161279573475508</v>
      </c>
      <c r="K55" s="221">
        <f t="shared" si="5"/>
        <v>3.58289025</v>
      </c>
      <c r="L55" s="211">
        <f t="shared" si="6"/>
        <v>19.62429810990324</v>
      </c>
      <c r="M55" s="222">
        <v>57.326244</v>
      </c>
    </row>
    <row r="56" spans="1:13" s="8" customFormat="1" ht="15">
      <c r="A56" s="196" t="s">
        <v>293</v>
      </c>
      <c r="B56" s="182">
        <v>1400</v>
      </c>
      <c r="C56" s="289">
        <f>Volume!J56</f>
        <v>153.35</v>
      </c>
      <c r="D56" s="323">
        <v>17.53</v>
      </c>
      <c r="E56" s="209">
        <f t="shared" si="0"/>
        <v>24542</v>
      </c>
      <c r="F56" s="214">
        <f t="shared" si="1"/>
        <v>11.431366155852626</v>
      </c>
      <c r="G56" s="280">
        <f t="shared" si="2"/>
        <v>35276.5</v>
      </c>
      <c r="H56" s="278">
        <v>5</v>
      </c>
      <c r="I56" s="210">
        <f t="shared" si="3"/>
        <v>25.1975</v>
      </c>
      <c r="J56" s="217">
        <f t="shared" si="4"/>
        <v>0.16431366155852625</v>
      </c>
      <c r="K56" s="221">
        <f t="shared" si="5"/>
        <v>2.8057205</v>
      </c>
      <c r="L56" s="211">
        <f t="shared" si="6"/>
        <v>15.367564079046735</v>
      </c>
      <c r="M56" s="222">
        <v>44.891528</v>
      </c>
    </row>
    <row r="57" spans="1:13" s="8" customFormat="1" ht="15">
      <c r="A57" s="196" t="s">
        <v>195</v>
      </c>
      <c r="B57" s="182">
        <v>2062</v>
      </c>
      <c r="C57" s="289">
        <f>Volume!J57</f>
        <v>141.3</v>
      </c>
      <c r="D57" s="323">
        <v>15.12</v>
      </c>
      <c r="E57" s="209">
        <f t="shared" si="0"/>
        <v>31177.44</v>
      </c>
      <c r="F57" s="214">
        <f t="shared" si="1"/>
        <v>10.700636942675159</v>
      </c>
      <c r="G57" s="280">
        <f t="shared" si="2"/>
        <v>45745.47</v>
      </c>
      <c r="H57" s="278">
        <v>5</v>
      </c>
      <c r="I57" s="210">
        <f t="shared" si="3"/>
        <v>22.185000000000002</v>
      </c>
      <c r="J57" s="217">
        <f t="shared" si="4"/>
        <v>0.15700636942675159</v>
      </c>
      <c r="K57" s="221">
        <f t="shared" si="5"/>
        <v>2.3555141875</v>
      </c>
      <c r="L57" s="211">
        <f t="shared" si="6"/>
        <v>12.901682550172033</v>
      </c>
      <c r="M57" s="222">
        <v>37.688227</v>
      </c>
    </row>
    <row r="58" spans="1:13" s="8" customFormat="1" ht="15">
      <c r="A58" s="196" t="s">
        <v>294</v>
      </c>
      <c r="B58" s="182">
        <v>1400</v>
      </c>
      <c r="C58" s="289">
        <f>Volume!J58</f>
        <v>160.3</v>
      </c>
      <c r="D58" s="323">
        <v>22.85</v>
      </c>
      <c r="E58" s="209">
        <f t="shared" si="0"/>
        <v>31990.000000000004</v>
      </c>
      <c r="F58" s="214">
        <f t="shared" si="1"/>
        <v>14.254522769806613</v>
      </c>
      <c r="G58" s="280">
        <f t="shared" si="2"/>
        <v>43211.00000000001</v>
      </c>
      <c r="H58" s="278">
        <v>5</v>
      </c>
      <c r="I58" s="210">
        <f t="shared" si="3"/>
        <v>30.865000000000006</v>
      </c>
      <c r="J58" s="217">
        <f t="shared" si="4"/>
        <v>0.19254522769806615</v>
      </c>
      <c r="K58" s="221">
        <f t="shared" si="5"/>
        <v>3.7203594375</v>
      </c>
      <c r="L58" s="211">
        <f t="shared" si="6"/>
        <v>20.37724785945981</v>
      </c>
      <c r="M58" s="222">
        <v>59.525751</v>
      </c>
    </row>
    <row r="59" spans="1:13" s="8" customFormat="1" ht="15">
      <c r="A59" s="196" t="s">
        <v>197</v>
      </c>
      <c r="B59" s="182">
        <v>650</v>
      </c>
      <c r="C59" s="289">
        <f>Volume!J59</f>
        <v>631.85</v>
      </c>
      <c r="D59" s="323">
        <v>65.41</v>
      </c>
      <c r="E59" s="209">
        <f t="shared" si="0"/>
        <v>42516.5</v>
      </c>
      <c r="F59" s="214">
        <f t="shared" si="1"/>
        <v>10.35214053968505</v>
      </c>
      <c r="G59" s="280">
        <f t="shared" si="2"/>
        <v>63051.625</v>
      </c>
      <c r="H59" s="278">
        <v>5</v>
      </c>
      <c r="I59" s="210">
        <f t="shared" si="3"/>
        <v>97.0025</v>
      </c>
      <c r="J59" s="217">
        <f t="shared" si="4"/>
        <v>0.1535214053968505</v>
      </c>
      <c r="K59" s="221">
        <f t="shared" si="5"/>
        <v>2.3277544375</v>
      </c>
      <c r="L59" s="211">
        <f t="shared" si="6"/>
        <v>12.749636137514994</v>
      </c>
      <c r="M59" s="222">
        <v>37.244071</v>
      </c>
    </row>
    <row r="60" spans="1:13" s="8" customFormat="1" ht="15">
      <c r="A60" s="196" t="s">
        <v>4</v>
      </c>
      <c r="B60" s="182">
        <v>300</v>
      </c>
      <c r="C60" s="289">
        <f>Volume!J60</f>
        <v>1578.7</v>
      </c>
      <c r="D60" s="323">
        <v>163.97</v>
      </c>
      <c r="E60" s="209">
        <f t="shared" si="0"/>
        <v>49191</v>
      </c>
      <c r="F60" s="214">
        <f t="shared" si="1"/>
        <v>10.386393868372712</v>
      </c>
      <c r="G60" s="280">
        <f t="shared" si="2"/>
        <v>72871.5</v>
      </c>
      <c r="H60" s="278">
        <v>5</v>
      </c>
      <c r="I60" s="210">
        <f t="shared" si="3"/>
        <v>242.905</v>
      </c>
      <c r="J60" s="217">
        <f t="shared" si="4"/>
        <v>0.1538639386837271</v>
      </c>
      <c r="K60" s="221">
        <f t="shared" si="5"/>
        <v>1.7617470625</v>
      </c>
      <c r="L60" s="211">
        <f t="shared" si="6"/>
        <v>9.649486067497138</v>
      </c>
      <c r="M60" s="222">
        <v>28.187953</v>
      </c>
    </row>
    <row r="61" spans="1:13" s="8" customFormat="1" ht="15">
      <c r="A61" s="196" t="s">
        <v>79</v>
      </c>
      <c r="B61" s="182">
        <v>400</v>
      </c>
      <c r="C61" s="289">
        <f>Volume!J61</f>
        <v>1061.6</v>
      </c>
      <c r="D61" s="323">
        <v>107.83</v>
      </c>
      <c r="E61" s="209">
        <f t="shared" si="0"/>
        <v>43132</v>
      </c>
      <c r="F61" s="214">
        <f t="shared" si="1"/>
        <v>10.157309721175585</v>
      </c>
      <c r="G61" s="280">
        <f t="shared" si="2"/>
        <v>64364</v>
      </c>
      <c r="H61" s="278">
        <v>5</v>
      </c>
      <c r="I61" s="210">
        <f t="shared" si="3"/>
        <v>160.91</v>
      </c>
      <c r="J61" s="217">
        <f t="shared" si="4"/>
        <v>0.15157309721175585</v>
      </c>
      <c r="K61" s="221">
        <f t="shared" si="5"/>
        <v>2.22627875</v>
      </c>
      <c r="L61" s="211">
        <f t="shared" si="6"/>
        <v>12.193830906694044</v>
      </c>
      <c r="M61" s="222">
        <v>35.62046</v>
      </c>
    </row>
    <row r="62" spans="1:13" s="8" customFormat="1" ht="15">
      <c r="A62" s="196" t="s">
        <v>196</v>
      </c>
      <c r="B62" s="182">
        <v>400</v>
      </c>
      <c r="C62" s="289">
        <f>Volume!J62</f>
        <v>743.15</v>
      </c>
      <c r="D62" s="323">
        <v>79.01</v>
      </c>
      <c r="E62" s="209">
        <f t="shared" si="0"/>
        <v>31604.000000000004</v>
      </c>
      <c r="F62" s="214">
        <f t="shared" si="1"/>
        <v>10.63177016753011</v>
      </c>
      <c r="G62" s="280">
        <f t="shared" si="2"/>
        <v>46467</v>
      </c>
      <c r="H62" s="278">
        <v>5</v>
      </c>
      <c r="I62" s="210">
        <f t="shared" si="3"/>
        <v>116.1675</v>
      </c>
      <c r="J62" s="217">
        <f t="shared" si="4"/>
        <v>0.1563177016753011</v>
      </c>
      <c r="K62" s="221">
        <f t="shared" si="5"/>
        <v>2.1254700625</v>
      </c>
      <c r="L62" s="211">
        <f t="shared" si="6"/>
        <v>11.641678985331652</v>
      </c>
      <c r="M62" s="222">
        <v>34.007521</v>
      </c>
    </row>
    <row r="63" spans="1:13" s="8" customFormat="1" ht="15">
      <c r="A63" s="196" t="s">
        <v>5</v>
      </c>
      <c r="B63" s="182">
        <v>1595</v>
      </c>
      <c r="C63" s="289">
        <f>Volume!J63</f>
        <v>170.45</v>
      </c>
      <c r="D63" s="323">
        <v>18.24</v>
      </c>
      <c r="E63" s="209">
        <f t="shared" si="0"/>
        <v>29092.8</v>
      </c>
      <c r="F63" s="214">
        <f t="shared" si="1"/>
        <v>10.701085362276327</v>
      </c>
      <c r="G63" s="280">
        <f t="shared" si="2"/>
        <v>42686.1875</v>
      </c>
      <c r="H63" s="278">
        <v>5</v>
      </c>
      <c r="I63" s="210">
        <f t="shared" si="3"/>
        <v>26.7625</v>
      </c>
      <c r="J63" s="217">
        <f t="shared" si="4"/>
        <v>0.1570108536227633</v>
      </c>
      <c r="K63" s="221">
        <f t="shared" si="5"/>
        <v>2.23026625</v>
      </c>
      <c r="L63" s="211">
        <f t="shared" si="6"/>
        <v>12.215671343674563</v>
      </c>
      <c r="M63" s="222">
        <v>35.68426</v>
      </c>
    </row>
    <row r="64" spans="1:13" s="8" customFormat="1" ht="15">
      <c r="A64" s="196" t="s">
        <v>198</v>
      </c>
      <c r="B64" s="182">
        <v>1000</v>
      </c>
      <c r="C64" s="289">
        <f>Volume!J64</f>
        <v>219.7</v>
      </c>
      <c r="D64" s="323">
        <v>46.96</v>
      </c>
      <c r="E64" s="209">
        <f t="shared" si="0"/>
        <v>46960</v>
      </c>
      <c r="F64" s="214">
        <f t="shared" si="1"/>
        <v>21.37460172963132</v>
      </c>
      <c r="G64" s="280">
        <f t="shared" si="2"/>
        <v>57945</v>
      </c>
      <c r="H64" s="278">
        <v>5</v>
      </c>
      <c r="I64" s="210">
        <f t="shared" si="3"/>
        <v>57.945</v>
      </c>
      <c r="J64" s="217">
        <f t="shared" si="4"/>
        <v>0.2637460172963132</v>
      </c>
      <c r="K64" s="221">
        <f t="shared" si="5"/>
        <v>1.8298765</v>
      </c>
      <c r="L64" s="211">
        <f t="shared" si="6"/>
        <v>10.02264636498602</v>
      </c>
      <c r="M64" s="222">
        <v>29.278024</v>
      </c>
    </row>
    <row r="65" spans="1:13" s="8" customFormat="1" ht="15">
      <c r="A65" s="196" t="s">
        <v>199</v>
      </c>
      <c r="B65" s="182">
        <v>1300</v>
      </c>
      <c r="C65" s="289">
        <f>Volume!J65</f>
        <v>304.25</v>
      </c>
      <c r="D65" s="323">
        <v>34.15</v>
      </c>
      <c r="E65" s="209">
        <f t="shared" si="0"/>
        <v>44395</v>
      </c>
      <c r="F65" s="214">
        <f t="shared" si="1"/>
        <v>11.224322103533279</v>
      </c>
      <c r="G65" s="280">
        <f t="shared" si="2"/>
        <v>64171.25</v>
      </c>
      <c r="H65" s="278">
        <v>5</v>
      </c>
      <c r="I65" s="210">
        <f t="shared" si="3"/>
        <v>49.3625</v>
      </c>
      <c r="J65" s="217">
        <f t="shared" si="4"/>
        <v>0.16224322103533279</v>
      </c>
      <c r="K65" s="221">
        <f t="shared" si="5"/>
        <v>2.786359875</v>
      </c>
      <c r="L65" s="211">
        <f t="shared" si="6"/>
        <v>15.26152156864775</v>
      </c>
      <c r="M65" s="222">
        <v>44.581758</v>
      </c>
    </row>
    <row r="66" spans="1:13" s="8" customFormat="1" ht="15">
      <c r="A66" s="196" t="s">
        <v>295</v>
      </c>
      <c r="B66" s="182">
        <v>300</v>
      </c>
      <c r="C66" s="289">
        <f>Volume!J66</f>
        <v>716.05</v>
      </c>
      <c r="D66" s="323">
        <v>147.39</v>
      </c>
      <c r="E66" s="209">
        <f t="shared" si="0"/>
        <v>44216.99999999999</v>
      </c>
      <c r="F66" s="214">
        <f t="shared" si="1"/>
        <v>20.5837581174499</v>
      </c>
      <c r="G66" s="280">
        <f t="shared" si="2"/>
        <v>54957.74999999999</v>
      </c>
      <c r="H66" s="278">
        <v>5</v>
      </c>
      <c r="I66" s="210">
        <f t="shared" si="3"/>
        <v>183.19249999999997</v>
      </c>
      <c r="J66" s="217">
        <f t="shared" si="4"/>
        <v>0.25583758117449895</v>
      </c>
      <c r="K66" s="221">
        <f t="shared" si="5"/>
        <v>4.6985885</v>
      </c>
      <c r="L66" s="211">
        <f t="shared" si="6"/>
        <v>25.73522909884362</v>
      </c>
      <c r="M66" s="222">
        <v>75.177416</v>
      </c>
    </row>
    <row r="67" spans="1:13" s="8" customFormat="1" ht="15">
      <c r="A67" s="196" t="s">
        <v>43</v>
      </c>
      <c r="B67" s="182">
        <v>300</v>
      </c>
      <c r="C67" s="289">
        <f>Volume!J67</f>
        <v>2020.1</v>
      </c>
      <c r="D67" s="323">
        <v>355.09</v>
      </c>
      <c r="E67" s="209">
        <f t="shared" si="0"/>
        <v>106526.99999999999</v>
      </c>
      <c r="F67" s="214">
        <f t="shared" si="1"/>
        <v>17.57784268105539</v>
      </c>
      <c r="G67" s="280">
        <f t="shared" si="2"/>
        <v>136828.5</v>
      </c>
      <c r="H67" s="278">
        <v>5</v>
      </c>
      <c r="I67" s="210">
        <f t="shared" si="3"/>
        <v>456.095</v>
      </c>
      <c r="J67" s="217">
        <f t="shared" si="4"/>
        <v>0.22577842681055396</v>
      </c>
      <c r="K67" s="221">
        <f t="shared" si="5"/>
        <v>4.464366125</v>
      </c>
      <c r="L67" s="211">
        <f t="shared" si="6"/>
        <v>24.45234031624428</v>
      </c>
      <c r="M67" s="222">
        <v>71.429858</v>
      </c>
    </row>
    <row r="68" spans="1:13" s="8" customFormat="1" ht="15">
      <c r="A68" s="196" t="s">
        <v>200</v>
      </c>
      <c r="B68" s="182">
        <v>700</v>
      </c>
      <c r="C68" s="289">
        <f>Volume!J68</f>
        <v>972.3</v>
      </c>
      <c r="D68" s="323">
        <v>96.14</v>
      </c>
      <c r="E68" s="209">
        <f t="shared" si="0"/>
        <v>67298</v>
      </c>
      <c r="F68" s="214">
        <f t="shared" si="1"/>
        <v>9.887894682711098</v>
      </c>
      <c r="G68" s="280">
        <f t="shared" si="2"/>
        <v>101328.5</v>
      </c>
      <c r="H68" s="278">
        <v>5</v>
      </c>
      <c r="I68" s="210">
        <f t="shared" si="3"/>
        <v>144.755</v>
      </c>
      <c r="J68" s="217">
        <f t="shared" si="4"/>
        <v>0.14887894682711098</v>
      </c>
      <c r="K68" s="221">
        <f t="shared" si="5"/>
        <v>2.2001055625</v>
      </c>
      <c r="L68" s="211">
        <f t="shared" si="6"/>
        <v>12.050474454738422</v>
      </c>
      <c r="M68" s="222">
        <v>35.201689</v>
      </c>
    </row>
    <row r="69" spans="1:13" s="8" customFormat="1" ht="15">
      <c r="A69" s="196" t="s">
        <v>141</v>
      </c>
      <c r="B69" s="182">
        <v>4800</v>
      </c>
      <c r="C69" s="289">
        <f>Volume!J69</f>
        <v>86.15</v>
      </c>
      <c r="D69" s="323">
        <v>16.09</v>
      </c>
      <c r="E69" s="209">
        <f aca="true" t="shared" si="7" ref="E69:E132">D69*B69</f>
        <v>77232</v>
      </c>
      <c r="F69" s="214">
        <f aca="true" t="shared" si="8" ref="F69:F132">D69/C69*100</f>
        <v>18.67672663958212</v>
      </c>
      <c r="G69" s="280">
        <f aca="true" t="shared" si="9" ref="G69:G132">(B69*C69)*H69%+E69</f>
        <v>98032.056</v>
      </c>
      <c r="H69" s="278">
        <v>5.03</v>
      </c>
      <c r="I69" s="210">
        <f aca="true" t="shared" si="10" ref="I69:I132">G69/B69</f>
        <v>20.423344999999998</v>
      </c>
      <c r="J69" s="217">
        <f aca="true" t="shared" si="11" ref="J69:J132">I69/C69</f>
        <v>0.2370672663958212</v>
      </c>
      <c r="K69" s="221">
        <f aca="true" t="shared" si="12" ref="K69:K132">M69/16</f>
        <v>2.9210525625</v>
      </c>
      <c r="L69" s="211">
        <f aca="true" t="shared" si="13" ref="L69:L132">K69*SQRT(30)</f>
        <v>15.999263801395191</v>
      </c>
      <c r="M69" s="222">
        <v>46.736841</v>
      </c>
    </row>
    <row r="70" spans="1:13" s="8" customFormat="1" ht="15">
      <c r="A70" s="196" t="s">
        <v>184</v>
      </c>
      <c r="B70" s="182">
        <v>5900</v>
      </c>
      <c r="C70" s="289">
        <f>Volume!J70</f>
        <v>83.15</v>
      </c>
      <c r="D70" s="323">
        <v>10.77</v>
      </c>
      <c r="E70" s="209">
        <f t="shared" si="7"/>
        <v>63543</v>
      </c>
      <c r="F70" s="214">
        <f t="shared" si="8"/>
        <v>12.952495490078169</v>
      </c>
      <c r="G70" s="280">
        <f t="shared" si="9"/>
        <v>88072.25</v>
      </c>
      <c r="H70" s="278">
        <v>5</v>
      </c>
      <c r="I70" s="210">
        <f t="shared" si="10"/>
        <v>14.9275</v>
      </c>
      <c r="J70" s="217">
        <f t="shared" si="11"/>
        <v>0.1795249549007817</v>
      </c>
      <c r="K70" s="221">
        <f t="shared" si="12"/>
        <v>2.7331500625</v>
      </c>
      <c r="L70" s="211">
        <f t="shared" si="13"/>
        <v>14.970079422779046</v>
      </c>
      <c r="M70" s="222">
        <v>43.730401</v>
      </c>
    </row>
    <row r="71" spans="1:13" s="8" customFormat="1" ht="15">
      <c r="A71" s="196" t="s">
        <v>175</v>
      </c>
      <c r="B71" s="182">
        <v>31500</v>
      </c>
      <c r="C71" s="289">
        <f>Volume!J71</f>
        <v>21.85</v>
      </c>
      <c r="D71" s="323">
        <v>8.94</v>
      </c>
      <c r="E71" s="209">
        <f t="shared" si="7"/>
        <v>281610</v>
      </c>
      <c r="F71" s="214">
        <f t="shared" si="8"/>
        <v>40.91533180778031</v>
      </c>
      <c r="G71" s="280">
        <f t="shared" si="9"/>
        <v>316023.75</v>
      </c>
      <c r="H71" s="278">
        <v>5</v>
      </c>
      <c r="I71" s="210">
        <f t="shared" si="10"/>
        <v>10.0325</v>
      </c>
      <c r="J71" s="217">
        <f t="shared" si="11"/>
        <v>0.4591533180778032</v>
      </c>
      <c r="K71" s="221">
        <f t="shared" si="12"/>
        <v>5.377921625</v>
      </c>
      <c r="L71" s="211">
        <f t="shared" si="13"/>
        <v>29.456089865073388</v>
      </c>
      <c r="M71" s="222">
        <v>86.046746</v>
      </c>
    </row>
    <row r="72" spans="1:13" s="8" customFormat="1" ht="15">
      <c r="A72" s="196" t="s">
        <v>142</v>
      </c>
      <c r="B72" s="182">
        <v>1750</v>
      </c>
      <c r="C72" s="289">
        <f>Volume!J72</f>
        <v>156.8</v>
      </c>
      <c r="D72" s="323">
        <v>16.63</v>
      </c>
      <c r="E72" s="209">
        <f t="shared" si="7"/>
        <v>29102.5</v>
      </c>
      <c r="F72" s="214">
        <f t="shared" si="8"/>
        <v>10.605867346938775</v>
      </c>
      <c r="G72" s="280">
        <f t="shared" si="9"/>
        <v>42822.5</v>
      </c>
      <c r="H72" s="278">
        <v>5</v>
      </c>
      <c r="I72" s="210">
        <f t="shared" si="10"/>
        <v>24.47</v>
      </c>
      <c r="J72" s="217">
        <f t="shared" si="11"/>
        <v>0.15605867346938773</v>
      </c>
      <c r="K72" s="221">
        <f t="shared" si="12"/>
        <v>2.415574125</v>
      </c>
      <c r="L72" s="211">
        <f t="shared" si="13"/>
        <v>13.230644375883038</v>
      </c>
      <c r="M72" s="222">
        <v>38.649186</v>
      </c>
    </row>
    <row r="73" spans="1:13" s="8" customFormat="1" ht="15">
      <c r="A73" s="196" t="s">
        <v>176</v>
      </c>
      <c r="B73" s="182">
        <v>1450</v>
      </c>
      <c r="C73" s="289">
        <f>Volume!J73</f>
        <v>236.85</v>
      </c>
      <c r="D73" s="323">
        <v>33.62</v>
      </c>
      <c r="E73" s="209">
        <f t="shared" si="7"/>
        <v>48748.99999999999</v>
      </c>
      <c r="F73" s="214">
        <f t="shared" si="8"/>
        <v>14.19463795651256</v>
      </c>
      <c r="G73" s="280">
        <f t="shared" si="9"/>
        <v>67191.32525</v>
      </c>
      <c r="H73" s="278">
        <v>5.37</v>
      </c>
      <c r="I73" s="210">
        <f t="shared" si="10"/>
        <v>46.338845</v>
      </c>
      <c r="J73" s="217">
        <f t="shared" si="11"/>
        <v>0.1956463795651256</v>
      </c>
      <c r="K73" s="221">
        <f t="shared" si="12"/>
        <v>3.5445255625</v>
      </c>
      <c r="L73" s="211">
        <f t="shared" si="13"/>
        <v>19.414166062349377</v>
      </c>
      <c r="M73" s="222">
        <v>56.712409</v>
      </c>
    </row>
    <row r="74" spans="1:13" s="8" customFormat="1" ht="15">
      <c r="A74" s="196" t="s">
        <v>167</v>
      </c>
      <c r="B74" s="182">
        <v>7700</v>
      </c>
      <c r="C74" s="289">
        <f>Volume!J74</f>
        <v>56.05</v>
      </c>
      <c r="D74" s="323">
        <v>13.07</v>
      </c>
      <c r="E74" s="209">
        <f t="shared" si="7"/>
        <v>100639</v>
      </c>
      <c r="F74" s="214">
        <f t="shared" si="8"/>
        <v>23.318465655664586</v>
      </c>
      <c r="G74" s="280">
        <f t="shared" si="9"/>
        <v>122218.25</v>
      </c>
      <c r="H74" s="278">
        <v>5</v>
      </c>
      <c r="I74" s="210">
        <f t="shared" si="10"/>
        <v>15.8725</v>
      </c>
      <c r="J74" s="217">
        <f t="shared" si="11"/>
        <v>0.2831846565566459</v>
      </c>
      <c r="K74" s="221">
        <f t="shared" si="12"/>
        <v>5.949306125</v>
      </c>
      <c r="L74" s="211">
        <f t="shared" si="13"/>
        <v>32.58569166166149</v>
      </c>
      <c r="M74" s="222">
        <v>95.188898</v>
      </c>
    </row>
    <row r="75" spans="1:13" s="8" customFormat="1" ht="15">
      <c r="A75" s="196" t="s">
        <v>201</v>
      </c>
      <c r="B75" s="182">
        <v>200</v>
      </c>
      <c r="C75" s="289">
        <f>Volume!J75</f>
        <v>2223.4</v>
      </c>
      <c r="D75" s="323">
        <v>234.92</v>
      </c>
      <c r="E75" s="209">
        <f t="shared" si="7"/>
        <v>46984</v>
      </c>
      <c r="F75" s="214">
        <f t="shared" si="8"/>
        <v>10.565800125933254</v>
      </c>
      <c r="G75" s="280">
        <f t="shared" si="9"/>
        <v>69218</v>
      </c>
      <c r="H75" s="278">
        <v>5</v>
      </c>
      <c r="I75" s="210">
        <f t="shared" si="10"/>
        <v>346.09</v>
      </c>
      <c r="J75" s="217">
        <f t="shared" si="11"/>
        <v>0.15565800125933255</v>
      </c>
      <c r="K75" s="221">
        <f t="shared" si="12"/>
        <v>1.705001625</v>
      </c>
      <c r="L75" s="211">
        <f t="shared" si="13"/>
        <v>9.338678505954642</v>
      </c>
      <c r="M75" s="222">
        <v>27.280026</v>
      </c>
    </row>
    <row r="76" spans="1:13" s="8" customFormat="1" ht="15">
      <c r="A76" s="196" t="s">
        <v>143</v>
      </c>
      <c r="B76" s="182">
        <v>2950</v>
      </c>
      <c r="C76" s="289">
        <f>Volume!J76</f>
        <v>115.05</v>
      </c>
      <c r="D76" s="323">
        <v>14.9</v>
      </c>
      <c r="E76" s="209">
        <f t="shared" si="7"/>
        <v>43955</v>
      </c>
      <c r="F76" s="214">
        <f t="shared" si="8"/>
        <v>12.950890916992613</v>
      </c>
      <c r="G76" s="280">
        <f t="shared" si="9"/>
        <v>60924.875</v>
      </c>
      <c r="H76" s="278">
        <v>5</v>
      </c>
      <c r="I76" s="210">
        <f t="shared" si="10"/>
        <v>20.6525</v>
      </c>
      <c r="J76" s="217">
        <f t="shared" si="11"/>
        <v>0.17950890916992612</v>
      </c>
      <c r="K76" s="221">
        <f t="shared" si="12"/>
        <v>3.3683841875</v>
      </c>
      <c r="L76" s="211">
        <f t="shared" si="13"/>
        <v>18.449400018374607</v>
      </c>
      <c r="M76" s="222">
        <v>53.894147</v>
      </c>
    </row>
    <row r="77" spans="1:13" s="8" customFormat="1" ht="15">
      <c r="A77" s="196" t="s">
        <v>90</v>
      </c>
      <c r="B77" s="182">
        <v>600</v>
      </c>
      <c r="C77" s="289">
        <f>Volume!J77</f>
        <v>485.2</v>
      </c>
      <c r="D77" s="323">
        <v>55.8</v>
      </c>
      <c r="E77" s="209">
        <f t="shared" si="7"/>
        <v>33480</v>
      </c>
      <c r="F77" s="214">
        <f t="shared" si="8"/>
        <v>11.500412201154163</v>
      </c>
      <c r="G77" s="280">
        <f t="shared" si="9"/>
        <v>48036</v>
      </c>
      <c r="H77" s="278">
        <v>5</v>
      </c>
      <c r="I77" s="210">
        <f t="shared" si="10"/>
        <v>80.06</v>
      </c>
      <c r="J77" s="217">
        <f t="shared" si="11"/>
        <v>0.16500412201154163</v>
      </c>
      <c r="K77" s="221">
        <f t="shared" si="12"/>
        <v>2.717332125</v>
      </c>
      <c r="L77" s="211">
        <f t="shared" si="13"/>
        <v>14.883441010959478</v>
      </c>
      <c r="M77" s="222">
        <v>43.477314</v>
      </c>
    </row>
    <row r="78" spans="1:13" s="8" customFormat="1" ht="15">
      <c r="A78" s="196" t="s">
        <v>35</v>
      </c>
      <c r="B78" s="182">
        <v>1100</v>
      </c>
      <c r="C78" s="289">
        <f>Volume!J78</f>
        <v>284.8</v>
      </c>
      <c r="D78" s="323">
        <v>30.64</v>
      </c>
      <c r="E78" s="209">
        <f t="shared" si="7"/>
        <v>33704</v>
      </c>
      <c r="F78" s="214">
        <f t="shared" si="8"/>
        <v>10.758426966292134</v>
      </c>
      <c r="G78" s="280">
        <f t="shared" si="9"/>
        <v>49368</v>
      </c>
      <c r="H78" s="278">
        <v>5</v>
      </c>
      <c r="I78" s="210">
        <f t="shared" si="10"/>
        <v>44.88</v>
      </c>
      <c r="J78" s="217">
        <f t="shared" si="11"/>
        <v>0.15758426966292136</v>
      </c>
      <c r="K78" s="221">
        <f t="shared" si="12"/>
        <v>2.1980665</v>
      </c>
      <c r="L78" s="211">
        <f t="shared" si="13"/>
        <v>12.039306049464292</v>
      </c>
      <c r="M78" s="222">
        <v>35.169064</v>
      </c>
    </row>
    <row r="79" spans="1:13" s="8" customFormat="1" ht="15">
      <c r="A79" s="196" t="s">
        <v>6</v>
      </c>
      <c r="B79" s="182">
        <v>1125</v>
      </c>
      <c r="C79" s="289">
        <f>Volume!J79</f>
        <v>171.1</v>
      </c>
      <c r="D79" s="323">
        <v>18.24</v>
      </c>
      <c r="E79" s="209">
        <f t="shared" si="7"/>
        <v>20520</v>
      </c>
      <c r="F79" s="214">
        <f t="shared" si="8"/>
        <v>10.660432495616599</v>
      </c>
      <c r="G79" s="280">
        <f t="shared" si="9"/>
        <v>30144.375</v>
      </c>
      <c r="H79" s="278">
        <v>5</v>
      </c>
      <c r="I79" s="210">
        <f t="shared" si="10"/>
        <v>26.795</v>
      </c>
      <c r="J79" s="217">
        <f t="shared" si="11"/>
        <v>0.156604324956166</v>
      </c>
      <c r="K79" s="221">
        <f t="shared" si="12"/>
        <v>2.0523466875</v>
      </c>
      <c r="L79" s="211">
        <f t="shared" si="13"/>
        <v>11.24116576564756</v>
      </c>
      <c r="M79" s="222">
        <v>32.837547</v>
      </c>
    </row>
    <row r="80" spans="1:13" s="8" customFormat="1" ht="15">
      <c r="A80" s="196" t="s">
        <v>177</v>
      </c>
      <c r="B80" s="182">
        <v>1000</v>
      </c>
      <c r="C80" s="289">
        <f>Volume!J80</f>
        <v>393.65</v>
      </c>
      <c r="D80" s="323">
        <v>50.35</v>
      </c>
      <c r="E80" s="209">
        <f t="shared" si="7"/>
        <v>50350</v>
      </c>
      <c r="F80" s="214">
        <f t="shared" si="8"/>
        <v>12.790549980947544</v>
      </c>
      <c r="G80" s="280">
        <f t="shared" si="9"/>
        <v>70032.5</v>
      </c>
      <c r="H80" s="278">
        <v>5</v>
      </c>
      <c r="I80" s="210">
        <f t="shared" si="10"/>
        <v>70.0325</v>
      </c>
      <c r="J80" s="217">
        <f t="shared" si="11"/>
        <v>0.17790549980947543</v>
      </c>
      <c r="K80" s="221">
        <f t="shared" si="12"/>
        <v>3.12957075</v>
      </c>
      <c r="L80" s="211">
        <f t="shared" si="13"/>
        <v>17.14136495083361</v>
      </c>
      <c r="M80" s="222">
        <v>50.073132</v>
      </c>
    </row>
    <row r="81" spans="1:13" s="8" customFormat="1" ht="15">
      <c r="A81" s="196" t="s">
        <v>168</v>
      </c>
      <c r="B81" s="182">
        <v>600</v>
      </c>
      <c r="C81" s="289">
        <f>Volume!J81</f>
        <v>671.05</v>
      </c>
      <c r="D81" s="323">
        <v>89.82</v>
      </c>
      <c r="E81" s="209">
        <f t="shared" si="7"/>
        <v>53891.99999999999</v>
      </c>
      <c r="F81" s="214">
        <f t="shared" si="8"/>
        <v>13.384993666641831</v>
      </c>
      <c r="G81" s="280">
        <f t="shared" si="9"/>
        <v>74023.5</v>
      </c>
      <c r="H81" s="278">
        <v>5</v>
      </c>
      <c r="I81" s="210">
        <f t="shared" si="10"/>
        <v>123.3725</v>
      </c>
      <c r="J81" s="217">
        <f t="shared" si="11"/>
        <v>0.18384993666641833</v>
      </c>
      <c r="K81" s="221">
        <f t="shared" si="12"/>
        <v>3.2207673125</v>
      </c>
      <c r="L81" s="211">
        <f t="shared" si="13"/>
        <v>17.640869095315406</v>
      </c>
      <c r="M81" s="222">
        <v>51.532277</v>
      </c>
    </row>
    <row r="82" spans="1:13" s="8" customFormat="1" ht="15">
      <c r="A82" s="196" t="s">
        <v>132</v>
      </c>
      <c r="B82" s="182">
        <v>400</v>
      </c>
      <c r="C82" s="289">
        <f>Volume!J82</f>
        <v>680.55</v>
      </c>
      <c r="D82" s="323">
        <v>96.04</v>
      </c>
      <c r="E82" s="209">
        <f t="shared" si="7"/>
        <v>38416</v>
      </c>
      <c r="F82" s="214">
        <f t="shared" si="8"/>
        <v>14.112115200940417</v>
      </c>
      <c r="G82" s="280">
        <f t="shared" si="9"/>
        <v>52027</v>
      </c>
      <c r="H82" s="278">
        <v>5</v>
      </c>
      <c r="I82" s="210">
        <f t="shared" si="10"/>
        <v>130.0675</v>
      </c>
      <c r="J82" s="217">
        <f t="shared" si="11"/>
        <v>0.19112115200940416</v>
      </c>
      <c r="K82" s="221">
        <f t="shared" si="12"/>
        <v>2.7598474375</v>
      </c>
      <c r="L82" s="211">
        <f t="shared" si="13"/>
        <v>15.11630696791579</v>
      </c>
      <c r="M82" s="222">
        <v>44.157559</v>
      </c>
    </row>
    <row r="83" spans="1:13" s="8" customFormat="1" ht="15">
      <c r="A83" s="196" t="s">
        <v>144</v>
      </c>
      <c r="B83" s="182">
        <v>250</v>
      </c>
      <c r="C83" s="289">
        <f>Volume!J83</f>
        <v>2156.5</v>
      </c>
      <c r="D83" s="323">
        <v>228.77</v>
      </c>
      <c r="E83" s="209">
        <f t="shared" si="7"/>
        <v>57192.5</v>
      </c>
      <c r="F83" s="214">
        <f t="shared" si="8"/>
        <v>10.608393229770462</v>
      </c>
      <c r="G83" s="280">
        <f t="shared" si="9"/>
        <v>84148.75</v>
      </c>
      <c r="H83" s="278">
        <v>5</v>
      </c>
      <c r="I83" s="210">
        <f t="shared" si="10"/>
        <v>336.595</v>
      </c>
      <c r="J83" s="217">
        <f t="shared" si="11"/>
        <v>0.15608393229770462</v>
      </c>
      <c r="K83" s="221">
        <f t="shared" si="12"/>
        <v>2.3703136875</v>
      </c>
      <c r="L83" s="211">
        <f t="shared" si="13"/>
        <v>12.982742750070011</v>
      </c>
      <c r="M83" s="222">
        <v>37.925019</v>
      </c>
    </row>
    <row r="84" spans="1:13" s="8" customFormat="1" ht="15">
      <c r="A84" s="196" t="s">
        <v>296</v>
      </c>
      <c r="B84" s="182">
        <v>300</v>
      </c>
      <c r="C84" s="289">
        <f>Volume!J84</f>
        <v>725.75</v>
      </c>
      <c r="D84" s="323">
        <v>91.44</v>
      </c>
      <c r="E84" s="209">
        <f t="shared" si="7"/>
        <v>27432</v>
      </c>
      <c r="F84" s="214">
        <f t="shared" si="8"/>
        <v>12.599379951774026</v>
      </c>
      <c r="G84" s="280">
        <f t="shared" si="9"/>
        <v>38318.25</v>
      </c>
      <c r="H84" s="278">
        <v>5</v>
      </c>
      <c r="I84" s="210">
        <f t="shared" si="10"/>
        <v>127.7275</v>
      </c>
      <c r="J84" s="217">
        <f t="shared" si="11"/>
        <v>0.17599379951774027</v>
      </c>
      <c r="K84" s="221">
        <f t="shared" si="12"/>
        <v>3.211991625</v>
      </c>
      <c r="L84" s="211">
        <f t="shared" si="13"/>
        <v>17.592802675301744</v>
      </c>
      <c r="M84" s="222">
        <v>51.391866</v>
      </c>
    </row>
    <row r="85" spans="1:13" s="8" customFormat="1" ht="15">
      <c r="A85" s="196" t="s">
        <v>133</v>
      </c>
      <c r="B85" s="182">
        <v>12500</v>
      </c>
      <c r="C85" s="289">
        <f>Volume!J85</f>
        <v>32.8</v>
      </c>
      <c r="D85" s="323">
        <v>3.53</v>
      </c>
      <c r="E85" s="209">
        <f t="shared" si="7"/>
        <v>44125</v>
      </c>
      <c r="F85" s="214">
        <f t="shared" si="8"/>
        <v>10.762195121951219</v>
      </c>
      <c r="G85" s="280">
        <f t="shared" si="9"/>
        <v>64625</v>
      </c>
      <c r="H85" s="278">
        <v>5</v>
      </c>
      <c r="I85" s="210">
        <f t="shared" si="10"/>
        <v>5.17</v>
      </c>
      <c r="J85" s="217">
        <f t="shared" si="11"/>
        <v>0.1576219512195122</v>
      </c>
      <c r="K85" s="221">
        <f t="shared" si="12"/>
        <v>2.590064625</v>
      </c>
      <c r="L85" s="211">
        <f t="shared" si="13"/>
        <v>14.186368205086591</v>
      </c>
      <c r="M85" s="222">
        <v>41.441034</v>
      </c>
    </row>
    <row r="86" spans="1:13" s="8" customFormat="1" ht="15">
      <c r="A86" s="196" t="s">
        <v>169</v>
      </c>
      <c r="B86" s="182">
        <v>4000</v>
      </c>
      <c r="C86" s="289">
        <f>Volume!J86</f>
        <v>119.85</v>
      </c>
      <c r="D86" s="323">
        <v>12.7</v>
      </c>
      <c r="E86" s="209">
        <f t="shared" si="7"/>
        <v>50800</v>
      </c>
      <c r="F86" s="214">
        <f t="shared" si="8"/>
        <v>10.596579057154777</v>
      </c>
      <c r="G86" s="280">
        <f t="shared" si="9"/>
        <v>74770</v>
      </c>
      <c r="H86" s="278">
        <v>5</v>
      </c>
      <c r="I86" s="210">
        <f t="shared" si="10"/>
        <v>18.6925</v>
      </c>
      <c r="J86" s="217">
        <f t="shared" si="11"/>
        <v>0.15596579057154777</v>
      </c>
      <c r="K86" s="221">
        <f t="shared" si="12"/>
        <v>2.516205375</v>
      </c>
      <c r="L86" s="211">
        <f t="shared" si="13"/>
        <v>13.781824432032456</v>
      </c>
      <c r="M86" s="222">
        <v>40.259286</v>
      </c>
    </row>
    <row r="87" spans="1:13" s="8" customFormat="1" ht="15">
      <c r="A87" s="196" t="s">
        <v>297</v>
      </c>
      <c r="B87" s="182">
        <v>550</v>
      </c>
      <c r="C87" s="289">
        <f>Volume!J87</f>
        <v>416.05</v>
      </c>
      <c r="D87" s="323">
        <v>52.57</v>
      </c>
      <c r="E87" s="209">
        <f t="shared" si="7"/>
        <v>28913.5</v>
      </c>
      <c r="F87" s="214">
        <f t="shared" si="8"/>
        <v>12.635500540800384</v>
      </c>
      <c r="G87" s="280">
        <f t="shared" si="9"/>
        <v>40354.875</v>
      </c>
      <c r="H87" s="278">
        <v>5</v>
      </c>
      <c r="I87" s="210">
        <f t="shared" si="10"/>
        <v>73.3725</v>
      </c>
      <c r="J87" s="217">
        <f t="shared" si="11"/>
        <v>0.17635500540800383</v>
      </c>
      <c r="K87" s="221">
        <f t="shared" si="12"/>
        <v>3.1670299375</v>
      </c>
      <c r="L87" s="211">
        <f t="shared" si="13"/>
        <v>17.346537370629264</v>
      </c>
      <c r="M87" s="222">
        <v>50.672479</v>
      </c>
    </row>
    <row r="88" spans="1:13" s="8" customFormat="1" ht="15">
      <c r="A88" s="196" t="s">
        <v>298</v>
      </c>
      <c r="B88" s="182">
        <v>550</v>
      </c>
      <c r="C88" s="289">
        <f>Volume!J88</f>
        <v>422.3</v>
      </c>
      <c r="D88" s="323">
        <v>44.44</v>
      </c>
      <c r="E88" s="209">
        <f t="shared" si="7"/>
        <v>24442</v>
      </c>
      <c r="F88" s="214">
        <f t="shared" si="8"/>
        <v>10.523324650722236</v>
      </c>
      <c r="G88" s="280">
        <f t="shared" si="9"/>
        <v>36055.25</v>
      </c>
      <c r="H88" s="278">
        <v>5</v>
      </c>
      <c r="I88" s="210">
        <f t="shared" si="10"/>
        <v>65.555</v>
      </c>
      <c r="J88" s="217">
        <f t="shared" si="11"/>
        <v>0.15523324650722237</v>
      </c>
      <c r="K88" s="221">
        <f t="shared" si="12"/>
        <v>2.4742461875</v>
      </c>
      <c r="L88" s="211">
        <f t="shared" si="13"/>
        <v>13.552004497149067</v>
      </c>
      <c r="M88" s="222">
        <v>39.587939</v>
      </c>
    </row>
    <row r="89" spans="1:13" s="8" customFormat="1" ht="15">
      <c r="A89" s="196" t="s">
        <v>178</v>
      </c>
      <c r="B89" s="182">
        <v>2500</v>
      </c>
      <c r="C89" s="289">
        <f>Volume!J89</f>
        <v>148.5</v>
      </c>
      <c r="D89" s="323">
        <v>23.75</v>
      </c>
      <c r="E89" s="209">
        <f t="shared" si="7"/>
        <v>59375</v>
      </c>
      <c r="F89" s="214">
        <f t="shared" si="8"/>
        <v>15.993265993265993</v>
      </c>
      <c r="G89" s="280">
        <f t="shared" si="9"/>
        <v>77937.5</v>
      </c>
      <c r="H89" s="278">
        <v>5</v>
      </c>
      <c r="I89" s="210">
        <f t="shared" si="10"/>
        <v>31.175</v>
      </c>
      <c r="J89" s="217">
        <f t="shared" si="11"/>
        <v>0.20993265993265994</v>
      </c>
      <c r="K89" s="221">
        <f t="shared" si="12"/>
        <v>4.1667584375</v>
      </c>
      <c r="L89" s="211">
        <f t="shared" si="13"/>
        <v>22.8222758789373</v>
      </c>
      <c r="M89" s="222">
        <v>66.668135</v>
      </c>
    </row>
    <row r="90" spans="1:13" s="8" customFormat="1" ht="15">
      <c r="A90" s="196" t="s">
        <v>145</v>
      </c>
      <c r="B90" s="182">
        <v>1700</v>
      </c>
      <c r="C90" s="289">
        <f>Volume!J90</f>
        <v>160.05</v>
      </c>
      <c r="D90" s="323">
        <v>17.13</v>
      </c>
      <c r="E90" s="209">
        <f t="shared" si="7"/>
        <v>29121</v>
      </c>
      <c r="F90" s="214">
        <f t="shared" si="8"/>
        <v>10.702905342080598</v>
      </c>
      <c r="G90" s="280">
        <f t="shared" si="9"/>
        <v>45935.853</v>
      </c>
      <c r="H90" s="278">
        <v>6.18</v>
      </c>
      <c r="I90" s="210">
        <f t="shared" si="10"/>
        <v>27.02109</v>
      </c>
      <c r="J90" s="217">
        <f t="shared" si="11"/>
        <v>0.16882905342080598</v>
      </c>
      <c r="K90" s="221">
        <f t="shared" si="12"/>
        <v>1.834402375</v>
      </c>
      <c r="L90" s="211">
        <f t="shared" si="13"/>
        <v>10.047435603285509</v>
      </c>
      <c r="M90" s="222">
        <v>29.350438</v>
      </c>
    </row>
    <row r="91" spans="1:13" s="8" customFormat="1" ht="15">
      <c r="A91" s="196" t="s">
        <v>274</v>
      </c>
      <c r="B91" s="182">
        <v>850</v>
      </c>
      <c r="C91" s="289">
        <f>Volume!J91</f>
        <v>243.7</v>
      </c>
      <c r="D91" s="323">
        <v>34.73</v>
      </c>
      <c r="E91" s="209">
        <f t="shared" si="7"/>
        <v>29520.499999999996</v>
      </c>
      <c r="F91" s="214">
        <f t="shared" si="8"/>
        <v>14.251128436602379</v>
      </c>
      <c r="G91" s="280">
        <f t="shared" si="9"/>
        <v>39877.75</v>
      </c>
      <c r="H91" s="278">
        <v>5</v>
      </c>
      <c r="I91" s="210">
        <f t="shared" si="10"/>
        <v>46.915</v>
      </c>
      <c r="J91" s="217">
        <f t="shared" si="11"/>
        <v>0.1925112843660238</v>
      </c>
      <c r="K91" s="221">
        <f t="shared" si="12"/>
        <v>3.50082375</v>
      </c>
      <c r="L91" s="211">
        <f t="shared" si="13"/>
        <v>19.17480137724826</v>
      </c>
      <c r="M91" s="222">
        <v>56.01318</v>
      </c>
    </row>
    <row r="92" spans="1:13" s="8" customFormat="1" ht="15">
      <c r="A92" s="196" t="s">
        <v>210</v>
      </c>
      <c r="B92" s="182">
        <v>200</v>
      </c>
      <c r="C92" s="289">
        <f>Volume!J92</f>
        <v>1466.2</v>
      </c>
      <c r="D92" s="323">
        <v>154.6</v>
      </c>
      <c r="E92" s="209">
        <f t="shared" si="7"/>
        <v>30920</v>
      </c>
      <c r="F92" s="214">
        <f t="shared" si="8"/>
        <v>10.544264084026734</v>
      </c>
      <c r="G92" s="280">
        <f t="shared" si="9"/>
        <v>45582</v>
      </c>
      <c r="H92" s="278">
        <v>5</v>
      </c>
      <c r="I92" s="210">
        <f t="shared" si="10"/>
        <v>227.91</v>
      </c>
      <c r="J92" s="217">
        <f t="shared" si="11"/>
        <v>0.15544264084026735</v>
      </c>
      <c r="K92" s="221">
        <f t="shared" si="12"/>
        <v>1.819710875</v>
      </c>
      <c r="L92" s="211">
        <f t="shared" si="13"/>
        <v>9.966966943749636</v>
      </c>
      <c r="M92" s="222">
        <v>29.115374</v>
      </c>
    </row>
    <row r="93" spans="1:13" s="8" customFormat="1" ht="15">
      <c r="A93" s="196" t="s">
        <v>299</v>
      </c>
      <c r="B93" s="182">
        <v>350</v>
      </c>
      <c r="C93" s="289">
        <f>Volume!J93</f>
        <v>589.95</v>
      </c>
      <c r="D93" s="323">
        <v>61.78</v>
      </c>
      <c r="E93" s="209">
        <f t="shared" si="7"/>
        <v>21623</v>
      </c>
      <c r="F93" s="214">
        <f t="shared" si="8"/>
        <v>10.472073904568182</v>
      </c>
      <c r="G93" s="280">
        <f t="shared" si="9"/>
        <v>31947.125</v>
      </c>
      <c r="H93" s="278">
        <v>5</v>
      </c>
      <c r="I93" s="210">
        <f t="shared" si="10"/>
        <v>91.2775</v>
      </c>
      <c r="J93" s="217">
        <f t="shared" si="11"/>
        <v>0.15472073904568184</v>
      </c>
      <c r="K93" s="221">
        <f t="shared" si="12"/>
        <v>1.9198255625</v>
      </c>
      <c r="L93" s="211">
        <f t="shared" si="13"/>
        <v>10.515317670562942</v>
      </c>
      <c r="M93" s="222">
        <v>30.717209</v>
      </c>
    </row>
    <row r="94" spans="1:13" s="8" customFormat="1" ht="15">
      <c r="A94" s="196" t="s">
        <v>7</v>
      </c>
      <c r="B94" s="182">
        <v>650</v>
      </c>
      <c r="C94" s="289">
        <f>Volume!J94</f>
        <v>933.45</v>
      </c>
      <c r="D94" s="323">
        <v>108.79</v>
      </c>
      <c r="E94" s="209">
        <f t="shared" si="7"/>
        <v>70713.5</v>
      </c>
      <c r="F94" s="214">
        <f t="shared" si="8"/>
        <v>11.65461460174621</v>
      </c>
      <c r="G94" s="280">
        <f t="shared" si="9"/>
        <v>101050.625</v>
      </c>
      <c r="H94" s="278">
        <v>5</v>
      </c>
      <c r="I94" s="210">
        <f t="shared" si="10"/>
        <v>155.4625</v>
      </c>
      <c r="J94" s="217">
        <f t="shared" si="11"/>
        <v>0.1665461460174621</v>
      </c>
      <c r="K94" s="221">
        <f t="shared" si="12"/>
        <v>2.7548575</v>
      </c>
      <c r="L94" s="211">
        <f t="shared" si="13"/>
        <v>15.088975954622882</v>
      </c>
      <c r="M94" s="222">
        <v>44.07772</v>
      </c>
    </row>
    <row r="95" spans="1:13" s="8" customFormat="1" ht="15">
      <c r="A95" s="196" t="s">
        <v>170</v>
      </c>
      <c r="B95" s="182">
        <v>1200</v>
      </c>
      <c r="C95" s="289">
        <f>Volume!J95</f>
        <v>504.35</v>
      </c>
      <c r="D95" s="323">
        <v>52.31</v>
      </c>
      <c r="E95" s="209">
        <f t="shared" si="7"/>
        <v>62772</v>
      </c>
      <c r="F95" s="214">
        <f t="shared" si="8"/>
        <v>10.371765638941213</v>
      </c>
      <c r="G95" s="280">
        <f t="shared" si="9"/>
        <v>93033</v>
      </c>
      <c r="H95" s="278">
        <v>5</v>
      </c>
      <c r="I95" s="210">
        <f t="shared" si="10"/>
        <v>77.5275</v>
      </c>
      <c r="J95" s="217">
        <f t="shared" si="11"/>
        <v>0.15371765638941212</v>
      </c>
      <c r="K95" s="221">
        <f t="shared" si="12"/>
        <v>2.6387093125</v>
      </c>
      <c r="L95" s="211">
        <f t="shared" si="13"/>
        <v>14.452806131551986</v>
      </c>
      <c r="M95" s="222">
        <v>42.219349</v>
      </c>
    </row>
    <row r="96" spans="1:13" s="8" customFormat="1" ht="15">
      <c r="A96" s="196" t="s">
        <v>224</v>
      </c>
      <c r="B96" s="182">
        <v>400</v>
      </c>
      <c r="C96" s="289">
        <f>Volume!J96</f>
        <v>922.35</v>
      </c>
      <c r="D96" s="323">
        <v>97.76</v>
      </c>
      <c r="E96" s="209">
        <f t="shared" si="7"/>
        <v>39104</v>
      </c>
      <c r="F96" s="214">
        <f t="shared" si="8"/>
        <v>10.599013389711065</v>
      </c>
      <c r="G96" s="280">
        <f t="shared" si="9"/>
        <v>57551</v>
      </c>
      <c r="H96" s="278">
        <v>5</v>
      </c>
      <c r="I96" s="210">
        <f t="shared" si="10"/>
        <v>143.8775</v>
      </c>
      <c r="J96" s="217">
        <f t="shared" si="11"/>
        <v>0.15599013389711064</v>
      </c>
      <c r="K96" s="221">
        <f t="shared" si="12"/>
        <v>2.312487875</v>
      </c>
      <c r="L96" s="211">
        <f t="shared" si="13"/>
        <v>12.66601773094687</v>
      </c>
      <c r="M96" s="222">
        <v>36.999806</v>
      </c>
    </row>
    <row r="97" spans="1:13" s="8" customFormat="1" ht="15">
      <c r="A97" s="196" t="s">
        <v>207</v>
      </c>
      <c r="B97" s="182">
        <v>1250</v>
      </c>
      <c r="C97" s="289">
        <f>Volume!J97</f>
        <v>221.25</v>
      </c>
      <c r="D97" s="323">
        <v>27.09</v>
      </c>
      <c r="E97" s="209">
        <f t="shared" si="7"/>
        <v>33862.5</v>
      </c>
      <c r="F97" s="214">
        <f t="shared" si="8"/>
        <v>12.24406779661017</v>
      </c>
      <c r="G97" s="280">
        <f t="shared" si="9"/>
        <v>47690.625</v>
      </c>
      <c r="H97" s="278">
        <v>5</v>
      </c>
      <c r="I97" s="210">
        <f t="shared" si="10"/>
        <v>38.1525</v>
      </c>
      <c r="J97" s="217">
        <f t="shared" si="11"/>
        <v>0.1724406779661017</v>
      </c>
      <c r="K97" s="221">
        <f t="shared" si="12"/>
        <v>3.1526863125</v>
      </c>
      <c r="L97" s="211">
        <f t="shared" si="13"/>
        <v>17.267974100940314</v>
      </c>
      <c r="M97" s="222">
        <v>50.442981</v>
      </c>
    </row>
    <row r="98" spans="1:13" s="7" customFormat="1" ht="15">
      <c r="A98" s="196" t="s">
        <v>300</v>
      </c>
      <c r="B98" s="182">
        <v>250</v>
      </c>
      <c r="C98" s="289">
        <f>Volume!J98</f>
        <v>814.05</v>
      </c>
      <c r="D98" s="323">
        <v>87.88</v>
      </c>
      <c r="E98" s="209">
        <f t="shared" si="7"/>
        <v>21970</v>
      </c>
      <c r="F98" s="214">
        <f t="shared" si="8"/>
        <v>10.795405687611325</v>
      </c>
      <c r="G98" s="280">
        <f t="shared" si="9"/>
        <v>32145.625</v>
      </c>
      <c r="H98" s="278">
        <v>5</v>
      </c>
      <c r="I98" s="210">
        <f t="shared" si="10"/>
        <v>128.5825</v>
      </c>
      <c r="J98" s="217">
        <f t="shared" si="11"/>
        <v>0.15795405687611327</v>
      </c>
      <c r="K98" s="221">
        <f t="shared" si="12"/>
        <v>2.348426625</v>
      </c>
      <c r="L98" s="211">
        <f t="shared" si="13"/>
        <v>12.862862371582258</v>
      </c>
      <c r="M98" s="222">
        <v>37.574826</v>
      </c>
    </row>
    <row r="99" spans="1:13" s="7" customFormat="1" ht="15">
      <c r="A99" s="196" t="s">
        <v>280</v>
      </c>
      <c r="B99" s="182">
        <v>1600</v>
      </c>
      <c r="C99" s="289">
        <f>Volume!J99</f>
        <v>295.45</v>
      </c>
      <c r="D99" s="323">
        <v>55.82</v>
      </c>
      <c r="E99" s="209">
        <f t="shared" si="7"/>
        <v>89312</v>
      </c>
      <c r="F99" s="214">
        <f t="shared" si="8"/>
        <v>18.89321374174987</v>
      </c>
      <c r="G99" s="280">
        <f t="shared" si="9"/>
        <v>112948</v>
      </c>
      <c r="H99" s="278">
        <v>5</v>
      </c>
      <c r="I99" s="210">
        <f t="shared" si="10"/>
        <v>70.5925</v>
      </c>
      <c r="J99" s="217">
        <f t="shared" si="11"/>
        <v>0.23893213741749875</v>
      </c>
      <c r="K99" s="221">
        <f t="shared" si="12"/>
        <v>4.251761</v>
      </c>
      <c r="L99" s="211">
        <f t="shared" si="13"/>
        <v>23.287854088207226</v>
      </c>
      <c r="M99" s="206">
        <v>68.028176</v>
      </c>
    </row>
    <row r="100" spans="1:13" s="7" customFormat="1" ht="15">
      <c r="A100" s="196" t="s">
        <v>146</v>
      </c>
      <c r="B100" s="182">
        <v>8900</v>
      </c>
      <c r="C100" s="289">
        <f>Volume!J100</f>
        <v>41.55</v>
      </c>
      <c r="D100" s="323">
        <v>4.43</v>
      </c>
      <c r="E100" s="209">
        <f t="shared" si="7"/>
        <v>39427</v>
      </c>
      <c r="F100" s="214">
        <f t="shared" si="8"/>
        <v>10.661853188929001</v>
      </c>
      <c r="G100" s="280">
        <f t="shared" si="9"/>
        <v>57916.75</v>
      </c>
      <c r="H100" s="278">
        <v>5</v>
      </c>
      <c r="I100" s="210">
        <f t="shared" si="10"/>
        <v>6.5075</v>
      </c>
      <c r="J100" s="217">
        <f t="shared" si="11"/>
        <v>0.15661853188929004</v>
      </c>
      <c r="K100" s="221">
        <f t="shared" si="12"/>
        <v>2.374969</v>
      </c>
      <c r="L100" s="211">
        <f t="shared" si="13"/>
        <v>13.008240946754869</v>
      </c>
      <c r="M100" s="206">
        <v>37.999504</v>
      </c>
    </row>
    <row r="101" spans="1:13" s="8" customFormat="1" ht="15">
      <c r="A101" s="196" t="s">
        <v>8</v>
      </c>
      <c r="B101" s="182">
        <v>1600</v>
      </c>
      <c r="C101" s="289">
        <f>Volume!J101</f>
        <v>164.1</v>
      </c>
      <c r="D101" s="323">
        <v>20.74</v>
      </c>
      <c r="E101" s="209">
        <f t="shared" si="7"/>
        <v>33184</v>
      </c>
      <c r="F101" s="214">
        <f t="shared" si="8"/>
        <v>12.638634978671542</v>
      </c>
      <c r="G101" s="280">
        <f t="shared" si="9"/>
        <v>46312</v>
      </c>
      <c r="H101" s="278">
        <v>5</v>
      </c>
      <c r="I101" s="210">
        <f t="shared" si="10"/>
        <v>28.945</v>
      </c>
      <c r="J101" s="217">
        <f t="shared" si="11"/>
        <v>0.1763863497867154</v>
      </c>
      <c r="K101" s="221">
        <f t="shared" si="12"/>
        <v>3.08584175</v>
      </c>
      <c r="L101" s="211">
        <f t="shared" si="13"/>
        <v>16.901851353662174</v>
      </c>
      <c r="M101" s="222">
        <v>49.373468</v>
      </c>
    </row>
    <row r="102" spans="1:13" s="7" customFormat="1" ht="15">
      <c r="A102" s="196" t="s">
        <v>301</v>
      </c>
      <c r="B102" s="182">
        <v>1000</v>
      </c>
      <c r="C102" s="289">
        <f>Volume!J102</f>
        <v>224.35</v>
      </c>
      <c r="D102" s="323">
        <v>36.72</v>
      </c>
      <c r="E102" s="209">
        <f t="shared" si="7"/>
        <v>36720</v>
      </c>
      <c r="F102" s="214">
        <f t="shared" si="8"/>
        <v>16.367283262759084</v>
      </c>
      <c r="G102" s="280">
        <f t="shared" si="9"/>
        <v>47937.5</v>
      </c>
      <c r="H102" s="278">
        <v>5</v>
      </c>
      <c r="I102" s="210">
        <f t="shared" si="10"/>
        <v>47.9375</v>
      </c>
      <c r="J102" s="217">
        <f t="shared" si="11"/>
        <v>0.21367283262759082</v>
      </c>
      <c r="K102" s="221">
        <f t="shared" si="12"/>
        <v>3.7245764375</v>
      </c>
      <c r="L102" s="211">
        <f t="shared" si="13"/>
        <v>20.400345319709807</v>
      </c>
      <c r="M102" s="222">
        <v>59.593223</v>
      </c>
    </row>
    <row r="103" spans="1:13" s="7" customFormat="1" ht="15">
      <c r="A103" s="196" t="s">
        <v>179</v>
      </c>
      <c r="B103" s="182">
        <v>28000</v>
      </c>
      <c r="C103" s="289">
        <f>Volume!J103</f>
        <v>16.9</v>
      </c>
      <c r="D103" s="323">
        <v>3.72</v>
      </c>
      <c r="E103" s="209">
        <f t="shared" si="7"/>
        <v>104160</v>
      </c>
      <c r="F103" s="214">
        <f t="shared" si="8"/>
        <v>22.01183431952663</v>
      </c>
      <c r="G103" s="280">
        <f t="shared" si="9"/>
        <v>127820</v>
      </c>
      <c r="H103" s="278">
        <v>5</v>
      </c>
      <c r="I103" s="210">
        <f t="shared" si="10"/>
        <v>4.565</v>
      </c>
      <c r="J103" s="217">
        <f t="shared" si="11"/>
        <v>0.27011834319526634</v>
      </c>
      <c r="K103" s="221">
        <f t="shared" si="12"/>
        <v>4.830423125</v>
      </c>
      <c r="L103" s="211">
        <f t="shared" si="13"/>
        <v>26.45731707857097</v>
      </c>
      <c r="M103" s="206">
        <v>77.28677</v>
      </c>
    </row>
    <row r="104" spans="1:13" s="7" customFormat="1" ht="15">
      <c r="A104" s="196" t="s">
        <v>202</v>
      </c>
      <c r="B104" s="182">
        <v>1150</v>
      </c>
      <c r="C104" s="289">
        <f>Volume!J104</f>
        <v>212.7</v>
      </c>
      <c r="D104" s="323">
        <v>22.68</v>
      </c>
      <c r="E104" s="209">
        <f t="shared" si="7"/>
        <v>26082</v>
      </c>
      <c r="F104" s="214">
        <f t="shared" si="8"/>
        <v>10.66290550070522</v>
      </c>
      <c r="G104" s="280">
        <f t="shared" si="9"/>
        <v>38312.25</v>
      </c>
      <c r="H104" s="278">
        <v>5</v>
      </c>
      <c r="I104" s="210">
        <f t="shared" si="10"/>
        <v>33.315</v>
      </c>
      <c r="J104" s="217">
        <f t="shared" si="11"/>
        <v>0.15662905500705218</v>
      </c>
      <c r="K104" s="221">
        <f t="shared" si="12"/>
        <v>2.0171535</v>
      </c>
      <c r="L104" s="211">
        <f t="shared" si="13"/>
        <v>11.04840473900497</v>
      </c>
      <c r="M104" s="222">
        <v>32.274456</v>
      </c>
    </row>
    <row r="105" spans="1:13" s="7" customFormat="1" ht="15">
      <c r="A105" s="196" t="s">
        <v>171</v>
      </c>
      <c r="B105" s="182">
        <v>2200</v>
      </c>
      <c r="C105" s="289">
        <f>Volume!J105</f>
        <v>306.5</v>
      </c>
      <c r="D105" s="323">
        <v>65.25</v>
      </c>
      <c r="E105" s="209">
        <f t="shared" si="7"/>
        <v>143550</v>
      </c>
      <c r="F105" s="214">
        <f t="shared" si="8"/>
        <v>21.28874388254486</v>
      </c>
      <c r="G105" s="280">
        <f t="shared" si="9"/>
        <v>177265</v>
      </c>
      <c r="H105" s="278">
        <v>5</v>
      </c>
      <c r="I105" s="210">
        <f t="shared" si="10"/>
        <v>80.575</v>
      </c>
      <c r="J105" s="217">
        <f t="shared" si="11"/>
        <v>0.2628874388254486</v>
      </c>
      <c r="K105" s="221">
        <f t="shared" si="12"/>
        <v>5.126053</v>
      </c>
      <c r="L105" s="211">
        <f t="shared" si="13"/>
        <v>28.076548590670292</v>
      </c>
      <c r="M105" s="222">
        <v>82.016848</v>
      </c>
    </row>
    <row r="106" spans="1:13" s="7" customFormat="1" ht="15">
      <c r="A106" s="196" t="s">
        <v>147</v>
      </c>
      <c r="B106" s="182">
        <v>5900</v>
      </c>
      <c r="C106" s="289">
        <f>Volume!J106</f>
        <v>57.9</v>
      </c>
      <c r="D106" s="323">
        <v>6.25</v>
      </c>
      <c r="E106" s="209">
        <f t="shared" si="7"/>
        <v>36875</v>
      </c>
      <c r="F106" s="214">
        <f t="shared" si="8"/>
        <v>10.79447322970639</v>
      </c>
      <c r="G106" s="280">
        <f t="shared" si="9"/>
        <v>53955.5</v>
      </c>
      <c r="H106" s="278">
        <v>5</v>
      </c>
      <c r="I106" s="210">
        <f t="shared" si="10"/>
        <v>9.145</v>
      </c>
      <c r="J106" s="217">
        <f t="shared" si="11"/>
        <v>0.1579447322970639</v>
      </c>
      <c r="K106" s="221">
        <f t="shared" si="12"/>
        <v>2.434076625</v>
      </c>
      <c r="L106" s="211">
        <f t="shared" si="13"/>
        <v>13.331986742085432</v>
      </c>
      <c r="M106" s="206">
        <v>38.945226</v>
      </c>
    </row>
    <row r="107" spans="1:13" s="8" customFormat="1" ht="15">
      <c r="A107" s="196" t="s">
        <v>148</v>
      </c>
      <c r="B107" s="182">
        <v>2090</v>
      </c>
      <c r="C107" s="289">
        <f>Volume!J107</f>
        <v>258.6</v>
      </c>
      <c r="D107" s="323">
        <v>29.22</v>
      </c>
      <c r="E107" s="209">
        <f t="shared" si="7"/>
        <v>61069.799999999996</v>
      </c>
      <c r="F107" s="214">
        <f t="shared" si="8"/>
        <v>11.299303944315543</v>
      </c>
      <c r="G107" s="280">
        <f t="shared" si="9"/>
        <v>88093.5</v>
      </c>
      <c r="H107" s="278">
        <v>5</v>
      </c>
      <c r="I107" s="210">
        <f t="shared" si="10"/>
        <v>42.15</v>
      </c>
      <c r="J107" s="217">
        <f t="shared" si="11"/>
        <v>0.16299303944315544</v>
      </c>
      <c r="K107" s="221">
        <f t="shared" si="12"/>
        <v>2.707522625</v>
      </c>
      <c r="L107" s="211">
        <f t="shared" si="13"/>
        <v>14.82971216668101</v>
      </c>
      <c r="M107" s="222">
        <v>43.320362</v>
      </c>
    </row>
    <row r="108" spans="1:13" s="7" customFormat="1" ht="15">
      <c r="A108" s="196" t="s">
        <v>122</v>
      </c>
      <c r="B108" s="182">
        <v>3250</v>
      </c>
      <c r="C108" s="289">
        <f>Volume!J108</f>
        <v>138.65</v>
      </c>
      <c r="D108" s="191">
        <v>14.81</v>
      </c>
      <c r="E108" s="209">
        <f t="shared" si="7"/>
        <v>48132.5</v>
      </c>
      <c r="F108" s="214">
        <f t="shared" si="8"/>
        <v>10.681572304363506</v>
      </c>
      <c r="G108" s="280">
        <f t="shared" si="9"/>
        <v>70663.125</v>
      </c>
      <c r="H108" s="278">
        <v>5</v>
      </c>
      <c r="I108" s="210">
        <f t="shared" si="10"/>
        <v>21.7425</v>
      </c>
      <c r="J108" s="217">
        <f t="shared" si="11"/>
        <v>0.15681572304363503</v>
      </c>
      <c r="K108" s="221">
        <f t="shared" si="12"/>
        <v>2.459864</v>
      </c>
      <c r="L108" s="211">
        <f t="shared" si="13"/>
        <v>13.47323001194888</v>
      </c>
      <c r="M108" s="206">
        <v>39.357824</v>
      </c>
    </row>
    <row r="109" spans="1:13" s="7" customFormat="1" ht="15">
      <c r="A109" s="196" t="s">
        <v>36</v>
      </c>
      <c r="B109" s="182">
        <v>450</v>
      </c>
      <c r="C109" s="289">
        <f>Volume!J109</f>
        <v>923.65</v>
      </c>
      <c r="D109" s="323">
        <v>98.26</v>
      </c>
      <c r="E109" s="209">
        <f t="shared" si="7"/>
        <v>44217</v>
      </c>
      <c r="F109" s="214">
        <f t="shared" si="8"/>
        <v>10.638228766307584</v>
      </c>
      <c r="G109" s="280">
        <f t="shared" si="9"/>
        <v>64999.125</v>
      </c>
      <c r="H109" s="278">
        <v>5</v>
      </c>
      <c r="I109" s="210">
        <f t="shared" si="10"/>
        <v>144.4425</v>
      </c>
      <c r="J109" s="217">
        <f t="shared" si="11"/>
        <v>0.15638228766307585</v>
      </c>
      <c r="K109" s="221">
        <f t="shared" si="12"/>
        <v>2.0521785</v>
      </c>
      <c r="L109" s="211">
        <f t="shared" si="13"/>
        <v>11.240244564771157</v>
      </c>
      <c r="M109" s="206">
        <v>32.834856</v>
      </c>
    </row>
    <row r="110" spans="1:13" s="7" customFormat="1" ht="15">
      <c r="A110" s="196" t="s">
        <v>172</v>
      </c>
      <c r="B110" s="182">
        <v>1050</v>
      </c>
      <c r="C110" s="289">
        <f>Volume!J110</f>
        <v>199.15</v>
      </c>
      <c r="D110" s="323">
        <v>21.47</v>
      </c>
      <c r="E110" s="209">
        <f t="shared" si="7"/>
        <v>22543.5</v>
      </c>
      <c r="F110" s="214">
        <f t="shared" si="8"/>
        <v>10.780818478533767</v>
      </c>
      <c r="G110" s="280">
        <f t="shared" si="9"/>
        <v>32998.875</v>
      </c>
      <c r="H110" s="278">
        <v>5</v>
      </c>
      <c r="I110" s="210">
        <f t="shared" si="10"/>
        <v>31.4275</v>
      </c>
      <c r="J110" s="217">
        <f t="shared" si="11"/>
        <v>0.15780818478533767</v>
      </c>
      <c r="K110" s="221">
        <f t="shared" si="12"/>
        <v>1.997347125</v>
      </c>
      <c r="L110" s="211">
        <f t="shared" si="13"/>
        <v>10.939920755305907</v>
      </c>
      <c r="M110" s="206">
        <v>31.957554</v>
      </c>
    </row>
    <row r="111" spans="1:13" s="8" customFormat="1" ht="15">
      <c r="A111" s="196" t="s">
        <v>80</v>
      </c>
      <c r="B111" s="182">
        <v>1200</v>
      </c>
      <c r="C111" s="289">
        <f>Volume!J111</f>
        <v>225.95</v>
      </c>
      <c r="D111" s="323">
        <v>25.08</v>
      </c>
      <c r="E111" s="209">
        <f t="shared" si="7"/>
        <v>30095.999999999996</v>
      </c>
      <c r="F111" s="214">
        <f t="shared" si="8"/>
        <v>11.099800840894003</v>
      </c>
      <c r="G111" s="280">
        <f t="shared" si="9"/>
        <v>46825.337999999996</v>
      </c>
      <c r="H111" s="278">
        <v>6.17</v>
      </c>
      <c r="I111" s="210">
        <f t="shared" si="10"/>
        <v>39.021114999999995</v>
      </c>
      <c r="J111" s="217">
        <f t="shared" si="11"/>
        <v>0.17269800840894</v>
      </c>
      <c r="K111" s="221">
        <f t="shared" si="12"/>
        <v>2.7736788125</v>
      </c>
      <c r="L111" s="211">
        <f t="shared" si="13"/>
        <v>15.192064528803922</v>
      </c>
      <c r="M111" s="222">
        <v>44.378861</v>
      </c>
    </row>
    <row r="112" spans="1:13" s="8" customFormat="1" ht="15">
      <c r="A112" s="196" t="s">
        <v>276</v>
      </c>
      <c r="B112" s="182">
        <v>700</v>
      </c>
      <c r="C112" s="289">
        <f>Volume!J112</f>
        <v>420.2</v>
      </c>
      <c r="D112" s="323">
        <v>70.13</v>
      </c>
      <c r="E112" s="209">
        <f t="shared" si="7"/>
        <v>49091</v>
      </c>
      <c r="F112" s="214">
        <f t="shared" si="8"/>
        <v>16.68967158495954</v>
      </c>
      <c r="G112" s="280">
        <f t="shared" si="9"/>
        <v>63798</v>
      </c>
      <c r="H112" s="278">
        <v>5</v>
      </c>
      <c r="I112" s="210">
        <f t="shared" si="10"/>
        <v>91.14</v>
      </c>
      <c r="J112" s="217">
        <f t="shared" si="11"/>
        <v>0.21689671584959544</v>
      </c>
      <c r="K112" s="221">
        <f t="shared" si="12"/>
        <v>4.01060875</v>
      </c>
      <c r="L112" s="211">
        <f t="shared" si="13"/>
        <v>21.967008817025974</v>
      </c>
      <c r="M112" s="222">
        <v>64.16974</v>
      </c>
    </row>
    <row r="113" spans="1:13" s="7" customFormat="1" ht="15">
      <c r="A113" s="196" t="s">
        <v>225</v>
      </c>
      <c r="B113" s="182">
        <v>650</v>
      </c>
      <c r="C113" s="289">
        <f>Volume!J113</f>
        <v>411.85</v>
      </c>
      <c r="D113" s="323">
        <v>43.13</v>
      </c>
      <c r="E113" s="209">
        <f t="shared" si="7"/>
        <v>28034.5</v>
      </c>
      <c r="F113" s="214">
        <f t="shared" si="8"/>
        <v>10.472259317712759</v>
      </c>
      <c r="G113" s="280">
        <f t="shared" si="9"/>
        <v>41419.625</v>
      </c>
      <c r="H113" s="278">
        <v>5</v>
      </c>
      <c r="I113" s="210">
        <f t="shared" si="10"/>
        <v>63.7225</v>
      </c>
      <c r="J113" s="217">
        <f t="shared" si="11"/>
        <v>0.15472259317712758</v>
      </c>
      <c r="K113" s="221">
        <f t="shared" si="12"/>
        <v>1.8793898125</v>
      </c>
      <c r="L113" s="211">
        <f t="shared" si="13"/>
        <v>10.293841946516546</v>
      </c>
      <c r="M113" s="222">
        <v>30.070237</v>
      </c>
    </row>
    <row r="114" spans="1:13" s="7" customFormat="1" ht="15">
      <c r="A114" s="196" t="s">
        <v>81</v>
      </c>
      <c r="B114" s="182">
        <v>1200</v>
      </c>
      <c r="C114" s="289">
        <f>Volume!J114</f>
        <v>516</v>
      </c>
      <c r="D114" s="323">
        <v>52.61</v>
      </c>
      <c r="E114" s="209">
        <f t="shared" si="7"/>
        <v>63132</v>
      </c>
      <c r="F114" s="214">
        <f t="shared" si="8"/>
        <v>10.195736434108527</v>
      </c>
      <c r="G114" s="280">
        <f t="shared" si="9"/>
        <v>94092</v>
      </c>
      <c r="H114" s="278">
        <v>5</v>
      </c>
      <c r="I114" s="210">
        <f t="shared" si="10"/>
        <v>78.41</v>
      </c>
      <c r="J114" s="217">
        <f t="shared" si="11"/>
        <v>0.15195736434108525</v>
      </c>
      <c r="K114" s="221">
        <f t="shared" si="12"/>
        <v>2.51191575</v>
      </c>
      <c r="L114" s="211">
        <f t="shared" si="13"/>
        <v>13.758329188275075</v>
      </c>
      <c r="M114" s="222">
        <v>40.190652</v>
      </c>
    </row>
    <row r="115" spans="1:13" s="7" customFormat="1" ht="15">
      <c r="A115" s="196" t="s">
        <v>226</v>
      </c>
      <c r="B115" s="182">
        <v>2800</v>
      </c>
      <c r="C115" s="289">
        <f>Volume!J115</f>
        <v>214.75</v>
      </c>
      <c r="D115" s="323">
        <v>51.06</v>
      </c>
      <c r="E115" s="209">
        <f t="shared" si="7"/>
        <v>142968</v>
      </c>
      <c r="F115" s="214">
        <f t="shared" si="8"/>
        <v>23.776484284051225</v>
      </c>
      <c r="G115" s="280">
        <f t="shared" si="9"/>
        <v>173033</v>
      </c>
      <c r="H115" s="278">
        <v>5</v>
      </c>
      <c r="I115" s="210">
        <f t="shared" si="10"/>
        <v>61.7975</v>
      </c>
      <c r="J115" s="217">
        <f t="shared" si="11"/>
        <v>0.28776484284051224</v>
      </c>
      <c r="K115" s="221">
        <f t="shared" si="12"/>
        <v>5.248554375</v>
      </c>
      <c r="L115" s="211">
        <f t="shared" si="13"/>
        <v>28.74751625479929</v>
      </c>
      <c r="M115" s="222">
        <v>83.97687</v>
      </c>
    </row>
    <row r="116" spans="1:13" s="8" customFormat="1" ht="15">
      <c r="A116" s="196" t="s">
        <v>302</v>
      </c>
      <c r="B116" s="182">
        <v>1100</v>
      </c>
      <c r="C116" s="289">
        <f>Volume!J116</f>
        <v>241.15</v>
      </c>
      <c r="D116" s="323">
        <v>36.83</v>
      </c>
      <c r="E116" s="209">
        <f t="shared" si="7"/>
        <v>40513</v>
      </c>
      <c r="F116" s="214">
        <f t="shared" si="8"/>
        <v>15.272651876425462</v>
      </c>
      <c r="G116" s="280">
        <f t="shared" si="9"/>
        <v>53776.25</v>
      </c>
      <c r="H116" s="278">
        <v>5</v>
      </c>
      <c r="I116" s="210">
        <f t="shared" si="10"/>
        <v>48.8875</v>
      </c>
      <c r="J116" s="217">
        <f t="shared" si="11"/>
        <v>0.20272651876425463</v>
      </c>
      <c r="K116" s="221">
        <f t="shared" si="12"/>
        <v>3.8582565</v>
      </c>
      <c r="L116" s="211">
        <f t="shared" si="13"/>
        <v>21.13254117690931</v>
      </c>
      <c r="M116" s="222">
        <v>61.732104</v>
      </c>
    </row>
    <row r="117" spans="1:13" s="8" customFormat="1" ht="15">
      <c r="A117" s="196" t="s">
        <v>227</v>
      </c>
      <c r="B117" s="182">
        <v>300</v>
      </c>
      <c r="C117" s="289">
        <f>Volume!J117</f>
        <v>1050.3</v>
      </c>
      <c r="D117" s="323">
        <v>143.85</v>
      </c>
      <c r="E117" s="209">
        <f t="shared" si="7"/>
        <v>43155</v>
      </c>
      <c r="F117" s="214">
        <f t="shared" si="8"/>
        <v>13.696086832333618</v>
      </c>
      <c r="G117" s="280">
        <f t="shared" si="9"/>
        <v>58909.5</v>
      </c>
      <c r="H117" s="278">
        <v>5</v>
      </c>
      <c r="I117" s="210">
        <f t="shared" si="10"/>
        <v>196.365</v>
      </c>
      <c r="J117" s="217">
        <f t="shared" si="11"/>
        <v>0.1869608683233362</v>
      </c>
      <c r="K117" s="221">
        <f t="shared" si="12"/>
        <v>3.464519875</v>
      </c>
      <c r="L117" s="211">
        <f t="shared" si="13"/>
        <v>18.975956864624784</v>
      </c>
      <c r="M117" s="222">
        <v>55.432318</v>
      </c>
    </row>
    <row r="118" spans="1:13" s="8" customFormat="1" ht="15">
      <c r="A118" s="196" t="s">
        <v>228</v>
      </c>
      <c r="B118" s="182">
        <v>800</v>
      </c>
      <c r="C118" s="289">
        <f>Volume!J118</f>
        <v>421.25</v>
      </c>
      <c r="D118" s="323">
        <v>44.95</v>
      </c>
      <c r="E118" s="209">
        <f t="shared" si="7"/>
        <v>35960</v>
      </c>
      <c r="F118" s="214">
        <f t="shared" si="8"/>
        <v>10.670623145400594</v>
      </c>
      <c r="G118" s="280">
        <f t="shared" si="9"/>
        <v>52810</v>
      </c>
      <c r="H118" s="278">
        <v>5</v>
      </c>
      <c r="I118" s="210">
        <f t="shared" si="10"/>
        <v>66.0125</v>
      </c>
      <c r="J118" s="217">
        <f t="shared" si="11"/>
        <v>0.15670623145400595</v>
      </c>
      <c r="K118" s="221">
        <f t="shared" si="12"/>
        <v>1.9583809375</v>
      </c>
      <c r="L118" s="211">
        <f t="shared" si="13"/>
        <v>10.726494156568648</v>
      </c>
      <c r="M118" s="222">
        <v>31.334095</v>
      </c>
    </row>
    <row r="119" spans="1:13" s="8" customFormat="1" ht="15">
      <c r="A119" s="196" t="s">
        <v>235</v>
      </c>
      <c r="B119" s="182">
        <v>700</v>
      </c>
      <c r="C119" s="289">
        <f>Volume!J119</f>
        <v>433.3</v>
      </c>
      <c r="D119" s="323">
        <v>63.01</v>
      </c>
      <c r="E119" s="209">
        <f t="shared" si="7"/>
        <v>44107</v>
      </c>
      <c r="F119" s="214">
        <f t="shared" si="8"/>
        <v>14.541887837525962</v>
      </c>
      <c r="G119" s="280">
        <f t="shared" si="9"/>
        <v>59272.5</v>
      </c>
      <c r="H119" s="278">
        <v>5</v>
      </c>
      <c r="I119" s="210">
        <f t="shared" si="10"/>
        <v>84.675</v>
      </c>
      <c r="J119" s="217">
        <f t="shared" si="11"/>
        <v>0.19541887837525962</v>
      </c>
      <c r="K119" s="221">
        <f t="shared" si="12"/>
        <v>3.2285920625</v>
      </c>
      <c r="L119" s="211">
        <f t="shared" si="13"/>
        <v>17.683727016133794</v>
      </c>
      <c r="M119" s="222">
        <v>51.657473</v>
      </c>
    </row>
    <row r="120" spans="1:13" s="8" customFormat="1" ht="15">
      <c r="A120" s="196" t="s">
        <v>98</v>
      </c>
      <c r="B120" s="182">
        <v>550</v>
      </c>
      <c r="C120" s="289">
        <f>Volume!J120</f>
        <v>524.95</v>
      </c>
      <c r="D120" s="323">
        <v>55.43</v>
      </c>
      <c r="E120" s="209">
        <f t="shared" si="7"/>
        <v>30486.5</v>
      </c>
      <c r="F120" s="214">
        <f t="shared" si="8"/>
        <v>10.559100866749214</v>
      </c>
      <c r="G120" s="280">
        <f t="shared" si="9"/>
        <v>44922.625</v>
      </c>
      <c r="H120" s="278">
        <v>5</v>
      </c>
      <c r="I120" s="210">
        <f t="shared" si="10"/>
        <v>81.6775</v>
      </c>
      <c r="J120" s="217">
        <f t="shared" si="11"/>
        <v>0.15559100866749212</v>
      </c>
      <c r="K120" s="221">
        <f t="shared" si="12"/>
        <v>2.1281904375</v>
      </c>
      <c r="L120" s="211">
        <f t="shared" si="13"/>
        <v>11.656579092855383</v>
      </c>
      <c r="M120" s="222">
        <v>34.051047</v>
      </c>
    </row>
    <row r="121" spans="1:13" s="8" customFormat="1" ht="15">
      <c r="A121" s="196" t="s">
        <v>149</v>
      </c>
      <c r="B121" s="182">
        <v>550</v>
      </c>
      <c r="C121" s="289">
        <f>Volume!J121</f>
        <v>648.6</v>
      </c>
      <c r="D121" s="323">
        <v>72.34</v>
      </c>
      <c r="E121" s="209">
        <f t="shared" si="7"/>
        <v>39787</v>
      </c>
      <c r="F121" s="214">
        <f t="shared" si="8"/>
        <v>11.153253160653716</v>
      </c>
      <c r="G121" s="280">
        <f t="shared" si="9"/>
        <v>57623.5</v>
      </c>
      <c r="H121" s="278">
        <v>5</v>
      </c>
      <c r="I121" s="210">
        <f t="shared" si="10"/>
        <v>104.77</v>
      </c>
      <c r="J121" s="217">
        <f t="shared" si="11"/>
        <v>0.16153253160653713</v>
      </c>
      <c r="K121" s="221">
        <f t="shared" si="12"/>
        <v>2.62415325</v>
      </c>
      <c r="L121" s="211">
        <f t="shared" si="13"/>
        <v>14.373079293754936</v>
      </c>
      <c r="M121" s="222">
        <v>41.986452</v>
      </c>
    </row>
    <row r="122" spans="1:13" s="8" customFormat="1" ht="15">
      <c r="A122" s="196" t="s">
        <v>203</v>
      </c>
      <c r="B122" s="182">
        <v>300</v>
      </c>
      <c r="C122" s="289">
        <f>Volume!J122</f>
        <v>1339.5</v>
      </c>
      <c r="D122" s="323">
        <v>139.48</v>
      </c>
      <c r="E122" s="209">
        <f t="shared" si="7"/>
        <v>41844</v>
      </c>
      <c r="F122" s="214">
        <f t="shared" si="8"/>
        <v>10.41284061216872</v>
      </c>
      <c r="G122" s="280">
        <f t="shared" si="9"/>
        <v>61936.5</v>
      </c>
      <c r="H122" s="278">
        <v>5</v>
      </c>
      <c r="I122" s="210">
        <f t="shared" si="10"/>
        <v>206.455</v>
      </c>
      <c r="J122" s="217">
        <f t="shared" si="11"/>
        <v>0.1541284061216872</v>
      </c>
      <c r="K122" s="221">
        <f t="shared" si="12"/>
        <v>1.562628125</v>
      </c>
      <c r="L122" s="211">
        <f t="shared" si="13"/>
        <v>8.558866730545024</v>
      </c>
      <c r="M122" s="222">
        <v>25.00205</v>
      </c>
    </row>
    <row r="123" spans="1:13" s="8" customFormat="1" ht="15">
      <c r="A123" s="196" t="s">
        <v>303</v>
      </c>
      <c r="B123" s="182">
        <v>500</v>
      </c>
      <c r="C123" s="289">
        <f>Volume!J123</f>
        <v>453.7</v>
      </c>
      <c r="D123" s="323">
        <v>137.54</v>
      </c>
      <c r="E123" s="209">
        <f t="shared" si="7"/>
        <v>68770</v>
      </c>
      <c r="F123" s="214">
        <f t="shared" si="8"/>
        <v>30.315186246418335</v>
      </c>
      <c r="G123" s="280">
        <f t="shared" si="9"/>
        <v>80112.5</v>
      </c>
      <c r="H123" s="278">
        <v>5</v>
      </c>
      <c r="I123" s="210">
        <f t="shared" si="10"/>
        <v>160.225</v>
      </c>
      <c r="J123" s="217">
        <f t="shared" si="11"/>
        <v>0.3531518624641834</v>
      </c>
      <c r="K123" s="221">
        <f t="shared" si="12"/>
        <v>4.4539804375</v>
      </c>
      <c r="L123" s="211">
        <f t="shared" si="13"/>
        <v>24.39545556305479</v>
      </c>
      <c r="M123" s="222">
        <v>71.263687</v>
      </c>
    </row>
    <row r="124" spans="1:13" s="8" customFormat="1" ht="15">
      <c r="A124" s="196" t="s">
        <v>217</v>
      </c>
      <c r="B124" s="182">
        <v>3350</v>
      </c>
      <c r="C124" s="289">
        <f>Volume!J124</f>
        <v>63.5</v>
      </c>
      <c r="D124" s="323">
        <v>6.85</v>
      </c>
      <c r="E124" s="209">
        <f t="shared" si="7"/>
        <v>22947.5</v>
      </c>
      <c r="F124" s="214">
        <f t="shared" si="8"/>
        <v>10.787401574803148</v>
      </c>
      <c r="G124" s="280">
        <f t="shared" si="9"/>
        <v>33583.75</v>
      </c>
      <c r="H124" s="278">
        <v>5</v>
      </c>
      <c r="I124" s="210">
        <f t="shared" si="10"/>
        <v>10.025</v>
      </c>
      <c r="J124" s="217">
        <f t="shared" si="11"/>
        <v>0.1578740157480315</v>
      </c>
      <c r="K124" s="221">
        <f t="shared" si="12"/>
        <v>1.2383084375</v>
      </c>
      <c r="L124" s="211">
        <f t="shared" si="13"/>
        <v>6.7824946436772615</v>
      </c>
      <c r="M124" s="222">
        <v>19.812935</v>
      </c>
    </row>
    <row r="125" spans="1:13" s="8" customFormat="1" ht="15">
      <c r="A125" s="196" t="s">
        <v>236</v>
      </c>
      <c r="B125" s="182">
        <v>2700</v>
      </c>
      <c r="C125" s="289">
        <f>Volume!J125</f>
        <v>90.65</v>
      </c>
      <c r="D125" s="323">
        <v>10.07</v>
      </c>
      <c r="E125" s="209">
        <f t="shared" si="7"/>
        <v>27189</v>
      </c>
      <c r="F125" s="214">
        <f t="shared" si="8"/>
        <v>11.108659680088252</v>
      </c>
      <c r="G125" s="280">
        <f t="shared" si="9"/>
        <v>39426.75</v>
      </c>
      <c r="H125" s="278">
        <v>5</v>
      </c>
      <c r="I125" s="210">
        <f t="shared" si="10"/>
        <v>14.6025</v>
      </c>
      <c r="J125" s="217">
        <f t="shared" si="11"/>
        <v>0.1610865968008825</v>
      </c>
      <c r="K125" s="221">
        <f t="shared" si="12"/>
        <v>2.516185375</v>
      </c>
      <c r="L125" s="211">
        <f t="shared" si="13"/>
        <v>13.781714887520955</v>
      </c>
      <c r="M125" s="222">
        <v>40.258966</v>
      </c>
    </row>
    <row r="126" spans="1:13" s="8" customFormat="1" ht="15">
      <c r="A126" s="196" t="s">
        <v>204</v>
      </c>
      <c r="B126" s="182">
        <v>600</v>
      </c>
      <c r="C126" s="289">
        <f>Volume!J126</f>
        <v>496.5</v>
      </c>
      <c r="D126" s="323">
        <v>59.02</v>
      </c>
      <c r="E126" s="209">
        <f t="shared" si="7"/>
        <v>35412</v>
      </c>
      <c r="F126" s="214">
        <f t="shared" si="8"/>
        <v>11.887210473313194</v>
      </c>
      <c r="G126" s="280">
        <f t="shared" si="9"/>
        <v>50307</v>
      </c>
      <c r="H126" s="278">
        <v>5</v>
      </c>
      <c r="I126" s="210">
        <f t="shared" si="10"/>
        <v>83.845</v>
      </c>
      <c r="J126" s="217">
        <f t="shared" si="11"/>
        <v>0.1688721047331319</v>
      </c>
      <c r="K126" s="221">
        <f t="shared" si="12"/>
        <v>2.9258460625</v>
      </c>
      <c r="L126" s="211">
        <f t="shared" si="13"/>
        <v>16.0255188821892</v>
      </c>
      <c r="M126" s="222">
        <v>46.813537</v>
      </c>
    </row>
    <row r="127" spans="1:13" s="7" customFormat="1" ht="15">
      <c r="A127" s="196" t="s">
        <v>205</v>
      </c>
      <c r="B127" s="182">
        <v>500</v>
      </c>
      <c r="C127" s="289">
        <f>Volume!J127</f>
        <v>1225.45</v>
      </c>
      <c r="D127" s="323">
        <v>128.47</v>
      </c>
      <c r="E127" s="209">
        <f t="shared" si="7"/>
        <v>64235</v>
      </c>
      <c r="F127" s="214">
        <f t="shared" si="8"/>
        <v>10.483495858664165</v>
      </c>
      <c r="G127" s="280">
        <f t="shared" si="9"/>
        <v>94871.25</v>
      </c>
      <c r="H127" s="278">
        <v>5</v>
      </c>
      <c r="I127" s="210">
        <f t="shared" si="10"/>
        <v>189.7425</v>
      </c>
      <c r="J127" s="217">
        <f t="shared" si="11"/>
        <v>0.15483495858664165</v>
      </c>
      <c r="K127" s="221">
        <f t="shared" si="12"/>
        <v>2.6430249375</v>
      </c>
      <c r="L127" s="211">
        <f t="shared" si="13"/>
        <v>14.476443783174318</v>
      </c>
      <c r="M127" s="222">
        <v>42.288399</v>
      </c>
    </row>
    <row r="128" spans="1:13" s="7" customFormat="1" ht="15">
      <c r="A128" s="196" t="s">
        <v>37</v>
      </c>
      <c r="B128" s="182">
        <v>1600</v>
      </c>
      <c r="C128" s="289">
        <f>Volume!J128</f>
        <v>168</v>
      </c>
      <c r="D128" s="323">
        <v>17.94</v>
      </c>
      <c r="E128" s="209">
        <f t="shared" si="7"/>
        <v>28704.000000000004</v>
      </c>
      <c r="F128" s="214">
        <f t="shared" si="8"/>
        <v>10.678571428571429</v>
      </c>
      <c r="G128" s="280">
        <f t="shared" si="9"/>
        <v>42144</v>
      </c>
      <c r="H128" s="278">
        <v>5</v>
      </c>
      <c r="I128" s="210">
        <f t="shared" si="10"/>
        <v>26.34</v>
      </c>
      <c r="J128" s="217">
        <f t="shared" si="11"/>
        <v>0.15678571428571428</v>
      </c>
      <c r="K128" s="221">
        <f t="shared" si="12"/>
        <v>2.044305875</v>
      </c>
      <c r="L128" s="211">
        <f t="shared" si="13"/>
        <v>11.197124421778364</v>
      </c>
      <c r="M128" s="222">
        <v>32.708894</v>
      </c>
    </row>
    <row r="129" spans="1:13" s="7" customFormat="1" ht="15">
      <c r="A129" s="196" t="s">
        <v>304</v>
      </c>
      <c r="B129" s="182">
        <v>150</v>
      </c>
      <c r="C129" s="289">
        <f>Volume!J129</f>
        <v>1698.9</v>
      </c>
      <c r="D129" s="323">
        <v>335.17</v>
      </c>
      <c r="E129" s="209">
        <f t="shared" si="7"/>
        <v>50275.5</v>
      </c>
      <c r="F129" s="214">
        <f t="shared" si="8"/>
        <v>19.72864794867267</v>
      </c>
      <c r="G129" s="280">
        <f t="shared" si="9"/>
        <v>63017.25</v>
      </c>
      <c r="H129" s="278">
        <v>5</v>
      </c>
      <c r="I129" s="210">
        <f t="shared" si="10"/>
        <v>420.115</v>
      </c>
      <c r="J129" s="217">
        <f t="shared" si="11"/>
        <v>0.2472864794867267</v>
      </c>
      <c r="K129" s="221">
        <f t="shared" si="12"/>
        <v>5.0662755625</v>
      </c>
      <c r="L129" s="211">
        <f t="shared" si="13"/>
        <v>27.749134081184245</v>
      </c>
      <c r="M129" s="222">
        <v>81.060409</v>
      </c>
    </row>
    <row r="130" spans="1:13" s="7" customFormat="1" ht="15">
      <c r="A130" s="196" t="s">
        <v>229</v>
      </c>
      <c r="B130" s="182">
        <v>375</v>
      </c>
      <c r="C130" s="289">
        <f>Volume!J130</f>
        <v>1116.65</v>
      </c>
      <c r="D130" s="323">
        <v>134.15</v>
      </c>
      <c r="E130" s="209">
        <f t="shared" si="7"/>
        <v>50306.25</v>
      </c>
      <c r="F130" s="214">
        <f t="shared" si="8"/>
        <v>12.013612143464828</v>
      </c>
      <c r="G130" s="280">
        <f t="shared" si="9"/>
        <v>85229.47875000001</v>
      </c>
      <c r="H130" s="278">
        <v>8.34</v>
      </c>
      <c r="I130" s="210">
        <f t="shared" si="10"/>
        <v>227.27861000000001</v>
      </c>
      <c r="J130" s="217">
        <f t="shared" si="11"/>
        <v>0.20353612143464828</v>
      </c>
      <c r="K130" s="221">
        <f t="shared" si="12"/>
        <v>3.1018835625</v>
      </c>
      <c r="L130" s="211">
        <f t="shared" si="13"/>
        <v>16.989715979357356</v>
      </c>
      <c r="M130" s="222">
        <v>49.630137</v>
      </c>
    </row>
    <row r="131" spans="1:13" s="7" customFormat="1" ht="15">
      <c r="A131" s="196" t="s">
        <v>279</v>
      </c>
      <c r="B131" s="182">
        <v>350</v>
      </c>
      <c r="C131" s="289">
        <f>Volume!J131</f>
        <v>1088.6</v>
      </c>
      <c r="D131" s="323">
        <v>269.37</v>
      </c>
      <c r="E131" s="209">
        <f t="shared" si="7"/>
        <v>94279.5</v>
      </c>
      <c r="F131" s="214">
        <f t="shared" si="8"/>
        <v>24.744626125298552</v>
      </c>
      <c r="G131" s="280">
        <f t="shared" si="9"/>
        <v>113330</v>
      </c>
      <c r="H131" s="278">
        <v>5</v>
      </c>
      <c r="I131" s="210">
        <f t="shared" si="10"/>
        <v>323.8</v>
      </c>
      <c r="J131" s="217">
        <f t="shared" si="11"/>
        <v>0.2974462612529855</v>
      </c>
      <c r="K131" s="221">
        <f t="shared" si="12"/>
        <v>3.6691494375</v>
      </c>
      <c r="L131" s="211">
        <f t="shared" si="13"/>
        <v>20.096759137761417</v>
      </c>
      <c r="M131" s="222">
        <v>58.706391</v>
      </c>
    </row>
    <row r="132" spans="1:13" s="7" customFormat="1" ht="15">
      <c r="A132" s="196" t="s">
        <v>180</v>
      </c>
      <c r="B132" s="182">
        <v>1500</v>
      </c>
      <c r="C132" s="289">
        <f>Volume!J132</f>
        <v>202.55</v>
      </c>
      <c r="D132" s="323">
        <v>27.58</v>
      </c>
      <c r="E132" s="209">
        <f t="shared" si="7"/>
        <v>41370</v>
      </c>
      <c r="F132" s="214">
        <f t="shared" si="8"/>
        <v>13.616391014564302</v>
      </c>
      <c r="G132" s="280">
        <f t="shared" si="9"/>
        <v>56561.25</v>
      </c>
      <c r="H132" s="278">
        <v>5</v>
      </c>
      <c r="I132" s="210">
        <f t="shared" si="10"/>
        <v>37.7075</v>
      </c>
      <c r="J132" s="217">
        <f t="shared" si="11"/>
        <v>0.18616391014564307</v>
      </c>
      <c r="K132" s="221">
        <f t="shared" si="12"/>
        <v>3.384001375</v>
      </c>
      <c r="L132" s="211">
        <f t="shared" si="13"/>
        <v>18.534938877159988</v>
      </c>
      <c r="M132" s="222">
        <v>54.144022</v>
      </c>
    </row>
    <row r="133" spans="1:13" s="8" customFormat="1" ht="15">
      <c r="A133" s="196" t="s">
        <v>181</v>
      </c>
      <c r="B133" s="182">
        <v>850</v>
      </c>
      <c r="C133" s="289">
        <f>Volume!J133</f>
        <v>362.15</v>
      </c>
      <c r="D133" s="323">
        <v>88.05</v>
      </c>
      <c r="E133" s="209">
        <f aca="true" t="shared" si="14" ref="E133:E157">D133*B133</f>
        <v>74842.5</v>
      </c>
      <c r="F133" s="214">
        <f aca="true" t="shared" si="15" ref="F133:F157">D133/C133*100</f>
        <v>24.313129918542042</v>
      </c>
      <c r="G133" s="280">
        <f aca="true" t="shared" si="16" ref="G133:G157">(B133*C133)*H133%+E133</f>
        <v>90233.875</v>
      </c>
      <c r="H133" s="278">
        <v>5</v>
      </c>
      <c r="I133" s="210">
        <f aca="true" t="shared" si="17" ref="I133:I157">G133/B133</f>
        <v>106.1575</v>
      </c>
      <c r="J133" s="217">
        <f aca="true" t="shared" si="18" ref="J133:J157">I133/C133</f>
        <v>0.2931312991854204</v>
      </c>
      <c r="K133" s="221">
        <f aca="true" t="shared" si="19" ref="K133:K157">M133/16</f>
        <v>3.422765625</v>
      </c>
      <c r="L133" s="211">
        <f aca="true" t="shared" si="20" ref="L133:L157">K133*SQRT(30)</f>
        <v>18.747259418657684</v>
      </c>
      <c r="M133" s="222">
        <v>54.76425</v>
      </c>
    </row>
    <row r="134" spans="1:13" s="7" customFormat="1" ht="15">
      <c r="A134" s="196" t="s">
        <v>150</v>
      </c>
      <c r="B134" s="182">
        <v>875</v>
      </c>
      <c r="C134" s="289">
        <f>Volume!J134</f>
        <v>539.3</v>
      </c>
      <c r="D134" s="323">
        <v>63.06</v>
      </c>
      <c r="E134" s="209">
        <f t="shared" si="14"/>
        <v>55177.5</v>
      </c>
      <c r="F134" s="214">
        <f t="shared" si="15"/>
        <v>11.692935286482479</v>
      </c>
      <c r="G134" s="280">
        <f t="shared" si="16"/>
        <v>78771.875</v>
      </c>
      <c r="H134" s="278">
        <v>5</v>
      </c>
      <c r="I134" s="210">
        <f t="shared" si="17"/>
        <v>90.025</v>
      </c>
      <c r="J134" s="217">
        <f t="shared" si="18"/>
        <v>0.1669293528648248</v>
      </c>
      <c r="K134" s="221">
        <f t="shared" si="19"/>
        <v>2.970833875</v>
      </c>
      <c r="L134" s="211">
        <f t="shared" si="20"/>
        <v>16.271927279379828</v>
      </c>
      <c r="M134" s="222">
        <v>47.533342</v>
      </c>
    </row>
    <row r="135" spans="1:13" s="8" customFormat="1" ht="15">
      <c r="A135" s="196" t="s">
        <v>151</v>
      </c>
      <c r="B135" s="182">
        <v>450</v>
      </c>
      <c r="C135" s="289">
        <f>Volume!J135</f>
        <v>1030.4</v>
      </c>
      <c r="D135" s="323">
        <v>108.84</v>
      </c>
      <c r="E135" s="209">
        <f t="shared" si="14"/>
        <v>48978</v>
      </c>
      <c r="F135" s="214">
        <f t="shared" si="15"/>
        <v>10.562888198757763</v>
      </c>
      <c r="G135" s="280">
        <f t="shared" si="16"/>
        <v>72162</v>
      </c>
      <c r="H135" s="278">
        <v>5</v>
      </c>
      <c r="I135" s="210">
        <f t="shared" si="17"/>
        <v>160.36</v>
      </c>
      <c r="J135" s="217">
        <f t="shared" si="18"/>
        <v>0.15562888198757763</v>
      </c>
      <c r="K135" s="221">
        <f t="shared" si="19"/>
        <v>1.796147375</v>
      </c>
      <c r="L135" s="211">
        <f t="shared" si="20"/>
        <v>9.837904338911907</v>
      </c>
      <c r="M135" s="222">
        <v>28.738358</v>
      </c>
    </row>
    <row r="136" spans="1:13" s="8" customFormat="1" ht="15">
      <c r="A136" s="196" t="s">
        <v>215</v>
      </c>
      <c r="B136" s="182">
        <v>250</v>
      </c>
      <c r="C136" s="289">
        <f>Volume!J136</f>
        <v>1523.55</v>
      </c>
      <c r="D136" s="323">
        <v>242.82</v>
      </c>
      <c r="E136" s="209">
        <f t="shared" si="14"/>
        <v>60705</v>
      </c>
      <c r="F136" s="214">
        <f t="shared" si="15"/>
        <v>15.937776902628729</v>
      </c>
      <c r="G136" s="280">
        <f t="shared" si="16"/>
        <v>79749.375</v>
      </c>
      <c r="H136" s="278">
        <v>5</v>
      </c>
      <c r="I136" s="210">
        <f t="shared" si="17"/>
        <v>318.9975</v>
      </c>
      <c r="J136" s="217">
        <f t="shared" si="18"/>
        <v>0.2093777690262873</v>
      </c>
      <c r="K136" s="221">
        <f t="shared" si="19"/>
        <v>3.8444254375</v>
      </c>
      <c r="L136" s="211">
        <f t="shared" si="20"/>
        <v>21.056785327654172</v>
      </c>
      <c r="M136" s="222">
        <v>61.510807</v>
      </c>
    </row>
    <row r="137" spans="1:13" s="8" customFormat="1" ht="15">
      <c r="A137" s="196" t="s">
        <v>230</v>
      </c>
      <c r="B137" s="182">
        <v>200</v>
      </c>
      <c r="C137" s="289">
        <f>Volume!J137</f>
        <v>1243.6</v>
      </c>
      <c r="D137" s="323">
        <v>141.96</v>
      </c>
      <c r="E137" s="209">
        <f t="shared" si="14"/>
        <v>28392</v>
      </c>
      <c r="F137" s="214">
        <f t="shared" si="15"/>
        <v>11.415246059826313</v>
      </c>
      <c r="G137" s="280">
        <f t="shared" si="16"/>
        <v>40828</v>
      </c>
      <c r="H137" s="278">
        <v>5</v>
      </c>
      <c r="I137" s="210">
        <f t="shared" si="17"/>
        <v>204.14</v>
      </c>
      <c r="J137" s="217">
        <f t="shared" si="18"/>
        <v>0.1641524605982631</v>
      </c>
      <c r="K137" s="221">
        <f t="shared" si="19"/>
        <v>2.4607636875</v>
      </c>
      <c r="L137" s="211">
        <f t="shared" si="20"/>
        <v>13.478157803333435</v>
      </c>
      <c r="M137" s="222">
        <v>39.372219</v>
      </c>
    </row>
    <row r="138" spans="1:13" s="7" customFormat="1" ht="15">
      <c r="A138" s="196" t="s">
        <v>91</v>
      </c>
      <c r="B138" s="182">
        <v>7600</v>
      </c>
      <c r="C138" s="289">
        <f>Volume!J138</f>
        <v>75.7</v>
      </c>
      <c r="D138" s="323">
        <v>9.26</v>
      </c>
      <c r="E138" s="209">
        <f t="shared" si="14"/>
        <v>70376</v>
      </c>
      <c r="F138" s="214">
        <f t="shared" si="15"/>
        <v>12.232496697490092</v>
      </c>
      <c r="G138" s="280">
        <f t="shared" si="16"/>
        <v>99142</v>
      </c>
      <c r="H138" s="278">
        <v>5</v>
      </c>
      <c r="I138" s="210">
        <f t="shared" si="17"/>
        <v>13.045</v>
      </c>
      <c r="J138" s="217">
        <f t="shared" si="18"/>
        <v>0.1723249669749009</v>
      </c>
      <c r="K138" s="221">
        <f t="shared" si="19"/>
        <v>3.15655025</v>
      </c>
      <c r="L138" s="211">
        <f t="shared" si="20"/>
        <v>17.289137758235714</v>
      </c>
      <c r="M138" s="222">
        <v>50.504804</v>
      </c>
    </row>
    <row r="139" spans="1:13" s="7" customFormat="1" ht="15">
      <c r="A139" s="196" t="s">
        <v>152</v>
      </c>
      <c r="B139" s="182">
        <v>1350</v>
      </c>
      <c r="C139" s="289">
        <f>Volume!J139</f>
        <v>219.75</v>
      </c>
      <c r="D139" s="323">
        <v>23.28</v>
      </c>
      <c r="E139" s="209">
        <f t="shared" si="14"/>
        <v>31428</v>
      </c>
      <c r="F139" s="214">
        <f t="shared" si="15"/>
        <v>10.593856655290104</v>
      </c>
      <c r="G139" s="280">
        <f t="shared" si="16"/>
        <v>46261.125</v>
      </c>
      <c r="H139" s="278">
        <v>5</v>
      </c>
      <c r="I139" s="210">
        <f t="shared" si="17"/>
        <v>34.2675</v>
      </c>
      <c r="J139" s="217">
        <f t="shared" si="18"/>
        <v>0.155938566552901</v>
      </c>
      <c r="K139" s="221">
        <f t="shared" si="19"/>
        <v>1.588664125</v>
      </c>
      <c r="L139" s="211">
        <f t="shared" si="20"/>
        <v>8.701471775617069</v>
      </c>
      <c r="M139" s="222">
        <v>25.418626</v>
      </c>
    </row>
    <row r="140" spans="1:13" s="8" customFormat="1" ht="15">
      <c r="A140" s="196" t="s">
        <v>208</v>
      </c>
      <c r="B140" s="182">
        <v>412</v>
      </c>
      <c r="C140" s="289">
        <f>Volume!J140</f>
        <v>941.2</v>
      </c>
      <c r="D140" s="323">
        <v>98.97</v>
      </c>
      <c r="E140" s="209">
        <f t="shared" si="14"/>
        <v>40775.64</v>
      </c>
      <c r="F140" s="214">
        <f t="shared" si="15"/>
        <v>10.515299617509562</v>
      </c>
      <c r="G140" s="280">
        <f t="shared" si="16"/>
        <v>60164.36</v>
      </c>
      <c r="H140" s="278">
        <v>5</v>
      </c>
      <c r="I140" s="210">
        <f t="shared" si="17"/>
        <v>146.03</v>
      </c>
      <c r="J140" s="217">
        <f t="shared" si="18"/>
        <v>0.15515299617509562</v>
      </c>
      <c r="K140" s="221">
        <f t="shared" si="19"/>
        <v>2.4501476875</v>
      </c>
      <c r="L140" s="211">
        <f t="shared" si="20"/>
        <v>13.420011576628685</v>
      </c>
      <c r="M140" s="222">
        <v>39.202363</v>
      </c>
    </row>
    <row r="141" spans="1:13" s="7" customFormat="1" ht="15">
      <c r="A141" s="196" t="s">
        <v>231</v>
      </c>
      <c r="B141" s="182">
        <v>800</v>
      </c>
      <c r="C141" s="289">
        <f>Volume!J141</f>
        <v>579.05</v>
      </c>
      <c r="D141" s="323">
        <v>60.97</v>
      </c>
      <c r="E141" s="209">
        <f t="shared" si="14"/>
        <v>48776</v>
      </c>
      <c r="F141" s="214">
        <f t="shared" si="15"/>
        <v>10.529315257749763</v>
      </c>
      <c r="G141" s="280">
        <f t="shared" si="16"/>
        <v>71938</v>
      </c>
      <c r="H141" s="278">
        <v>5</v>
      </c>
      <c r="I141" s="210">
        <f t="shared" si="17"/>
        <v>89.9225</v>
      </c>
      <c r="J141" s="217">
        <f t="shared" si="18"/>
        <v>0.15529315257749762</v>
      </c>
      <c r="K141" s="221">
        <f t="shared" si="19"/>
        <v>2.229290125</v>
      </c>
      <c r="L141" s="211">
        <f t="shared" si="20"/>
        <v>12.210324886860114</v>
      </c>
      <c r="M141" s="222">
        <v>35.668642</v>
      </c>
    </row>
    <row r="142" spans="1:13" s="8" customFormat="1" ht="15">
      <c r="A142" s="196" t="s">
        <v>185</v>
      </c>
      <c r="B142" s="182">
        <v>675</v>
      </c>
      <c r="C142" s="289">
        <f>Volume!J142</f>
        <v>468.15</v>
      </c>
      <c r="D142" s="323">
        <v>49.89</v>
      </c>
      <c r="E142" s="209">
        <f t="shared" si="14"/>
        <v>33675.75</v>
      </c>
      <c r="F142" s="214">
        <f t="shared" si="15"/>
        <v>10.656840756167895</v>
      </c>
      <c r="G142" s="280">
        <f t="shared" si="16"/>
        <v>49475.8125</v>
      </c>
      <c r="H142" s="278">
        <v>5</v>
      </c>
      <c r="I142" s="210">
        <f t="shared" si="17"/>
        <v>73.2975</v>
      </c>
      <c r="J142" s="217">
        <f t="shared" si="18"/>
        <v>0.15656840756167895</v>
      </c>
      <c r="K142" s="221">
        <f t="shared" si="19"/>
        <v>2.3935184375</v>
      </c>
      <c r="L142" s="211">
        <f t="shared" si="20"/>
        <v>13.109840400232692</v>
      </c>
      <c r="M142" s="222">
        <v>38.296295</v>
      </c>
    </row>
    <row r="143" spans="1:13" s="7" customFormat="1" ht="15">
      <c r="A143" s="196" t="s">
        <v>206</v>
      </c>
      <c r="B143" s="182">
        <v>275</v>
      </c>
      <c r="C143" s="289">
        <f>Volume!J143</f>
        <v>726.9</v>
      </c>
      <c r="D143" s="323">
        <v>77.9</v>
      </c>
      <c r="E143" s="209">
        <f t="shared" si="14"/>
        <v>21422.5</v>
      </c>
      <c r="F143" s="214">
        <f t="shared" si="15"/>
        <v>10.716742330444355</v>
      </c>
      <c r="G143" s="280">
        <f t="shared" si="16"/>
        <v>31417.375</v>
      </c>
      <c r="H143" s="278">
        <v>5</v>
      </c>
      <c r="I143" s="210">
        <f t="shared" si="17"/>
        <v>114.245</v>
      </c>
      <c r="J143" s="217">
        <f t="shared" si="18"/>
        <v>0.15716742330444353</v>
      </c>
      <c r="K143" s="221">
        <f t="shared" si="19"/>
        <v>1.6223405</v>
      </c>
      <c r="L143" s="211">
        <f t="shared" si="20"/>
        <v>8.885924878042099</v>
      </c>
      <c r="M143" s="222">
        <v>25.957448</v>
      </c>
    </row>
    <row r="144" spans="1:13" s="7" customFormat="1" ht="15">
      <c r="A144" s="196" t="s">
        <v>118</v>
      </c>
      <c r="B144" s="182">
        <v>250</v>
      </c>
      <c r="C144" s="289">
        <f>Volume!J144</f>
        <v>1323.95</v>
      </c>
      <c r="D144" s="323">
        <v>137.26</v>
      </c>
      <c r="E144" s="209">
        <f t="shared" si="14"/>
        <v>34315</v>
      </c>
      <c r="F144" s="214">
        <f t="shared" si="15"/>
        <v>10.367461006835605</v>
      </c>
      <c r="G144" s="280">
        <f t="shared" si="16"/>
        <v>50864.375</v>
      </c>
      <c r="H144" s="278">
        <v>5</v>
      </c>
      <c r="I144" s="210">
        <f t="shared" si="17"/>
        <v>203.4575</v>
      </c>
      <c r="J144" s="217">
        <f t="shared" si="18"/>
        <v>0.15367461006835606</v>
      </c>
      <c r="K144" s="221">
        <f t="shared" si="19"/>
        <v>2.07079775</v>
      </c>
      <c r="L144" s="211">
        <f t="shared" si="20"/>
        <v>11.342226397059436</v>
      </c>
      <c r="M144" s="222">
        <v>33.132764</v>
      </c>
    </row>
    <row r="145" spans="1:13" s="7" customFormat="1" ht="15">
      <c r="A145" s="196" t="s">
        <v>232</v>
      </c>
      <c r="B145" s="182">
        <v>411</v>
      </c>
      <c r="C145" s="289">
        <f>Volume!J145</f>
        <v>895.1</v>
      </c>
      <c r="D145" s="323">
        <v>131.15</v>
      </c>
      <c r="E145" s="209">
        <f t="shared" si="14"/>
        <v>53902.65</v>
      </c>
      <c r="F145" s="214">
        <f t="shared" si="15"/>
        <v>14.651994190593228</v>
      </c>
      <c r="G145" s="280">
        <f t="shared" si="16"/>
        <v>72296.955</v>
      </c>
      <c r="H145" s="278">
        <v>5</v>
      </c>
      <c r="I145" s="210">
        <f t="shared" si="17"/>
        <v>175.905</v>
      </c>
      <c r="J145" s="217">
        <f t="shared" si="18"/>
        <v>0.1965199419059323</v>
      </c>
      <c r="K145" s="221">
        <f t="shared" si="19"/>
        <v>3.570430625</v>
      </c>
      <c r="L145" s="211">
        <f t="shared" si="20"/>
        <v>19.55605393319769</v>
      </c>
      <c r="M145" s="222">
        <v>57.12689</v>
      </c>
    </row>
    <row r="146" spans="1:13" s="7" customFormat="1" ht="15">
      <c r="A146" s="196" t="s">
        <v>305</v>
      </c>
      <c r="B146" s="182">
        <v>3850</v>
      </c>
      <c r="C146" s="289">
        <f>Volume!J146</f>
        <v>54.4</v>
      </c>
      <c r="D146" s="323">
        <v>6.75</v>
      </c>
      <c r="E146" s="209">
        <f t="shared" si="14"/>
        <v>25987.5</v>
      </c>
      <c r="F146" s="214">
        <f t="shared" si="15"/>
        <v>12.408088235294118</v>
      </c>
      <c r="G146" s="280">
        <f t="shared" si="16"/>
        <v>36459.5</v>
      </c>
      <c r="H146" s="278">
        <v>5</v>
      </c>
      <c r="I146" s="210">
        <f t="shared" si="17"/>
        <v>9.47</v>
      </c>
      <c r="J146" s="217">
        <f t="shared" si="18"/>
        <v>0.1740808823529412</v>
      </c>
      <c r="K146" s="221">
        <f t="shared" si="19"/>
        <v>3.0576005625</v>
      </c>
      <c r="L146" s="211">
        <f t="shared" si="20"/>
        <v>16.747167999217343</v>
      </c>
      <c r="M146" s="222">
        <v>48.921609</v>
      </c>
    </row>
    <row r="147" spans="1:13" s="7" customFormat="1" ht="15">
      <c r="A147" s="196" t="s">
        <v>306</v>
      </c>
      <c r="B147" s="182">
        <v>10450</v>
      </c>
      <c r="C147" s="289">
        <f>Volume!J147</f>
        <v>21.9</v>
      </c>
      <c r="D147" s="323">
        <v>2.82</v>
      </c>
      <c r="E147" s="209">
        <f t="shared" si="14"/>
        <v>29469</v>
      </c>
      <c r="F147" s="214">
        <f t="shared" si="15"/>
        <v>12.876712328767123</v>
      </c>
      <c r="G147" s="280">
        <f t="shared" si="16"/>
        <v>40911.75</v>
      </c>
      <c r="H147" s="278">
        <v>5</v>
      </c>
      <c r="I147" s="210">
        <f t="shared" si="17"/>
        <v>3.915</v>
      </c>
      <c r="J147" s="217">
        <f t="shared" si="18"/>
        <v>0.17876712328767125</v>
      </c>
      <c r="K147" s="221">
        <f t="shared" si="19"/>
        <v>3.3860664375</v>
      </c>
      <c r="L147" s="211">
        <f t="shared" si="20"/>
        <v>18.546249690299067</v>
      </c>
      <c r="M147" s="222">
        <v>54.177063</v>
      </c>
    </row>
    <row r="148" spans="1:13" s="8" customFormat="1" ht="15">
      <c r="A148" s="196" t="s">
        <v>173</v>
      </c>
      <c r="B148" s="182">
        <v>2950</v>
      </c>
      <c r="C148" s="289">
        <f>Volume!J148</f>
        <v>82.25</v>
      </c>
      <c r="D148" s="323">
        <v>8.77</v>
      </c>
      <c r="E148" s="209">
        <f t="shared" si="14"/>
        <v>25871.5</v>
      </c>
      <c r="F148" s="214">
        <f t="shared" si="15"/>
        <v>10.662613981762917</v>
      </c>
      <c r="G148" s="280">
        <f t="shared" si="16"/>
        <v>38003.375</v>
      </c>
      <c r="H148" s="278">
        <v>5</v>
      </c>
      <c r="I148" s="210">
        <f t="shared" si="17"/>
        <v>12.8825</v>
      </c>
      <c r="J148" s="217">
        <f t="shared" si="18"/>
        <v>0.15662613981762918</v>
      </c>
      <c r="K148" s="221">
        <f t="shared" si="19"/>
        <v>2.736723</v>
      </c>
      <c r="L148" s="211">
        <f t="shared" si="20"/>
        <v>14.989649207432107</v>
      </c>
      <c r="M148" s="222">
        <v>43.787568</v>
      </c>
    </row>
    <row r="149" spans="1:13" s="7" customFormat="1" ht="15">
      <c r="A149" s="196" t="s">
        <v>307</v>
      </c>
      <c r="B149" s="182">
        <v>200</v>
      </c>
      <c r="C149" s="289">
        <f>Volume!J149</f>
        <v>1073.25</v>
      </c>
      <c r="D149" s="323">
        <v>124.72</v>
      </c>
      <c r="E149" s="209">
        <f t="shared" si="14"/>
        <v>24944</v>
      </c>
      <c r="F149" s="214">
        <f t="shared" si="15"/>
        <v>11.620778010715117</v>
      </c>
      <c r="G149" s="280">
        <f t="shared" si="16"/>
        <v>35676.5</v>
      </c>
      <c r="H149" s="278">
        <v>5</v>
      </c>
      <c r="I149" s="210">
        <f t="shared" si="17"/>
        <v>178.3825</v>
      </c>
      <c r="J149" s="217">
        <f t="shared" si="18"/>
        <v>0.16620778010715118</v>
      </c>
      <c r="K149" s="221">
        <f t="shared" si="19"/>
        <v>2.5993168125</v>
      </c>
      <c r="L149" s="211">
        <f t="shared" si="20"/>
        <v>14.237044523086764</v>
      </c>
      <c r="M149" s="222">
        <v>41.589069</v>
      </c>
    </row>
    <row r="150" spans="1:13" s="7" customFormat="1" ht="15">
      <c r="A150" s="196" t="s">
        <v>82</v>
      </c>
      <c r="B150" s="182">
        <v>4200</v>
      </c>
      <c r="C150" s="289">
        <f>Volume!J150</f>
        <v>122.6</v>
      </c>
      <c r="D150" s="323">
        <v>14.8</v>
      </c>
      <c r="E150" s="209">
        <f t="shared" si="14"/>
        <v>62160</v>
      </c>
      <c r="F150" s="214">
        <f t="shared" si="15"/>
        <v>12.071778140293638</v>
      </c>
      <c r="G150" s="280">
        <f t="shared" si="16"/>
        <v>87906</v>
      </c>
      <c r="H150" s="278">
        <v>5</v>
      </c>
      <c r="I150" s="210">
        <f t="shared" si="17"/>
        <v>20.93</v>
      </c>
      <c r="J150" s="217">
        <f t="shared" si="18"/>
        <v>0.1707177814029364</v>
      </c>
      <c r="K150" s="221">
        <f t="shared" si="19"/>
        <v>3.184963</v>
      </c>
      <c r="L150" s="211">
        <f t="shared" si="20"/>
        <v>17.444760799193265</v>
      </c>
      <c r="M150" s="222">
        <v>50.959408</v>
      </c>
    </row>
    <row r="151" spans="1:13" s="8" customFormat="1" ht="15">
      <c r="A151" s="196" t="s">
        <v>153</v>
      </c>
      <c r="B151" s="182">
        <v>900</v>
      </c>
      <c r="C151" s="289">
        <f>Volume!J151</f>
        <v>499.8</v>
      </c>
      <c r="D151" s="323">
        <v>51.7</v>
      </c>
      <c r="E151" s="209">
        <f t="shared" si="14"/>
        <v>46530</v>
      </c>
      <c r="F151" s="214">
        <f t="shared" si="15"/>
        <v>10.344137655062024</v>
      </c>
      <c r="G151" s="280">
        <f t="shared" si="16"/>
        <v>69021</v>
      </c>
      <c r="H151" s="278">
        <v>5</v>
      </c>
      <c r="I151" s="210">
        <f t="shared" si="17"/>
        <v>76.69</v>
      </c>
      <c r="J151" s="217">
        <f t="shared" si="18"/>
        <v>0.15344137655062023</v>
      </c>
      <c r="K151" s="221">
        <f t="shared" si="19"/>
        <v>2.238566375</v>
      </c>
      <c r="L151" s="211">
        <f t="shared" si="20"/>
        <v>12.261133000600688</v>
      </c>
      <c r="M151" s="222">
        <v>35.817062</v>
      </c>
    </row>
    <row r="152" spans="1:13" s="7" customFormat="1" ht="15">
      <c r="A152" s="196" t="s">
        <v>154</v>
      </c>
      <c r="B152" s="182">
        <v>6900</v>
      </c>
      <c r="C152" s="289">
        <f>Volume!J152</f>
        <v>49.1</v>
      </c>
      <c r="D152" s="323">
        <v>5.64</v>
      </c>
      <c r="E152" s="209">
        <f t="shared" si="14"/>
        <v>38916</v>
      </c>
      <c r="F152" s="214">
        <f t="shared" si="15"/>
        <v>11.486761710794296</v>
      </c>
      <c r="G152" s="280">
        <f t="shared" si="16"/>
        <v>55855.5</v>
      </c>
      <c r="H152" s="278">
        <v>5</v>
      </c>
      <c r="I152" s="210">
        <f t="shared" si="17"/>
        <v>8.095</v>
      </c>
      <c r="J152" s="217">
        <f t="shared" si="18"/>
        <v>0.16486761710794298</v>
      </c>
      <c r="K152" s="221">
        <f t="shared" si="19"/>
        <v>2.8847229375</v>
      </c>
      <c r="L152" s="211">
        <f t="shared" si="20"/>
        <v>15.800278250213154</v>
      </c>
      <c r="M152" s="222">
        <v>46.155567</v>
      </c>
    </row>
    <row r="153" spans="1:13" s="7" customFormat="1" ht="15">
      <c r="A153" s="196" t="s">
        <v>308</v>
      </c>
      <c r="B153" s="182">
        <v>1800</v>
      </c>
      <c r="C153" s="289">
        <f>Volume!J153</f>
        <v>109.8</v>
      </c>
      <c r="D153" s="323">
        <v>14.7</v>
      </c>
      <c r="E153" s="209">
        <f t="shared" si="14"/>
        <v>26460</v>
      </c>
      <c r="F153" s="214">
        <f t="shared" si="15"/>
        <v>13.387978142076504</v>
      </c>
      <c r="G153" s="280">
        <f t="shared" si="16"/>
        <v>36342</v>
      </c>
      <c r="H153" s="278">
        <v>5</v>
      </c>
      <c r="I153" s="210">
        <f t="shared" si="17"/>
        <v>20.19</v>
      </c>
      <c r="J153" s="217">
        <f t="shared" si="18"/>
        <v>0.18387978142076505</v>
      </c>
      <c r="K153" s="221">
        <f t="shared" si="19"/>
        <v>3.3780660625</v>
      </c>
      <c r="L153" s="211">
        <f t="shared" si="20"/>
        <v>18.50242983173906</v>
      </c>
      <c r="M153" s="222">
        <v>54.049057</v>
      </c>
    </row>
    <row r="154" spans="1:13" s="8" customFormat="1" ht="15">
      <c r="A154" s="196" t="s">
        <v>155</v>
      </c>
      <c r="B154" s="182">
        <v>525</v>
      </c>
      <c r="C154" s="289">
        <f>Volume!J154</f>
        <v>436</v>
      </c>
      <c r="D154" s="323">
        <v>50.17</v>
      </c>
      <c r="E154" s="209">
        <f t="shared" si="14"/>
        <v>26339.25</v>
      </c>
      <c r="F154" s="214">
        <f t="shared" si="15"/>
        <v>11.506880733944955</v>
      </c>
      <c r="G154" s="280">
        <f t="shared" si="16"/>
        <v>37784.25</v>
      </c>
      <c r="H154" s="278">
        <v>5</v>
      </c>
      <c r="I154" s="210">
        <f t="shared" si="17"/>
        <v>71.97</v>
      </c>
      <c r="J154" s="217">
        <f t="shared" si="18"/>
        <v>0.16506880733944954</v>
      </c>
      <c r="K154" s="221">
        <f t="shared" si="19"/>
        <v>2.8725259375</v>
      </c>
      <c r="L154" s="211">
        <f t="shared" si="20"/>
        <v>15.733472529874248</v>
      </c>
      <c r="M154" s="222">
        <v>45.960415</v>
      </c>
    </row>
    <row r="155" spans="1:13" s="7" customFormat="1" ht="15">
      <c r="A155" s="196" t="s">
        <v>38</v>
      </c>
      <c r="B155" s="182">
        <v>600</v>
      </c>
      <c r="C155" s="289">
        <f>Volume!J155</f>
        <v>626.45</v>
      </c>
      <c r="D155" s="323">
        <v>69.93</v>
      </c>
      <c r="E155" s="209">
        <f t="shared" si="14"/>
        <v>41958.00000000001</v>
      </c>
      <c r="F155" s="214">
        <f t="shared" si="15"/>
        <v>11.162902067204087</v>
      </c>
      <c r="G155" s="280">
        <f t="shared" si="16"/>
        <v>60751.50000000001</v>
      </c>
      <c r="H155" s="278">
        <v>5</v>
      </c>
      <c r="I155" s="210">
        <f t="shared" si="17"/>
        <v>101.25250000000001</v>
      </c>
      <c r="J155" s="217">
        <f t="shared" si="18"/>
        <v>0.16162902067204088</v>
      </c>
      <c r="K155" s="221">
        <f t="shared" si="19"/>
        <v>2.2368231875</v>
      </c>
      <c r="L155" s="211">
        <f t="shared" si="20"/>
        <v>12.251585169443578</v>
      </c>
      <c r="M155" s="222">
        <v>35.789171</v>
      </c>
    </row>
    <row r="156" spans="1:13" s="8" customFormat="1" ht="15">
      <c r="A156" s="196" t="s">
        <v>156</v>
      </c>
      <c r="B156" s="182">
        <v>600</v>
      </c>
      <c r="C156" s="289">
        <f>Volume!J156</f>
        <v>355.25</v>
      </c>
      <c r="D156" s="323">
        <v>37.09</v>
      </c>
      <c r="E156" s="209">
        <f t="shared" si="14"/>
        <v>22254.000000000004</v>
      </c>
      <c r="F156" s="214">
        <f t="shared" si="15"/>
        <v>10.440534834623506</v>
      </c>
      <c r="G156" s="280">
        <f t="shared" si="16"/>
        <v>32911.5</v>
      </c>
      <c r="H156" s="278">
        <v>5</v>
      </c>
      <c r="I156" s="210">
        <f t="shared" si="17"/>
        <v>54.8525</v>
      </c>
      <c r="J156" s="217">
        <f t="shared" si="18"/>
        <v>0.15440534834623504</v>
      </c>
      <c r="K156" s="221">
        <f t="shared" si="19"/>
        <v>2.1191735</v>
      </c>
      <c r="L156" s="211">
        <f t="shared" si="20"/>
        <v>11.607191292171741</v>
      </c>
      <c r="M156" s="222">
        <v>33.906776</v>
      </c>
    </row>
    <row r="157" spans="1:13" s="7" customFormat="1" ht="15">
      <c r="A157" s="196" t="s">
        <v>211</v>
      </c>
      <c r="B157" s="182">
        <v>700</v>
      </c>
      <c r="C157" s="289">
        <f>Volume!J157</f>
        <v>274.8</v>
      </c>
      <c r="D157" s="323">
        <v>36.75</v>
      </c>
      <c r="E157" s="209">
        <f t="shared" si="14"/>
        <v>25725</v>
      </c>
      <c r="F157" s="214">
        <f t="shared" si="15"/>
        <v>13.373362445414847</v>
      </c>
      <c r="G157" s="280">
        <f t="shared" si="16"/>
        <v>35343</v>
      </c>
      <c r="H157" s="278">
        <v>5</v>
      </c>
      <c r="I157" s="210">
        <f t="shared" si="17"/>
        <v>50.49</v>
      </c>
      <c r="J157" s="217">
        <f t="shared" si="18"/>
        <v>0.18373362445414848</v>
      </c>
      <c r="K157" s="221">
        <f t="shared" si="19"/>
        <v>3.3919564375</v>
      </c>
      <c r="L157" s="211">
        <f t="shared" si="20"/>
        <v>18.578510548936123</v>
      </c>
      <c r="M157" s="222">
        <v>54.271303</v>
      </c>
    </row>
    <row r="158" spans="3:13" ht="14.25">
      <c r="C158" s="2"/>
      <c r="D158" s="112"/>
      <c r="H158" s="278"/>
      <c r="M158" s="71"/>
    </row>
    <row r="159" spans="3:13" ht="14.25">
      <c r="C159" s="2"/>
      <c r="D159" s="113"/>
      <c r="F159" s="67"/>
      <c r="H159" s="278"/>
      <c r="M159" s="71"/>
    </row>
    <row r="160" spans="3:13" ht="12.75">
      <c r="C160" s="2"/>
      <c r="D160" s="114"/>
      <c r="M160" s="71"/>
    </row>
    <row r="161" spans="3:13" ht="12.75">
      <c r="C161" s="2"/>
      <c r="D161" s="114"/>
      <c r="M161" s="1"/>
    </row>
    <row r="162" spans="3:13" ht="12.75">
      <c r="C162" s="2"/>
      <c r="D162" s="114"/>
      <c r="M162" s="1"/>
    </row>
    <row r="163" spans="3:13" ht="12.75">
      <c r="C163" s="2"/>
      <c r="D163" s="114"/>
      <c r="M163" s="1"/>
    </row>
    <row r="164" spans="3:13" ht="12.75">
      <c r="C164" s="2"/>
      <c r="D164" s="114"/>
      <c r="M164" s="1"/>
    </row>
    <row r="165" spans="3:13" ht="12.75">
      <c r="C165" s="2"/>
      <c r="D165" s="114"/>
      <c r="E165" s="2"/>
      <c r="F165" s="5"/>
      <c r="M165" s="1"/>
    </row>
    <row r="166" spans="3:13" ht="12.75">
      <c r="C166" s="2"/>
      <c r="D166" s="114"/>
      <c r="M166" s="1"/>
    </row>
    <row r="167" spans="3:13" ht="12.75">
      <c r="C167" s="2"/>
      <c r="D167" s="113"/>
      <c r="M167" s="1"/>
    </row>
    <row r="168" spans="3:13" ht="12.75">
      <c r="C168" s="2"/>
      <c r="D168" s="113"/>
      <c r="M168" s="1"/>
    </row>
    <row r="169" spans="3:13" ht="12.75">
      <c r="C169" s="2"/>
      <c r="D169" s="113"/>
      <c r="M169" s="1"/>
    </row>
    <row r="170" spans="3:13" ht="12.75">
      <c r="C170" s="2"/>
      <c r="D170" s="113"/>
      <c r="M170" s="1"/>
    </row>
    <row r="171" spans="3:13" ht="12.75">
      <c r="C171" s="2"/>
      <c r="D171" s="113"/>
      <c r="M171" s="1"/>
    </row>
    <row r="172" spans="1:13" ht="12.75">
      <c r="A172" s="76"/>
      <c r="C172" s="2"/>
      <c r="D172" s="113"/>
      <c r="M172" s="1"/>
    </row>
    <row r="173" spans="3:13" ht="12.75">
      <c r="C173" s="2"/>
      <c r="D173" s="113"/>
      <c r="M173" s="1"/>
    </row>
    <row r="174" spans="3:13" ht="12.75">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M189" s="1"/>
    </row>
    <row r="190" spans="3:13" ht="12.75">
      <c r="C190" s="2"/>
      <c r="M190" s="1"/>
    </row>
    <row r="191" ht="12.75">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5"/>
    </row>
    <row r="290" ht="12.75">
      <c r="M290" s="5"/>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2"/>
    </row>
    <row r="443" ht="12.75">
      <c r="M443" s="2"/>
    </row>
    <row r="444" ht="12.75">
      <c r="M444" s="2"/>
    </row>
    <row r="445" ht="12.75">
      <c r="M445" s="2"/>
    </row>
    <row r="446" ht="12.75">
      <c r="M446" s="2"/>
    </row>
    <row r="447" ht="12.75">
      <c r="M447"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2006-08-05T05:58:00Z</cp:lastPrinted>
  <dcterms:created xsi:type="dcterms:W3CDTF">2003-08-14T05:49:12Z</dcterms:created>
  <dcterms:modified xsi:type="dcterms:W3CDTF">2007-01-12T13:52:11Z</dcterms:modified>
  <cp:category/>
  <cp:version/>
  <cp:contentType/>
  <cp:contentStatus/>
</cp:coreProperties>
</file>