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753" activeTab="0"/>
  </bookViews>
  <sheets>
    <sheet name="Snap shot" sheetId="1" r:id="rId1"/>
    <sheet name="Open Int." sheetId="2" r:id="rId2"/>
    <sheet name="Volume" sheetId="3" r:id="rId3"/>
    <sheet name="Nifty Basket" sheetId="4" r:id="rId4"/>
    <sheet name="PCR" sheetId="5" r:id="rId5"/>
    <sheet name="Basis" sheetId="6" r:id="rId6"/>
    <sheet name="Position Limit" sheetId="7" r:id="rId7"/>
    <sheet name="Margin &amp; Volatility" sheetId="8" r:id="rId8"/>
    <sheet name="General Info" sheetId="9" r:id="rId9"/>
  </sheets>
  <definedNames/>
  <calcPr fullCalcOnLoad="1"/>
</workbook>
</file>

<file path=xl/comments7.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8.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<sst xmlns="http://schemas.openxmlformats.org/spreadsheetml/2006/main" count="1083" uniqueCount="273">
  <si>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</si>
  <si>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</si>
  <si>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</si>
  <si>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</si>
  <si>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</si>
  <si>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</si>
  <si>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</si>
  <si>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</si>
  <si>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</si>
  <si>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</si>
  <si>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</si>
  <si>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</si>
  <si>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</si>
  <si>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</si>
  <si>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</si>
  <si>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</si>
  <si>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</si>
  <si>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</si>
  <si>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</si>
  <si>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</si>
  <si>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</si>
  <si>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</si>
  <si>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</si>
  <si>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Tata Tea</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</si>
  <si>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</si>
  <si>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</si>
  <si>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</si>
  <si>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</si>
  <si>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</si>
  <si>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</si>
  <si>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</si>
  <si>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</si>
  <si>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</si>
  <si>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</si>
  <si>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</si>
  <si>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</si>
  <si>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</si>
  <si>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</si>
  <si>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</si>
  <si>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</si>
  <si>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</si>
  <si>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</si>
  <si>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Margin and Volatility</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</si>
  <si>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</si>
  <si>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</si>
  <si>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</si>
  <si>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</si>
  <si>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</si>
  <si>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</si>
  <si>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</si>
  <si>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</si>
  <si>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</si>
  <si>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</si>
  <si>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</si>
  <si>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</si>
  <si>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</si>
  <si>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</si>
  <si>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</si>
  <si>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</si>
  <si>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</si>
  <si>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</si>
  <si>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</si>
  <si>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</si>
  <si>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</si>
  <si>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</si>
  <si>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</si>
  <si>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</si>
  <si>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</si>
  <si>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</si>
  <si>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</si>
  <si>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</si>
  <si>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</si>
  <si>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</si>
  <si>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</si>
  <si>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</si>
  <si>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</si>
  <si>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</si>
  <si>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</si>
  <si>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</si>
  <si>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</si>
  <si>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</si>
  <si>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</si>
  <si>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</si>
  <si>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</si>
  <si>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</si>
  <si>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</si>
  <si>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</si>
  <si>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</si>
  <si>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</si>
  <si>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</si>
  <si>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</si>
  <si>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</si>
  <si>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</si>
  <si>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</si>
  <si>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</si>
  <si>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</si>
  <si>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</si>
  <si>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</si>
  <si>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</si>
  <si>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</si>
  <si>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</si>
  <si>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</si>
  <si>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</si>
  <si>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</si>
  <si>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</si>
  <si>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</si>
  <si>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</si>
  <si>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</si>
  <si>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</si>
  <si>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</si>
  <si>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</si>
  <si>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</si>
  <si>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</si>
  <si>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</si>
  <si>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</si>
  <si>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</si>
  <si>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</si>
  <si>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</si>
  <si>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</si>
  <si>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</si>
  <si>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</si>
  <si>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</si>
  <si>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</si>
  <si>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</si>
  <si>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</si>
  <si>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</si>
  <si>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</si>
  <si>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</si>
  <si>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</si>
  <si>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</si>
  <si>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</si>
  <si>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</si>
  <si>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</si>
  <si>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</si>
  <si>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</si>
  <si>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</si>
  <si>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</si>
  <si>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</si>
  <si>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</si>
  <si>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</si>
  <si>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</si>
  <si>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</si>
  <si>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</si>
  <si>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</si>
  <si>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</si>
  <si>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</si>
  <si>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</si>
  <si>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</si>
  <si>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</si>
  <si>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</si>
  <si>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</si>
  <si>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</si>
  <si>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</si>
  <si>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</si>
  <si>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</si>
  <si>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</si>
  <si>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BHARTI</t>
  </si>
  <si>
    <t>CENTURYTEX</t>
  </si>
  <si>
    <t>CHENNPETRO</t>
  </si>
  <si>
    <t>COCHINREFN</t>
  </si>
  <si>
    <t>Dabur</t>
  </si>
  <si>
    <t>GESHIPPING</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</si>
  <si>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</si>
  <si>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</si>
  <si>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</si>
  <si>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</si>
  <si>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</si>
  <si>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</si>
  <si>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</si>
  <si>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</si>
  <si>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</si>
  <si>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</si>
  <si>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</si>
  <si>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</si>
  <si>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</si>
  <si>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</si>
  <si>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</si>
  <si>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</si>
  <si>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</si>
  <si>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</si>
  <si>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</si>
  <si>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</si>
  <si>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</si>
  <si>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</si>
  <si>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</si>
  <si>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</si>
  <si>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</si>
  <si>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</si>
  <si>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</si>
  <si>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</si>
  <si>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</si>
  <si>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</si>
  <si>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</si>
  <si>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</si>
  <si>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</si>
  <si>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</si>
  <si>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</si>
  <si>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</si>
  <si>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</si>
  <si>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</si>
  <si>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</si>
  <si>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</si>
  <si>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</si>
  <si>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</si>
  <si>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</si>
  <si>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</si>
  <si>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</si>
  <si>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</si>
  <si>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</si>
  <si>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</si>
  <si>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</si>
  <si>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</si>
  <si>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</si>
  <si>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</si>
  <si>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</si>
  <si>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</si>
  <si>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</si>
  <si>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</si>
  <si>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</si>
  <si>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</si>
  <si>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</si>
  <si>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</si>
  <si>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</si>
  <si>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</si>
  <si>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</si>
  <si>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</si>
  <si>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</si>
  <si>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</si>
  <si>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</si>
  <si>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</si>
  <si>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</si>
  <si>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</si>
  <si>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</si>
  <si>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</si>
  <si>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</si>
  <si>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</si>
  <si>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</si>
  <si>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</si>
  <si>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June</t>
  </si>
  <si>
    <t>SUNTV</t>
  </si>
  <si>
    <t>July</t>
  </si>
  <si>
    <t>Margin</t>
  </si>
  <si>
    <t>RPL</t>
  </si>
  <si>
    <t>Todays Price</t>
  </si>
  <si>
    <t>COLGATE</t>
  </si>
  <si>
    <t>DABUR</t>
  </si>
  <si>
    <t>ESCORTS</t>
  </si>
  <si>
    <t>GLAXO</t>
  </si>
  <si>
    <t>GRASIM</t>
  </si>
  <si>
    <t>MARUTI</t>
  </si>
  <si>
    <t>PATNI</t>
  </si>
  <si>
    <t>POLARIS</t>
  </si>
  <si>
    <t>PUNJLLOYD</t>
  </si>
  <si>
    <t>RANBAXY</t>
  </si>
  <si>
    <t>SIEMENS</t>
  </si>
  <si>
    <t>SUZLON</t>
  </si>
  <si>
    <t>TATAPOWER</t>
  </si>
  <si>
    <t>TITAN</t>
  </si>
  <si>
    <t>AGM/DIVIDEND-30%</t>
  </si>
  <si>
    <t>FV SPLIT RS.10/- TO RS.2/</t>
  </si>
  <si>
    <t>AGM/FINAL DIVIDEND-125%</t>
  </si>
  <si>
    <t>AGM/FIN DIV-RS.6/- PER SH</t>
  </si>
  <si>
    <t>AGM</t>
  </si>
  <si>
    <t>AGM/DIV-RS.3/- PER SHARE</t>
  </si>
  <si>
    <t>DIVIDEND</t>
  </si>
  <si>
    <t>AGM/FINAL DIVIDEND-10%</t>
  </si>
  <si>
    <t>AGM/DIV-RS.5/- PER SH</t>
  </si>
  <si>
    <t>DIVIDEND-130%</t>
  </si>
  <si>
    <t>AGM/FIN DIV-RS.5/- PER SH</t>
  </si>
  <si>
    <t>AGM/FINAL DIVIDEND-40%</t>
  </si>
  <si>
    <t>AGM/DIV-RS.20/- PER SH</t>
  </si>
  <si>
    <t>Aug</t>
  </si>
  <si>
    <t>Derivatives Info Kit for 12 June, 2006</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</si>
</sst>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10"/>
      <color indexed="10"/>
      <name val="Trebuchet MS"/>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b/>
      <sz val="8"/>
      <color indexed="53"/>
      <name val="Trebuchet MS"/>
      <family val="2"/>
    </font>
    <font>
      <sz val="8"/>
      <color indexed="14"/>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9">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16">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0" fontId="15" fillId="3" borderId="5" xfId="0" applyFont="1" applyFill="1" applyBorder="1" applyAlignment="1">
      <alignment horizontal="center"/>
    </xf>
    <xf numFmtId="1" fontId="15" fillId="3" borderId="5" xfId="0" applyNumberFormat="1" applyFont="1" applyFill="1" applyBorder="1" applyAlignment="1">
      <alignment horizontal="center"/>
    </xf>
    <xf numFmtId="2" fontId="24" fillId="3" borderId="4" xfId="0" applyNumberFormat="1" applyFont="1" applyFill="1" applyBorder="1" applyAlignment="1">
      <alignment horizontal="center"/>
    </xf>
    <xf numFmtId="2" fontId="24" fillId="3" borderId="6" xfId="0" applyNumberFormat="1" applyFont="1" applyFill="1" applyBorder="1" applyAlignment="1">
      <alignment horizontal="center"/>
    </xf>
    <xf numFmtId="0" fontId="24" fillId="3" borderId="7" xfId="0" applyFont="1" applyFill="1" applyBorder="1" applyAlignment="1">
      <alignment horizontal="right"/>
    </xf>
    <xf numFmtId="0" fontId="18" fillId="2" borderId="5"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179" fontId="8" fillId="0" borderId="0" xfId="0" applyNumberFormat="1" applyFont="1" applyAlignment="1">
      <alignment/>
    </xf>
    <xf numFmtId="0" fontId="18" fillId="2" borderId="7" xfId="0" applyFont="1" applyFill="1" applyBorder="1" applyAlignment="1">
      <alignment horizontal="center" wrapText="1"/>
    </xf>
    <xf numFmtId="2" fontId="18" fillId="2" borderId="6"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3"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0" fontId="8" fillId="0" borderId="0" xfId="0" applyFont="1" applyFill="1" applyBorder="1" applyAlignment="1">
      <alignment/>
    </xf>
    <xf numFmtId="2" fontId="18" fillId="2" borderId="6" xfId="0" applyNumberFormat="1" applyFont="1" applyFill="1" applyBorder="1" applyAlignment="1">
      <alignment horizontal="center"/>
    </xf>
    <xf numFmtId="0" fontId="18" fillId="2" borderId="7"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5" fillId="3" borderId="5" xfId="22" applyFont="1" applyFill="1" applyBorder="1" applyAlignment="1">
      <alignment horizontal="center"/>
    </xf>
    <xf numFmtId="9" fontId="18" fillId="2" borderId="7"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5" fillId="3" borderId="11" xfId="0" applyNumberFormat="1" applyFont="1" applyFill="1" applyBorder="1" applyAlignment="1">
      <alignment horizontal="center"/>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5" fillId="0" borderId="0" xfId="22" applyFont="1" applyFill="1" applyBorder="1" applyAlignment="1">
      <alignment/>
    </xf>
    <xf numFmtId="0" fontId="36" fillId="0" borderId="0" xfId="0" applyFont="1" applyAlignment="1">
      <alignment/>
    </xf>
    <xf numFmtId="2" fontId="36" fillId="0" borderId="0" xfId="0" applyNumberFormat="1" applyFont="1" applyAlignment="1">
      <alignment horizontal="right"/>
    </xf>
    <xf numFmtId="9" fontId="36" fillId="0" borderId="0" xfId="22" applyFont="1" applyAlignment="1">
      <alignment/>
    </xf>
    <xf numFmtId="0" fontId="16" fillId="0" borderId="0" xfId="0" applyFont="1" applyBorder="1" applyAlignment="1">
      <alignment/>
    </xf>
    <xf numFmtId="0" fontId="18" fillId="2" borderId="2" xfId="0" applyFont="1" applyFill="1" applyBorder="1" applyAlignment="1">
      <alignment horizontal="center"/>
    </xf>
    <xf numFmtId="10" fontId="12" fillId="0" borderId="22" xfId="22" applyNumberFormat="1" applyFont="1" applyBorder="1" applyAlignment="1">
      <alignment/>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10" fontId="12" fillId="0" borderId="23" xfId="22" applyNumberFormat="1" applyFont="1" applyBorder="1" applyAlignment="1">
      <alignmen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4" xfId="0" applyNumberFormat="1" applyFont="1" applyBorder="1" applyAlignment="1">
      <alignment horizontal="right"/>
    </xf>
    <xf numFmtId="1" fontId="3" fillId="0" borderId="25" xfId="0" applyNumberFormat="1" applyFont="1" applyBorder="1" applyAlignment="1">
      <alignment/>
    </xf>
    <xf numFmtId="1" fontId="3" fillId="0" borderId="26"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5" xfId="0" applyNumberFormat="1" applyFont="1" applyBorder="1" applyAlignment="1">
      <alignment horizontal="right"/>
    </xf>
    <xf numFmtId="0" fontId="18" fillId="0" borderId="0" xfId="0" applyFont="1" applyFill="1" applyBorder="1" applyAlignment="1">
      <alignment/>
    </xf>
    <xf numFmtId="0" fontId="31" fillId="0" borderId="0" xfId="0" applyFont="1" applyFill="1" applyBorder="1" applyAlignment="1">
      <alignment/>
    </xf>
    <xf numFmtId="2" fontId="31" fillId="0" borderId="0" xfId="0" applyNumberFormat="1" applyFont="1" applyFill="1" applyBorder="1" applyAlignment="1">
      <alignment/>
    </xf>
    <xf numFmtId="2" fontId="8" fillId="0" borderId="0" xfId="0" applyNumberFormat="1" applyFont="1" applyFill="1" applyBorder="1" applyAlignment="1">
      <alignment/>
    </xf>
    <xf numFmtId="180" fontId="12" fillId="0" borderId="22" xfId="0" applyNumberFormat="1" applyFont="1" applyBorder="1" applyAlignment="1">
      <alignment/>
    </xf>
    <xf numFmtId="180" fontId="12" fillId="0" borderId="20" xfId="0" applyNumberFormat="1" applyFont="1" applyBorder="1" applyAlignment="1">
      <alignment/>
    </xf>
    <xf numFmtId="180" fontId="12" fillId="0" borderId="23"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2" xfId="22" applyFont="1" applyBorder="1" applyAlignment="1">
      <alignment horizontal="right"/>
    </xf>
    <xf numFmtId="9" fontId="12" fillId="0" borderId="22" xfId="22" applyFont="1" applyBorder="1" applyAlignment="1">
      <alignment horizontal="right"/>
    </xf>
    <xf numFmtId="9" fontId="3" fillId="0" borderId="23" xfId="22" applyFont="1" applyBorder="1" applyAlignment="1">
      <alignment horizontal="right"/>
    </xf>
    <xf numFmtId="1" fontId="12" fillId="0" borderId="21" xfId="22" applyNumberFormat="1" applyFont="1" applyBorder="1" applyAlignment="1">
      <alignment/>
    </xf>
    <xf numFmtId="9" fontId="8" fillId="0" borderId="22" xfId="22" applyFont="1" applyBorder="1" applyAlignment="1">
      <alignment horizontal="right"/>
    </xf>
    <xf numFmtId="0" fontId="3" fillId="0" borderId="21" xfId="0" applyFont="1" applyBorder="1" applyAlignment="1">
      <alignment/>
    </xf>
    <xf numFmtId="9" fontId="12" fillId="0" borderId="22" xfId="22" applyFont="1" applyFill="1" applyBorder="1" applyAlignment="1">
      <alignment/>
    </xf>
    <xf numFmtId="0" fontId="8" fillId="0" borderId="21" xfId="0" applyFont="1" applyBorder="1" applyAlignment="1">
      <alignment/>
    </xf>
    <xf numFmtId="2" fontId="12" fillId="0" borderId="24" xfId="0" applyNumberFormat="1" applyFont="1" applyBorder="1" applyAlignment="1">
      <alignment horizontal="right"/>
    </xf>
    <xf numFmtId="9" fontId="12" fillId="0" borderId="25" xfId="22" applyFont="1" applyBorder="1" applyAlignment="1">
      <alignment horizontal="right"/>
    </xf>
    <xf numFmtId="0" fontId="12" fillId="0" borderId="30" xfId="0" applyFont="1" applyFill="1" applyBorder="1" applyAlignment="1">
      <alignment horizontal="right" wrapText="1"/>
    </xf>
    <xf numFmtId="2" fontId="12" fillId="0" borderId="24"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5" xfId="22" applyNumberFormat="1" applyFont="1" applyBorder="1" applyAlignment="1">
      <alignment horizontal="center"/>
    </xf>
    <xf numFmtId="1" fontId="12" fillId="0" borderId="20" xfId="0" applyNumberFormat="1" applyFont="1" applyBorder="1" applyAlignment="1">
      <alignment horizontal="center"/>
    </xf>
    <xf numFmtId="2" fontId="12" fillId="0" borderId="21" xfId="0" applyNumberFormat="1" applyFont="1" applyBorder="1" applyAlignment="1">
      <alignment horizontal="center"/>
    </xf>
    <xf numFmtId="1" fontId="12" fillId="0" borderId="22" xfId="0" applyNumberFormat="1" applyFont="1" applyBorder="1" applyAlignment="1">
      <alignment horizontal="center"/>
    </xf>
    <xf numFmtId="2" fontId="12" fillId="0" borderId="3" xfId="0" applyNumberFormat="1" applyFont="1" applyBorder="1" applyAlignment="1">
      <alignment horizontal="right"/>
    </xf>
    <xf numFmtId="2" fontId="12" fillId="0" borderId="5" xfId="0" applyNumberFormat="1" applyFont="1" applyBorder="1" applyAlignment="1">
      <alignment horizontal="right"/>
    </xf>
    <xf numFmtId="9" fontId="12" fillId="0" borderId="20" xfId="22"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2" xfId="0" applyNumberFormat="1" applyFont="1" applyBorder="1" applyAlignment="1">
      <alignment horizontal="righ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1" fontId="18" fillId="2" borderId="32" xfId="0" applyNumberFormat="1" applyFont="1" applyFill="1" applyBorder="1" applyAlignment="1">
      <alignment horizontal="center"/>
    </xf>
    <xf numFmtId="1" fontId="18" fillId="2" borderId="33" xfId="0" applyNumberFormat="1" applyFont="1" applyFill="1" applyBorder="1" applyAlignment="1">
      <alignment horizontal="center"/>
    </xf>
    <xf numFmtId="1" fontId="18" fillId="2" borderId="32" xfId="22" applyNumberFormat="1" applyFont="1" applyFill="1" applyBorder="1" applyAlignment="1">
      <alignment horizontal="center"/>
    </xf>
    <xf numFmtId="1" fontId="18" fillId="2" borderId="34" xfId="22" applyNumberFormat="1" applyFont="1" applyFill="1" applyBorder="1" applyAlignment="1">
      <alignment horizontal="center"/>
    </xf>
    <xf numFmtId="1" fontId="12" fillId="0" borderId="31" xfId="0" applyNumberFormat="1" applyFont="1" applyBorder="1" applyAlignment="1">
      <alignment horizontal="righ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1" fontId="25" fillId="2" borderId="35" xfId="0" applyNumberFormat="1" applyFont="1" applyFill="1" applyBorder="1" applyAlignment="1">
      <alignment horizontal="right"/>
    </xf>
    <xf numFmtId="1" fontId="25" fillId="2" borderId="35" xfId="22" applyNumberFormat="1" applyFont="1" applyFill="1" applyBorder="1" applyAlignment="1">
      <alignment horizontal="right"/>
    </xf>
    <xf numFmtId="9" fontId="25" fillId="2" borderId="36" xfId="22" applyFont="1" applyFill="1" applyBorder="1" applyAlignment="1">
      <alignment horizontal="right"/>
    </xf>
    <xf numFmtId="0" fontId="25" fillId="2" borderId="10" xfId="0" applyFont="1" applyFill="1" applyBorder="1" applyAlignment="1">
      <alignment/>
    </xf>
    <xf numFmtId="0" fontId="26" fillId="2" borderId="27" xfId="0" applyFont="1" applyFill="1" applyBorder="1" applyAlignment="1">
      <alignment/>
    </xf>
    <xf numFmtId="0" fontId="25" fillId="2" borderId="27" xfId="0" applyFont="1" applyFill="1" applyBorder="1" applyAlignment="1">
      <alignment/>
    </xf>
    <xf numFmtId="0" fontId="26" fillId="2" borderId="28" xfId="0" applyFont="1" applyFill="1" applyBorder="1" applyAlignment="1">
      <alignmen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2"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0" fontId="18" fillId="2" borderId="36" xfId="0" applyFont="1" applyFill="1" applyBorder="1" applyAlignment="1">
      <alignment horizontal="center"/>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5"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2"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3" xfId="22" applyNumberFormat="1" applyFont="1" applyFill="1" applyBorder="1" applyAlignment="1">
      <alignment horizontal="center"/>
    </xf>
    <xf numFmtId="1" fontId="12" fillId="0" borderId="5" xfId="0" applyNumberFormat="1" applyFont="1" applyFill="1" applyBorder="1" applyAlignment="1">
      <alignment horizontal="center"/>
    </xf>
    <xf numFmtId="9" fontId="12" fillId="0" borderId="20" xfId="22" applyFont="1" applyFill="1" applyBorder="1" applyAlignment="1">
      <alignment horizontal="center"/>
    </xf>
    <xf numFmtId="9" fontId="12" fillId="0" borderId="22" xfId="22" applyFont="1" applyFill="1" applyBorder="1" applyAlignment="1">
      <alignment horizontal="center"/>
    </xf>
    <xf numFmtId="1" fontId="12" fillId="0" borderId="31" xfId="0" applyNumberFormat="1" applyFont="1" applyFill="1" applyBorder="1" applyAlignment="1">
      <alignment horizontal="center"/>
    </xf>
    <xf numFmtId="9" fontId="12" fillId="0" borderId="23" xfId="22" applyFont="1" applyFill="1" applyBorder="1" applyAlignment="1">
      <alignment horizontal="center"/>
    </xf>
    <xf numFmtId="2" fontId="12" fillId="0" borderId="3" xfId="0" applyNumberFormat="1" applyFont="1" applyFill="1" applyBorder="1" applyAlignment="1">
      <alignment/>
    </xf>
    <xf numFmtId="2" fontId="12" fillId="0" borderId="5"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2"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3"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7"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2" fillId="0" borderId="0" xfId="0" applyNumberFormat="1" applyFont="1" applyBorder="1" applyAlignment="1">
      <alignment vertical="top"/>
    </xf>
    <xf numFmtId="1" fontId="12" fillId="0" borderId="0" xfId="22" applyNumberFormat="1" applyFont="1" applyFill="1" applyBorder="1" applyAlignment="1">
      <alignment/>
    </xf>
    <xf numFmtId="1" fontId="34"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5"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2"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3" xfId="0" applyNumberFormat="1" applyFont="1" applyBorder="1" applyAlignment="1">
      <alignment horizontal="center"/>
    </xf>
    <xf numFmtId="1" fontId="12" fillId="0" borderId="3" xfId="0" applyNumberFormat="1" applyFont="1" applyBorder="1" applyAlignment="1">
      <alignment/>
    </xf>
    <xf numFmtId="1" fontId="12" fillId="0" borderId="5" xfId="22" applyNumberFormat="1" applyFont="1" applyBorder="1" applyAlignment="1">
      <alignment/>
    </xf>
    <xf numFmtId="1" fontId="12" fillId="0" borderId="20" xfId="0" applyNumberFormat="1" applyFont="1" applyBorder="1" applyAlignment="1">
      <alignment/>
    </xf>
    <xf numFmtId="1" fontId="32" fillId="0" borderId="21" xfId="0" applyNumberFormat="1" applyFont="1" applyBorder="1" applyAlignment="1">
      <alignment vertical="top"/>
    </xf>
    <xf numFmtId="1" fontId="12" fillId="0" borderId="22" xfId="0" applyNumberFormat="1" applyFont="1" applyFill="1" applyBorder="1" applyAlignment="1">
      <alignment wrapText="1"/>
    </xf>
    <xf numFmtId="1" fontId="12" fillId="0" borderId="22" xfId="0" applyNumberFormat="1" applyFont="1" applyBorder="1" applyAlignment="1">
      <alignment/>
    </xf>
    <xf numFmtId="1" fontId="12" fillId="0" borderId="22" xfId="0" applyNumberFormat="1" applyFont="1" applyBorder="1" applyAlignment="1">
      <alignment horizontal="right"/>
    </xf>
    <xf numFmtId="1" fontId="12" fillId="0" borderId="21" xfId="0" applyNumberFormat="1" applyFont="1" applyFill="1" applyBorder="1" applyAlignment="1">
      <alignment/>
    </xf>
    <xf numFmtId="1" fontId="34" fillId="0" borderId="21" xfId="0" applyNumberFormat="1" applyFont="1" applyBorder="1" applyAlignment="1">
      <alignment/>
    </xf>
    <xf numFmtId="1" fontId="3" fillId="0" borderId="22"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 fontId="12" fillId="0" borderId="23"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2" xfId="22" applyNumberFormat="1" applyFont="1" applyFill="1" applyBorder="1" applyAlignment="1">
      <alignment horizontal="right"/>
    </xf>
    <xf numFmtId="182" fontId="3" fillId="0" borderId="23" xfId="22" applyNumberFormat="1" applyFont="1" applyFill="1" applyBorder="1" applyAlignment="1">
      <alignment horizontal="right"/>
    </xf>
    <xf numFmtId="0" fontId="18" fillId="2" borderId="29" xfId="0" applyFont="1" applyFill="1" applyBorder="1" applyAlignment="1">
      <alignment/>
    </xf>
    <xf numFmtId="0" fontId="12" fillId="0" borderId="5" xfId="0" applyFont="1" applyBorder="1" applyAlignment="1">
      <alignment/>
    </xf>
    <xf numFmtId="0" fontId="12" fillId="0" borderId="31" xfId="0" applyFont="1" applyBorder="1" applyAlignment="1">
      <alignment/>
    </xf>
    <xf numFmtId="9" fontId="18" fillId="2" borderId="7" xfId="22" applyFont="1" applyFill="1" applyBorder="1" applyAlignment="1">
      <alignment horizontal="center"/>
    </xf>
    <xf numFmtId="1" fontId="18" fillId="2" borderId="4" xfId="0" applyNumberFormat="1" applyFont="1" applyFill="1" applyBorder="1" applyAlignment="1">
      <alignment horizontal="center"/>
    </xf>
    <xf numFmtId="1" fontId="18" fillId="2" borderId="6"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1" fontId="3" fillId="0" borderId="31" xfId="22" applyNumberFormat="1" applyFont="1" applyBorder="1" applyAlignment="1">
      <alignment horizontal="right"/>
    </xf>
    <xf numFmtId="2" fontId="3" fillId="0" borderId="5" xfId="0" applyNumberFormat="1" applyFont="1" applyBorder="1" applyAlignment="1">
      <alignment/>
    </xf>
    <xf numFmtId="2" fontId="3" fillId="0" borderId="31" xfId="0" applyNumberFormat="1" applyFont="1" applyBorder="1" applyAlignment="1">
      <alignment/>
    </xf>
    <xf numFmtId="2" fontId="8" fillId="0" borderId="0" xfId="0" applyNumberFormat="1" applyFont="1" applyAlignment="1">
      <alignment/>
    </xf>
    <xf numFmtId="0" fontId="37" fillId="0" borderId="0" xfId="0" applyFont="1" applyBorder="1" applyAlignment="1">
      <alignment/>
    </xf>
    <xf numFmtId="0" fontId="18" fillId="2" borderId="17" xfId="0" applyFont="1" applyFill="1" applyBorder="1" applyAlignment="1">
      <alignment/>
    </xf>
    <xf numFmtId="0" fontId="3" fillId="0" borderId="5" xfId="0" applyFont="1" applyBorder="1" applyAlignment="1">
      <alignment/>
    </xf>
    <xf numFmtId="0" fontId="12" fillId="0" borderId="3" xfId="0" applyFont="1" applyFill="1" applyBorder="1" applyAlignment="1">
      <alignment/>
    </xf>
    <xf numFmtId="10" fontId="12" fillId="0" borderId="20" xfId="22" applyNumberFormat="1" applyFont="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2" xfId="0" applyFont="1" applyBorder="1" applyAlignment="1">
      <alignment/>
    </xf>
    <xf numFmtId="0" fontId="3" fillId="0" borderId="23" xfId="0" applyFont="1" applyBorder="1" applyAlignment="1">
      <alignment/>
    </xf>
    <xf numFmtId="0" fontId="12" fillId="0" borderId="29" xfId="0" applyFont="1" applyFill="1" applyBorder="1" applyAlignment="1">
      <alignment/>
    </xf>
    <xf numFmtId="180" fontId="12" fillId="0" borderId="5"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1" fontId="3" fillId="0" borderId="24" xfId="0" applyNumberFormat="1" applyFont="1" applyBorder="1" applyAlignment="1">
      <alignment/>
    </xf>
    <xf numFmtId="9" fontId="18" fillId="2" borderId="7" xfId="22" applyFont="1" applyFill="1" applyBorder="1" applyAlignment="1">
      <alignment/>
    </xf>
    <xf numFmtId="0" fontId="18" fillId="2" borderId="7" xfId="0" applyFont="1" applyFill="1" applyBorder="1" applyAlignment="1">
      <alignment/>
    </xf>
    <xf numFmtId="1" fontId="3" fillId="0" borderId="3" xfId="0" applyNumberFormat="1" applyFont="1" applyBorder="1" applyAlignment="1">
      <alignment/>
    </xf>
    <xf numFmtId="1" fontId="3" fillId="0" borderId="5" xfId="0" applyNumberFormat="1" applyFont="1" applyBorder="1" applyAlignment="1">
      <alignment/>
    </xf>
    <xf numFmtId="1" fontId="3" fillId="0" borderId="5" xfId="0" applyNumberFormat="1" applyFont="1" applyBorder="1" applyAlignment="1">
      <alignment horizontal="right"/>
    </xf>
    <xf numFmtId="0" fontId="3" fillId="0" borderId="3" xfId="0" applyFont="1" applyBorder="1" applyAlignment="1">
      <alignment/>
    </xf>
    <xf numFmtId="2" fontId="12" fillId="0" borderId="38" xfId="0" applyNumberFormat="1" applyFont="1" applyBorder="1" applyAlignment="1">
      <alignment/>
    </xf>
    <xf numFmtId="2" fontId="12" fillId="0" borderId="39" xfId="0" applyNumberFormat="1" applyFont="1" applyBorder="1" applyAlignment="1">
      <alignment/>
    </xf>
    <xf numFmtId="0" fontId="12" fillId="0" borderId="39" xfId="0" applyNumberFormat="1" applyFont="1" applyBorder="1" applyAlignment="1">
      <alignment/>
    </xf>
    <xf numFmtId="2" fontId="12" fillId="0" borderId="40" xfId="0" applyNumberFormat="1"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9" fontId="12" fillId="0" borderId="23" xfId="22" applyFont="1" applyFill="1" applyBorder="1" applyAlignment="1">
      <alignment/>
    </xf>
    <xf numFmtId="0" fontId="12" fillId="0" borderId="31" xfId="0" applyFont="1" applyFill="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1" fontId="12" fillId="0" borderId="23" xfId="0" applyNumberFormat="1" applyFont="1" applyBorder="1" applyAlignment="1">
      <alignment horizontal="center"/>
    </xf>
    <xf numFmtId="9" fontId="12" fillId="0" borderId="23" xfId="22" applyFont="1" applyBorder="1" applyAlignment="1">
      <alignment horizontal="right"/>
    </xf>
    <xf numFmtId="2" fontId="12" fillId="0" borderId="23"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0" fontId="3" fillId="0" borderId="28" xfId="0" applyFont="1" applyBorder="1" applyAlignment="1">
      <alignment/>
    </xf>
    <xf numFmtId="2" fontId="12" fillId="0" borderId="30" xfId="0" applyNumberFormat="1" applyFont="1" applyBorder="1" applyAlignment="1">
      <alignment/>
    </xf>
    <xf numFmtId="2" fontId="12" fillId="0" borderId="8" xfId="0" applyNumberFormat="1" applyFont="1" applyBorder="1" applyAlignment="1">
      <alignment/>
    </xf>
    <xf numFmtId="2" fontId="12" fillId="0" borderId="6" xfId="0" applyNumberFormat="1" applyFont="1" applyBorder="1" applyAlignment="1">
      <alignment/>
    </xf>
    <xf numFmtId="0" fontId="12" fillId="0" borderId="6" xfId="0" applyNumberFormat="1" applyFont="1" applyBorder="1" applyAlignment="1">
      <alignment/>
    </xf>
    <xf numFmtId="2" fontId="12" fillId="0" borderId="17" xfId="0" applyNumberFormat="1" applyFont="1" applyBorder="1" applyAlignment="1">
      <alignment/>
    </xf>
    <xf numFmtId="2" fontId="12" fillId="0" borderId="41" xfId="0" applyNumberFormat="1" applyFont="1" applyBorder="1" applyAlignment="1">
      <alignment/>
    </xf>
    <xf numFmtId="2" fontId="12" fillId="0" borderId="12" xfId="0" applyNumberFormat="1" applyFont="1" applyBorder="1" applyAlignment="1">
      <alignment/>
    </xf>
    <xf numFmtId="0" fontId="12" fillId="0" borderId="12" xfId="0" applyNumberFormat="1" applyFont="1" applyBorder="1" applyAlignment="1">
      <alignment/>
    </xf>
    <xf numFmtId="2" fontId="12" fillId="0" borderId="25" xfId="0" applyNumberFormat="1" applyFont="1" applyBorder="1" applyAlignment="1">
      <alignment/>
    </xf>
    <xf numFmtId="2" fontId="12" fillId="0" borderId="20" xfId="0" applyNumberFormat="1" applyFont="1" applyBorder="1" applyAlignment="1">
      <alignment/>
    </xf>
    <xf numFmtId="2" fontId="12" fillId="0" borderId="42" xfId="0" applyNumberFormat="1" applyFont="1" applyBorder="1" applyAlignment="1">
      <alignment/>
    </xf>
    <xf numFmtId="2" fontId="12" fillId="0" borderId="37" xfId="0" applyNumberFormat="1" applyFont="1" applyBorder="1" applyAlignment="1">
      <alignment/>
    </xf>
    <xf numFmtId="0" fontId="12" fillId="0" borderId="37" xfId="0" applyNumberFormat="1" applyFont="1" applyBorder="1" applyAlignment="1">
      <alignment/>
    </xf>
    <xf numFmtId="2" fontId="12" fillId="0" borderId="33" xfId="0" applyNumberFormat="1" applyFont="1" applyBorder="1" applyAlignment="1">
      <alignment/>
    </xf>
    <xf numFmtId="2" fontId="12" fillId="0" borderId="23" xfId="0" applyNumberFormat="1" applyFont="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7" xfId="22" applyNumberFormat="1" applyFont="1" applyFill="1" applyBorder="1" applyAlignment="1">
      <alignment horizontal="center"/>
    </xf>
    <xf numFmtId="9" fontId="18" fillId="2" borderId="5" xfId="22" applyFont="1" applyFill="1" applyBorder="1" applyAlignment="1">
      <alignment horizontal="center"/>
    </xf>
    <xf numFmtId="9" fontId="12" fillId="0" borderId="22" xfId="22" applyFont="1" applyBorder="1" applyAlignment="1">
      <alignment/>
    </xf>
    <xf numFmtId="9" fontId="12" fillId="0" borderId="0" xfId="22" applyFont="1" applyBorder="1" applyAlignment="1">
      <alignment/>
    </xf>
    <xf numFmtId="2" fontId="12" fillId="0" borderId="5"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2" xfId="22" applyNumberFormat="1" applyFont="1" applyFill="1" applyBorder="1" applyAlignment="1">
      <alignment horizontal="right"/>
    </xf>
    <xf numFmtId="0" fontId="12" fillId="0" borderId="0" xfId="21" applyFont="1" applyBorder="1">
      <alignment/>
      <protection/>
    </xf>
    <xf numFmtId="9" fontId="12" fillId="0" borderId="23"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3" xfId="22" applyNumberFormat="1" applyFont="1" applyFill="1" applyBorder="1" applyAlignment="1">
      <alignment horizontal="right"/>
    </xf>
    <xf numFmtId="15" fontId="16" fillId="0" borderId="0" xfId="0" applyNumberFormat="1" applyFont="1" applyAlignment="1">
      <alignment/>
    </xf>
    <xf numFmtId="1" fontId="12" fillId="0" borderId="24" xfId="22" applyNumberFormat="1" applyFont="1" applyBorder="1" applyAlignment="1">
      <alignment/>
    </xf>
    <xf numFmtId="2" fontId="12" fillId="0" borderId="26" xfId="22" applyNumberFormat="1" applyFont="1" applyBorder="1" applyAlignment="1">
      <alignment/>
    </xf>
    <xf numFmtId="0" fontId="12" fillId="0" borderId="43" xfId="0" applyFont="1" applyBorder="1" applyAlignment="1">
      <alignment/>
    </xf>
    <xf numFmtId="1" fontId="12" fillId="0" borderId="0" xfId="22" applyNumberFormat="1" applyFont="1" applyAlignment="1">
      <alignment/>
    </xf>
    <xf numFmtId="15" fontId="18" fillId="2" borderId="3" xfId="0" applyNumberFormat="1" applyFont="1" applyFill="1" applyBorder="1" applyAlignment="1">
      <alignment/>
    </xf>
    <xf numFmtId="15" fontId="18" fillId="2" borderId="21" xfId="0" applyNumberFormat="1" applyFont="1" applyFill="1" applyBorder="1" applyAlignment="1">
      <alignment/>
    </xf>
    <xf numFmtId="15" fontId="18" fillId="2" borderId="29" xfId="0" applyNumberFormat="1" applyFont="1" applyFill="1" applyBorder="1" applyAlignment="1">
      <alignment/>
    </xf>
    <xf numFmtId="1" fontId="18" fillId="2" borderId="4" xfId="22" applyNumberFormat="1" applyFont="1" applyFill="1" applyBorder="1" applyAlignment="1">
      <alignment horizontal="center"/>
    </xf>
    <xf numFmtId="9" fontId="12" fillId="0" borderId="0" xfId="22" applyFont="1" applyFill="1" applyBorder="1" applyAlignment="1">
      <alignment wrapText="1"/>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5"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15" fontId="12" fillId="0" borderId="0" xfId="0" applyNumberFormat="1" applyFont="1" applyAlignment="1">
      <alignment/>
    </xf>
    <xf numFmtId="180" fontId="12" fillId="0" borderId="31" xfId="0" applyNumberFormat="1" applyFont="1" applyFill="1" applyBorder="1" applyAlignment="1">
      <alignment/>
    </xf>
    <xf numFmtId="9" fontId="12" fillId="0" borderId="20" xfId="22" applyFont="1" applyFill="1" applyBorder="1" applyAlignment="1">
      <alignment/>
    </xf>
    <xf numFmtId="0" fontId="18" fillId="2" borderId="44" xfId="0" applyFont="1" applyFill="1" applyBorder="1" applyAlignment="1">
      <alignment wrapText="1"/>
    </xf>
    <xf numFmtId="0" fontId="19" fillId="2" borderId="45" xfId="0" applyFont="1" applyFill="1" applyBorder="1" applyAlignment="1">
      <alignment/>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5" fillId="3" borderId="2" xfId="0" applyFont="1" applyFill="1" applyBorder="1" applyAlignment="1">
      <alignment horizontal="center"/>
    </xf>
    <xf numFmtId="0" fontId="15" fillId="3" borderId="35" xfId="0" applyFont="1" applyFill="1" applyBorder="1" applyAlignment="1">
      <alignment horizontal="center"/>
    </xf>
    <xf numFmtId="0" fontId="15" fillId="3" borderId="36" xfId="0" applyFont="1" applyFill="1" applyBorder="1" applyAlignment="1">
      <alignment horizontal="center"/>
    </xf>
    <xf numFmtId="0" fontId="19" fillId="2" borderId="5" xfId="0" applyFont="1" applyFill="1" applyBorder="1" applyAlignment="1">
      <alignment horizontal="center"/>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7" xfId="0" applyFont="1" applyFill="1" applyBorder="1" applyAlignment="1">
      <alignment horizontal="center"/>
    </xf>
    <xf numFmtId="0" fontId="17" fillId="2" borderId="4" xfId="0" applyFont="1" applyFill="1" applyBorder="1" applyAlignment="1">
      <alignment horizontal="center"/>
    </xf>
    <xf numFmtId="0" fontId="17" fillId="2" borderId="6" xfId="0" applyFont="1" applyFill="1" applyBorder="1" applyAlignment="1">
      <alignment horizontal="center"/>
    </xf>
    <xf numFmtId="9" fontId="17" fillId="2" borderId="7" xfId="22" applyFont="1" applyFill="1" applyBorder="1" applyAlignment="1">
      <alignment horizontal="center"/>
    </xf>
    <xf numFmtId="0" fontId="18" fillId="2" borderId="6" xfId="0" applyFont="1" applyFill="1" applyBorder="1" applyAlignment="1">
      <alignment horizontal="center"/>
    </xf>
    <xf numFmtId="9" fontId="18" fillId="2" borderId="7" xfId="22" applyFont="1" applyFill="1" applyBorder="1" applyAlignment="1">
      <alignment horizontal="center"/>
    </xf>
    <xf numFmtId="0" fontId="16" fillId="2" borderId="6" xfId="0" applyFont="1" applyFill="1" applyBorder="1" applyAlignment="1">
      <alignment horizontal="center"/>
    </xf>
    <xf numFmtId="9" fontId="16" fillId="2" borderId="7" xfId="22" applyFont="1" applyFill="1" applyBorder="1" applyAlignment="1">
      <alignment horizontal="center"/>
    </xf>
    <xf numFmtId="2" fontId="18" fillId="2" borderId="3" xfId="22" applyNumberFormat="1" applyFont="1" applyFill="1" applyBorder="1" applyAlignment="1">
      <alignment horizontal="center"/>
    </xf>
    <xf numFmtId="2" fontId="18" fillId="2" borderId="5" xfId="22" applyNumberFormat="1" applyFont="1" applyFill="1" applyBorder="1" applyAlignment="1">
      <alignment horizontal="center"/>
    </xf>
    <xf numFmtId="2" fontId="16" fillId="2" borderId="5"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5" xfId="0" applyFont="1" applyFill="1" applyBorder="1" applyAlignment="1">
      <alignment horizontal="center"/>
    </xf>
    <xf numFmtId="9" fontId="16" fillId="2" borderId="20" xfId="22"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1" fontId="17" fillId="2" borderId="3" xfId="0" applyNumberFormat="1" applyFont="1" applyFill="1" applyBorder="1" applyAlignment="1">
      <alignment horizontal="center"/>
    </xf>
    <xf numFmtId="1" fontId="17" fillId="2" borderId="5" xfId="0" applyNumberFormat="1" applyFont="1" applyFill="1" applyBorder="1" applyAlignment="1">
      <alignment horizontal="center"/>
    </xf>
    <xf numFmtId="1" fontId="17" fillId="2" borderId="20" xfId="0" applyNumberFormat="1"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 xfId="0" applyFont="1" applyFill="1" applyBorder="1" applyAlignment="1">
      <alignment horizontal="center"/>
    </xf>
    <xf numFmtId="0" fontId="15" fillId="3" borderId="5" xfId="0" applyFont="1" applyFill="1" applyBorder="1" applyAlignment="1">
      <alignment horizontal="center"/>
    </xf>
    <xf numFmtId="0" fontId="18" fillId="2" borderId="8" xfId="0" applyFont="1" applyFill="1" applyBorder="1" applyAlignment="1">
      <alignment horizontal="center" wrapText="1"/>
    </xf>
    <xf numFmtId="0" fontId="18" fillId="2" borderId="6" xfId="0" applyFont="1" applyFill="1" applyBorder="1" applyAlignment="1">
      <alignment horizontal="center" wrapText="1"/>
    </xf>
    <xf numFmtId="0" fontId="18" fillId="2" borderId="7" xfId="0" applyFont="1" applyFill="1" applyBorder="1" applyAlignment="1">
      <alignment horizontal="center" wrapText="1"/>
    </xf>
    <xf numFmtId="0" fontId="18" fillId="2" borderId="46" xfId="0" applyFont="1" applyFill="1" applyBorder="1" applyAlignment="1">
      <alignment horizontal="left" wrapText="1"/>
    </xf>
    <xf numFmtId="0" fontId="18" fillId="2" borderId="47" xfId="0" applyFont="1" applyFill="1" applyBorder="1" applyAlignment="1">
      <alignment horizontal="left"/>
    </xf>
    <xf numFmtId="0" fontId="18" fillId="2" borderId="44" xfId="0" applyFont="1" applyFill="1" applyBorder="1" applyAlignment="1">
      <alignment horizontal="center" wrapText="1"/>
    </xf>
    <xf numFmtId="0" fontId="18" fillId="2" borderId="48" xfId="0" applyFont="1" applyFill="1" applyBorder="1" applyAlignment="1">
      <alignment horizontal="center"/>
    </xf>
    <xf numFmtId="1" fontId="18" fillId="2" borderId="44" xfId="0" applyNumberFormat="1" applyFont="1" applyFill="1" applyBorder="1" applyAlignment="1">
      <alignment horizontal="center" wrapText="1"/>
    </xf>
    <xf numFmtId="0" fontId="16" fillId="2" borderId="48" xfId="0" applyFont="1" applyFill="1" applyBorder="1" applyAlignment="1">
      <alignment wrapText="1"/>
    </xf>
    <xf numFmtId="0" fontId="18" fillId="2" borderId="32" xfId="0" applyFont="1" applyFill="1" applyBorder="1" applyAlignment="1">
      <alignment horizontal="center" wrapText="1"/>
    </xf>
    <xf numFmtId="0" fontId="18" fillId="2" borderId="37" xfId="0" applyFont="1" applyFill="1" applyBorder="1" applyAlignment="1">
      <alignment horizontal="center" wrapText="1"/>
    </xf>
    <xf numFmtId="0" fontId="18" fillId="2" borderId="34" xfId="0" applyFont="1" applyFill="1" applyBorder="1" applyAlignment="1">
      <alignment horizontal="center" wrapText="1"/>
    </xf>
    <xf numFmtId="0" fontId="18" fillId="2" borderId="5" xfId="0" applyFont="1" applyFill="1" applyBorder="1" applyAlignment="1">
      <alignment horizontal="center" wrapText="1"/>
    </xf>
    <xf numFmtId="0" fontId="18" fillId="3" borderId="4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44"/>
  <sheetViews>
    <sheetView tabSelected="1" workbookViewId="0" topLeftCell="A1">
      <pane xSplit="1" ySplit="3" topLeftCell="B115" activePane="bottomRight" state="frozen"/>
      <selection pane="topLeft" activeCell="A1" sqref="A1"/>
      <selection pane="topRight" activeCell="B1" sqref="B1"/>
      <selection pane="bottomLeft" activeCell="A4" sqref="A4"/>
      <selection pane="bottomRight" activeCell="M131" sqref="M131"/>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8515625" style="12" customWidth="1"/>
    <col min="8" max="8" width="8.140625" style="12" customWidth="1"/>
    <col min="9" max="9" width="8.57421875" style="13" customWidth="1"/>
    <col min="10" max="10" width="7.8515625" style="13" customWidth="1"/>
    <col min="11" max="11" width="9.140625" style="8" customWidth="1"/>
    <col min="12" max="12" width="13.140625" style="111" customWidth="1"/>
    <col min="13" max="16384" width="9.140625" style="8" customWidth="1"/>
  </cols>
  <sheetData>
    <row r="1" spans="1:11" ht="21.75" thickBot="1">
      <c r="A1" s="469" t="s">
        <v>272</v>
      </c>
      <c r="B1" s="470"/>
      <c r="C1" s="470"/>
      <c r="D1" s="470"/>
      <c r="E1" s="470"/>
      <c r="F1" s="470"/>
      <c r="G1" s="470"/>
      <c r="H1" s="470"/>
      <c r="I1" s="470"/>
      <c r="J1" s="470"/>
      <c r="K1" s="471"/>
    </row>
    <row r="2" spans="1:11" ht="15.75" thickBot="1">
      <c r="A2" s="28"/>
      <c r="B2" s="109"/>
      <c r="C2" s="29"/>
      <c r="D2" s="467" t="s">
        <v>117</v>
      </c>
      <c r="E2" s="472"/>
      <c r="F2" s="472"/>
      <c r="G2" s="464" t="s">
        <v>120</v>
      </c>
      <c r="H2" s="465"/>
      <c r="I2" s="466"/>
      <c r="J2" s="467" t="s">
        <v>68</v>
      </c>
      <c r="K2" s="468"/>
    </row>
    <row r="3" spans="1:11" ht="28.5" thickBot="1">
      <c r="A3" s="253" t="s">
        <v>12</v>
      </c>
      <c r="B3" s="108" t="s">
        <v>118</v>
      </c>
      <c r="C3" s="53" t="s">
        <v>116</v>
      </c>
      <c r="D3" s="34" t="s">
        <v>85</v>
      </c>
      <c r="E3" s="52" t="s">
        <v>25</v>
      </c>
      <c r="F3" s="51" t="s">
        <v>75</v>
      </c>
      <c r="G3" s="94" t="s">
        <v>121</v>
      </c>
      <c r="H3" s="40" t="s">
        <v>122</v>
      </c>
      <c r="I3" s="114" t="s">
        <v>119</v>
      </c>
      <c r="J3" s="174" t="s">
        <v>58</v>
      </c>
      <c r="K3" s="176" t="s">
        <v>74</v>
      </c>
    </row>
    <row r="4" spans="1:12" ht="15">
      <c r="A4" s="30" t="s">
        <v>205</v>
      </c>
      <c r="B4" s="210">
        <f>'Margin &amp; Volatility'!B4</f>
        <v>100</v>
      </c>
      <c r="C4" s="412">
        <f>Volume!J4</f>
        <v>3673.3</v>
      </c>
      <c r="D4" s="213">
        <f>Volume!M4</f>
        <v>-4.076356609390502</v>
      </c>
      <c r="E4" s="214">
        <f>Volume!C4*100</f>
        <v>-26</v>
      </c>
      <c r="F4" s="215">
        <f>'Open Int.'!D4*100</f>
        <v>-9</v>
      </c>
      <c r="G4" s="219">
        <f>'Open Int.'!R4</f>
        <v>37.394194</v>
      </c>
      <c r="H4" s="219">
        <f>'Open Int.'!Z4</f>
        <v>-5.380203999999999</v>
      </c>
      <c r="I4" s="220">
        <f>'Open Int.'!O4</f>
        <v>0.9970530451866405</v>
      </c>
      <c r="J4" s="218">
        <f>IF(Volume!D4=0,0,Volume!F4/Volume!D4)</f>
        <v>0</v>
      </c>
      <c r="K4" s="224">
        <f>IF('Open Int.'!E4=0,0,'Open Int.'!H4/'Open Int.'!E4)</f>
        <v>0</v>
      </c>
      <c r="L4" s="178"/>
    </row>
    <row r="5" spans="1:12" ht="15">
      <c r="A5" s="254" t="s">
        <v>90</v>
      </c>
      <c r="B5" s="211">
        <f>'Margin &amp; Volatility'!B5</f>
        <v>100</v>
      </c>
      <c r="C5" s="413">
        <f>Volume!J5</f>
        <v>3533.05</v>
      </c>
      <c r="D5" s="216">
        <f>Volume!M5</f>
        <v>-2.0813990549173376</v>
      </c>
      <c r="E5" s="207">
        <f>Volume!C5*100</f>
        <v>-63</v>
      </c>
      <c r="F5" s="217">
        <f>'Open Int.'!D5*100</f>
        <v>-3</v>
      </c>
      <c r="G5" s="208">
        <f>'Open Int.'!R5</f>
        <v>3.462389</v>
      </c>
      <c r="H5" s="208">
        <f>'Open Int.'!Z5</f>
        <v>-0.18184250000000013</v>
      </c>
      <c r="I5" s="196">
        <f>'Open Int.'!O5</f>
        <v>1</v>
      </c>
      <c r="J5" s="221">
        <f>IF(Volume!D5=0,0,Volume!F5/Volume!D5)</f>
        <v>0</v>
      </c>
      <c r="K5" s="225">
        <f>IF('Open Int.'!E5=0,0,'Open Int.'!H5/'Open Int.'!E5)</f>
        <v>0</v>
      </c>
      <c r="L5" s="178"/>
    </row>
    <row r="6" spans="1:12" ht="15">
      <c r="A6" s="254" t="s">
        <v>9</v>
      </c>
      <c r="B6" s="211">
        <f>'Margin &amp; Volatility'!B6</f>
        <v>100</v>
      </c>
      <c r="C6" s="413">
        <f>Volume!J6</f>
        <v>2776.85</v>
      </c>
      <c r="D6" s="216">
        <f>Volume!M6</f>
        <v>-3.1207480026515113</v>
      </c>
      <c r="E6" s="207">
        <f>Volume!C6*100</f>
        <v>15</v>
      </c>
      <c r="F6" s="217">
        <f>'Open Int.'!D6*100</f>
        <v>6</v>
      </c>
      <c r="G6" s="208">
        <f>'Open Int.'!R6</f>
        <v>12606.4824725</v>
      </c>
      <c r="H6" s="208">
        <f>'Open Int.'!Z6</f>
        <v>252.44284249999873</v>
      </c>
      <c r="I6" s="196">
        <f>'Open Int.'!O6</f>
        <v>0.9440245823099882</v>
      </c>
      <c r="J6" s="221">
        <f>IF(Volume!D6=0,0,Volume!F6/Volume!D6)</f>
        <v>0.6208483972041455</v>
      </c>
      <c r="K6" s="225">
        <f>IF('Open Int.'!E6=0,0,'Open Int.'!H6/'Open Int.'!E6)</f>
        <v>0.6570448865727736</v>
      </c>
      <c r="L6" s="178"/>
    </row>
    <row r="7" spans="1:12" ht="15">
      <c r="A7" s="254" t="s">
        <v>152</v>
      </c>
      <c r="B7" s="211">
        <f>'Margin &amp; Volatility'!B7</f>
        <v>200</v>
      </c>
      <c r="C7" s="413">
        <f>Volume!J7</f>
        <v>2214.65</v>
      </c>
      <c r="D7" s="216">
        <f>Volume!M7</f>
        <v>-1.8154814683454434</v>
      </c>
      <c r="E7" s="207">
        <f>Volume!C7*100</f>
        <v>-2</v>
      </c>
      <c r="F7" s="217">
        <f>'Open Int.'!D7*100</f>
        <v>6</v>
      </c>
      <c r="G7" s="208">
        <f>'Open Int.'!R7</f>
        <v>50.361141</v>
      </c>
      <c r="H7" s="208">
        <f>'Open Int.'!Z7</f>
        <v>1.9559650000000062</v>
      </c>
      <c r="I7" s="196">
        <f>'Open Int.'!O7</f>
        <v>0.9859278803869833</v>
      </c>
      <c r="J7" s="221">
        <f>IF(Volume!D7=0,0,Volume!F7/Volume!D7)</f>
        <v>0</v>
      </c>
      <c r="K7" s="225">
        <f>IF('Open Int.'!E7=0,0,'Open Int.'!H7/'Open Int.'!E7)</f>
        <v>0</v>
      </c>
      <c r="L7" s="178"/>
    </row>
    <row r="8" spans="1:12" ht="15">
      <c r="A8" s="254" t="s">
        <v>0</v>
      </c>
      <c r="B8" s="211">
        <f>'Margin &amp; Volatility'!B8</f>
        <v>750</v>
      </c>
      <c r="C8" s="413">
        <f>Volume!J8</f>
        <v>715.85</v>
      </c>
      <c r="D8" s="216">
        <f>Volume!M8</f>
        <v>-5.166589388620255</v>
      </c>
      <c r="E8" s="207">
        <f>Volume!C8*100</f>
        <v>-18</v>
      </c>
      <c r="F8" s="217">
        <f>'Open Int.'!D8*100</f>
        <v>1</v>
      </c>
      <c r="G8" s="208">
        <f>'Open Int.'!R8</f>
        <v>262.645365</v>
      </c>
      <c r="H8" s="208">
        <f>'Open Int.'!Z8</f>
        <v>-11.421798749999994</v>
      </c>
      <c r="I8" s="196">
        <f>'Open Int.'!O8</f>
        <v>0.991414554374489</v>
      </c>
      <c r="J8" s="221">
        <f>IF(Volume!D8=0,0,Volume!F8/Volume!D8)</f>
        <v>0.1566265060240964</v>
      </c>
      <c r="K8" s="225">
        <f>IF('Open Int.'!E8=0,0,'Open Int.'!H8/'Open Int.'!E8)</f>
        <v>0.06481481481481481</v>
      </c>
      <c r="L8" s="178"/>
    </row>
    <row r="9" spans="1:12" ht="15">
      <c r="A9" s="254" t="s">
        <v>153</v>
      </c>
      <c r="B9" s="211">
        <f>'Margin &amp; Volatility'!B9</f>
        <v>2450</v>
      </c>
      <c r="C9" s="413">
        <f>Volume!J9</f>
        <v>70.8</v>
      </c>
      <c r="D9" s="216">
        <f>Volume!M9</f>
        <v>-3.2125768967874344</v>
      </c>
      <c r="E9" s="207">
        <f>Volume!C9*100</f>
        <v>-41</v>
      </c>
      <c r="F9" s="217">
        <f>'Open Int.'!D9*100</f>
        <v>0</v>
      </c>
      <c r="G9" s="208">
        <f>'Open Int.'!R9</f>
        <v>46.764816</v>
      </c>
      <c r="H9" s="208">
        <f>'Open Int.'!Z9</f>
        <v>-1.6239090000000047</v>
      </c>
      <c r="I9" s="196">
        <f>'Open Int.'!O9</f>
        <v>0.9929525222551929</v>
      </c>
      <c r="J9" s="221">
        <f>IF(Volume!D9=0,0,Volume!F9/Volume!D9)</f>
        <v>0.16666666666666666</v>
      </c>
      <c r="K9" s="225">
        <f>IF('Open Int.'!E9=0,0,'Open Int.'!H9/'Open Int.'!E9)</f>
        <v>0.09740259740259741</v>
      </c>
      <c r="L9" s="178"/>
    </row>
    <row r="10" spans="1:12" ht="15">
      <c r="A10" s="254" t="s">
        <v>197</v>
      </c>
      <c r="B10" s="211">
        <f>'Margin &amp; Volatility'!B10</f>
        <v>3350</v>
      </c>
      <c r="C10" s="413">
        <f>Volume!J10</f>
        <v>67.35</v>
      </c>
      <c r="D10" s="216">
        <f>Volume!M10</f>
        <v>-3.3022254127781925</v>
      </c>
      <c r="E10" s="207">
        <f>Volume!C10*100</f>
        <v>-34</v>
      </c>
      <c r="F10" s="217">
        <f>'Open Int.'!D10*100</f>
        <v>0</v>
      </c>
      <c r="G10" s="208">
        <f>'Open Int.'!R10</f>
        <v>16.966812</v>
      </c>
      <c r="H10" s="208">
        <f>'Open Int.'!Z10</f>
        <v>-0.5560832500000004</v>
      </c>
      <c r="I10" s="196">
        <f>'Open Int.'!O10</f>
        <v>0.9401595744680851</v>
      </c>
      <c r="J10" s="221">
        <f>IF(Volume!D10=0,0,Volume!F10/Volume!D10)</f>
        <v>0</v>
      </c>
      <c r="K10" s="225">
        <f>IF('Open Int.'!E10=0,0,'Open Int.'!H10/'Open Int.'!E10)</f>
        <v>0.11627906976744186</v>
      </c>
      <c r="L10" s="178"/>
    </row>
    <row r="11" spans="1:12" ht="15">
      <c r="A11" s="254" t="s">
        <v>91</v>
      </c>
      <c r="B11" s="211">
        <f>'Margin &amp; Volatility'!B11</f>
        <v>2300</v>
      </c>
      <c r="C11" s="413">
        <f>Volume!J11</f>
        <v>62</v>
      </c>
      <c r="D11" s="216">
        <f>Volume!M11</f>
        <v>-5.7034220532319395</v>
      </c>
      <c r="E11" s="207">
        <f>Volume!C11*100</f>
        <v>-50</v>
      </c>
      <c r="F11" s="217">
        <f>'Open Int.'!D11*100</f>
        <v>-1</v>
      </c>
      <c r="G11" s="208">
        <f>'Open Int.'!R11</f>
        <v>26.5949</v>
      </c>
      <c r="H11" s="208">
        <f>'Open Int.'!Z11</f>
        <v>-1.9261350000000022</v>
      </c>
      <c r="I11" s="196">
        <f>'Open Int.'!O11</f>
        <v>0.9951742627345844</v>
      </c>
      <c r="J11" s="221">
        <f>IF(Volume!D11=0,0,Volume!F11/Volume!D11)</f>
        <v>0</v>
      </c>
      <c r="K11" s="225">
        <f>IF('Open Int.'!E11=0,0,'Open Int.'!H11/'Open Int.'!E11)</f>
        <v>0.022653721682847898</v>
      </c>
      <c r="L11" s="178"/>
    </row>
    <row r="12" spans="1:12" ht="15">
      <c r="A12" s="254" t="s">
        <v>104</v>
      </c>
      <c r="B12" s="211">
        <f>'Margin &amp; Volatility'!B12</f>
        <v>2150</v>
      </c>
      <c r="C12" s="413">
        <f>Volume!J12</f>
        <v>55.45</v>
      </c>
      <c r="D12" s="216">
        <f>Volume!M12</f>
        <v>-0.1800180018001698</v>
      </c>
      <c r="E12" s="207">
        <f>Volume!C12*100</f>
        <v>-33</v>
      </c>
      <c r="F12" s="217">
        <f>'Open Int.'!D12*100</f>
        <v>-6</v>
      </c>
      <c r="G12" s="208">
        <f>'Open Int.'!R12</f>
        <v>47.19820825</v>
      </c>
      <c r="H12" s="208">
        <f>'Open Int.'!Z12</f>
        <v>-1.6855139999999977</v>
      </c>
      <c r="I12" s="196">
        <f>'Open Int.'!O12</f>
        <v>0.976256630462238</v>
      </c>
      <c r="J12" s="221">
        <f>IF(Volume!D12=0,0,Volume!F12/Volume!D12)</f>
        <v>0.025974025974025976</v>
      </c>
      <c r="K12" s="225">
        <f>IF('Open Int.'!E12=0,0,'Open Int.'!H12/'Open Int.'!E12)</f>
        <v>0.0782608695652174</v>
      </c>
      <c r="L12" s="178"/>
    </row>
    <row r="13" spans="1:12" ht="15">
      <c r="A13" s="254" t="s">
        <v>154</v>
      </c>
      <c r="B13" s="211">
        <f>'Margin &amp; Volatility'!B13</f>
        <v>9550</v>
      </c>
      <c r="C13" s="413">
        <f>Volume!J13</f>
        <v>35.7</v>
      </c>
      <c r="D13" s="216">
        <f>Volume!M13</f>
        <v>-2.857142857142849</v>
      </c>
      <c r="E13" s="207">
        <f>Volume!C13*100</f>
        <v>-38</v>
      </c>
      <c r="F13" s="217">
        <f>'Open Int.'!D13*100</f>
        <v>-4</v>
      </c>
      <c r="G13" s="208">
        <f>'Open Int.'!R13</f>
        <v>110.1560985</v>
      </c>
      <c r="H13" s="208">
        <f>'Open Int.'!Z13</f>
        <v>-5.486045250000004</v>
      </c>
      <c r="I13" s="196">
        <f>'Open Int.'!O13</f>
        <v>0.9464562055091303</v>
      </c>
      <c r="J13" s="221">
        <f>IF(Volume!D13=0,0,Volume!F13/Volume!D13)</f>
        <v>0.36363636363636365</v>
      </c>
      <c r="K13" s="225">
        <f>IF('Open Int.'!E13=0,0,'Open Int.'!H13/'Open Int.'!E13)</f>
        <v>0.49809402795425667</v>
      </c>
      <c r="L13" s="178"/>
    </row>
    <row r="14" spans="1:12" ht="15">
      <c r="A14" s="254" t="s">
        <v>179</v>
      </c>
      <c r="B14" s="211">
        <f>'Margin &amp; Volatility'!B14</f>
        <v>700</v>
      </c>
      <c r="C14" s="413">
        <f>Volume!J14</f>
        <v>530.45</v>
      </c>
      <c r="D14" s="216">
        <f>Volume!M14</f>
        <v>0.46401515151516015</v>
      </c>
      <c r="E14" s="207">
        <f>Volume!C14*100</f>
        <v>-60</v>
      </c>
      <c r="F14" s="217">
        <f>'Open Int.'!D14*100</f>
        <v>-3</v>
      </c>
      <c r="G14" s="208">
        <f>'Open Int.'!R14</f>
        <v>21.016429000000002</v>
      </c>
      <c r="H14" s="208">
        <f>'Open Int.'!Z14</f>
        <v>-0.568210999999998</v>
      </c>
      <c r="I14" s="196">
        <f>'Open Int.'!O14</f>
        <v>0.9946996466431095</v>
      </c>
      <c r="J14" s="221">
        <f>IF(Volume!D14=0,0,Volume!F14/Volume!D14)</f>
        <v>0</v>
      </c>
      <c r="K14" s="225">
        <f>IF('Open Int.'!E14=0,0,'Open Int.'!H14/'Open Int.'!E14)</f>
        <v>0</v>
      </c>
      <c r="L14" s="178"/>
    </row>
    <row r="15" spans="1:12" s="9" customFormat="1" ht="15">
      <c r="A15" s="254" t="s">
        <v>216</v>
      </c>
      <c r="B15" s="211">
        <f>'Margin &amp; Volatility'!B15</f>
        <v>200</v>
      </c>
      <c r="C15" s="413">
        <f>Volume!J15</f>
        <v>2368.35</v>
      </c>
      <c r="D15" s="216">
        <f>Volume!M15</f>
        <v>-4.68649388280748</v>
      </c>
      <c r="E15" s="207">
        <f>Volume!C15*100</f>
        <v>-24</v>
      </c>
      <c r="F15" s="217">
        <f>'Open Int.'!D15*100</f>
        <v>2</v>
      </c>
      <c r="G15" s="208">
        <f>'Open Int.'!R15</f>
        <v>104.491602</v>
      </c>
      <c r="H15" s="208">
        <f>'Open Int.'!Z15</f>
        <v>-3.0008459999999957</v>
      </c>
      <c r="I15" s="196">
        <f>'Open Int.'!O15</f>
        <v>0.985947416137806</v>
      </c>
      <c r="J15" s="221">
        <f>IF(Volume!D15=0,0,Volume!F15/Volume!D15)</f>
        <v>0</v>
      </c>
      <c r="K15" s="225">
        <f>IF('Open Int.'!E15=0,0,'Open Int.'!H15/'Open Int.'!E15)</f>
        <v>0</v>
      </c>
      <c r="L15" s="178"/>
    </row>
    <row r="16" spans="1:12" ht="15">
      <c r="A16" s="254" t="s">
        <v>92</v>
      </c>
      <c r="B16" s="211">
        <f>'Margin &amp; Volatility'!B16</f>
        <v>1400</v>
      </c>
      <c r="C16" s="413">
        <f>Volume!J16</f>
        <v>202.95</v>
      </c>
      <c r="D16" s="216">
        <f>Volume!M16</f>
        <v>-2.8947368421052686</v>
      </c>
      <c r="E16" s="207">
        <f>Volume!C16*100</f>
        <v>-35</v>
      </c>
      <c r="F16" s="217">
        <f>'Open Int.'!D16*100</f>
        <v>-1</v>
      </c>
      <c r="G16" s="208">
        <f>'Open Int.'!R16</f>
        <v>104.900796</v>
      </c>
      <c r="H16" s="208">
        <f>'Open Int.'!Z16</f>
        <v>-4.092703999999998</v>
      </c>
      <c r="I16" s="196">
        <f>'Open Int.'!O16</f>
        <v>0.9293066088840737</v>
      </c>
      <c r="J16" s="221">
        <f>IF(Volume!D16=0,0,Volume!F16/Volume!D16)</f>
        <v>0</v>
      </c>
      <c r="K16" s="225">
        <f>IF('Open Int.'!E16=0,0,'Open Int.'!H16/'Open Int.'!E16)</f>
        <v>0.05263157894736842</v>
      </c>
      <c r="L16" s="178"/>
    </row>
    <row r="17" spans="1:12" ht="15">
      <c r="A17" s="254" t="s">
        <v>93</v>
      </c>
      <c r="B17" s="211">
        <f>'Margin &amp; Volatility'!B17</f>
        <v>1900</v>
      </c>
      <c r="C17" s="413">
        <f>Volume!J17</f>
        <v>103.7</v>
      </c>
      <c r="D17" s="216">
        <f>Volume!M17</f>
        <v>-7.327971403038429</v>
      </c>
      <c r="E17" s="207">
        <f>Volume!C17*100</f>
        <v>-24</v>
      </c>
      <c r="F17" s="217">
        <f>'Open Int.'!D17*100</f>
        <v>1</v>
      </c>
      <c r="G17" s="208">
        <f>'Open Int.'!R17</f>
        <v>16.136757</v>
      </c>
      <c r="H17" s="208">
        <f>'Open Int.'!Z17</f>
        <v>-1.1271750000000011</v>
      </c>
      <c r="I17" s="196">
        <f>'Open Int.'!O17</f>
        <v>0.9523809523809523</v>
      </c>
      <c r="J17" s="221">
        <f>IF(Volume!D17=0,0,Volume!F17/Volume!D17)</f>
        <v>0</v>
      </c>
      <c r="K17" s="225">
        <f>IF('Open Int.'!E17=0,0,'Open Int.'!H17/'Open Int.'!E17)</f>
        <v>0.02564102564102564</v>
      </c>
      <c r="L17" s="178"/>
    </row>
    <row r="18" spans="1:12" s="9" customFormat="1" ht="15">
      <c r="A18" s="254" t="s">
        <v>46</v>
      </c>
      <c r="B18" s="211">
        <f>'Margin &amp; Volatility'!B18</f>
        <v>550</v>
      </c>
      <c r="C18" s="413">
        <f>Volume!J18</f>
        <v>939.2</v>
      </c>
      <c r="D18" s="216">
        <f>Volume!M18</f>
        <v>-4.72229267055541</v>
      </c>
      <c r="E18" s="207">
        <f>Volume!C18*100</f>
        <v>1</v>
      </c>
      <c r="F18" s="217">
        <f>'Open Int.'!D18*100</f>
        <v>-5</v>
      </c>
      <c r="G18" s="208">
        <f>'Open Int.'!R18</f>
        <v>45.250656</v>
      </c>
      <c r="H18" s="208">
        <f>'Open Int.'!Z18</f>
        <v>-4.8993752499999985</v>
      </c>
      <c r="I18" s="196">
        <f>'Open Int.'!O18</f>
        <v>0.997716894977169</v>
      </c>
      <c r="J18" s="221">
        <f>IF(Volume!D18=0,0,Volume!F18/Volume!D18)</f>
        <v>0</v>
      </c>
      <c r="K18" s="225">
        <f>IF('Open Int.'!E18=0,0,'Open Int.'!H18/'Open Int.'!E18)</f>
        <v>0.5</v>
      </c>
      <c r="L18" s="178"/>
    </row>
    <row r="19" spans="1:12" s="9" customFormat="1" ht="15">
      <c r="A19" s="254" t="s">
        <v>155</v>
      </c>
      <c r="B19" s="211">
        <f>'Margin &amp; Volatility'!B19</f>
        <v>1000</v>
      </c>
      <c r="C19" s="413">
        <f>Volume!J19</f>
        <v>295</v>
      </c>
      <c r="D19" s="216">
        <f>Volume!M19</f>
        <v>-2.1396583181290394</v>
      </c>
      <c r="E19" s="207">
        <f>Volume!C19*100</f>
        <v>-68</v>
      </c>
      <c r="F19" s="217">
        <f>'Open Int.'!D19*100</f>
        <v>1</v>
      </c>
      <c r="G19" s="208">
        <f>'Open Int.'!R19</f>
        <v>65.6375</v>
      </c>
      <c r="H19" s="208">
        <f>'Open Int.'!Z19</f>
        <v>-1.0130949999999928</v>
      </c>
      <c r="I19" s="196">
        <f>'Open Int.'!O19</f>
        <v>0.9892134831460674</v>
      </c>
      <c r="J19" s="221">
        <f>IF(Volume!D19=0,0,Volume!F19/Volume!D19)</f>
        <v>0</v>
      </c>
      <c r="K19" s="225">
        <f>IF('Open Int.'!E19=0,0,'Open Int.'!H19/'Open Int.'!E19)</f>
        <v>0.14285714285714285</v>
      </c>
      <c r="L19" s="178"/>
    </row>
    <row r="20" spans="1:12" s="9" customFormat="1" ht="15">
      <c r="A20" s="254" t="s">
        <v>156</v>
      </c>
      <c r="B20" s="211">
        <f>'Margin &amp; Volatility'!B20</f>
        <v>1000</v>
      </c>
      <c r="C20" s="413">
        <f>Volume!J20</f>
        <v>324.15</v>
      </c>
      <c r="D20" s="216">
        <f>Volume!M20</f>
        <v>-3.6128456735058085</v>
      </c>
      <c r="E20" s="207">
        <f>Volume!C20*100</f>
        <v>35</v>
      </c>
      <c r="F20" s="217">
        <f>'Open Int.'!D20*100</f>
        <v>5</v>
      </c>
      <c r="G20" s="208">
        <f>'Open Int.'!R20</f>
        <v>188.42839499999997</v>
      </c>
      <c r="H20" s="208">
        <f>'Open Int.'!Z20</f>
        <v>2.72353499999997</v>
      </c>
      <c r="I20" s="196">
        <f>'Open Int.'!O20</f>
        <v>0.9922587304317908</v>
      </c>
      <c r="J20" s="221">
        <f>IF(Volume!D20=0,0,Volume!F20/Volume!D20)</f>
        <v>0</v>
      </c>
      <c r="K20" s="225">
        <f>IF('Open Int.'!E20=0,0,'Open Int.'!H20/'Open Int.'!E20)</f>
        <v>0.06</v>
      </c>
      <c r="L20" s="178"/>
    </row>
    <row r="21" spans="1:12" ht="15">
      <c r="A21" s="254" t="s">
        <v>1</v>
      </c>
      <c r="B21" s="211">
        <f>'Margin &amp; Volatility'!B21</f>
        <v>300</v>
      </c>
      <c r="C21" s="413">
        <f>Volume!J21</f>
        <v>1736</v>
      </c>
      <c r="D21" s="216">
        <f>Volume!M21</f>
        <v>-7.041499330655958</v>
      </c>
      <c r="E21" s="207">
        <f>Volume!C21*100</f>
        <v>28.999999999999996</v>
      </c>
      <c r="F21" s="217">
        <f>'Open Int.'!D21*100</f>
        <v>4</v>
      </c>
      <c r="G21" s="208">
        <f>'Open Int.'!R21</f>
        <v>190.30032</v>
      </c>
      <c r="H21" s="208">
        <f>'Open Int.'!Z21</f>
        <v>-7.187804999999997</v>
      </c>
      <c r="I21" s="196">
        <f>'Open Int.'!O21</f>
        <v>0.9945265462506842</v>
      </c>
      <c r="J21" s="221">
        <f>IF(Volume!D21=0,0,Volume!F21/Volume!D21)</f>
        <v>1</v>
      </c>
      <c r="K21" s="225">
        <f>IF('Open Int.'!E21=0,0,'Open Int.'!H21/'Open Int.'!E21)</f>
        <v>0.42857142857142855</v>
      </c>
      <c r="L21" s="178"/>
    </row>
    <row r="22" spans="1:12" ht="15">
      <c r="A22" s="254" t="s">
        <v>180</v>
      </c>
      <c r="B22" s="211">
        <f>'Margin &amp; Volatility'!B22</f>
        <v>1900</v>
      </c>
      <c r="C22" s="413">
        <f>Volume!J22</f>
        <v>96.9</v>
      </c>
      <c r="D22" s="216">
        <f>Volume!M22</f>
        <v>-2.466029189733255</v>
      </c>
      <c r="E22" s="207">
        <f>Volume!C22*100</f>
        <v>-39</v>
      </c>
      <c r="F22" s="217">
        <f>'Open Int.'!D22*100</f>
        <v>-8</v>
      </c>
      <c r="G22" s="208">
        <f>'Open Int.'!R22</f>
        <v>15.244308</v>
      </c>
      <c r="H22" s="208">
        <f>'Open Int.'!Z22</f>
        <v>-1.725665499999998</v>
      </c>
      <c r="I22" s="196">
        <f>'Open Int.'!O22</f>
        <v>0.9891304347826086</v>
      </c>
      <c r="J22" s="221">
        <f>IF(Volume!D22=0,0,Volume!F22/Volume!D22)</f>
        <v>0</v>
      </c>
      <c r="K22" s="225">
        <f>IF('Open Int.'!E22=0,0,'Open Int.'!H22/'Open Int.'!E22)</f>
        <v>0</v>
      </c>
      <c r="L22" s="178"/>
    </row>
    <row r="23" spans="1:12" ht="15">
      <c r="A23" s="254" t="s">
        <v>181</v>
      </c>
      <c r="B23" s="211">
        <f>'Margin &amp; Volatility'!B23</f>
        <v>2250</v>
      </c>
      <c r="C23" s="413">
        <f>Volume!J23</f>
        <v>42.55</v>
      </c>
      <c r="D23" s="216">
        <f>Volume!M23</f>
        <v>-3.9503386004514676</v>
      </c>
      <c r="E23" s="207">
        <f>Volume!C23*100</f>
        <v>-42</v>
      </c>
      <c r="F23" s="217">
        <f>'Open Int.'!D23*100</f>
        <v>-7.000000000000001</v>
      </c>
      <c r="G23" s="208">
        <f>'Open Int.'!R23</f>
        <v>9.64076625</v>
      </c>
      <c r="H23" s="208">
        <f>'Open Int.'!Z23</f>
        <v>-1.1041987500000001</v>
      </c>
      <c r="I23" s="196">
        <f>'Open Int.'!O23</f>
        <v>0.9731876861966237</v>
      </c>
      <c r="J23" s="221">
        <f>IF(Volume!D23=0,0,Volume!F23/Volume!D23)</f>
        <v>0</v>
      </c>
      <c r="K23" s="225">
        <f>IF('Open Int.'!E23=0,0,'Open Int.'!H23/'Open Int.'!E23)</f>
        <v>0.01694915254237288</v>
      </c>
      <c r="L23" s="178"/>
    </row>
    <row r="24" spans="1:12" ht="15">
      <c r="A24" s="254" t="s">
        <v>2</v>
      </c>
      <c r="B24" s="211">
        <f>'Margin &amp; Volatility'!B24</f>
        <v>550</v>
      </c>
      <c r="C24" s="413">
        <f>Volume!J24</f>
        <v>305.1</v>
      </c>
      <c r="D24" s="216">
        <f>Volume!M24</f>
        <v>-5.600247524752465</v>
      </c>
      <c r="E24" s="207">
        <f>Volume!C24*100</f>
        <v>4</v>
      </c>
      <c r="F24" s="217">
        <f>'Open Int.'!D24*100</f>
        <v>4</v>
      </c>
      <c r="G24" s="208">
        <f>'Open Int.'!R24</f>
        <v>39.7194435</v>
      </c>
      <c r="H24" s="208">
        <f>'Open Int.'!Z24</f>
        <v>-0.6498525000000015</v>
      </c>
      <c r="I24" s="196">
        <f>'Open Int.'!O24</f>
        <v>0.9919729615547106</v>
      </c>
      <c r="J24" s="221">
        <f>IF(Volume!D24=0,0,Volume!F24/Volume!D24)</f>
        <v>0</v>
      </c>
      <c r="K24" s="225">
        <f>IF('Open Int.'!E24=0,0,'Open Int.'!H24/'Open Int.'!E24)</f>
        <v>0.9047619047619048</v>
      </c>
      <c r="L24" s="178"/>
    </row>
    <row r="25" spans="1:12" ht="15">
      <c r="A25" s="254" t="s">
        <v>94</v>
      </c>
      <c r="B25" s="211">
        <f>'Margin &amp; Volatility'!B25</f>
        <v>1600</v>
      </c>
      <c r="C25" s="413">
        <f>Volume!J25</f>
        <v>209.9</v>
      </c>
      <c r="D25" s="216">
        <f>Volume!M25</f>
        <v>-4.850407978241156</v>
      </c>
      <c r="E25" s="207">
        <f>Volume!C25*100</f>
        <v>-48</v>
      </c>
      <c r="F25" s="217">
        <f>'Open Int.'!D25*100</f>
        <v>-3</v>
      </c>
      <c r="G25" s="208">
        <f>'Open Int.'!R25</f>
        <v>17.027088</v>
      </c>
      <c r="H25" s="208">
        <f>'Open Int.'!Z25</f>
        <v>-1.503312000000001</v>
      </c>
      <c r="I25" s="196">
        <f>'Open Int.'!O25</f>
        <v>0.9921104536489151</v>
      </c>
      <c r="J25" s="221">
        <f>IF(Volume!D25=0,0,Volume!F25/Volume!D25)</f>
        <v>0</v>
      </c>
      <c r="K25" s="225">
        <f>IF('Open Int.'!E25=0,0,'Open Int.'!H25/'Open Int.'!E25)</f>
        <v>0</v>
      </c>
      <c r="L25" s="178"/>
    </row>
    <row r="26" spans="1:12" ht="15">
      <c r="A26" s="254" t="s">
        <v>157</v>
      </c>
      <c r="B26" s="211">
        <f>'Margin &amp; Volatility'!B26</f>
        <v>850</v>
      </c>
      <c r="C26" s="413">
        <f>Volume!J26</f>
        <v>303.65</v>
      </c>
      <c r="D26" s="216">
        <f>Volume!M26</f>
        <v>-9.466308884913536</v>
      </c>
      <c r="E26" s="207">
        <f>Volume!C26*100</f>
        <v>5</v>
      </c>
      <c r="F26" s="217">
        <f>'Open Int.'!D26*100</f>
        <v>-7.000000000000001</v>
      </c>
      <c r="G26" s="208">
        <f>'Open Int.'!R26</f>
        <v>147.015184</v>
      </c>
      <c r="H26" s="208">
        <f>'Open Int.'!Z26</f>
        <v>-27.431387</v>
      </c>
      <c r="I26" s="196">
        <f>'Open Int.'!O26</f>
        <v>0.9931530898876404</v>
      </c>
      <c r="J26" s="221">
        <f>IF(Volume!D26=0,0,Volume!F26/Volume!D26)</f>
        <v>0.047619047619047616</v>
      </c>
      <c r="K26" s="225">
        <f>IF('Open Int.'!E26=0,0,'Open Int.'!H26/'Open Int.'!E26)</f>
        <v>0.053475935828877004</v>
      </c>
      <c r="L26" s="178"/>
    </row>
    <row r="27" spans="1:12" ht="15">
      <c r="A27" s="254" t="s">
        <v>182</v>
      </c>
      <c r="B27" s="211">
        <f>'Margin &amp; Volatility'!B27</f>
        <v>1100</v>
      </c>
      <c r="C27" s="413">
        <f>Volume!J27</f>
        <v>224.25</v>
      </c>
      <c r="D27" s="216">
        <f>Volume!M27</f>
        <v>0.9907678450799318</v>
      </c>
      <c r="E27" s="207">
        <f>Volume!C27*100</f>
        <v>-22</v>
      </c>
      <c r="F27" s="217">
        <f>'Open Int.'!D27*100</f>
        <v>-12</v>
      </c>
      <c r="G27" s="208">
        <f>'Open Int.'!R27</f>
        <v>4.4648175</v>
      </c>
      <c r="H27" s="208">
        <f>'Open Int.'!Z27</f>
        <v>-0.5424100000000003</v>
      </c>
      <c r="I27" s="196">
        <f>'Open Int.'!O27</f>
        <v>1</v>
      </c>
      <c r="J27" s="221">
        <f>IF(Volume!D27=0,0,Volume!F27/Volume!D27)</f>
        <v>0</v>
      </c>
      <c r="K27" s="225">
        <f>IF('Open Int.'!E27=0,0,'Open Int.'!H27/'Open Int.'!E27)</f>
        <v>0</v>
      </c>
      <c r="L27" s="178"/>
    </row>
    <row r="28" spans="1:12" ht="15">
      <c r="A28" s="254" t="s">
        <v>183</v>
      </c>
      <c r="B28" s="211">
        <f>'Margin &amp; Volatility'!B28</f>
        <v>6900</v>
      </c>
      <c r="C28" s="413">
        <f>Volume!J28</f>
        <v>30.45</v>
      </c>
      <c r="D28" s="216">
        <f>Volume!M28</f>
        <v>-0.8143322475570033</v>
      </c>
      <c r="E28" s="207">
        <f>Volume!C28*100</f>
        <v>-53</v>
      </c>
      <c r="F28" s="217">
        <f>'Open Int.'!D28*100</f>
        <v>-2</v>
      </c>
      <c r="G28" s="208">
        <f>'Open Int.'!R28</f>
        <v>22.775382</v>
      </c>
      <c r="H28" s="208">
        <f>'Open Int.'!Z28</f>
        <v>-0.5259180000000008</v>
      </c>
      <c r="I28" s="196">
        <f>'Open Int.'!O28</f>
        <v>0.8496309963099631</v>
      </c>
      <c r="J28" s="221">
        <f>IF(Volume!D28=0,0,Volume!F28/Volume!D28)</f>
        <v>0</v>
      </c>
      <c r="K28" s="225">
        <f>IF('Open Int.'!E28=0,0,'Open Int.'!H28/'Open Int.'!E28)</f>
        <v>0.028985507246376812</v>
      </c>
      <c r="L28" s="178"/>
    </row>
    <row r="29" spans="1:12" ht="15">
      <c r="A29" s="254" t="s">
        <v>158</v>
      </c>
      <c r="B29" s="211">
        <f>'Margin &amp; Volatility'!B29</f>
        <v>950</v>
      </c>
      <c r="C29" s="413">
        <f>Volume!J29</f>
        <v>154</v>
      </c>
      <c r="D29" s="216">
        <f>Volume!M29</f>
        <v>1.016726795670719</v>
      </c>
      <c r="E29" s="207">
        <f>Volume!C29*100</f>
        <v>-89</v>
      </c>
      <c r="F29" s="217">
        <f>'Open Int.'!D29*100</f>
        <v>-1</v>
      </c>
      <c r="G29" s="208">
        <f>'Open Int.'!R29</f>
        <v>2.06283</v>
      </c>
      <c r="H29" s="208">
        <f>'Open Int.'!Z29</f>
        <v>0.006279499999999771</v>
      </c>
      <c r="I29" s="196">
        <f>'Open Int.'!O29</f>
        <v>0.9787234042553191</v>
      </c>
      <c r="J29" s="221">
        <f>IF(Volume!D29=0,0,Volume!F29/Volume!D29)</f>
        <v>0</v>
      </c>
      <c r="K29" s="225">
        <f>IF('Open Int.'!E29=0,0,'Open Int.'!H29/'Open Int.'!E29)</f>
        <v>0</v>
      </c>
      <c r="L29" s="178"/>
    </row>
    <row r="30" spans="1:12" ht="15">
      <c r="A30" s="254" t="s">
        <v>3</v>
      </c>
      <c r="B30" s="211">
        <f>'Margin &amp; Volatility'!B30</f>
        <v>2500</v>
      </c>
      <c r="C30" s="413">
        <f>Volume!J30</f>
        <v>198.5</v>
      </c>
      <c r="D30" s="216">
        <f>Volume!M30</f>
        <v>-2.624478783419178</v>
      </c>
      <c r="E30" s="207">
        <f>Volume!C30*100</f>
        <v>-22</v>
      </c>
      <c r="F30" s="217">
        <f>'Open Int.'!D30*100</f>
        <v>-3</v>
      </c>
      <c r="G30" s="208">
        <f>'Open Int.'!R30</f>
        <v>46.15125</v>
      </c>
      <c r="H30" s="208">
        <f>'Open Int.'!Z30</f>
        <v>-2.6708250000000007</v>
      </c>
      <c r="I30" s="196">
        <f>'Open Int.'!O30</f>
        <v>0.9827956989247312</v>
      </c>
      <c r="J30" s="221">
        <f>IF(Volume!D30=0,0,Volume!F30/Volume!D30)</f>
        <v>0.3333333333333333</v>
      </c>
      <c r="K30" s="225">
        <f>IF('Open Int.'!E30=0,0,'Open Int.'!H30/'Open Int.'!E30)</f>
        <v>0.034482758620689655</v>
      </c>
      <c r="L30" s="178"/>
    </row>
    <row r="31" spans="1:12" ht="15">
      <c r="A31" s="254" t="s">
        <v>159</v>
      </c>
      <c r="B31" s="211">
        <f>'Margin &amp; Volatility'!B31</f>
        <v>1300</v>
      </c>
      <c r="C31" s="413">
        <f>Volume!J31</f>
        <v>126.55</v>
      </c>
      <c r="D31" s="216">
        <f>Volume!M31</f>
        <v>-0.47188360204483565</v>
      </c>
      <c r="E31" s="207">
        <f>Volume!C31*100</f>
        <v>164</v>
      </c>
      <c r="F31" s="217">
        <f>'Open Int.'!D31*100</f>
        <v>-3</v>
      </c>
      <c r="G31" s="208">
        <f>'Open Int.'!R31</f>
        <v>1.678053</v>
      </c>
      <c r="H31" s="208">
        <f>'Open Int.'!Z31</f>
        <v>-0.05754449999999989</v>
      </c>
      <c r="I31" s="196">
        <f>'Open Int.'!O31</f>
        <v>1</v>
      </c>
      <c r="J31" s="221">
        <f>IF(Volume!D31=0,0,Volume!F31/Volume!D31)</f>
        <v>0</v>
      </c>
      <c r="K31" s="225">
        <f>IF('Open Int.'!E31=0,0,'Open Int.'!H31/'Open Int.'!E31)</f>
        <v>0</v>
      </c>
      <c r="L31" s="178"/>
    </row>
    <row r="32" spans="1:12" ht="15">
      <c r="A32" s="254" t="s">
        <v>244</v>
      </c>
      <c r="B32" s="211">
        <f>'Margin &amp; Volatility'!B32</f>
        <v>1050</v>
      </c>
      <c r="C32" s="413">
        <f>Volume!J32</f>
        <v>333.45</v>
      </c>
      <c r="D32" s="216">
        <f>Volume!M32</f>
        <v>-2.6565464895635738</v>
      </c>
      <c r="E32" s="207">
        <f>Volume!C32*100</f>
        <v>24</v>
      </c>
      <c r="F32" s="217">
        <f>'Open Int.'!D32*100</f>
        <v>2</v>
      </c>
      <c r="G32" s="208">
        <f>'Open Int.'!R32</f>
        <v>10.783773</v>
      </c>
      <c r="H32" s="208">
        <f>'Open Int.'!Z32</f>
        <v>-0.11445525000000067</v>
      </c>
      <c r="I32" s="196">
        <f>'Open Int.'!O32</f>
        <v>0.9772727272727273</v>
      </c>
      <c r="J32" s="221">
        <f>IF(Volume!D32=0,0,Volume!F32/Volume!D32)</f>
        <v>0</v>
      </c>
      <c r="K32" s="225">
        <f>IF('Open Int.'!E32=0,0,'Open Int.'!H32/'Open Int.'!E32)</f>
        <v>0</v>
      </c>
      <c r="L32" s="178"/>
    </row>
    <row r="33" spans="1:12" ht="15">
      <c r="A33" s="254" t="s">
        <v>184</v>
      </c>
      <c r="B33" s="211">
        <f>'Margin &amp; Volatility'!B33</f>
        <v>600</v>
      </c>
      <c r="C33" s="413">
        <f>Volume!J33</f>
        <v>267.3</v>
      </c>
      <c r="D33" s="216">
        <f>Volume!M33</f>
        <v>-3.7103746397694564</v>
      </c>
      <c r="E33" s="207">
        <f>Volume!C33*100</f>
        <v>-76</v>
      </c>
      <c r="F33" s="217">
        <f>'Open Int.'!D33*100</f>
        <v>-1</v>
      </c>
      <c r="G33" s="208">
        <f>'Open Int.'!R33</f>
        <v>18.539928</v>
      </c>
      <c r="H33" s="208">
        <f>'Open Int.'!Z33</f>
        <v>-0.8643120000000017</v>
      </c>
      <c r="I33" s="196">
        <f>'Open Int.'!O33</f>
        <v>1</v>
      </c>
      <c r="J33" s="221">
        <f>IF(Volume!D33=0,0,Volume!F33/Volume!D33)</f>
        <v>0</v>
      </c>
      <c r="K33" s="225">
        <f>IF('Open Int.'!E33=0,0,'Open Int.'!H33/'Open Int.'!E33)</f>
        <v>0</v>
      </c>
      <c r="L33" s="178"/>
    </row>
    <row r="34" spans="1:12" ht="15">
      <c r="A34" s="254" t="s">
        <v>206</v>
      </c>
      <c r="B34" s="211">
        <f>'Margin &amp; Volatility'!B34</f>
        <v>1900</v>
      </c>
      <c r="C34" s="413">
        <f>Volume!J34</f>
        <v>175.2</v>
      </c>
      <c r="D34" s="216">
        <f>Volume!M34</f>
        <v>-2.0408163265306154</v>
      </c>
      <c r="E34" s="207">
        <f>Volume!C34*100</f>
        <v>-57.99999999999999</v>
      </c>
      <c r="F34" s="217">
        <f>'Open Int.'!D34*100</f>
        <v>-5</v>
      </c>
      <c r="G34" s="208">
        <f>'Open Int.'!R34</f>
        <v>51.563112</v>
      </c>
      <c r="H34" s="208">
        <f>'Open Int.'!Z34</f>
        <v>-3.5548810000000017</v>
      </c>
      <c r="I34" s="196">
        <f>'Open Int.'!O34</f>
        <v>0.9948353776630084</v>
      </c>
      <c r="J34" s="221">
        <f>IF(Volume!D34=0,0,Volume!F34/Volume!D34)</f>
        <v>0</v>
      </c>
      <c r="K34" s="225">
        <f>IF('Open Int.'!E34=0,0,'Open Int.'!H34/'Open Int.'!E34)</f>
        <v>0</v>
      </c>
      <c r="L34" s="178"/>
    </row>
    <row r="35" spans="1:12" ht="15">
      <c r="A35" s="254" t="s">
        <v>245</v>
      </c>
      <c r="B35" s="211">
        <f>'Margin &amp; Volatility'!B35</f>
        <v>3600</v>
      </c>
      <c r="C35" s="413">
        <f>Volume!J35</f>
        <v>123.95</v>
      </c>
      <c r="D35" s="216">
        <f>Volume!M35</f>
        <v>-0.36173633440514696</v>
      </c>
      <c r="E35" s="207">
        <f>Volume!C35*100</f>
        <v>18</v>
      </c>
      <c r="F35" s="217">
        <f>'Open Int.'!D35*100</f>
        <v>13</v>
      </c>
      <c r="G35" s="208">
        <f>'Open Int.'!R35</f>
        <v>48.147138</v>
      </c>
      <c r="H35" s="208">
        <f>'Open Int.'!Z35</f>
        <v>5.244065999999997</v>
      </c>
      <c r="I35" s="196">
        <f>'Open Int.'!O35</f>
        <v>0.9703429101019463</v>
      </c>
      <c r="J35" s="221">
        <f>IF(Volume!D35=0,0,Volume!F35/Volume!D35)</f>
        <v>0</v>
      </c>
      <c r="K35" s="225">
        <f>IF('Open Int.'!E35=0,0,'Open Int.'!H35/'Open Int.'!E35)</f>
        <v>0.09302325581395349</v>
      </c>
      <c r="L35" s="178"/>
    </row>
    <row r="36" spans="1:12" ht="15">
      <c r="A36" s="254" t="s">
        <v>185</v>
      </c>
      <c r="B36" s="211">
        <f>'Margin &amp; Volatility'!B36</f>
        <v>250</v>
      </c>
      <c r="C36" s="413">
        <f>Volume!J36</f>
        <v>1235.5</v>
      </c>
      <c r="D36" s="216">
        <f>Volume!M36</f>
        <v>-2.8313016122689736</v>
      </c>
      <c r="E36" s="207">
        <f>Volume!C36*100</f>
        <v>-53</v>
      </c>
      <c r="F36" s="217">
        <f>'Open Int.'!D36*100</f>
        <v>0</v>
      </c>
      <c r="G36" s="208">
        <f>'Open Int.'!R36</f>
        <v>25.9146125</v>
      </c>
      <c r="H36" s="208">
        <f>'Open Int.'!Z36</f>
        <v>-0.8822499999999991</v>
      </c>
      <c r="I36" s="196">
        <f>'Open Int.'!O36</f>
        <v>0.9952324195470799</v>
      </c>
      <c r="J36" s="221">
        <f>IF(Volume!D36=0,0,Volume!F36/Volume!D36)</f>
        <v>0</v>
      </c>
      <c r="K36" s="225">
        <f>IF('Open Int.'!E36=0,0,'Open Int.'!H36/'Open Int.'!E36)</f>
        <v>0</v>
      </c>
      <c r="L36" s="178"/>
    </row>
    <row r="37" spans="1:12" ht="15">
      <c r="A37" s="254" t="s">
        <v>217</v>
      </c>
      <c r="B37" s="211">
        <f>'Margin &amp; Volatility'!B37</f>
        <v>400</v>
      </c>
      <c r="C37" s="413">
        <f>Volume!J37</f>
        <v>1223.9</v>
      </c>
      <c r="D37" s="216">
        <f>Volume!M37</f>
        <v>0.4761513833018785</v>
      </c>
      <c r="E37" s="207">
        <f>Volume!C37*100</f>
        <v>70</v>
      </c>
      <c r="F37" s="217">
        <f>'Open Int.'!D37*100</f>
        <v>-2</v>
      </c>
      <c r="G37" s="208">
        <f>'Open Int.'!R37</f>
        <v>59.432584</v>
      </c>
      <c r="H37" s="208">
        <f>'Open Int.'!Z37</f>
        <v>-0.7902800000000028</v>
      </c>
      <c r="I37" s="196">
        <f>'Open Int.'!O37</f>
        <v>0.9868204283360791</v>
      </c>
      <c r="J37" s="221">
        <f>IF(Volume!D37=0,0,Volume!F37/Volume!D37)</f>
        <v>0</v>
      </c>
      <c r="K37" s="225">
        <f>IF('Open Int.'!E37=0,0,'Open Int.'!H37/'Open Int.'!E37)</f>
        <v>0</v>
      </c>
      <c r="L37" s="178"/>
    </row>
    <row r="38" spans="1:12" ht="15">
      <c r="A38" s="254" t="s">
        <v>246</v>
      </c>
      <c r="B38" s="211">
        <f>'Margin &amp; Volatility'!B38</f>
        <v>2400</v>
      </c>
      <c r="C38" s="413">
        <f>Volume!J38</f>
        <v>60.5</v>
      </c>
      <c r="D38" s="216">
        <f>Volume!M38</f>
        <v>-4.3478260869565215</v>
      </c>
      <c r="E38" s="207">
        <f>Volume!C38*100</f>
        <v>-39</v>
      </c>
      <c r="F38" s="217">
        <f>'Open Int.'!D38*100</f>
        <v>-2</v>
      </c>
      <c r="G38" s="208">
        <f>'Open Int.'!R38</f>
        <v>33.5412</v>
      </c>
      <c r="H38" s="208">
        <f>'Open Int.'!Z38</f>
        <v>-2.177339999999994</v>
      </c>
      <c r="I38" s="196">
        <f>'Open Int.'!O38</f>
        <v>0.9900432900432901</v>
      </c>
      <c r="J38" s="221">
        <f>IF(Volume!D38=0,0,Volume!F38/Volume!D38)</f>
        <v>0</v>
      </c>
      <c r="K38" s="225">
        <f>IF('Open Int.'!E38=0,0,'Open Int.'!H38/'Open Int.'!E38)</f>
        <v>0.09322033898305085</v>
      </c>
      <c r="L38" s="178"/>
    </row>
    <row r="39" spans="1:12" ht="15">
      <c r="A39" s="254" t="s">
        <v>186</v>
      </c>
      <c r="B39" s="211">
        <f>'Margin &amp; Volatility'!B39</f>
        <v>5650</v>
      </c>
      <c r="C39" s="413">
        <f>Volume!J39</f>
        <v>36.85</v>
      </c>
      <c r="D39" s="216">
        <f>Volume!M39</f>
        <v>-5.512820512820509</v>
      </c>
      <c r="E39" s="207">
        <f>Volume!C39*100</f>
        <v>-4</v>
      </c>
      <c r="F39" s="217">
        <f>'Open Int.'!D39*100</f>
        <v>3</v>
      </c>
      <c r="G39" s="208">
        <f>'Open Int.'!R39</f>
        <v>38.82976625</v>
      </c>
      <c r="H39" s="208">
        <f>'Open Int.'!Z39</f>
        <v>-0.7891637500000002</v>
      </c>
      <c r="I39" s="196">
        <f>'Open Int.'!O39</f>
        <v>0.9865951742627346</v>
      </c>
      <c r="J39" s="221">
        <f>IF(Volume!D39=0,0,Volume!F39/Volume!D39)</f>
        <v>0</v>
      </c>
      <c r="K39" s="225">
        <f>IF('Open Int.'!E39=0,0,'Open Int.'!H39/'Open Int.'!E39)</f>
        <v>0.009950248756218905</v>
      </c>
      <c r="L39" s="178"/>
    </row>
    <row r="40" spans="1:12" ht="15">
      <c r="A40" s="254" t="s">
        <v>187</v>
      </c>
      <c r="B40" s="211">
        <f>'Margin &amp; Volatility'!B40</f>
        <v>1300</v>
      </c>
      <c r="C40" s="413">
        <f>Volume!J40</f>
        <v>155.4</v>
      </c>
      <c r="D40" s="216">
        <f>Volume!M40</f>
        <v>-2.9053420805998162</v>
      </c>
      <c r="E40" s="207">
        <f>Volume!C40*100</f>
        <v>-74</v>
      </c>
      <c r="F40" s="217">
        <f>'Open Int.'!D40*100</f>
        <v>-2</v>
      </c>
      <c r="G40" s="208">
        <f>'Open Int.'!R40</f>
        <v>9.89898</v>
      </c>
      <c r="H40" s="208">
        <f>'Open Int.'!Z40</f>
        <v>-0.5458829999999999</v>
      </c>
      <c r="I40" s="196">
        <f>'Open Int.'!O40</f>
        <v>0.9938775510204082</v>
      </c>
      <c r="J40" s="221">
        <f>IF(Volume!D40=0,0,Volume!F40/Volume!D40)</f>
        <v>0</v>
      </c>
      <c r="K40" s="225">
        <f>IF('Open Int.'!E40=0,0,'Open Int.'!H40/'Open Int.'!E40)</f>
        <v>0</v>
      </c>
      <c r="L40" s="178"/>
    </row>
    <row r="41" spans="1:12" ht="15">
      <c r="A41" s="254" t="s">
        <v>105</v>
      </c>
      <c r="B41" s="211">
        <f>'Margin &amp; Volatility'!B41</f>
        <v>1500</v>
      </c>
      <c r="C41" s="413">
        <f>Volume!J41</f>
        <v>239.25</v>
      </c>
      <c r="D41" s="216">
        <f>Volume!M41</f>
        <v>-0.10438413361169101</v>
      </c>
      <c r="E41" s="207">
        <f>Volume!C41*100</f>
        <v>-26</v>
      </c>
      <c r="F41" s="217">
        <f>'Open Int.'!D41*100</f>
        <v>8</v>
      </c>
      <c r="G41" s="208">
        <f>'Open Int.'!R41</f>
        <v>92.87685</v>
      </c>
      <c r="H41" s="208">
        <f>'Open Int.'!Z41</f>
        <v>6.261675000000011</v>
      </c>
      <c r="I41" s="196">
        <f>'Open Int.'!O41</f>
        <v>0.9872488408037094</v>
      </c>
      <c r="J41" s="221">
        <f>IF(Volume!D41=0,0,Volume!F41/Volume!D41)</f>
        <v>0</v>
      </c>
      <c r="K41" s="225">
        <f>IF('Open Int.'!E41=0,0,'Open Int.'!H41/'Open Int.'!E41)</f>
        <v>0.07462686567164178</v>
      </c>
      <c r="L41" s="178"/>
    </row>
    <row r="42" spans="1:12" ht="15">
      <c r="A42" s="254" t="s">
        <v>161</v>
      </c>
      <c r="B42" s="211">
        <f>'Margin &amp; Volatility'!B42</f>
        <v>1350</v>
      </c>
      <c r="C42" s="413">
        <f>Volume!J42</f>
        <v>203.2</v>
      </c>
      <c r="D42" s="216">
        <f>Volume!M42</f>
        <v>1.2961116650049822</v>
      </c>
      <c r="E42" s="207">
        <f>Volume!C42*100</f>
        <v>-11</v>
      </c>
      <c r="F42" s="217">
        <f>'Open Int.'!D42*100</f>
        <v>-7.000000000000001</v>
      </c>
      <c r="G42" s="208">
        <f>'Open Int.'!R42</f>
        <v>73.023984</v>
      </c>
      <c r="H42" s="208">
        <f>'Open Int.'!Z42</f>
        <v>-4.102704000000003</v>
      </c>
      <c r="I42" s="196">
        <f>'Open Int.'!O42</f>
        <v>0.9898572501878287</v>
      </c>
      <c r="J42" s="221">
        <f>IF(Volume!D42=0,0,Volume!F42/Volume!D42)</f>
        <v>0.125</v>
      </c>
      <c r="K42" s="225">
        <f>IF('Open Int.'!E42=0,0,'Open Int.'!H42/'Open Int.'!E42)</f>
        <v>0.06779661016949153</v>
      </c>
      <c r="L42" s="178"/>
    </row>
    <row r="43" spans="1:12" ht="15">
      <c r="A43" s="254" t="s">
        <v>247</v>
      </c>
      <c r="B43" s="211">
        <f>'Margin &amp; Volatility'!B43</f>
        <v>300</v>
      </c>
      <c r="C43" s="413">
        <f>Volume!J43</f>
        <v>1038.95</v>
      </c>
      <c r="D43" s="216">
        <f>Volume!M43</f>
        <v>-0.3691983122362782</v>
      </c>
      <c r="E43" s="207">
        <f>Volume!C43*100</f>
        <v>-13</v>
      </c>
      <c r="F43" s="217">
        <f>'Open Int.'!D43*100</f>
        <v>3</v>
      </c>
      <c r="G43" s="208">
        <f>'Open Int.'!R43</f>
        <v>51.3345195</v>
      </c>
      <c r="H43" s="208">
        <f>'Open Int.'!Z43</f>
        <v>1.4052554999999955</v>
      </c>
      <c r="I43" s="196">
        <f>'Open Int.'!O43</f>
        <v>0.9957498482088646</v>
      </c>
      <c r="J43" s="221">
        <f>IF(Volume!D43=0,0,Volume!F43/Volume!D43)</f>
        <v>0</v>
      </c>
      <c r="K43" s="225">
        <f>IF('Open Int.'!E43=0,0,'Open Int.'!H43/'Open Int.'!E43)</f>
        <v>0</v>
      </c>
      <c r="L43" s="178"/>
    </row>
    <row r="44" spans="1:12" ht="15">
      <c r="A44" s="254" t="s">
        <v>188</v>
      </c>
      <c r="B44" s="211">
        <f>'Margin &amp; Volatility'!B44</f>
        <v>2950</v>
      </c>
      <c r="C44" s="413">
        <f>Volume!J44</f>
        <v>86.8</v>
      </c>
      <c r="D44" s="216">
        <f>Volume!M44</f>
        <v>-5.958829902491875</v>
      </c>
      <c r="E44" s="207">
        <f>Volume!C44*100</f>
        <v>3</v>
      </c>
      <c r="F44" s="217">
        <f>'Open Int.'!D44*100</f>
        <v>-3</v>
      </c>
      <c r="G44" s="208">
        <f>'Open Int.'!R44</f>
        <v>47.268676</v>
      </c>
      <c r="H44" s="208">
        <f>'Open Int.'!Z44</f>
        <v>-4.438245500000001</v>
      </c>
      <c r="I44" s="196">
        <f>'Open Int.'!O44</f>
        <v>0.9815817984832069</v>
      </c>
      <c r="J44" s="221">
        <f>IF(Volume!D44=0,0,Volume!F44/Volume!D44)</f>
        <v>0</v>
      </c>
      <c r="K44" s="225">
        <f>IF('Open Int.'!E44=0,0,'Open Int.'!H44/'Open Int.'!E44)</f>
        <v>0.04017857142857143</v>
      </c>
      <c r="L44" s="178"/>
    </row>
    <row r="45" spans="1:12" ht="15">
      <c r="A45" s="254" t="s">
        <v>248</v>
      </c>
      <c r="B45" s="211">
        <f>'Margin &amp; Volatility'!B45</f>
        <v>175</v>
      </c>
      <c r="C45" s="413">
        <f>Volume!J45</f>
        <v>1652.15</v>
      </c>
      <c r="D45" s="216">
        <f>Volume!M45</f>
        <v>-7.153895866700383</v>
      </c>
      <c r="E45" s="207">
        <f>Volume!C45*100</f>
        <v>-35</v>
      </c>
      <c r="F45" s="217">
        <f>'Open Int.'!D45*100</f>
        <v>4</v>
      </c>
      <c r="G45" s="208">
        <f>'Open Int.'!R45</f>
        <v>144.62095025</v>
      </c>
      <c r="H45" s="208">
        <f>'Open Int.'!Z45</f>
        <v>-5.787060999999994</v>
      </c>
      <c r="I45" s="196">
        <f>'Open Int.'!O45</f>
        <v>0.9732107157137145</v>
      </c>
      <c r="J45" s="221">
        <f>IF(Volume!D45=0,0,Volume!F45/Volume!D45)</f>
        <v>0</v>
      </c>
      <c r="K45" s="225">
        <f>IF('Open Int.'!E45=0,0,'Open Int.'!H45/'Open Int.'!E45)</f>
        <v>0</v>
      </c>
      <c r="L45" s="178"/>
    </row>
    <row r="46" spans="1:12" ht="15">
      <c r="A46" s="254" t="s">
        <v>218</v>
      </c>
      <c r="B46" s="211">
        <f>'Margin &amp; Volatility'!B46</f>
        <v>4125</v>
      </c>
      <c r="C46" s="413">
        <f>Volume!J46</f>
        <v>89.95</v>
      </c>
      <c r="D46" s="216">
        <f>Volume!M46</f>
        <v>-1.7476788640087324</v>
      </c>
      <c r="E46" s="207">
        <f>Volume!C46*100</f>
        <v>-31</v>
      </c>
      <c r="F46" s="217">
        <f>'Open Int.'!D46*100</f>
        <v>-7.000000000000001</v>
      </c>
      <c r="G46" s="208">
        <f>'Open Int.'!R46</f>
        <v>288.59782875</v>
      </c>
      <c r="H46" s="208">
        <f>'Open Int.'!Z46</f>
        <v>-22.50509249999999</v>
      </c>
      <c r="I46" s="196">
        <f>'Open Int.'!O46</f>
        <v>0.9899717150938545</v>
      </c>
      <c r="J46" s="221">
        <f>IF(Volume!D46=0,0,Volume!F46/Volume!D46)</f>
        <v>0.21428571428571427</v>
      </c>
      <c r="K46" s="225">
        <f>IF('Open Int.'!E46=0,0,'Open Int.'!H46/'Open Int.'!E46)</f>
        <v>0.2565982404692082</v>
      </c>
      <c r="L46" s="178"/>
    </row>
    <row r="47" spans="1:12" ht="15">
      <c r="A47" s="254" t="s">
        <v>220</v>
      </c>
      <c r="B47" s="211">
        <f>'Margin &amp; Volatility'!B47</f>
        <v>650</v>
      </c>
      <c r="C47" s="413">
        <f>Volume!J47</f>
        <v>433.35</v>
      </c>
      <c r="D47" s="216">
        <f>Volume!M47</f>
        <v>-2.420625985138482</v>
      </c>
      <c r="E47" s="207">
        <f>Volume!C47*100</f>
        <v>13</v>
      </c>
      <c r="F47" s="217">
        <f>'Open Int.'!D47*100</f>
        <v>0</v>
      </c>
      <c r="G47" s="208">
        <f>'Open Int.'!R47</f>
        <v>53.5750605</v>
      </c>
      <c r="H47" s="208">
        <f>'Open Int.'!Z47</f>
        <v>-1.2712895000000017</v>
      </c>
      <c r="I47" s="196">
        <f>'Open Int.'!O47</f>
        <v>0.9973711882229233</v>
      </c>
      <c r="J47" s="221">
        <f>IF(Volume!D47=0,0,Volume!F47/Volume!D47)</f>
        <v>0</v>
      </c>
      <c r="K47" s="225">
        <f>IF('Open Int.'!E47=0,0,'Open Int.'!H47/'Open Int.'!E47)</f>
        <v>0</v>
      </c>
      <c r="L47" s="178"/>
    </row>
    <row r="48" spans="1:12" ht="15">
      <c r="A48" s="254" t="s">
        <v>4</v>
      </c>
      <c r="B48" s="211">
        <f>'Margin &amp; Volatility'!B48</f>
        <v>300</v>
      </c>
      <c r="C48" s="413">
        <f>Volume!J48</f>
        <v>1117.3</v>
      </c>
      <c r="D48" s="216">
        <f>Volume!M48</f>
        <v>-7.489132684744364</v>
      </c>
      <c r="E48" s="207">
        <f>Volume!C48*100</f>
        <v>-17</v>
      </c>
      <c r="F48" s="217">
        <f>'Open Int.'!D48*100</f>
        <v>10</v>
      </c>
      <c r="G48" s="208">
        <f>'Open Int.'!R48</f>
        <v>92.914668</v>
      </c>
      <c r="H48" s="208">
        <f>'Open Int.'!Z48</f>
        <v>1.2826755000000105</v>
      </c>
      <c r="I48" s="196">
        <f>'Open Int.'!O48</f>
        <v>0.9895382395382395</v>
      </c>
      <c r="J48" s="221">
        <f>IF(Volume!D48=0,0,Volume!F48/Volume!D48)</f>
        <v>0</v>
      </c>
      <c r="K48" s="225">
        <f>IF('Open Int.'!E48=0,0,'Open Int.'!H48/'Open Int.'!E48)</f>
        <v>0</v>
      </c>
      <c r="L48" s="178"/>
    </row>
    <row r="49" spans="1:12" ht="15">
      <c r="A49" s="254" t="s">
        <v>95</v>
      </c>
      <c r="B49" s="211">
        <f>'Margin &amp; Volatility'!B49</f>
        <v>400</v>
      </c>
      <c r="C49" s="413">
        <f>Volume!J49</f>
        <v>692.25</v>
      </c>
      <c r="D49" s="216">
        <f>Volume!M49</f>
        <v>-2.869370001403121</v>
      </c>
      <c r="E49" s="207">
        <f>Volume!C49*100</f>
        <v>13</v>
      </c>
      <c r="F49" s="217">
        <f>'Open Int.'!D49*100</f>
        <v>8</v>
      </c>
      <c r="G49" s="208">
        <f>'Open Int.'!R49</f>
        <v>109.32012</v>
      </c>
      <c r="H49" s="208">
        <f>'Open Int.'!Z49</f>
        <v>4.952331999999984</v>
      </c>
      <c r="I49" s="196">
        <f>'Open Int.'!O49</f>
        <v>0.9984802431610942</v>
      </c>
      <c r="J49" s="221">
        <f>IF(Volume!D49=0,0,Volume!F49/Volume!D49)</f>
        <v>0</v>
      </c>
      <c r="K49" s="225">
        <f>IF('Open Int.'!E49=0,0,'Open Int.'!H49/'Open Int.'!E49)</f>
        <v>0.1875</v>
      </c>
      <c r="L49" s="178"/>
    </row>
    <row r="50" spans="1:12" ht="15">
      <c r="A50" s="254" t="s">
        <v>219</v>
      </c>
      <c r="B50" s="211">
        <f>'Margin &amp; Volatility'!B50</f>
        <v>400</v>
      </c>
      <c r="C50" s="413">
        <f>Volume!J50</f>
        <v>705.3</v>
      </c>
      <c r="D50" s="216">
        <f>Volume!M50</f>
        <v>-6.1851556264964085</v>
      </c>
      <c r="E50" s="207">
        <f>Volume!C50*100</f>
        <v>-26</v>
      </c>
      <c r="F50" s="217">
        <f>'Open Int.'!D50*100</f>
        <v>0</v>
      </c>
      <c r="G50" s="208">
        <f>'Open Int.'!R50</f>
        <v>72.6459</v>
      </c>
      <c r="H50" s="208">
        <f>'Open Int.'!Z50</f>
        <v>-4.4587080000000014</v>
      </c>
      <c r="I50" s="196">
        <f>'Open Int.'!O50</f>
        <v>0.9895145631067961</v>
      </c>
      <c r="J50" s="221">
        <f>IF(Volume!D50=0,0,Volume!F50/Volume!D50)</f>
        <v>0</v>
      </c>
      <c r="K50" s="225">
        <f>IF('Open Int.'!E50=0,0,'Open Int.'!H50/'Open Int.'!E50)</f>
        <v>0.11764705882352941</v>
      </c>
      <c r="L50" s="178"/>
    </row>
    <row r="51" spans="1:12" ht="15">
      <c r="A51" s="254" t="s">
        <v>5</v>
      </c>
      <c r="B51" s="211">
        <f>'Margin &amp; Volatility'!B51</f>
        <v>1595</v>
      </c>
      <c r="C51" s="413">
        <f>Volume!J51</f>
        <v>152.75</v>
      </c>
      <c r="D51" s="216">
        <f>Volume!M51</f>
        <v>-4.261986837981831</v>
      </c>
      <c r="E51" s="207">
        <f>Volume!C51*100</f>
        <v>-42</v>
      </c>
      <c r="F51" s="217">
        <f>'Open Int.'!D51*100</f>
        <v>-2</v>
      </c>
      <c r="G51" s="208">
        <f>'Open Int.'!R51</f>
        <v>376.442369875</v>
      </c>
      <c r="H51" s="208">
        <f>'Open Int.'!Z51</f>
        <v>-25.58868867500007</v>
      </c>
      <c r="I51" s="196">
        <f>'Open Int.'!O51</f>
        <v>0.9881561064008803</v>
      </c>
      <c r="J51" s="221">
        <f>IF(Volume!D51=0,0,Volume!F51/Volume!D51)</f>
        <v>0.04032258064516129</v>
      </c>
      <c r="K51" s="225">
        <f>IF('Open Int.'!E51=0,0,'Open Int.'!H51/'Open Int.'!E51)</f>
        <v>0.08562450903377848</v>
      </c>
      <c r="L51" s="178"/>
    </row>
    <row r="52" spans="1:12" ht="15">
      <c r="A52" s="254" t="s">
        <v>221</v>
      </c>
      <c r="B52" s="211">
        <f>'Margin &amp; Volatility'!B52</f>
        <v>2000</v>
      </c>
      <c r="C52" s="413">
        <f>Volume!J52</f>
        <v>196.7</v>
      </c>
      <c r="D52" s="216">
        <f>Volume!M52</f>
        <v>-4.584040747028871</v>
      </c>
      <c r="E52" s="207">
        <f>Volume!C52*100</f>
        <v>25</v>
      </c>
      <c r="F52" s="217">
        <f>'Open Int.'!D52*100</f>
        <v>1</v>
      </c>
      <c r="G52" s="208">
        <f>'Open Int.'!R52</f>
        <v>203.89922</v>
      </c>
      <c r="H52" s="208">
        <f>'Open Int.'!Z52</f>
        <v>-5.672869999999989</v>
      </c>
      <c r="I52" s="196">
        <f>'Open Int.'!O52</f>
        <v>0.9870731236735482</v>
      </c>
      <c r="J52" s="221">
        <f>IF(Volume!D52=0,0,Volume!F52/Volume!D52)</f>
        <v>0.06172839506172839</v>
      </c>
      <c r="K52" s="225">
        <f>IF('Open Int.'!E52=0,0,'Open Int.'!H52/'Open Int.'!E52)</f>
        <v>0.11444141689373297</v>
      </c>
      <c r="L52" s="178"/>
    </row>
    <row r="53" spans="1:12" ht="15">
      <c r="A53" s="254" t="s">
        <v>222</v>
      </c>
      <c r="B53" s="211">
        <f>'Margin &amp; Volatility'!B53</f>
        <v>650</v>
      </c>
      <c r="C53" s="413">
        <f>Volume!J53</f>
        <v>222.95</v>
      </c>
      <c r="D53" s="216">
        <f>Volume!M53</f>
        <v>-4.251664161477349</v>
      </c>
      <c r="E53" s="207">
        <f>Volume!C53*100</f>
        <v>1</v>
      </c>
      <c r="F53" s="217">
        <f>'Open Int.'!D53*100</f>
        <v>-1</v>
      </c>
      <c r="G53" s="208">
        <f>'Open Int.'!R53</f>
        <v>61.44502</v>
      </c>
      <c r="H53" s="208">
        <f>'Open Int.'!Z53</f>
        <v>-3.016009749999995</v>
      </c>
      <c r="I53" s="196">
        <f>'Open Int.'!O53</f>
        <v>0.995754716981132</v>
      </c>
      <c r="J53" s="221">
        <f>IF(Volume!D53=0,0,Volume!F53/Volume!D53)</f>
        <v>0</v>
      </c>
      <c r="K53" s="225">
        <f>IF('Open Int.'!E53=0,0,'Open Int.'!H53/'Open Int.'!E53)</f>
        <v>0.1772853185595568</v>
      </c>
      <c r="L53" s="178"/>
    </row>
    <row r="54" spans="1:12" ht="15">
      <c r="A54" s="254" t="s">
        <v>59</v>
      </c>
      <c r="B54" s="211">
        <f>'Margin &amp; Volatility'!B54</f>
        <v>600</v>
      </c>
      <c r="C54" s="413">
        <f>Volume!J54</f>
        <v>942.95</v>
      </c>
      <c r="D54" s="216">
        <f>Volume!M54</f>
        <v>-2.4719449759528342</v>
      </c>
      <c r="E54" s="207">
        <f>Volume!C54*100</f>
        <v>61</v>
      </c>
      <c r="F54" s="217">
        <f>'Open Int.'!D54*100</f>
        <v>-6</v>
      </c>
      <c r="G54" s="208">
        <f>'Open Int.'!R54</f>
        <v>41.244633</v>
      </c>
      <c r="H54" s="208">
        <f>'Open Int.'!Z54</f>
        <v>-3.771903000000002</v>
      </c>
      <c r="I54" s="196">
        <f>'Open Int.'!O54</f>
        <v>0.9835390946502057</v>
      </c>
      <c r="J54" s="221">
        <f>IF(Volume!D54=0,0,Volume!F54/Volume!D54)</f>
        <v>0</v>
      </c>
      <c r="K54" s="225">
        <f>IF('Open Int.'!E54=0,0,'Open Int.'!H54/'Open Int.'!E54)</f>
        <v>0</v>
      </c>
      <c r="L54" s="178"/>
    </row>
    <row r="55" spans="1:12" ht="15">
      <c r="A55" s="254" t="s">
        <v>223</v>
      </c>
      <c r="B55" s="211">
        <f>'Margin &amp; Volatility'!B55</f>
        <v>700</v>
      </c>
      <c r="C55" s="413">
        <f>Volume!J55</f>
        <v>474.2</v>
      </c>
      <c r="D55" s="216">
        <f>Volume!M55</f>
        <v>-5.226341560907372</v>
      </c>
      <c r="E55" s="207">
        <f>Volume!C55*100</f>
        <v>-28.999999999999996</v>
      </c>
      <c r="F55" s="217">
        <f>'Open Int.'!D55*100</f>
        <v>-3</v>
      </c>
      <c r="G55" s="208">
        <f>'Open Int.'!R55</f>
        <v>246.233092</v>
      </c>
      <c r="H55" s="208">
        <f>'Open Int.'!Z55</f>
        <v>-19.392716000000007</v>
      </c>
      <c r="I55" s="196">
        <f>'Open Int.'!O55</f>
        <v>0.9724993259638717</v>
      </c>
      <c r="J55" s="221">
        <f>IF(Volume!D55=0,0,Volume!F55/Volume!D55)</f>
        <v>0.03125</v>
      </c>
      <c r="K55" s="225">
        <f>IF('Open Int.'!E55=0,0,'Open Int.'!H55/'Open Int.'!E55)</f>
        <v>0.1532258064516129</v>
      </c>
      <c r="L55" s="178"/>
    </row>
    <row r="56" spans="1:12" ht="15">
      <c r="A56" s="254" t="s">
        <v>163</v>
      </c>
      <c r="B56" s="211">
        <f>'Margin &amp; Volatility'!B56</f>
        <v>2400</v>
      </c>
      <c r="C56" s="413">
        <f>Volume!J56</f>
        <v>55.4</v>
      </c>
      <c r="D56" s="216">
        <f>Volume!M56</f>
        <v>-2.464788732394364</v>
      </c>
      <c r="E56" s="207">
        <f>Volume!C56*100</f>
        <v>-27</v>
      </c>
      <c r="F56" s="217">
        <f>'Open Int.'!D56*100</f>
        <v>-2</v>
      </c>
      <c r="G56" s="208">
        <f>'Open Int.'!R56</f>
        <v>102.897744</v>
      </c>
      <c r="H56" s="208">
        <f>'Open Int.'!Z56</f>
        <v>-4.467888000000002</v>
      </c>
      <c r="I56" s="196">
        <f>'Open Int.'!O56</f>
        <v>0.9890166688202611</v>
      </c>
      <c r="J56" s="221">
        <f>IF(Volume!D56=0,0,Volume!F56/Volume!D56)</f>
        <v>0.009174311926605505</v>
      </c>
      <c r="K56" s="225">
        <f>IF('Open Int.'!E56=0,0,'Open Int.'!H56/'Open Int.'!E56)</f>
        <v>0.044605809128630707</v>
      </c>
      <c r="L56" s="178"/>
    </row>
    <row r="57" spans="1:12" ht="15">
      <c r="A57" s="254" t="s">
        <v>207</v>
      </c>
      <c r="B57" s="211">
        <f>'Margin &amp; Volatility'!B57</f>
        <v>5900</v>
      </c>
      <c r="C57" s="413">
        <f>Volume!J57</f>
        <v>54.4</v>
      </c>
      <c r="D57" s="216">
        <f>Volume!M57</f>
        <v>-3.886925795053008</v>
      </c>
      <c r="E57" s="207">
        <f>Volume!C57*100</f>
        <v>-64</v>
      </c>
      <c r="F57" s="217">
        <f>'Open Int.'!D57*100</f>
        <v>-1</v>
      </c>
      <c r="G57" s="208">
        <f>'Open Int.'!R57</f>
        <v>114.711104</v>
      </c>
      <c r="H57" s="208">
        <f>'Open Int.'!Z57</f>
        <v>-4.505475999999987</v>
      </c>
      <c r="I57" s="196">
        <f>'Open Int.'!O57</f>
        <v>0.9669837716843872</v>
      </c>
      <c r="J57" s="221">
        <f>IF(Volume!D57=0,0,Volume!F57/Volume!D57)</f>
        <v>0.21666666666666667</v>
      </c>
      <c r="K57" s="225">
        <f>IF('Open Int.'!E57=0,0,'Open Int.'!H57/'Open Int.'!E57)</f>
        <v>0.14947368421052631</v>
      </c>
      <c r="L57" s="178"/>
    </row>
    <row r="58" spans="1:12" ht="15">
      <c r="A58" s="254" t="s">
        <v>198</v>
      </c>
      <c r="B58" s="211">
        <f>'Margin &amp; Volatility'!B58</f>
        <v>15750</v>
      </c>
      <c r="C58" s="413">
        <f>Volume!J58</f>
        <v>8.65</v>
      </c>
      <c r="D58" s="216">
        <f>Volume!M58</f>
        <v>-4.945054945054937</v>
      </c>
      <c r="E58" s="207">
        <f>Volume!C58*100</f>
        <v>-34</v>
      </c>
      <c r="F58" s="217">
        <f>'Open Int.'!D58*100</f>
        <v>-2</v>
      </c>
      <c r="G58" s="208">
        <f>'Open Int.'!R58</f>
        <v>69.11328375</v>
      </c>
      <c r="H58" s="208">
        <f>'Open Int.'!Z58</f>
        <v>-4.785086250000006</v>
      </c>
      <c r="I58" s="196">
        <f>'Open Int.'!O58</f>
        <v>0.9530849595899862</v>
      </c>
      <c r="J58" s="221">
        <f>IF(Volume!D58=0,0,Volume!F58/Volume!D58)</f>
        <v>0.234375</v>
      </c>
      <c r="K58" s="225">
        <f>IF('Open Int.'!E58=0,0,'Open Int.'!H58/'Open Int.'!E58)</f>
        <v>0.2876712328767123</v>
      </c>
      <c r="L58" s="178"/>
    </row>
    <row r="59" spans="1:12" ht="15">
      <c r="A59" s="254" t="s">
        <v>164</v>
      </c>
      <c r="B59" s="211">
        <f>'Margin &amp; Volatility'!B59</f>
        <v>350</v>
      </c>
      <c r="C59" s="413">
        <f>Volume!J59</f>
        <v>963.85</v>
      </c>
      <c r="D59" s="216">
        <f>Volume!M59</f>
        <v>-3.917659372975124</v>
      </c>
      <c r="E59" s="207">
        <f>Volume!C59*100</f>
        <v>-6</v>
      </c>
      <c r="F59" s="217">
        <f>'Open Int.'!D59*100</f>
        <v>-7.000000000000001</v>
      </c>
      <c r="G59" s="208">
        <f>'Open Int.'!R59</f>
        <v>105.21868525</v>
      </c>
      <c r="H59" s="208">
        <f>'Open Int.'!Z59</f>
        <v>-13.067747000000011</v>
      </c>
      <c r="I59" s="196">
        <f>'Open Int.'!O59</f>
        <v>0.986213529977557</v>
      </c>
      <c r="J59" s="221">
        <f>IF(Volume!D59=0,0,Volume!F59/Volume!D59)</f>
        <v>0</v>
      </c>
      <c r="K59" s="225">
        <f>IF('Open Int.'!E59=0,0,'Open Int.'!H59/'Open Int.'!E59)</f>
        <v>0</v>
      </c>
      <c r="L59" s="178"/>
    </row>
    <row r="60" spans="1:12" ht="15">
      <c r="A60" s="254" t="s">
        <v>199</v>
      </c>
      <c r="B60" s="211">
        <f>'Margin &amp; Volatility'!B60</f>
        <v>2900</v>
      </c>
      <c r="C60" s="413">
        <f>Volume!J60</f>
        <v>125.25</v>
      </c>
      <c r="D60" s="216">
        <f>Volume!M60</f>
        <v>-8.039647577092502</v>
      </c>
      <c r="E60" s="207">
        <f>Volume!C60*100</f>
        <v>-26</v>
      </c>
      <c r="F60" s="217">
        <f>'Open Int.'!D60*100</f>
        <v>-6</v>
      </c>
      <c r="G60" s="208">
        <f>'Open Int.'!R60</f>
        <v>136.5362775</v>
      </c>
      <c r="H60" s="208">
        <f>'Open Int.'!Z60</f>
        <v>-19.283332499999972</v>
      </c>
      <c r="I60" s="196">
        <f>'Open Int.'!O60</f>
        <v>0.9901569566374036</v>
      </c>
      <c r="J60" s="221">
        <f>IF(Volume!D60=0,0,Volume!F60/Volume!D60)</f>
        <v>0.03389830508474576</v>
      </c>
      <c r="K60" s="225">
        <f>IF('Open Int.'!E60=0,0,'Open Int.'!H60/'Open Int.'!E60)</f>
        <v>0.08259587020648967</v>
      </c>
      <c r="L60" s="178"/>
    </row>
    <row r="61" spans="1:12" ht="15">
      <c r="A61" s="254" t="s">
        <v>189</v>
      </c>
      <c r="B61" s="211">
        <f>'Margin &amp; Volatility'!B61</f>
        <v>3850</v>
      </c>
      <c r="C61" s="413">
        <f>Volume!J61</f>
        <v>34.15</v>
      </c>
      <c r="D61" s="216">
        <f>Volume!M61</f>
        <v>-6.693989071038259</v>
      </c>
      <c r="E61" s="207">
        <f>Volume!C61*100</f>
        <v>-37</v>
      </c>
      <c r="F61" s="217">
        <f>'Open Int.'!D61*100</f>
        <v>-2</v>
      </c>
      <c r="G61" s="208">
        <f>'Open Int.'!R61</f>
        <v>38.1021795</v>
      </c>
      <c r="H61" s="208">
        <f>'Open Int.'!Z61</f>
        <v>-3.7199085000000025</v>
      </c>
      <c r="I61" s="196">
        <f>'Open Int.'!O61</f>
        <v>0.9527260179434093</v>
      </c>
      <c r="J61" s="221">
        <f>IF(Volume!D61=0,0,Volume!F61/Volume!D61)</f>
        <v>0</v>
      </c>
      <c r="K61" s="225">
        <f>IF('Open Int.'!E61=0,0,'Open Int.'!H61/'Open Int.'!E61)</f>
        <v>0.025</v>
      </c>
      <c r="L61" s="178"/>
    </row>
    <row r="62" spans="1:12" ht="15">
      <c r="A62" s="254" t="s">
        <v>224</v>
      </c>
      <c r="B62" s="211">
        <f>'Margin &amp; Volatility'!B62</f>
        <v>100</v>
      </c>
      <c r="C62" s="413">
        <f>Volume!J62</f>
        <v>2763.2</v>
      </c>
      <c r="D62" s="216">
        <f>Volume!M62</f>
        <v>-1.1253645358095028</v>
      </c>
      <c r="E62" s="207">
        <f>Volume!C62*100</f>
        <v>15</v>
      </c>
      <c r="F62" s="217">
        <f>'Open Int.'!D62*100</f>
        <v>1</v>
      </c>
      <c r="G62" s="208">
        <f>'Open Int.'!R62</f>
        <v>426.3064959999999</v>
      </c>
      <c r="H62" s="208">
        <f>'Open Int.'!Z62</f>
        <v>1.7153214999999022</v>
      </c>
      <c r="I62" s="196">
        <f>'Open Int.'!O62</f>
        <v>0.9874902774176821</v>
      </c>
      <c r="J62" s="221">
        <f>IF(Volume!D62=0,0,Volume!F62/Volume!D62)</f>
        <v>0.06109324758842444</v>
      </c>
      <c r="K62" s="225">
        <f>IF('Open Int.'!E62=0,0,'Open Int.'!H62/'Open Int.'!E62)</f>
        <v>0.13778204512722037</v>
      </c>
      <c r="L62" s="178"/>
    </row>
    <row r="63" spans="1:12" ht="15">
      <c r="A63" s="254" t="s">
        <v>165</v>
      </c>
      <c r="B63" s="211">
        <f>'Margin &amp; Volatility'!B63</f>
        <v>2950</v>
      </c>
      <c r="C63" s="413">
        <f>Volume!J63</f>
        <v>72.5</v>
      </c>
      <c r="D63" s="216">
        <f>Volume!M63</f>
        <v>-3.074866310160424</v>
      </c>
      <c r="E63" s="207">
        <f>Volume!C63*100</f>
        <v>-66</v>
      </c>
      <c r="F63" s="217">
        <f>'Open Int.'!D63*100</f>
        <v>0</v>
      </c>
      <c r="G63" s="208">
        <f>'Open Int.'!R63</f>
        <v>10.7151375</v>
      </c>
      <c r="H63" s="208">
        <f>'Open Int.'!Z63</f>
        <v>-0.3840604999999986</v>
      </c>
      <c r="I63" s="196">
        <f>'Open Int.'!O63</f>
        <v>0.998003992015968</v>
      </c>
      <c r="J63" s="221">
        <f>IF(Volume!D63=0,0,Volume!F63/Volume!D63)</f>
        <v>0</v>
      </c>
      <c r="K63" s="225">
        <f>IF('Open Int.'!E63=0,0,'Open Int.'!H63/'Open Int.'!E63)</f>
        <v>0</v>
      </c>
      <c r="L63" s="178"/>
    </row>
    <row r="64" spans="1:12" ht="15">
      <c r="A64" s="254" t="s">
        <v>106</v>
      </c>
      <c r="B64" s="211">
        <f>'Margin &amp; Volatility'!B64</f>
        <v>600</v>
      </c>
      <c r="C64" s="413">
        <f>Volume!J64</f>
        <v>330.2</v>
      </c>
      <c r="D64" s="216">
        <f>Volume!M64</f>
        <v>-2.437583099423844</v>
      </c>
      <c r="E64" s="207">
        <f>Volume!C64*100</f>
        <v>-37</v>
      </c>
      <c r="F64" s="217">
        <f>'Open Int.'!D64*100</f>
        <v>-2</v>
      </c>
      <c r="G64" s="208">
        <f>'Open Int.'!R64</f>
        <v>29.32176</v>
      </c>
      <c r="H64" s="208">
        <f>'Open Int.'!Z64</f>
        <v>-1.4027309999999993</v>
      </c>
      <c r="I64" s="196">
        <f>'Open Int.'!O64</f>
        <v>0.9804054054054054</v>
      </c>
      <c r="J64" s="221">
        <f>IF(Volume!D64=0,0,Volume!F64/Volume!D64)</f>
        <v>0</v>
      </c>
      <c r="K64" s="225">
        <f>IF('Open Int.'!E64=0,0,'Open Int.'!H64/'Open Int.'!E64)</f>
        <v>0</v>
      </c>
      <c r="L64" s="178"/>
    </row>
    <row r="65" spans="1:12" ht="15">
      <c r="A65" s="254" t="s">
        <v>50</v>
      </c>
      <c r="B65" s="211">
        <f>'Margin &amp; Volatility'!B65</f>
        <v>2200</v>
      </c>
      <c r="C65" s="413">
        <f>Volume!J65</f>
        <v>241.95</v>
      </c>
      <c r="D65" s="216">
        <f>Volume!M65</f>
        <v>-2.3410696266397624</v>
      </c>
      <c r="E65" s="207">
        <f>Volume!C65*100</f>
        <v>22</v>
      </c>
      <c r="F65" s="217">
        <f>'Open Int.'!D65*100</f>
        <v>-10</v>
      </c>
      <c r="G65" s="208">
        <f>'Open Int.'!R65</f>
        <v>263.643237</v>
      </c>
      <c r="H65" s="208">
        <f>'Open Int.'!Z65</f>
        <v>-31.174307999999996</v>
      </c>
      <c r="I65" s="196">
        <f>'Open Int.'!O65</f>
        <v>0.9943468604885928</v>
      </c>
      <c r="J65" s="221">
        <f>IF(Volume!D65=0,0,Volume!F65/Volume!D65)</f>
        <v>0.2262295081967213</v>
      </c>
      <c r="K65" s="225">
        <f>IF('Open Int.'!E65=0,0,'Open Int.'!H65/'Open Int.'!E65)</f>
        <v>0.1895424836601307</v>
      </c>
      <c r="L65" s="178"/>
    </row>
    <row r="66" spans="1:12" ht="15">
      <c r="A66" s="254" t="s">
        <v>6</v>
      </c>
      <c r="B66" s="211">
        <f>'Margin &amp; Volatility'!B66</f>
        <v>2250</v>
      </c>
      <c r="C66" s="413">
        <f>Volume!J66</f>
        <v>154.4</v>
      </c>
      <c r="D66" s="216">
        <f>Volume!M66</f>
        <v>-3.800623052959498</v>
      </c>
      <c r="E66" s="207">
        <f>Volume!C66*100</f>
        <v>-18</v>
      </c>
      <c r="F66" s="217">
        <f>'Open Int.'!D66*100</f>
        <v>6</v>
      </c>
      <c r="G66" s="208">
        <f>'Open Int.'!R66</f>
        <v>263.53764</v>
      </c>
      <c r="H66" s="208">
        <f>'Open Int.'!Z66</f>
        <v>2.44426500000003</v>
      </c>
      <c r="I66" s="196">
        <f>'Open Int.'!O66</f>
        <v>0.9584761402583707</v>
      </c>
      <c r="J66" s="221">
        <f>IF(Volume!D66=0,0,Volume!F66/Volume!D66)</f>
        <v>0.08441558441558442</v>
      </c>
      <c r="K66" s="225">
        <f>IF('Open Int.'!E66=0,0,'Open Int.'!H66/'Open Int.'!E66)</f>
        <v>0.10728582866293035</v>
      </c>
      <c r="L66" s="178"/>
    </row>
    <row r="67" spans="1:12" ht="15">
      <c r="A67" s="254" t="s">
        <v>200</v>
      </c>
      <c r="B67" s="211">
        <f>'Margin &amp; Volatility'!B67</f>
        <v>2000</v>
      </c>
      <c r="C67" s="413">
        <f>Volume!J67</f>
        <v>199.95</v>
      </c>
      <c r="D67" s="216">
        <f>Volume!M67</f>
        <v>-4.672228843861745</v>
      </c>
      <c r="E67" s="207">
        <f>Volume!C67*100</f>
        <v>4</v>
      </c>
      <c r="F67" s="217">
        <f>'Open Int.'!D67*100</f>
        <v>-4</v>
      </c>
      <c r="G67" s="208">
        <f>'Open Int.'!R67</f>
        <v>18.83529</v>
      </c>
      <c r="H67" s="208">
        <f>'Open Int.'!Z67</f>
        <v>-1.7873300000000008</v>
      </c>
      <c r="I67" s="196">
        <f>'Open Int.'!O67</f>
        <v>0.978343949044586</v>
      </c>
      <c r="J67" s="221">
        <f>IF(Volume!D67=0,0,Volume!F67/Volume!D67)</f>
        <v>0</v>
      </c>
      <c r="K67" s="225">
        <f>IF('Open Int.'!E67=0,0,'Open Int.'!H67/'Open Int.'!E67)</f>
        <v>0.056</v>
      </c>
      <c r="L67" s="178"/>
    </row>
    <row r="68" spans="1:12" ht="15">
      <c r="A68" s="254" t="s">
        <v>190</v>
      </c>
      <c r="B68" s="211">
        <f>'Margin &amp; Volatility'!B68</f>
        <v>600</v>
      </c>
      <c r="C68" s="413">
        <f>Volume!J68</f>
        <v>375.05</v>
      </c>
      <c r="D68" s="216">
        <f>Volume!M68</f>
        <v>-0.5040456293938128</v>
      </c>
      <c r="E68" s="207">
        <f>Volume!C68*100</f>
        <v>-60</v>
      </c>
      <c r="F68" s="217">
        <f>'Open Int.'!D68*100</f>
        <v>-10</v>
      </c>
      <c r="G68" s="208">
        <f>'Open Int.'!R68</f>
        <v>3.037905</v>
      </c>
      <c r="H68" s="208">
        <f>'Open Int.'!Z68</f>
        <v>-0.3546450000000001</v>
      </c>
      <c r="I68" s="196">
        <f>'Open Int.'!O68</f>
        <v>1</v>
      </c>
      <c r="J68" s="221">
        <f>IF(Volume!D68=0,0,Volume!F68/Volume!D68)</f>
        <v>0</v>
      </c>
      <c r="K68" s="225">
        <f>IF('Open Int.'!E68=0,0,'Open Int.'!H68/'Open Int.'!E68)</f>
        <v>0</v>
      </c>
      <c r="L68" s="178"/>
    </row>
    <row r="69" spans="1:12" ht="15">
      <c r="A69" s="254" t="s">
        <v>150</v>
      </c>
      <c r="B69" s="211">
        <f>'Margin &amp; Volatility'!B69</f>
        <v>200</v>
      </c>
      <c r="C69" s="413">
        <f>Volume!J69</f>
        <v>649.7</v>
      </c>
      <c r="D69" s="216">
        <f>Volume!M69</f>
        <v>-1.5456887407182804</v>
      </c>
      <c r="E69" s="207">
        <f>Volume!C69*100</f>
        <v>6</v>
      </c>
      <c r="F69" s="217">
        <f>'Open Int.'!D69*100</f>
        <v>5</v>
      </c>
      <c r="G69" s="208">
        <f>'Open Int.'!R69</f>
        <v>58.21312</v>
      </c>
      <c r="H69" s="208">
        <f>'Open Int.'!Z69</f>
        <v>2.0556300000000007</v>
      </c>
      <c r="I69" s="196">
        <f>'Open Int.'!O69</f>
        <v>0.9955357142857143</v>
      </c>
      <c r="J69" s="221">
        <f>IF(Volume!D69=0,0,Volume!F69/Volume!D69)</f>
        <v>0</v>
      </c>
      <c r="K69" s="225">
        <f>IF('Open Int.'!E69=0,0,'Open Int.'!H69/'Open Int.'!E69)</f>
        <v>0</v>
      </c>
      <c r="L69" s="178"/>
    </row>
    <row r="70" spans="1:12" ht="15">
      <c r="A70" s="254" t="s">
        <v>166</v>
      </c>
      <c r="B70" s="211">
        <f>'Margin &amp; Volatility'!B70</f>
        <v>250</v>
      </c>
      <c r="C70" s="413">
        <f>Volume!J70</f>
        <v>1335.9</v>
      </c>
      <c r="D70" s="216">
        <f>Volume!M70</f>
        <v>2.548553005296695</v>
      </c>
      <c r="E70" s="207">
        <f>Volume!C70*100</f>
        <v>-43</v>
      </c>
      <c r="F70" s="217">
        <f>'Open Int.'!D70*100</f>
        <v>-7.000000000000001</v>
      </c>
      <c r="G70" s="208">
        <f>'Open Int.'!R70</f>
        <v>29.5567875</v>
      </c>
      <c r="H70" s="208">
        <f>'Open Int.'!Z70</f>
        <v>-1.2846350000000015</v>
      </c>
      <c r="I70" s="196">
        <f>'Open Int.'!O70</f>
        <v>0.9954802259887006</v>
      </c>
      <c r="J70" s="221">
        <f>IF(Volume!D70=0,0,Volume!F70/Volume!D70)</f>
        <v>0</v>
      </c>
      <c r="K70" s="225">
        <f>IF('Open Int.'!E70=0,0,'Open Int.'!H70/'Open Int.'!E70)</f>
        <v>0</v>
      </c>
      <c r="L70" s="178"/>
    </row>
    <row r="71" spans="1:12" ht="15">
      <c r="A71" s="254" t="s">
        <v>151</v>
      </c>
      <c r="B71" s="211">
        <f>'Margin &amp; Volatility'!B71</f>
        <v>6250</v>
      </c>
      <c r="C71" s="413">
        <f>Volume!J71</f>
        <v>23.95</v>
      </c>
      <c r="D71" s="216">
        <f>Volume!M71</f>
        <v>-0.4158004158004217</v>
      </c>
      <c r="E71" s="207">
        <f>Volume!C71*100</f>
        <v>-37</v>
      </c>
      <c r="F71" s="217">
        <f>'Open Int.'!D71*100</f>
        <v>-1</v>
      </c>
      <c r="G71" s="208">
        <f>'Open Int.'!R71</f>
        <v>51.89665625</v>
      </c>
      <c r="H71" s="208">
        <f>'Open Int.'!Z71</f>
        <v>-0.306874999999998</v>
      </c>
      <c r="I71" s="196">
        <f>'Open Int.'!O71</f>
        <v>0.9749062590135564</v>
      </c>
      <c r="J71" s="221">
        <f>IF(Volume!D71=0,0,Volume!F71/Volume!D71)</f>
        <v>0.125</v>
      </c>
      <c r="K71" s="225">
        <f>IF('Open Int.'!E71=0,0,'Open Int.'!H71/'Open Int.'!E71)</f>
        <v>0.05567010309278351</v>
      </c>
      <c r="L71" s="178"/>
    </row>
    <row r="72" spans="1:12" ht="15">
      <c r="A72" s="254" t="s">
        <v>191</v>
      </c>
      <c r="B72" s="211">
        <f>'Margin &amp; Volatility'!B72</f>
        <v>2000</v>
      </c>
      <c r="C72" s="413">
        <f>Volume!J72</f>
        <v>79</v>
      </c>
      <c r="D72" s="216">
        <f>Volume!M72</f>
        <v>-1.557632398753894</v>
      </c>
      <c r="E72" s="207">
        <f>Volume!C72*100</f>
        <v>-18</v>
      </c>
      <c r="F72" s="217">
        <f>'Open Int.'!D72*100</f>
        <v>-2</v>
      </c>
      <c r="G72" s="208">
        <f>'Open Int.'!R72</f>
        <v>44.8404</v>
      </c>
      <c r="H72" s="208">
        <f>'Open Int.'!Z72</f>
        <v>-1.5762</v>
      </c>
      <c r="I72" s="196">
        <f>'Open Int.'!O72</f>
        <v>0.9964763918252291</v>
      </c>
      <c r="J72" s="221">
        <f>IF(Volume!D72=0,0,Volume!F72/Volume!D72)</f>
        <v>0</v>
      </c>
      <c r="K72" s="225">
        <f>IF('Open Int.'!E72=0,0,'Open Int.'!H72/'Open Int.'!E72)</f>
        <v>0.08333333333333333</v>
      </c>
      <c r="L72" s="178"/>
    </row>
    <row r="73" spans="1:12" ht="15">
      <c r="A73" s="254" t="s">
        <v>201</v>
      </c>
      <c r="B73" s="211">
        <f>'Margin &amp; Volatility'!B73</f>
        <v>2500</v>
      </c>
      <c r="C73" s="413">
        <f>Volume!J73</f>
        <v>83.95</v>
      </c>
      <c r="D73" s="216">
        <f>Volume!M73</f>
        <v>-5.408450704225349</v>
      </c>
      <c r="E73" s="207">
        <f>Volume!C73*100</f>
        <v>-47</v>
      </c>
      <c r="F73" s="217">
        <f>'Open Int.'!D73*100</f>
        <v>0</v>
      </c>
      <c r="G73" s="208">
        <f>'Open Int.'!R73</f>
        <v>24.219575</v>
      </c>
      <c r="H73" s="208">
        <f>'Open Int.'!Z73</f>
        <v>-1.296050000000001</v>
      </c>
      <c r="I73" s="196">
        <f>'Open Int.'!O73</f>
        <v>0.9705372616984402</v>
      </c>
      <c r="J73" s="221">
        <f>IF(Volume!D73=0,0,Volume!F73/Volume!D73)</f>
        <v>0</v>
      </c>
      <c r="K73" s="225">
        <f>IF('Open Int.'!E73=0,0,'Open Int.'!H73/'Open Int.'!E73)</f>
        <v>0.052083333333333336</v>
      </c>
      <c r="L73" s="178"/>
    </row>
    <row r="74" spans="1:12" ht="15">
      <c r="A74" s="254" t="s">
        <v>167</v>
      </c>
      <c r="B74" s="211">
        <f>'Margin &amp; Volatility'!B74</f>
        <v>850</v>
      </c>
      <c r="C74" s="413">
        <f>Volume!J74</f>
        <v>153.1</v>
      </c>
      <c r="D74" s="216">
        <f>Volume!M74</f>
        <v>-1.9218449711723256</v>
      </c>
      <c r="E74" s="207">
        <f>Volume!C74*100</f>
        <v>-56.00000000000001</v>
      </c>
      <c r="F74" s="217">
        <f>'Open Int.'!D74*100</f>
        <v>-2</v>
      </c>
      <c r="G74" s="208">
        <f>'Open Int.'!R74</f>
        <v>24.5044205</v>
      </c>
      <c r="H74" s="208">
        <f>'Open Int.'!Z74</f>
        <v>-0.9578310000000023</v>
      </c>
      <c r="I74" s="196">
        <f>'Open Int.'!O74</f>
        <v>0.9192777482740307</v>
      </c>
      <c r="J74" s="221">
        <f>IF(Volume!D74=0,0,Volume!F74/Volume!D74)</f>
        <v>0</v>
      </c>
      <c r="K74" s="225">
        <f>IF('Open Int.'!E74=0,0,'Open Int.'!H74/'Open Int.'!E74)</f>
        <v>0</v>
      </c>
      <c r="L74" s="178"/>
    </row>
    <row r="75" spans="1:12" ht="15">
      <c r="A75" s="254" t="s">
        <v>7</v>
      </c>
      <c r="B75" s="211">
        <f>'Margin &amp; Volatility'!B75</f>
        <v>1250</v>
      </c>
      <c r="C75" s="413">
        <f>Volume!J75</f>
        <v>549.6</v>
      </c>
      <c r="D75" s="216">
        <f>Volume!M75</f>
        <v>-2.4840312278211494</v>
      </c>
      <c r="E75" s="207">
        <f>Volume!C75*100</f>
        <v>28.000000000000004</v>
      </c>
      <c r="F75" s="217">
        <f>'Open Int.'!D75*100</f>
        <v>-3</v>
      </c>
      <c r="G75" s="208">
        <f>'Open Int.'!R75</f>
        <v>74.196</v>
      </c>
      <c r="H75" s="208">
        <f>'Open Int.'!Z75</f>
        <v>-4.2853000000000065</v>
      </c>
      <c r="I75" s="196">
        <f>'Open Int.'!O75</f>
        <v>0.9435185185185185</v>
      </c>
      <c r="J75" s="221">
        <f>IF(Volume!D75=0,0,Volume!F75/Volume!D75)</f>
        <v>0</v>
      </c>
      <c r="K75" s="225">
        <f>IF('Open Int.'!E75=0,0,'Open Int.'!H75/'Open Int.'!E75)</f>
        <v>0.06896551724137931</v>
      </c>
      <c r="L75" s="178"/>
    </row>
    <row r="76" spans="1:12" ht="15">
      <c r="A76" s="254" t="s">
        <v>192</v>
      </c>
      <c r="B76" s="211">
        <f>'Margin &amp; Volatility'!B76</f>
        <v>1200</v>
      </c>
      <c r="C76" s="413">
        <f>Volume!J76</f>
        <v>276.4</v>
      </c>
      <c r="D76" s="216">
        <f>Volume!M76</f>
        <v>0.8391098139365027</v>
      </c>
      <c r="E76" s="207">
        <f>Volume!C76*100</f>
        <v>-37</v>
      </c>
      <c r="F76" s="217">
        <f>'Open Int.'!D76*100</f>
        <v>1</v>
      </c>
      <c r="G76" s="208">
        <f>'Open Int.'!R76</f>
        <v>59.967744</v>
      </c>
      <c r="H76" s="208">
        <f>'Open Int.'!Z76</f>
        <v>1.1568480000000037</v>
      </c>
      <c r="I76" s="196">
        <f>'Open Int.'!O76</f>
        <v>0.9358407079646017</v>
      </c>
      <c r="J76" s="221">
        <f>IF(Volume!D76=0,0,Volume!F76/Volume!D76)</f>
        <v>0</v>
      </c>
      <c r="K76" s="225">
        <f>IF('Open Int.'!E76=0,0,'Open Int.'!H76/'Open Int.'!E76)</f>
        <v>0</v>
      </c>
      <c r="L76" s="178"/>
    </row>
    <row r="77" spans="1:12" ht="15">
      <c r="A77" s="254" t="s">
        <v>249</v>
      </c>
      <c r="B77" s="211">
        <f>'Margin &amp; Volatility'!B77</f>
        <v>800</v>
      </c>
      <c r="C77" s="413">
        <f>Volume!J77</f>
        <v>750.65</v>
      </c>
      <c r="D77" s="216">
        <f>Volume!M77</f>
        <v>-2.5193169274722393</v>
      </c>
      <c r="E77" s="207">
        <f>Volume!C77*100</f>
        <v>60</v>
      </c>
      <c r="F77" s="217">
        <f>'Open Int.'!D77*100</f>
        <v>-2</v>
      </c>
      <c r="G77" s="208">
        <f>'Open Int.'!R77</f>
        <v>108.0936</v>
      </c>
      <c r="H77" s="208">
        <f>'Open Int.'!Z77</f>
        <v>-4.888136000000003</v>
      </c>
      <c r="I77" s="196">
        <f>'Open Int.'!O77</f>
        <v>0.9872222222222222</v>
      </c>
      <c r="J77" s="221">
        <f>IF(Volume!D77=0,0,Volume!F77/Volume!D77)</f>
        <v>0.14285714285714285</v>
      </c>
      <c r="K77" s="225">
        <f>IF('Open Int.'!E77=0,0,'Open Int.'!H77/'Open Int.'!E77)</f>
        <v>0.29411764705882354</v>
      </c>
      <c r="L77" s="178"/>
    </row>
    <row r="78" spans="1:12" ht="15">
      <c r="A78" s="254" t="s">
        <v>230</v>
      </c>
      <c r="B78" s="211">
        <f>'Margin &amp; Volatility'!B78</f>
        <v>1250</v>
      </c>
      <c r="C78" s="413">
        <f>Volume!J78</f>
        <v>225.75</v>
      </c>
      <c r="D78" s="216">
        <f>Volume!M78</f>
        <v>-2.8196297890658677</v>
      </c>
      <c r="E78" s="207">
        <f>Volume!C78*100</f>
        <v>6</v>
      </c>
      <c r="F78" s="217">
        <f>'Open Int.'!D78*100</f>
        <v>-2</v>
      </c>
      <c r="G78" s="208">
        <f>'Open Int.'!R78</f>
        <v>134.547</v>
      </c>
      <c r="H78" s="208">
        <f>'Open Int.'!Z78</f>
        <v>-6.255837500000013</v>
      </c>
      <c r="I78" s="196">
        <f>'Open Int.'!O78</f>
        <v>0.9985318791946308</v>
      </c>
      <c r="J78" s="221">
        <f>IF(Volume!D78=0,0,Volume!F78/Volume!D78)</f>
        <v>0</v>
      </c>
      <c r="K78" s="225">
        <f>IF('Open Int.'!E78=0,0,'Open Int.'!H78/'Open Int.'!E78)</f>
        <v>0.07407407407407407</v>
      </c>
      <c r="L78" s="178"/>
    </row>
    <row r="79" spans="1:12" ht="15">
      <c r="A79" s="254" t="s">
        <v>193</v>
      </c>
      <c r="B79" s="211">
        <f>'Margin &amp; Volatility'!B79</f>
        <v>1600</v>
      </c>
      <c r="C79" s="413">
        <f>Volume!J79</f>
        <v>165.55</v>
      </c>
      <c r="D79" s="216">
        <f>Volume!M79</f>
        <v>-4.4995673492933275</v>
      </c>
      <c r="E79" s="207">
        <f>Volume!C79*100</f>
        <v>-60</v>
      </c>
      <c r="F79" s="217">
        <f>'Open Int.'!D79*100</f>
        <v>-1</v>
      </c>
      <c r="G79" s="208">
        <f>'Open Int.'!R79</f>
        <v>39.361168</v>
      </c>
      <c r="H79" s="208">
        <f>'Open Int.'!Z79</f>
        <v>-2.076416000000002</v>
      </c>
      <c r="I79" s="196">
        <f>'Open Int.'!O79</f>
        <v>0.9690444145356663</v>
      </c>
      <c r="J79" s="221">
        <f>IF(Volume!D79=0,0,Volume!F79/Volume!D79)</f>
        <v>0</v>
      </c>
      <c r="K79" s="225">
        <f>IF('Open Int.'!E79=0,0,'Open Int.'!H79/'Open Int.'!E79)</f>
        <v>0</v>
      </c>
      <c r="L79" s="178"/>
    </row>
    <row r="80" spans="1:12" ht="15">
      <c r="A80" s="254" t="s">
        <v>168</v>
      </c>
      <c r="B80" s="211">
        <f>'Margin &amp; Volatility'!B80</f>
        <v>4450</v>
      </c>
      <c r="C80" s="413">
        <f>Volume!J80</f>
        <v>34.05</v>
      </c>
      <c r="D80" s="216">
        <f>Volume!M80</f>
        <v>0.5908419497784216</v>
      </c>
      <c r="E80" s="207">
        <f>Volume!C80*100</f>
        <v>-9</v>
      </c>
      <c r="F80" s="217">
        <f>'Open Int.'!D80*100</f>
        <v>-5</v>
      </c>
      <c r="G80" s="208">
        <f>'Open Int.'!R80</f>
        <v>19.046378249999997</v>
      </c>
      <c r="H80" s="208">
        <f>'Open Int.'!Z80</f>
        <v>-0.7467322500000044</v>
      </c>
      <c r="I80" s="196">
        <f>'Open Int.'!O80</f>
        <v>0.984884645982498</v>
      </c>
      <c r="J80" s="221">
        <f>IF(Volume!D80=0,0,Volume!F80/Volume!D80)</f>
        <v>0</v>
      </c>
      <c r="K80" s="225">
        <f>IF('Open Int.'!E80=0,0,'Open Int.'!H80/'Open Int.'!E80)</f>
        <v>0.03007518796992481</v>
      </c>
      <c r="L80" s="178"/>
    </row>
    <row r="81" spans="1:12" ht="15">
      <c r="A81" s="254" t="s">
        <v>8</v>
      </c>
      <c r="B81" s="211">
        <f>'Margin &amp; Volatility'!B81</f>
        <v>1600</v>
      </c>
      <c r="C81" s="413">
        <f>Volume!J81</f>
        <v>147.45</v>
      </c>
      <c r="D81" s="216">
        <f>Volume!M81</f>
        <v>-4.097560975609763</v>
      </c>
      <c r="E81" s="207">
        <f>Volume!C81*100</f>
        <v>-27</v>
      </c>
      <c r="F81" s="217">
        <f>'Open Int.'!D81*100</f>
        <v>-2</v>
      </c>
      <c r="G81" s="208">
        <f>'Open Int.'!R81</f>
        <v>233.843904</v>
      </c>
      <c r="H81" s="208">
        <f>'Open Int.'!Z81</f>
        <v>-14.788296000000003</v>
      </c>
      <c r="I81" s="196">
        <f>'Open Int.'!O81</f>
        <v>0.9931396287328491</v>
      </c>
      <c r="J81" s="221">
        <f>IF(Volume!D81=0,0,Volume!F81/Volume!D81)</f>
        <v>0.23170731707317074</v>
      </c>
      <c r="K81" s="225">
        <f>IF('Open Int.'!E81=0,0,'Open Int.'!H81/'Open Int.'!E81)</f>
        <v>0.10244648318042814</v>
      </c>
      <c r="L81" s="178"/>
    </row>
    <row r="82" spans="1:12" ht="15">
      <c r="A82" s="254" t="s">
        <v>202</v>
      </c>
      <c r="B82" s="211">
        <f>'Margin &amp; Volatility'!B82</f>
        <v>14000</v>
      </c>
      <c r="C82" s="413">
        <f>Volume!J82</f>
        <v>10.7</v>
      </c>
      <c r="D82" s="216">
        <f>Volume!M82</f>
        <v>-0.925925925925939</v>
      </c>
      <c r="E82" s="207">
        <f>Volume!C82*100</f>
        <v>-38</v>
      </c>
      <c r="F82" s="217">
        <f>'Open Int.'!D82*100</f>
        <v>-3</v>
      </c>
      <c r="G82" s="208">
        <f>'Open Int.'!R82</f>
        <v>26.514599999999998</v>
      </c>
      <c r="H82" s="208">
        <f>'Open Int.'!Z82</f>
        <v>-0.8526000000000025</v>
      </c>
      <c r="I82" s="196">
        <f>'Open Int.'!O82</f>
        <v>0.9909604519774011</v>
      </c>
      <c r="J82" s="221">
        <f>IF(Volume!D82=0,0,Volume!F82/Volume!D82)</f>
        <v>0.17391304347826086</v>
      </c>
      <c r="K82" s="225">
        <f>IF('Open Int.'!E82=0,0,'Open Int.'!H82/'Open Int.'!E82)</f>
        <v>0.13780918727915195</v>
      </c>
      <c r="L82" s="178"/>
    </row>
    <row r="83" spans="1:12" ht="15">
      <c r="A83" s="254" t="s">
        <v>225</v>
      </c>
      <c r="B83" s="211">
        <f>'Margin &amp; Volatility'!B83</f>
        <v>1150</v>
      </c>
      <c r="C83" s="413">
        <f>Volume!J83</f>
        <v>209</v>
      </c>
      <c r="D83" s="216">
        <f>Volume!M83</f>
        <v>-0.7361671811921213</v>
      </c>
      <c r="E83" s="207">
        <f>Volume!C83*100</f>
        <v>-31</v>
      </c>
      <c r="F83" s="217">
        <f>'Open Int.'!D83*100</f>
        <v>4</v>
      </c>
      <c r="G83" s="208">
        <f>'Open Int.'!R83</f>
        <v>77.032175</v>
      </c>
      <c r="H83" s="208">
        <f>'Open Int.'!Z83</f>
        <v>2.5522179999999963</v>
      </c>
      <c r="I83" s="196">
        <f>'Open Int.'!O83</f>
        <v>0.988767550702028</v>
      </c>
      <c r="J83" s="221">
        <f>IF(Volume!D83=0,0,Volume!F83/Volume!D83)</f>
        <v>0</v>
      </c>
      <c r="K83" s="225">
        <f>IF('Open Int.'!E83=0,0,'Open Int.'!H83/'Open Int.'!E83)</f>
        <v>0</v>
      </c>
      <c r="L83" s="178"/>
    </row>
    <row r="84" spans="1:12" ht="15">
      <c r="A84" s="254" t="s">
        <v>194</v>
      </c>
      <c r="B84" s="211">
        <f>'Margin &amp; Volatility'!B84</f>
        <v>1100</v>
      </c>
      <c r="C84" s="413">
        <f>Volume!J84</f>
        <v>149</v>
      </c>
      <c r="D84" s="216">
        <f>Volume!M84</f>
        <v>-3.963905897518534</v>
      </c>
      <c r="E84" s="207">
        <f>Volume!C84*100</f>
        <v>-51</v>
      </c>
      <c r="F84" s="217">
        <f>'Open Int.'!D84*100</f>
        <v>-3</v>
      </c>
      <c r="G84" s="208">
        <f>'Open Int.'!R84</f>
        <v>22.30679</v>
      </c>
      <c r="H84" s="208">
        <f>'Open Int.'!Z84</f>
        <v>-1.6545760000000023</v>
      </c>
      <c r="I84" s="196">
        <f>'Open Int.'!O84</f>
        <v>0.9948567229977957</v>
      </c>
      <c r="J84" s="221">
        <f>IF(Volume!D84=0,0,Volume!F84/Volume!D84)</f>
        <v>0</v>
      </c>
      <c r="K84" s="225">
        <f>IF('Open Int.'!E84=0,0,'Open Int.'!H84/'Open Int.'!E84)</f>
        <v>0</v>
      </c>
      <c r="L84" s="178"/>
    </row>
    <row r="85" spans="1:12" ht="15">
      <c r="A85" s="254" t="s">
        <v>169</v>
      </c>
      <c r="B85" s="211">
        <f>'Margin &amp; Volatility'!B85</f>
        <v>2950</v>
      </c>
      <c r="C85" s="413">
        <f>Volume!J85</f>
        <v>56.4</v>
      </c>
      <c r="D85" s="216">
        <f>Volume!M85</f>
        <v>-14.67473524962178</v>
      </c>
      <c r="E85" s="207">
        <f>Volume!C85*100</f>
        <v>257</v>
      </c>
      <c r="F85" s="217">
        <f>'Open Int.'!D85*100</f>
        <v>11</v>
      </c>
      <c r="G85" s="208">
        <f>'Open Int.'!R85</f>
        <v>13.826178</v>
      </c>
      <c r="H85" s="208">
        <f>'Open Int.'!Z85</f>
        <v>-0.8569455000000001</v>
      </c>
      <c r="I85" s="196">
        <f>'Open Int.'!O85</f>
        <v>0.9578820697954272</v>
      </c>
      <c r="J85" s="221">
        <f>IF(Volume!D85=0,0,Volume!F85/Volume!D85)</f>
        <v>0</v>
      </c>
      <c r="K85" s="225">
        <f>IF('Open Int.'!E85=0,0,'Open Int.'!H85/'Open Int.'!E85)</f>
        <v>0.02197802197802198</v>
      </c>
      <c r="L85" s="178"/>
    </row>
    <row r="86" spans="1:12" ht="15">
      <c r="A86" s="254" t="s">
        <v>170</v>
      </c>
      <c r="B86" s="211">
        <f>'Margin &amp; Volatility'!B86</f>
        <v>1045</v>
      </c>
      <c r="C86" s="413">
        <f>Volume!J86</f>
        <v>161.5</v>
      </c>
      <c r="D86" s="216">
        <f>Volume!M86</f>
        <v>5.006501950585167</v>
      </c>
      <c r="E86" s="207">
        <f>Volume!C86*100</f>
        <v>-18</v>
      </c>
      <c r="F86" s="217">
        <f>'Open Int.'!D86*100</f>
        <v>-10</v>
      </c>
      <c r="G86" s="208">
        <f>'Open Int.'!R86</f>
        <v>14.446498</v>
      </c>
      <c r="H86" s="208">
        <f>'Open Int.'!Z86</f>
        <v>-0.7737806999999997</v>
      </c>
      <c r="I86" s="196">
        <f>'Open Int.'!O86</f>
        <v>0.9941588785046729</v>
      </c>
      <c r="J86" s="221">
        <f>IF(Volume!D86=0,0,Volume!F86/Volume!D86)</f>
        <v>0</v>
      </c>
      <c r="K86" s="225">
        <f>IF('Open Int.'!E86=0,0,'Open Int.'!H86/'Open Int.'!E86)</f>
        <v>0</v>
      </c>
      <c r="L86" s="178"/>
    </row>
    <row r="87" spans="1:12" ht="15">
      <c r="A87" s="254" t="s">
        <v>140</v>
      </c>
      <c r="B87" s="211">
        <f>'Margin &amp; Volatility'!B87</f>
        <v>3250</v>
      </c>
      <c r="C87" s="413">
        <f>Volume!J87</f>
        <v>107.25</v>
      </c>
      <c r="D87" s="216">
        <f>Volume!M87</f>
        <v>-1.2430939226519286</v>
      </c>
      <c r="E87" s="207">
        <f>Volume!C87*100</f>
        <v>-55.00000000000001</v>
      </c>
      <c r="F87" s="217">
        <f>'Open Int.'!D87*100</f>
        <v>-1</v>
      </c>
      <c r="G87" s="208">
        <f>'Open Int.'!R87</f>
        <v>113.7010875</v>
      </c>
      <c r="H87" s="208">
        <f>'Open Int.'!Z87</f>
        <v>-1.5370874999999984</v>
      </c>
      <c r="I87" s="196">
        <f>'Open Int.'!O87</f>
        <v>0.9834457388105456</v>
      </c>
      <c r="J87" s="221">
        <f>IF(Volume!D87=0,0,Volume!F87/Volume!D87)</f>
        <v>0.15853658536585366</v>
      </c>
      <c r="K87" s="225">
        <f>IF('Open Int.'!E87=0,0,'Open Int.'!H87/'Open Int.'!E87)</f>
        <v>0.11149825783972125</v>
      </c>
      <c r="L87" s="178"/>
    </row>
    <row r="88" spans="1:12" ht="15">
      <c r="A88" s="254" t="s">
        <v>52</v>
      </c>
      <c r="B88" s="211">
        <f>'Margin &amp; Volatility'!B88</f>
        <v>300</v>
      </c>
      <c r="C88" s="413">
        <f>Volume!J88</f>
        <v>977.15</v>
      </c>
      <c r="D88" s="216">
        <f>Volume!M88</f>
        <v>-1.4522716958297592</v>
      </c>
      <c r="E88" s="207">
        <f>Volume!C88*100</f>
        <v>-2</v>
      </c>
      <c r="F88" s="217">
        <f>'Open Int.'!D88*100</f>
        <v>11</v>
      </c>
      <c r="G88" s="208">
        <f>'Open Int.'!R88</f>
        <v>397.797765</v>
      </c>
      <c r="H88" s="208">
        <f>'Open Int.'!Z88</f>
        <v>32.956942500000025</v>
      </c>
      <c r="I88" s="196">
        <f>'Open Int.'!O88</f>
        <v>0.9929255711127487</v>
      </c>
      <c r="J88" s="221">
        <f>IF(Volume!D88=0,0,Volume!F88/Volume!D88)</f>
        <v>0.1111111111111111</v>
      </c>
      <c r="K88" s="225">
        <f>IF('Open Int.'!E88=0,0,'Open Int.'!H88/'Open Int.'!E88)</f>
        <v>0.07561436672967864</v>
      </c>
      <c r="L88" s="178"/>
    </row>
    <row r="89" spans="1:12" ht="15">
      <c r="A89" s="254" t="s">
        <v>195</v>
      </c>
      <c r="B89" s="211">
        <f>'Margin &amp; Volatility'!B89</f>
        <v>1050</v>
      </c>
      <c r="C89" s="413">
        <f>Volume!J89</f>
        <v>179.35</v>
      </c>
      <c r="D89" s="216">
        <f>Volume!M89</f>
        <v>-2.7386117136659496</v>
      </c>
      <c r="E89" s="207">
        <f>Volume!C89*100</f>
        <v>-24</v>
      </c>
      <c r="F89" s="217">
        <f>'Open Int.'!D89*100</f>
        <v>-5</v>
      </c>
      <c r="G89" s="208">
        <f>'Open Int.'!R89</f>
        <v>42.61625025</v>
      </c>
      <c r="H89" s="208">
        <f>'Open Int.'!Z89</f>
        <v>-3.465309750000003</v>
      </c>
      <c r="I89" s="196">
        <f>'Open Int.'!O89</f>
        <v>0.9885108263367212</v>
      </c>
      <c r="J89" s="221">
        <f>IF(Volume!D89=0,0,Volume!F89/Volume!D89)</f>
        <v>0</v>
      </c>
      <c r="K89" s="225">
        <f>IF('Open Int.'!E89=0,0,'Open Int.'!H89/'Open Int.'!E89)</f>
        <v>0.06060606060606061</v>
      </c>
      <c r="L89" s="178"/>
    </row>
    <row r="90" spans="1:12" ht="15">
      <c r="A90" s="254" t="s">
        <v>96</v>
      </c>
      <c r="B90" s="211">
        <f>'Margin &amp; Volatility'!B90</f>
        <v>600</v>
      </c>
      <c r="C90" s="413">
        <f>Volume!J90</f>
        <v>162.65</v>
      </c>
      <c r="D90" s="216">
        <f>Volume!M90</f>
        <v>-4.21083627797409</v>
      </c>
      <c r="E90" s="207">
        <f>Volume!C90*100</f>
        <v>-37</v>
      </c>
      <c r="F90" s="217">
        <f>'Open Int.'!D90*100</f>
        <v>0</v>
      </c>
      <c r="G90" s="208">
        <f>'Open Int.'!R90</f>
        <v>56.904729</v>
      </c>
      <c r="H90" s="208">
        <f>'Open Int.'!Z90</f>
        <v>-2.633942999999995</v>
      </c>
      <c r="I90" s="196">
        <f>'Open Int.'!O90</f>
        <v>0.9962270622534728</v>
      </c>
      <c r="J90" s="221">
        <f>IF(Volume!D90=0,0,Volume!F90/Volume!D90)</f>
        <v>0</v>
      </c>
      <c r="K90" s="225">
        <f>IF('Open Int.'!E90=0,0,'Open Int.'!H90/'Open Int.'!E90)</f>
        <v>0.012903225806451613</v>
      </c>
      <c r="L90" s="178"/>
    </row>
    <row r="91" spans="1:12" ht="15">
      <c r="A91" s="254" t="s">
        <v>250</v>
      </c>
      <c r="B91" s="211">
        <f>'Margin &amp; Volatility'!B91</f>
        <v>650</v>
      </c>
      <c r="C91" s="413">
        <f>Volume!J91</f>
        <v>313.65</v>
      </c>
      <c r="D91" s="216">
        <f>Volume!M91</f>
        <v>-1.8156205979026487</v>
      </c>
      <c r="E91" s="207">
        <f>Volume!C91*100</f>
        <v>-76</v>
      </c>
      <c r="F91" s="217">
        <f>'Open Int.'!D91*100</f>
        <v>-2</v>
      </c>
      <c r="G91" s="208">
        <f>'Open Int.'!R91</f>
        <v>12.354673499999999</v>
      </c>
      <c r="H91" s="208">
        <f>'Open Int.'!Z91</f>
        <v>-0.4361045000000008</v>
      </c>
      <c r="I91" s="196">
        <f>'Open Int.'!O91</f>
        <v>0.9983498349834984</v>
      </c>
      <c r="J91" s="221">
        <f>IF(Volume!D91=0,0,Volume!F91/Volume!D91)</f>
        <v>0</v>
      </c>
      <c r="K91" s="225">
        <f>IF('Open Int.'!E91=0,0,'Open Int.'!H91/'Open Int.'!E91)</f>
        <v>0</v>
      </c>
      <c r="L91" s="178"/>
    </row>
    <row r="92" spans="1:12" ht="15">
      <c r="A92" s="254" t="s">
        <v>97</v>
      </c>
      <c r="B92" s="211">
        <f>'Margin &amp; Volatility'!B92</f>
        <v>600</v>
      </c>
      <c r="C92" s="413">
        <f>Volume!J92</f>
        <v>342.95</v>
      </c>
      <c r="D92" s="216">
        <f>Volume!M92</f>
        <v>-4.96050990716365</v>
      </c>
      <c r="E92" s="207">
        <f>Volume!C92*100</f>
        <v>-46</v>
      </c>
      <c r="F92" s="217">
        <f>'Open Int.'!D92*100</f>
        <v>3</v>
      </c>
      <c r="G92" s="208">
        <f>'Open Int.'!R92</f>
        <v>96.650169</v>
      </c>
      <c r="H92" s="208">
        <f>'Open Int.'!Z92</f>
        <v>-2.100042000000002</v>
      </c>
      <c r="I92" s="196">
        <f>'Open Int.'!O92</f>
        <v>0.6832020438577816</v>
      </c>
      <c r="J92" s="221">
        <f>IF(Volume!D92=0,0,Volume!F92/Volume!D92)</f>
        <v>0</v>
      </c>
      <c r="K92" s="225">
        <f>IF('Open Int.'!E92=0,0,'Open Int.'!H92/'Open Int.'!E92)</f>
        <v>0.05263157894736842</v>
      </c>
      <c r="L92" s="178"/>
    </row>
    <row r="93" spans="1:12" ht="15">
      <c r="A93" s="254" t="s">
        <v>251</v>
      </c>
      <c r="B93" s="211">
        <f>'Margin &amp; Volatility'!B93</f>
        <v>2800</v>
      </c>
      <c r="C93" s="413">
        <f>Volume!J93</f>
        <v>63</v>
      </c>
      <c r="D93" s="216">
        <f>Volume!M93</f>
        <v>-7.827359180687629</v>
      </c>
      <c r="E93" s="207">
        <f>Volume!C93*100</f>
        <v>-31</v>
      </c>
      <c r="F93" s="217">
        <f>'Open Int.'!D93*100</f>
        <v>-1</v>
      </c>
      <c r="G93" s="208">
        <f>'Open Int.'!R93</f>
        <v>40.3074</v>
      </c>
      <c r="H93" s="208">
        <f>'Open Int.'!Z93</f>
        <v>-3.5377579999999895</v>
      </c>
      <c r="I93" s="196">
        <f>'Open Int.'!O93</f>
        <v>0.975054704595186</v>
      </c>
      <c r="J93" s="221">
        <f>IF(Volume!D93=0,0,Volume!F93/Volume!D93)</f>
        <v>0.11764705882352941</v>
      </c>
      <c r="K93" s="225">
        <f>IF('Open Int.'!E93=0,0,'Open Int.'!H93/'Open Int.'!E93)</f>
        <v>0.11206896551724138</v>
      </c>
      <c r="L93" s="178"/>
    </row>
    <row r="94" spans="1:12" ht="15">
      <c r="A94" s="254" t="s">
        <v>252</v>
      </c>
      <c r="B94" s="211">
        <f>'Margin &amp; Volatility'!B94</f>
        <v>300</v>
      </c>
      <c r="C94" s="413">
        <f>Volume!J94</f>
        <v>793.45</v>
      </c>
      <c r="D94" s="216">
        <f>Volume!M94</f>
        <v>-0.682188008511695</v>
      </c>
      <c r="E94" s="207">
        <f>Volume!C94*100</f>
        <v>31</v>
      </c>
      <c r="F94" s="217">
        <f>'Open Int.'!D94*100</f>
        <v>-8</v>
      </c>
      <c r="G94" s="208">
        <f>'Open Int.'!R94</f>
        <v>50.6300445</v>
      </c>
      <c r="H94" s="208">
        <f>'Open Int.'!Z94</f>
        <v>-4.494055500000002</v>
      </c>
      <c r="I94" s="196">
        <f>'Open Int.'!O94</f>
        <v>0.9920075223319229</v>
      </c>
      <c r="J94" s="221">
        <f>IF(Volume!D94=0,0,Volume!F94/Volume!D94)</f>
        <v>0</v>
      </c>
      <c r="K94" s="225">
        <f>IF('Open Int.'!E94=0,0,'Open Int.'!H94/'Open Int.'!E94)</f>
        <v>0</v>
      </c>
      <c r="L94" s="178"/>
    </row>
    <row r="95" spans="1:12" ht="15">
      <c r="A95" s="254" t="s">
        <v>253</v>
      </c>
      <c r="B95" s="211">
        <f>'Margin &amp; Volatility'!B95</f>
        <v>400</v>
      </c>
      <c r="C95" s="413">
        <f>Volume!J95</f>
        <v>360.4</v>
      </c>
      <c r="D95" s="216">
        <f>Volume!M95</f>
        <v>-1.0297954139777565</v>
      </c>
      <c r="E95" s="207">
        <f>Volume!C95*100</f>
        <v>-1</v>
      </c>
      <c r="F95" s="217">
        <f>'Open Int.'!D95*100</f>
        <v>6</v>
      </c>
      <c r="G95" s="208">
        <f>'Open Int.'!R95</f>
        <v>110.2824</v>
      </c>
      <c r="H95" s="208">
        <f>'Open Int.'!Z95</f>
        <v>4.984786000000014</v>
      </c>
      <c r="I95" s="196">
        <f>'Open Int.'!O95</f>
        <v>0.9803921568627451</v>
      </c>
      <c r="J95" s="221">
        <f>IF(Volume!D95=0,0,Volume!F95/Volume!D95)</f>
        <v>0.07547169811320754</v>
      </c>
      <c r="K95" s="225">
        <f>IF('Open Int.'!E95=0,0,'Open Int.'!H95/'Open Int.'!E95)</f>
        <v>0.10044642857142858</v>
      </c>
      <c r="L95" s="178"/>
    </row>
    <row r="96" spans="1:12" ht="15">
      <c r="A96" s="254" t="s">
        <v>115</v>
      </c>
      <c r="B96" s="211">
        <f>'Margin &amp; Volatility'!B96</f>
        <v>550</v>
      </c>
      <c r="C96" s="413">
        <f>Volume!J96</f>
        <v>425.65</v>
      </c>
      <c r="D96" s="216">
        <f>Volume!M96</f>
        <v>-1.3443040908564172</v>
      </c>
      <c r="E96" s="207">
        <f>Volume!C96*100</f>
        <v>-36</v>
      </c>
      <c r="F96" s="217">
        <f>'Open Int.'!D96*100</f>
        <v>-2</v>
      </c>
      <c r="G96" s="208">
        <f>'Open Int.'!R96</f>
        <v>241.06049275</v>
      </c>
      <c r="H96" s="208">
        <f>'Open Int.'!Z96</f>
        <v>-7.366259999999983</v>
      </c>
      <c r="I96" s="196">
        <f>'Open Int.'!O96</f>
        <v>0.9406623288336409</v>
      </c>
      <c r="J96" s="221">
        <f>IF(Volume!D96=0,0,Volume!F96/Volume!D96)</f>
        <v>0</v>
      </c>
      <c r="K96" s="225">
        <f>IF('Open Int.'!E96=0,0,'Open Int.'!H96/'Open Int.'!E96)</f>
        <v>0.03614457831325301</v>
      </c>
      <c r="L96" s="178"/>
    </row>
    <row r="97" spans="1:12" ht="15">
      <c r="A97" s="254" t="s">
        <v>171</v>
      </c>
      <c r="B97" s="211">
        <f>'Margin &amp; Volatility'!B97</f>
        <v>1100</v>
      </c>
      <c r="C97" s="413">
        <f>Volume!J97</f>
        <v>381.25</v>
      </c>
      <c r="D97" s="216">
        <f>Volume!M97</f>
        <v>-4.842131536253583</v>
      </c>
      <c r="E97" s="207">
        <f>Volume!C97*100</f>
        <v>-27</v>
      </c>
      <c r="F97" s="217">
        <f>'Open Int.'!D97*100</f>
        <v>0</v>
      </c>
      <c r="G97" s="208">
        <f>'Open Int.'!R97</f>
        <v>160.7045</v>
      </c>
      <c r="H97" s="208">
        <f>'Open Int.'!Z97</f>
        <v>-7.163843500000013</v>
      </c>
      <c r="I97" s="196">
        <f>'Open Int.'!O97</f>
        <v>0.990866388308977</v>
      </c>
      <c r="J97" s="221">
        <f>IF(Volume!D97=0,0,Volume!F97/Volume!D97)</f>
        <v>0.10989010989010989</v>
      </c>
      <c r="K97" s="225">
        <f>IF('Open Int.'!E97=0,0,'Open Int.'!H97/'Open Int.'!E97)</f>
        <v>0.13838120104438642</v>
      </c>
      <c r="L97" s="178"/>
    </row>
    <row r="98" spans="1:12" ht="15">
      <c r="A98" s="254" t="s">
        <v>226</v>
      </c>
      <c r="B98" s="211">
        <f>'Margin &amp; Volatility'!B98</f>
        <v>600</v>
      </c>
      <c r="C98" s="413">
        <f>Volume!J98</f>
        <v>901.05</v>
      </c>
      <c r="D98" s="216">
        <f>Volume!M98</f>
        <v>-2.3516662151178593</v>
      </c>
      <c r="E98" s="207">
        <f>Volume!C98*100</f>
        <v>-23</v>
      </c>
      <c r="F98" s="217">
        <f>'Open Int.'!D98*100</f>
        <v>-7.000000000000001</v>
      </c>
      <c r="G98" s="208">
        <f>'Open Int.'!R98</f>
        <v>1365.415128</v>
      </c>
      <c r="H98" s="208">
        <f>'Open Int.'!Z98</f>
        <v>-93.34189199999992</v>
      </c>
      <c r="I98" s="196">
        <f>'Open Int.'!O98</f>
        <v>0.994535951853025</v>
      </c>
      <c r="J98" s="221">
        <f>IF(Volume!D98=0,0,Volume!F98/Volume!D98)</f>
        <v>0.5296313579094727</v>
      </c>
      <c r="K98" s="225">
        <f>IF('Open Int.'!E98=0,0,'Open Int.'!H98/'Open Int.'!E98)</f>
        <v>0.455820770519263</v>
      </c>
      <c r="L98" s="178"/>
    </row>
    <row r="99" spans="1:12" ht="15">
      <c r="A99" s="254" t="s">
        <v>242</v>
      </c>
      <c r="B99" s="211">
        <f>'Margin &amp; Volatility'!B99</f>
        <v>3350</v>
      </c>
      <c r="C99" s="413">
        <f>Volume!J99</f>
        <v>62</v>
      </c>
      <c r="D99" s="216">
        <f>Volume!M99</f>
        <v>-1.5873015873015872</v>
      </c>
      <c r="E99" s="207">
        <f>Volume!C99*100</f>
        <v>-51</v>
      </c>
      <c r="F99" s="217">
        <f>'Open Int.'!D99*100</f>
        <v>0</v>
      </c>
      <c r="G99" s="208">
        <f>'Open Int.'!R99</f>
        <v>366.36203</v>
      </c>
      <c r="H99" s="208">
        <f>'Open Int.'!Z99</f>
        <v>-5.698014999999998</v>
      </c>
      <c r="I99" s="196">
        <f>'Open Int.'!O99</f>
        <v>0.9392822722376551</v>
      </c>
      <c r="J99" s="221">
        <f>IF(Volume!D99=0,0,Volume!F99/Volume!D99)</f>
        <v>0.2206896551724138</v>
      </c>
      <c r="K99" s="225">
        <f>IF('Open Int.'!E99=0,0,'Open Int.'!H99/'Open Int.'!E99)</f>
        <v>0.11097659402744149</v>
      </c>
      <c r="L99" s="178"/>
    </row>
    <row r="100" spans="1:12" ht="15">
      <c r="A100" s="254" t="s">
        <v>227</v>
      </c>
      <c r="B100" s="211">
        <f>'Margin &amp; Volatility'!B100</f>
        <v>600</v>
      </c>
      <c r="C100" s="413">
        <f>Volume!J100</f>
        <v>609.7</v>
      </c>
      <c r="D100" s="216">
        <f>Volume!M100</f>
        <v>-2.354260089686088</v>
      </c>
      <c r="E100" s="207">
        <f>Volume!C100*100</f>
        <v>-9</v>
      </c>
      <c r="F100" s="217">
        <f>'Open Int.'!D100*100</f>
        <v>-5</v>
      </c>
      <c r="G100" s="208">
        <f>'Open Int.'!R100</f>
        <v>276.1941</v>
      </c>
      <c r="H100" s="208">
        <f>'Open Int.'!Z100</f>
        <v>-14.564004000000011</v>
      </c>
      <c r="I100" s="196">
        <f>'Open Int.'!O100</f>
        <v>0.9947019867549669</v>
      </c>
      <c r="J100" s="221">
        <f>IF(Volume!D100=0,0,Volume!F100/Volume!D100)</f>
        <v>0.11442786069651742</v>
      </c>
      <c r="K100" s="225">
        <f>IF('Open Int.'!E100=0,0,'Open Int.'!H100/'Open Int.'!E100)</f>
        <v>0.19734904270986744</v>
      </c>
      <c r="L100" s="178"/>
    </row>
    <row r="101" spans="1:12" ht="15">
      <c r="A101" s="254" t="s">
        <v>228</v>
      </c>
      <c r="B101" s="211">
        <f>'Margin &amp; Volatility'!B101</f>
        <v>500</v>
      </c>
      <c r="C101" s="413">
        <f>Volume!J101</f>
        <v>746.4</v>
      </c>
      <c r="D101" s="216">
        <f>Volume!M101</f>
        <v>-3.2659409020217787</v>
      </c>
      <c r="E101" s="207">
        <f>Volume!C101*100</f>
        <v>-18</v>
      </c>
      <c r="F101" s="217">
        <f>'Open Int.'!D101*100</f>
        <v>1</v>
      </c>
      <c r="G101" s="208">
        <f>'Open Int.'!R101</f>
        <v>480.1218</v>
      </c>
      <c r="H101" s="208">
        <f>'Open Int.'!Z101</f>
        <v>-9.959940000000017</v>
      </c>
      <c r="I101" s="196">
        <f>'Open Int.'!O101</f>
        <v>0.9950252623396814</v>
      </c>
      <c r="J101" s="221">
        <f>IF(Volume!D101=0,0,Volume!F101/Volume!D101)</f>
        <v>0.0888030888030888</v>
      </c>
      <c r="K101" s="225">
        <f>IF('Open Int.'!E101=0,0,'Open Int.'!H101/'Open Int.'!E101)</f>
        <v>0.09739714525608732</v>
      </c>
      <c r="L101" s="178"/>
    </row>
    <row r="102" spans="1:12" ht="15">
      <c r="A102" s="254" t="s">
        <v>53</v>
      </c>
      <c r="B102" s="211">
        <f>'Margin &amp; Volatility'!B102</f>
        <v>1600</v>
      </c>
      <c r="C102" s="413">
        <f>Volume!J102</f>
        <v>126.05</v>
      </c>
      <c r="D102" s="216">
        <f>Volume!M102</f>
        <v>-6.386929075380622</v>
      </c>
      <c r="E102" s="207">
        <f>Volume!C102*100</f>
        <v>-28.999999999999996</v>
      </c>
      <c r="F102" s="217">
        <f>'Open Int.'!D102*100</f>
        <v>1</v>
      </c>
      <c r="G102" s="208">
        <f>'Open Int.'!R102</f>
        <v>34.628456</v>
      </c>
      <c r="H102" s="208">
        <f>'Open Int.'!Z102</f>
        <v>-1.8024479999999983</v>
      </c>
      <c r="I102" s="196">
        <f>'Open Int.'!O102</f>
        <v>0.9895165987186954</v>
      </c>
      <c r="J102" s="221">
        <f>IF(Volume!D102=0,0,Volume!F102/Volume!D102)</f>
        <v>0.2857142857142857</v>
      </c>
      <c r="K102" s="225">
        <f>IF('Open Int.'!E102=0,0,'Open Int.'!H102/'Open Int.'!E102)</f>
        <v>0.058823529411764705</v>
      </c>
      <c r="L102" s="178"/>
    </row>
    <row r="103" spans="1:12" ht="15">
      <c r="A103" s="254" t="s">
        <v>254</v>
      </c>
      <c r="B103" s="211">
        <f>'Margin &amp; Volatility'!B103</f>
        <v>150</v>
      </c>
      <c r="C103" s="413">
        <f>Volume!J103</f>
        <v>4104</v>
      </c>
      <c r="D103" s="216">
        <f>Volume!M103</f>
        <v>-2.613812987197884</v>
      </c>
      <c r="E103" s="207">
        <f>Volume!C103*100</f>
        <v>-16</v>
      </c>
      <c r="F103" s="217">
        <f>'Open Int.'!D103*100</f>
        <v>-2</v>
      </c>
      <c r="G103" s="208">
        <f>'Open Int.'!R103</f>
        <v>100.3428</v>
      </c>
      <c r="H103" s="208">
        <f>'Open Int.'!Z103</f>
        <v>-4.526322749999991</v>
      </c>
      <c r="I103" s="196">
        <f>'Open Int.'!O103</f>
        <v>0.9914110429447853</v>
      </c>
      <c r="J103" s="221">
        <f>IF(Volume!D103=0,0,Volume!F103/Volume!D103)</f>
        <v>0</v>
      </c>
      <c r="K103" s="225">
        <f>IF('Open Int.'!E103=0,0,'Open Int.'!H103/'Open Int.'!E103)</f>
        <v>0.09090909090909091</v>
      </c>
      <c r="L103" s="178"/>
    </row>
    <row r="104" spans="1:12" ht="15">
      <c r="A104" s="254" t="s">
        <v>203</v>
      </c>
      <c r="B104" s="211">
        <f>'Margin &amp; Volatility'!B104</f>
        <v>1500</v>
      </c>
      <c r="C104" s="413">
        <f>Volume!J104</f>
        <v>157.4</v>
      </c>
      <c r="D104" s="216">
        <f>Volume!M104</f>
        <v>-7.520564042303163</v>
      </c>
      <c r="E104" s="207">
        <f>Volume!C104*100</f>
        <v>-32</v>
      </c>
      <c r="F104" s="217">
        <f>'Open Int.'!D104*100</f>
        <v>-7.000000000000001</v>
      </c>
      <c r="G104" s="208">
        <f>'Open Int.'!R104</f>
        <v>44.41041</v>
      </c>
      <c r="H104" s="208">
        <f>'Open Int.'!Z104</f>
        <v>-7.134659999999997</v>
      </c>
      <c r="I104" s="196">
        <f>'Open Int.'!O104</f>
        <v>0.9803296119085593</v>
      </c>
      <c r="J104" s="221">
        <f>IF(Volume!D104=0,0,Volume!F104/Volume!D104)</f>
        <v>0</v>
      </c>
      <c r="K104" s="225">
        <f>IF('Open Int.'!E104=0,0,'Open Int.'!H104/'Open Int.'!E104)</f>
        <v>0.011904761904761904</v>
      </c>
      <c r="L104" s="178"/>
    </row>
    <row r="105" spans="1:12" ht="15">
      <c r="A105" s="254" t="s">
        <v>204</v>
      </c>
      <c r="B105" s="211">
        <f>'Margin &amp; Volatility'!B105</f>
        <v>850</v>
      </c>
      <c r="C105" s="413">
        <f>Volume!J105</f>
        <v>276.4</v>
      </c>
      <c r="D105" s="216">
        <f>Volume!M105</f>
        <v>6.062931696085937</v>
      </c>
      <c r="E105" s="207">
        <f>Volume!C105*100</f>
        <v>33</v>
      </c>
      <c r="F105" s="217">
        <f>'Open Int.'!D105*100</f>
        <v>3</v>
      </c>
      <c r="G105" s="208">
        <f>'Open Int.'!R105</f>
        <v>11.793987999999999</v>
      </c>
      <c r="H105" s="208">
        <f>'Open Int.'!Z105</f>
        <v>1.0064509999999967</v>
      </c>
      <c r="I105" s="196">
        <f>'Open Int.'!O105</f>
        <v>1</v>
      </c>
      <c r="J105" s="221">
        <f>IF(Volume!D105=0,0,Volume!F105/Volume!D105)</f>
        <v>0</v>
      </c>
      <c r="K105" s="225">
        <f>IF('Open Int.'!E105=0,0,'Open Int.'!H105/'Open Int.'!E105)</f>
        <v>0</v>
      </c>
      <c r="L105" s="178"/>
    </row>
    <row r="106" spans="1:12" ht="15">
      <c r="A106" s="254" t="s">
        <v>172</v>
      </c>
      <c r="B106" s="211">
        <f>'Margin &amp; Volatility'!B106</f>
        <v>1750</v>
      </c>
      <c r="C106" s="413">
        <f>Volume!J106</f>
        <v>318.85</v>
      </c>
      <c r="D106" s="216">
        <f>Volume!M106</f>
        <v>-7.391809468486782</v>
      </c>
      <c r="E106" s="207">
        <f>Volume!C106*100</f>
        <v>-3</v>
      </c>
      <c r="F106" s="217">
        <f>'Open Int.'!D106*100</f>
        <v>-2</v>
      </c>
      <c r="G106" s="208">
        <f>'Open Int.'!R106</f>
        <v>216.44335125</v>
      </c>
      <c r="H106" s="208">
        <f>'Open Int.'!Z106</f>
        <v>-21.915538749999996</v>
      </c>
      <c r="I106" s="196">
        <f>'Open Int.'!O106</f>
        <v>0.991234854343903</v>
      </c>
      <c r="J106" s="221">
        <f>IF(Volume!D106=0,0,Volume!F106/Volume!D106)</f>
        <v>0</v>
      </c>
      <c r="K106" s="225">
        <f>IF('Open Int.'!E106=0,0,'Open Int.'!H106/'Open Int.'!E106)</f>
        <v>0.08695652173913043</v>
      </c>
      <c r="L106" s="178"/>
    </row>
    <row r="107" spans="1:12" ht="15">
      <c r="A107" s="254" t="s">
        <v>173</v>
      </c>
      <c r="B107" s="211">
        <f>'Margin &amp; Volatility'!B107</f>
        <v>450</v>
      </c>
      <c r="C107" s="413">
        <f>Volume!J107</f>
        <v>720.7</v>
      </c>
      <c r="D107" s="216">
        <f>Volume!M107</f>
        <v>0.06942515967786726</v>
      </c>
      <c r="E107" s="207">
        <f>Volume!C107*100</f>
        <v>-2</v>
      </c>
      <c r="F107" s="217">
        <f>'Open Int.'!D107*100</f>
        <v>4</v>
      </c>
      <c r="G107" s="208">
        <f>'Open Int.'!R107</f>
        <v>108.2887785</v>
      </c>
      <c r="H107" s="208">
        <f>'Open Int.'!Z107</f>
        <v>4.2558884999999975</v>
      </c>
      <c r="I107" s="196">
        <f>'Open Int.'!O107</f>
        <v>0.9751422581611261</v>
      </c>
      <c r="J107" s="221">
        <f>IF(Volume!D107=0,0,Volume!F107/Volume!D107)</f>
        <v>0</v>
      </c>
      <c r="K107" s="225">
        <f>IF('Open Int.'!E107=0,0,'Open Int.'!H107/'Open Int.'!E107)</f>
        <v>0</v>
      </c>
      <c r="L107" s="178"/>
    </row>
    <row r="108" spans="1:12" ht="15">
      <c r="A108" s="254" t="s">
        <v>239</v>
      </c>
      <c r="B108" s="211">
        <f>'Margin &amp; Volatility'!B108</f>
        <v>250</v>
      </c>
      <c r="C108" s="413">
        <f>Volume!J108</f>
        <v>949.85</v>
      </c>
      <c r="D108" s="216">
        <f>Volume!M108</f>
        <v>-7.394949790387055</v>
      </c>
      <c r="E108" s="207">
        <f>Volume!C108*100</f>
        <v>-55.00000000000001</v>
      </c>
      <c r="F108" s="217">
        <f>'Open Int.'!D108*100</f>
        <v>-2</v>
      </c>
      <c r="G108" s="208">
        <f>'Open Int.'!R108</f>
        <v>4.1318475</v>
      </c>
      <c r="H108" s="208">
        <f>'Open Int.'!Z108</f>
        <v>-0.4068750000000003</v>
      </c>
      <c r="I108" s="196">
        <f>'Open Int.'!O108</f>
        <v>0.9885057471264368</v>
      </c>
      <c r="J108" s="221">
        <f>IF(Volume!D108=0,0,Volume!F108/Volume!D108)</f>
        <v>0</v>
      </c>
      <c r="K108" s="225">
        <f>IF('Open Int.'!E108=0,0,'Open Int.'!H108/'Open Int.'!E108)</f>
        <v>0</v>
      </c>
      <c r="L108" s="178"/>
    </row>
    <row r="109" spans="1:12" ht="15">
      <c r="A109" s="254" t="s">
        <v>255</v>
      </c>
      <c r="B109" s="211">
        <f>'Margin &amp; Volatility'!B109</f>
        <v>400</v>
      </c>
      <c r="C109" s="413">
        <f>Volume!J109</f>
        <v>854.1</v>
      </c>
      <c r="D109" s="216">
        <f>Volume!M109</f>
        <v>-5.74928271904657</v>
      </c>
      <c r="E109" s="207">
        <f>Volume!C109*100</f>
        <v>13</v>
      </c>
      <c r="F109" s="217">
        <f>'Open Int.'!D109*100</f>
        <v>-2</v>
      </c>
      <c r="G109" s="208">
        <f>'Open Int.'!R109</f>
        <v>71.163612</v>
      </c>
      <c r="H109" s="208">
        <f>'Open Int.'!Z109</f>
        <v>-5.7908919999999995</v>
      </c>
      <c r="I109" s="196">
        <f>'Open Int.'!O109</f>
        <v>0.9932789246279404</v>
      </c>
      <c r="J109" s="221">
        <f>IF(Volume!D109=0,0,Volume!F109/Volume!D109)</f>
        <v>0</v>
      </c>
      <c r="K109" s="225">
        <f>IF('Open Int.'!E109=0,0,'Open Int.'!H109/'Open Int.'!E109)</f>
        <v>0</v>
      </c>
      <c r="L109" s="178"/>
    </row>
    <row r="110" spans="1:12" ht="15">
      <c r="A110" s="254" t="s">
        <v>107</v>
      </c>
      <c r="B110" s="211">
        <f>'Margin &amp; Volatility'!B110</f>
        <v>3800</v>
      </c>
      <c r="C110" s="413">
        <f>Volume!J110</f>
        <v>59.05</v>
      </c>
      <c r="D110" s="216">
        <f>Volume!M110</f>
        <v>-3.905614320585851</v>
      </c>
      <c r="E110" s="207">
        <f>Volume!C110*100</f>
        <v>-4</v>
      </c>
      <c r="F110" s="217">
        <f>'Open Int.'!D110*100</f>
        <v>-6</v>
      </c>
      <c r="G110" s="208">
        <f>'Open Int.'!R110</f>
        <v>22.551195</v>
      </c>
      <c r="H110" s="208">
        <f>'Open Int.'!Z110</f>
        <v>-2.1074610000000007</v>
      </c>
      <c r="I110" s="196">
        <f>'Open Int.'!O110</f>
        <v>0.9880597014925373</v>
      </c>
      <c r="J110" s="221">
        <f>IF(Volume!D110=0,0,Volume!F110/Volume!D110)</f>
        <v>0.10526315789473684</v>
      </c>
      <c r="K110" s="225">
        <f>IF('Open Int.'!E110=0,0,'Open Int.'!H110/'Open Int.'!E110)</f>
        <v>0.046296296296296294</v>
      </c>
      <c r="L110" s="178"/>
    </row>
    <row r="111" spans="1:12" ht="15">
      <c r="A111" s="254" t="s">
        <v>174</v>
      </c>
      <c r="B111" s="211">
        <f>'Margin &amp; Volatility'!B111</f>
        <v>1350</v>
      </c>
      <c r="C111" s="413">
        <f>Volume!J111</f>
        <v>202.85</v>
      </c>
      <c r="D111" s="216">
        <f>Volume!M111</f>
        <v>-2.0757904899831097</v>
      </c>
      <c r="E111" s="207">
        <f>Volume!C111*100</f>
        <v>-53</v>
      </c>
      <c r="F111" s="217">
        <f>'Open Int.'!D111*100</f>
        <v>0</v>
      </c>
      <c r="G111" s="208">
        <f>'Open Int.'!R111</f>
        <v>63.66954375</v>
      </c>
      <c r="H111" s="208">
        <f>'Open Int.'!Z111</f>
        <v>-1.0420447500000023</v>
      </c>
      <c r="I111" s="196">
        <f>'Open Int.'!O111</f>
        <v>0.9767741935483871</v>
      </c>
      <c r="J111" s="221">
        <f>IF(Volume!D111=0,0,Volume!F111/Volume!D111)</f>
        <v>0</v>
      </c>
      <c r="K111" s="225">
        <f>IF('Open Int.'!E111=0,0,'Open Int.'!H111/'Open Int.'!E111)</f>
        <v>0.11428571428571428</v>
      </c>
      <c r="L111" s="178"/>
    </row>
    <row r="112" spans="1:12" ht="15">
      <c r="A112" s="254" t="s">
        <v>231</v>
      </c>
      <c r="B112" s="211">
        <f>'Margin &amp; Volatility'!B112</f>
        <v>825</v>
      </c>
      <c r="C112" s="413">
        <f>Volume!J112</f>
        <v>727.9</v>
      </c>
      <c r="D112" s="216">
        <f>Volume!M112</f>
        <v>-3.8631711021594137</v>
      </c>
      <c r="E112" s="207">
        <f>Volume!C112*100</f>
        <v>28.000000000000004</v>
      </c>
      <c r="F112" s="217">
        <f>'Open Int.'!D112*100</f>
        <v>1</v>
      </c>
      <c r="G112" s="208">
        <f>'Open Int.'!R112</f>
        <v>246.75264075</v>
      </c>
      <c r="H112" s="208">
        <f>'Open Int.'!Z112</f>
        <v>-7.604330249999975</v>
      </c>
      <c r="I112" s="196">
        <f>'Open Int.'!O112</f>
        <v>0.8829398880506206</v>
      </c>
      <c r="J112" s="221">
        <f>IF(Volume!D112=0,0,Volume!F112/Volume!D112)</f>
        <v>0</v>
      </c>
      <c r="K112" s="225">
        <f>IF('Open Int.'!E112=0,0,'Open Int.'!H112/'Open Int.'!E112)</f>
        <v>0.13592233009708737</v>
      </c>
      <c r="L112" s="178"/>
    </row>
    <row r="113" spans="1:12" ht="15">
      <c r="A113" s="254" t="s">
        <v>256</v>
      </c>
      <c r="B113" s="211">
        <f>'Margin &amp; Volatility'!B113</f>
        <v>800</v>
      </c>
      <c r="C113" s="413">
        <f>Volume!J113</f>
        <v>426.7</v>
      </c>
      <c r="D113" s="216">
        <f>Volume!M113</f>
        <v>-2.624372432679142</v>
      </c>
      <c r="E113" s="207">
        <f>Volume!C113*100</f>
        <v>-26</v>
      </c>
      <c r="F113" s="217">
        <f>'Open Int.'!D113*100</f>
        <v>1</v>
      </c>
      <c r="G113" s="208">
        <f>'Open Int.'!R113</f>
        <v>56.802304</v>
      </c>
      <c r="H113" s="208">
        <f>'Open Int.'!Z113</f>
        <v>-1.1452639999999974</v>
      </c>
      <c r="I113" s="196">
        <f>'Open Int.'!O113</f>
        <v>0.9699519230769231</v>
      </c>
      <c r="J113" s="221">
        <f>IF(Volume!D113=0,0,Volume!F113/Volume!D113)</f>
        <v>0</v>
      </c>
      <c r="K113" s="225">
        <f>IF('Open Int.'!E113=0,0,'Open Int.'!H113/'Open Int.'!E113)</f>
        <v>0</v>
      </c>
      <c r="L113" s="178"/>
    </row>
    <row r="114" spans="1:12" ht="15">
      <c r="A114" s="254" t="s">
        <v>208</v>
      </c>
      <c r="B114" s="211">
        <f>'Margin &amp; Volatility'!B114</f>
        <v>675</v>
      </c>
      <c r="C114" s="413">
        <f>Volume!J114</f>
        <v>426.85</v>
      </c>
      <c r="D114" s="216">
        <f>Volume!M114</f>
        <v>-6.40280670979059</v>
      </c>
      <c r="E114" s="207">
        <f>Volume!C114*100</f>
        <v>14.000000000000002</v>
      </c>
      <c r="F114" s="217">
        <f>'Open Int.'!D114*100</f>
        <v>-2</v>
      </c>
      <c r="G114" s="208">
        <f>'Open Int.'!R114</f>
        <v>460.335315375</v>
      </c>
      <c r="H114" s="208">
        <f>'Open Int.'!Z114</f>
        <v>-33.27610275000001</v>
      </c>
      <c r="I114" s="196">
        <f>'Open Int.'!O114</f>
        <v>0.9844150967015084</v>
      </c>
      <c r="J114" s="221">
        <f>IF(Volume!D114=0,0,Volume!F114/Volume!D114)</f>
        <v>0.2997032640949555</v>
      </c>
      <c r="K114" s="225">
        <f>IF('Open Int.'!E114=0,0,'Open Int.'!H114/'Open Int.'!E114)</f>
        <v>0.1998341625207297</v>
      </c>
      <c r="L114" s="178"/>
    </row>
    <row r="115" spans="1:12" ht="15">
      <c r="A115" s="254" t="s">
        <v>229</v>
      </c>
      <c r="B115" s="211">
        <f>'Margin &amp; Volatility'!B115</f>
        <v>550</v>
      </c>
      <c r="C115" s="413">
        <f>Volume!J115</f>
        <v>652.75</v>
      </c>
      <c r="D115" s="216">
        <f>Volume!M115</f>
        <v>-5.219979671845512</v>
      </c>
      <c r="E115" s="207">
        <f>Volume!C115*100</f>
        <v>-32</v>
      </c>
      <c r="F115" s="217">
        <f>'Open Int.'!D115*100</f>
        <v>0</v>
      </c>
      <c r="G115" s="208">
        <f>'Open Int.'!R115</f>
        <v>63.4016075</v>
      </c>
      <c r="H115" s="208">
        <f>'Open Int.'!Z115</f>
        <v>-3.605458999999996</v>
      </c>
      <c r="I115" s="196">
        <f>'Open Int.'!O115</f>
        <v>0.9818799546998868</v>
      </c>
      <c r="J115" s="221">
        <f>IF(Volume!D115=0,0,Volume!F115/Volume!D115)</f>
        <v>0</v>
      </c>
      <c r="K115" s="225">
        <f>IF('Open Int.'!E115=0,0,'Open Int.'!H115/'Open Int.'!E115)</f>
        <v>0.14285714285714285</v>
      </c>
      <c r="L115" s="178"/>
    </row>
    <row r="116" spans="1:12" ht="15">
      <c r="A116" s="254" t="s">
        <v>136</v>
      </c>
      <c r="B116" s="211">
        <f>'Margin &amp; Volatility'!B116</f>
        <v>250</v>
      </c>
      <c r="C116" s="413">
        <f>Volume!J116</f>
        <v>1638.75</v>
      </c>
      <c r="D116" s="216">
        <f>Volume!M116</f>
        <v>-1.9387846692397503</v>
      </c>
      <c r="E116" s="207">
        <f>Volume!C116*100</f>
        <v>9</v>
      </c>
      <c r="F116" s="217">
        <f>'Open Int.'!D116*100</f>
        <v>5</v>
      </c>
      <c r="G116" s="208">
        <f>'Open Int.'!R116</f>
        <v>254.70271875</v>
      </c>
      <c r="H116" s="208">
        <f>'Open Int.'!Z116</f>
        <v>7.372518750000012</v>
      </c>
      <c r="I116" s="196">
        <f>'Open Int.'!O116</f>
        <v>0.9940485764838346</v>
      </c>
      <c r="J116" s="221">
        <f>IF(Volume!D116=0,0,Volume!F116/Volume!D116)</f>
        <v>0</v>
      </c>
      <c r="K116" s="225">
        <f>IF('Open Int.'!E116=0,0,'Open Int.'!H116/'Open Int.'!E116)</f>
        <v>0.039473684210526314</v>
      </c>
      <c r="L116" s="178"/>
    </row>
    <row r="117" spans="1:12" ht="15">
      <c r="A117" s="254" t="s">
        <v>257</v>
      </c>
      <c r="B117" s="211">
        <f>'Margin &amp; Volatility'!B117</f>
        <v>822</v>
      </c>
      <c r="C117" s="413">
        <f>Volume!J117</f>
        <v>579.65</v>
      </c>
      <c r="D117" s="216">
        <f>Volume!M117</f>
        <v>-5.977291159772916</v>
      </c>
      <c r="E117" s="207">
        <f>Volume!C117*100</f>
        <v>-25</v>
      </c>
      <c r="F117" s="217">
        <f>'Open Int.'!D117*100</f>
        <v>-5</v>
      </c>
      <c r="G117" s="208">
        <f>'Open Int.'!R117</f>
        <v>51.55430286</v>
      </c>
      <c r="H117" s="208">
        <f>'Open Int.'!Z117</f>
        <v>-6.115326539999998</v>
      </c>
      <c r="I117" s="196">
        <f>'Open Int.'!O117</f>
        <v>0.9935304990757856</v>
      </c>
      <c r="J117" s="221">
        <f>IF(Volume!D117=0,0,Volume!F117/Volume!D117)</f>
        <v>0</v>
      </c>
      <c r="K117" s="225">
        <f>IF('Open Int.'!E117=0,0,'Open Int.'!H117/'Open Int.'!E117)</f>
        <v>0.23076923076923078</v>
      </c>
      <c r="L117" s="178"/>
    </row>
    <row r="118" spans="1:12" ht="15">
      <c r="A118" s="254" t="s">
        <v>196</v>
      </c>
      <c r="B118" s="211">
        <f>'Margin &amp; Volatility'!B118</f>
        <v>2950</v>
      </c>
      <c r="C118" s="413">
        <f>Volume!J118</f>
        <v>109</v>
      </c>
      <c r="D118" s="216">
        <f>Volume!M118</f>
        <v>-3.880070546737218</v>
      </c>
      <c r="E118" s="207">
        <f>Volume!C118*100</f>
        <v>-44</v>
      </c>
      <c r="F118" s="217">
        <f>'Open Int.'!D118*100</f>
        <v>-1</v>
      </c>
      <c r="G118" s="208">
        <f>'Open Int.'!R118</f>
        <v>11.672265</v>
      </c>
      <c r="H118" s="208">
        <f>'Open Int.'!Z118</f>
        <v>-0.638439</v>
      </c>
      <c r="I118" s="196">
        <f>'Open Int.'!O118</f>
        <v>0.9862258953168044</v>
      </c>
      <c r="J118" s="221">
        <f>IF(Volume!D118=0,0,Volume!F118/Volume!D118)</f>
        <v>0</v>
      </c>
      <c r="K118" s="225">
        <f>IF('Open Int.'!E118=0,0,'Open Int.'!H118/'Open Int.'!E118)</f>
        <v>0</v>
      </c>
      <c r="L118" s="178"/>
    </row>
    <row r="119" spans="1:12" ht="15">
      <c r="A119" s="254" t="s">
        <v>98</v>
      </c>
      <c r="B119" s="211">
        <f>'Margin &amp; Volatility'!B119</f>
        <v>2100</v>
      </c>
      <c r="C119" s="413">
        <f>Volume!J119</f>
        <v>94.95</v>
      </c>
      <c r="D119" s="216">
        <f>Volume!M119</f>
        <v>-4.620793571069809</v>
      </c>
      <c r="E119" s="207">
        <f>Volume!C119*100</f>
        <v>-76</v>
      </c>
      <c r="F119" s="217">
        <f>'Open Int.'!D119*100</f>
        <v>-1</v>
      </c>
      <c r="G119" s="208">
        <f>'Open Int.'!R119</f>
        <v>21.6343575</v>
      </c>
      <c r="H119" s="208">
        <f>'Open Int.'!Z119</f>
        <v>-1.1944485</v>
      </c>
      <c r="I119" s="196">
        <f>'Open Int.'!O119</f>
        <v>0.9917050691244239</v>
      </c>
      <c r="J119" s="221">
        <f>IF(Volume!D119=0,0,Volume!F119/Volume!D119)</f>
        <v>0</v>
      </c>
      <c r="K119" s="225">
        <f>IF('Open Int.'!E119=0,0,'Open Int.'!H119/'Open Int.'!E119)</f>
        <v>0.0125</v>
      </c>
      <c r="L119" s="178"/>
    </row>
    <row r="120" spans="1:12" ht="15">
      <c r="A120" s="254" t="s">
        <v>175</v>
      </c>
      <c r="B120" s="211">
        <f>'Margin &amp; Volatility'!B120</f>
        <v>900</v>
      </c>
      <c r="C120" s="413">
        <f>Volume!J120</f>
        <v>256.75</v>
      </c>
      <c r="D120" s="216">
        <f>Volume!M120</f>
        <v>-1.515151515151511</v>
      </c>
      <c r="E120" s="207">
        <f>Volume!C120*100</f>
        <v>-30</v>
      </c>
      <c r="F120" s="217">
        <f>'Open Int.'!D120*100</f>
        <v>-5</v>
      </c>
      <c r="G120" s="208">
        <f>'Open Int.'!R120</f>
        <v>9.6820425</v>
      </c>
      <c r="H120" s="208">
        <f>'Open Int.'!Z120</f>
        <v>-0.6182145000000006</v>
      </c>
      <c r="I120" s="196">
        <f>'Open Int.'!O120</f>
        <v>1</v>
      </c>
      <c r="J120" s="221">
        <f>IF(Volume!D120=0,0,Volume!F120/Volume!D120)</f>
        <v>0</v>
      </c>
      <c r="K120" s="225">
        <f>IF('Open Int.'!E120=0,0,'Open Int.'!H120/'Open Int.'!E120)</f>
        <v>0</v>
      </c>
      <c r="L120" s="178"/>
    </row>
    <row r="121" spans="1:12" ht="15">
      <c r="A121" s="254" t="s">
        <v>176</v>
      </c>
      <c r="B121" s="211">
        <f>'Margin &amp; Volatility'!B121</f>
        <v>3450</v>
      </c>
      <c r="C121" s="413">
        <f>Volume!J121</f>
        <v>38.85</v>
      </c>
      <c r="D121" s="216">
        <f>Volume!M121</f>
        <v>-6.834532374100723</v>
      </c>
      <c r="E121" s="207">
        <f>Volume!C121*100</f>
        <v>-24</v>
      </c>
      <c r="F121" s="217">
        <f>'Open Int.'!D121*100</f>
        <v>0</v>
      </c>
      <c r="G121" s="208">
        <f>'Open Int.'!R121</f>
        <v>14.0734125</v>
      </c>
      <c r="H121" s="208">
        <f>'Open Int.'!Z121</f>
        <v>-1.0324124999999995</v>
      </c>
      <c r="I121" s="196">
        <f>'Open Int.'!O121</f>
        <v>0.9923809523809524</v>
      </c>
      <c r="J121" s="221">
        <f>IF(Volume!D121=0,0,Volume!F121/Volume!D121)</f>
        <v>0</v>
      </c>
      <c r="K121" s="225">
        <f>IF('Open Int.'!E121=0,0,'Open Int.'!H121/'Open Int.'!E121)</f>
        <v>0.06666666666666667</v>
      </c>
      <c r="L121" s="178"/>
    </row>
    <row r="122" spans="1:16" ht="15">
      <c r="A122" s="254" t="s">
        <v>177</v>
      </c>
      <c r="B122" s="211">
        <f>'Margin &amp; Volatility'!B122</f>
        <v>1050</v>
      </c>
      <c r="C122" s="413">
        <f>Volume!J122</f>
        <v>336.55</v>
      </c>
      <c r="D122" s="216">
        <f>Volume!M122</f>
        <v>-4.781440090536138</v>
      </c>
      <c r="E122" s="207">
        <f>Volume!C122*100</f>
        <v>-35</v>
      </c>
      <c r="F122" s="217">
        <f>'Open Int.'!D122*100</f>
        <v>-7.000000000000001</v>
      </c>
      <c r="G122" s="208">
        <f>'Open Int.'!R122</f>
        <v>101.17197825</v>
      </c>
      <c r="H122" s="208">
        <f>'Open Int.'!Z122</f>
        <v>-12.280169999999998</v>
      </c>
      <c r="I122" s="196">
        <f>'Open Int.'!O122</f>
        <v>0.9909186168354872</v>
      </c>
      <c r="J122" s="221">
        <f>IF(Volume!D122=0,0,Volume!F122/Volume!D122)</f>
        <v>0</v>
      </c>
      <c r="K122" s="225">
        <f>IF('Open Int.'!E122=0,0,'Open Int.'!H122/'Open Int.'!E122)</f>
        <v>0.023529411764705882</v>
      </c>
      <c r="L122" s="178"/>
      <c r="P122" s="103"/>
    </row>
    <row r="123" spans="1:16" ht="15">
      <c r="A123" s="254" t="s">
        <v>54</v>
      </c>
      <c r="B123" s="211">
        <f>'Margin &amp; Volatility'!B123</f>
        <v>600</v>
      </c>
      <c r="C123" s="413">
        <f>Volume!J123</f>
        <v>422.3</v>
      </c>
      <c r="D123" s="216">
        <f>Volume!M123</f>
        <v>-2.8972177512071666</v>
      </c>
      <c r="E123" s="207">
        <f>Volume!C123*100</f>
        <v>13</v>
      </c>
      <c r="F123" s="217">
        <f>'Open Int.'!D123*100</f>
        <v>9</v>
      </c>
      <c r="G123" s="208">
        <f>'Open Int.'!R123</f>
        <v>196.698894</v>
      </c>
      <c r="H123" s="208">
        <f>'Open Int.'!Z123</f>
        <v>10.831332000000003</v>
      </c>
      <c r="I123" s="196">
        <f>'Open Int.'!O123</f>
        <v>0.9631585727167332</v>
      </c>
      <c r="J123" s="221">
        <f>IF(Volume!D123=0,0,Volume!F123/Volume!D123)</f>
        <v>0</v>
      </c>
      <c r="K123" s="225">
        <f>IF('Open Int.'!E123=0,0,'Open Int.'!H123/'Open Int.'!E123)</f>
        <v>0.005291005291005291</v>
      </c>
      <c r="L123" s="178"/>
      <c r="P123" s="103"/>
    </row>
    <row r="124" spans="1:11" ht="15.75" thickBot="1">
      <c r="A124" s="337" t="s">
        <v>178</v>
      </c>
      <c r="B124" s="212">
        <f>'Margin &amp; Volatility'!B124</f>
        <v>600</v>
      </c>
      <c r="C124" s="414">
        <f>Volume!J124</f>
        <v>340.85</v>
      </c>
      <c r="D124" s="387">
        <f>Volume!M124</f>
        <v>-0.39450613676211743</v>
      </c>
      <c r="E124" s="388">
        <f>Volume!C124*100</f>
        <v>-39</v>
      </c>
      <c r="F124" s="389">
        <f>'Open Int.'!D124*100</f>
        <v>-5</v>
      </c>
      <c r="G124" s="223">
        <f>'Open Int.'!R124</f>
        <v>31.944462</v>
      </c>
      <c r="H124" s="223">
        <f>'Open Int.'!Z124</f>
        <v>-1.6458900000000014</v>
      </c>
      <c r="I124" s="390">
        <f>'Open Int.'!O124</f>
        <v>0.9961587708066582</v>
      </c>
      <c r="J124" s="222">
        <f>IF(Volume!D124=0,0,Volume!F124/Volume!D124)</f>
        <v>0</v>
      </c>
      <c r="K124" s="391">
        <f>IF('Open Int.'!E124=0,0,'Open Int.'!H124/'Open Int.'!E124)</f>
        <v>0</v>
      </c>
    </row>
    <row r="125" spans="2:11" ht="15" hidden="1">
      <c r="B125" s="205">
        <f>'Margin &amp; Volatility'!B125</f>
        <v>0</v>
      </c>
      <c r="C125" s="205">
        <f>Volume!J126</f>
        <v>0</v>
      </c>
      <c r="D125" s="206">
        <f>Volume!M125</f>
        <v>0</v>
      </c>
      <c r="E125" s="207">
        <f>Volume!C125*100</f>
        <v>0</v>
      </c>
      <c r="F125" s="415">
        <f>'Open Int.'!D125*100</f>
        <v>0</v>
      </c>
      <c r="G125" s="203">
        <f>SUM(G4:G124)</f>
        <v>25149.40454561002</v>
      </c>
      <c r="H125" s="144">
        <f>SUM(H4:H124)</f>
        <v>-246.19215966500116</v>
      </c>
      <c r="I125" s="204"/>
      <c r="J125" s="144"/>
      <c r="K125" s="177"/>
    </row>
    <row r="126" spans="6:9" ht="15" hidden="1">
      <c r="F126" s="11"/>
      <c r="I126" s="107"/>
    </row>
    <row r="127" spans="1:8" ht="15.75">
      <c r="A127" s="14"/>
      <c r="B127" s="14"/>
      <c r="C127" s="14"/>
      <c r="D127" s="15"/>
      <c r="E127" s="16"/>
      <c r="F127" s="9"/>
      <c r="G127" s="77"/>
      <c r="H127" s="77"/>
    </row>
    <row r="128" spans="2:10" ht="15.75" thickBot="1">
      <c r="B128" s="43" t="s">
        <v>69</v>
      </c>
      <c r="C128" s="44"/>
      <c r="D128" s="17"/>
      <c r="E128" s="12"/>
      <c r="F128" s="12"/>
      <c r="G128" s="13"/>
      <c r="H128" s="18"/>
      <c r="I128" s="18"/>
      <c r="J128" s="8"/>
    </row>
    <row r="129" spans="1:11" ht="15.75" thickBot="1">
      <c r="A129" s="30"/>
      <c r="B129" s="143" t="s">
        <v>205</v>
      </c>
      <c r="C129" s="143" t="s">
        <v>90</v>
      </c>
      <c r="D129" s="328" t="s">
        <v>9</v>
      </c>
      <c r="E129" s="143" t="s">
        <v>100</v>
      </c>
      <c r="F129" s="143" t="s">
        <v>65</v>
      </c>
      <c r="G129" s="19"/>
      <c r="I129" s="12"/>
      <c r="K129" s="13"/>
    </row>
    <row r="130" spans="1:13" ht="15">
      <c r="A130" s="233" t="s">
        <v>76</v>
      </c>
      <c r="B130" s="298">
        <f>'Open Int.'!$V$4</f>
        <v>37.394194</v>
      </c>
      <c r="C130" s="298">
        <f>'Open Int.'!$V$5</f>
        <v>3.462389</v>
      </c>
      <c r="D130" s="329">
        <f>'Open Int.'!$V$6</f>
        <v>7856.1251775</v>
      </c>
      <c r="E130" s="323">
        <f>F130-(D130+C130+B130)</f>
        <v>11194.197058805</v>
      </c>
      <c r="F130" s="323">
        <f>'Open Int.'!$V$125</f>
        <v>19091.178819305</v>
      </c>
      <c r="G130" s="20"/>
      <c r="H130" s="45" t="s">
        <v>75</v>
      </c>
      <c r="I130" s="46"/>
      <c r="J130" s="69">
        <f>F133</f>
        <v>25149.40454561</v>
      </c>
      <c r="K130" s="18"/>
      <c r="M130" s="50"/>
    </row>
    <row r="131" spans="1:12" ht="15">
      <c r="A131" s="255" t="s">
        <v>77</v>
      </c>
      <c r="B131" s="299">
        <f>'Open Int.'!$W$4</f>
        <v>0</v>
      </c>
      <c r="C131" s="299">
        <f>'Open Int.'!$W$5</f>
        <v>0</v>
      </c>
      <c r="D131" s="330">
        <f>'Open Int.'!$W$6</f>
        <v>2866.764403</v>
      </c>
      <c r="E131" s="327">
        <f>F131-(D131+C131+B131)</f>
        <v>1072.2528923650007</v>
      </c>
      <c r="F131" s="299">
        <f>'Open Int.'!$W$125</f>
        <v>3939.017295365001</v>
      </c>
      <c r="G131" s="21"/>
      <c r="H131" s="45" t="s">
        <v>82</v>
      </c>
      <c r="I131" s="46"/>
      <c r="J131" s="85">
        <f>'Open Int.'!$Z$125</f>
        <v>-246.19215966500116</v>
      </c>
      <c r="K131" s="145">
        <f>J131/(J130-J131)</f>
        <v>-0.009694285293712503</v>
      </c>
      <c r="L131" s="179"/>
    </row>
    <row r="132" spans="1:12" ht="15.75" thickBot="1">
      <c r="A132" s="257" t="s">
        <v>78</v>
      </c>
      <c r="B132" s="300">
        <f>'Open Int.'!$X$4</f>
        <v>0</v>
      </c>
      <c r="C132" s="300">
        <f>'Open Int.'!$X$5</f>
        <v>0</v>
      </c>
      <c r="D132" s="331">
        <f>'Open Int.'!$X$6</f>
        <v>1883.592892</v>
      </c>
      <c r="E132" s="324">
        <f>F132-(D132+C132+B132)</f>
        <v>235.6155389399994</v>
      </c>
      <c r="F132" s="324">
        <f>'Open Int.'!$X$125</f>
        <v>2119.2084309399993</v>
      </c>
      <c r="G132" s="20"/>
      <c r="H132" s="146"/>
      <c r="I132" s="146"/>
      <c r="J132" s="147"/>
      <c r="K132" s="148"/>
      <c r="L132" s="180"/>
    </row>
    <row r="133" spans="1:12" ht="15.75" thickBot="1">
      <c r="A133" s="254" t="s">
        <v>11</v>
      </c>
      <c r="B133" s="31">
        <f>SUM(B130:B132)</f>
        <v>37.394194</v>
      </c>
      <c r="C133" s="31">
        <f>SUM(C130:C132)</f>
        <v>3.462389</v>
      </c>
      <c r="D133" s="332">
        <f>SUM(D130:D132)</f>
        <v>12606.4824725</v>
      </c>
      <c r="E133" s="31">
        <f>SUM(E130:E132)</f>
        <v>12502.06549011</v>
      </c>
      <c r="F133" s="31">
        <f>SUM(F130:F132)</f>
        <v>25149.40454561</v>
      </c>
      <c r="G133" s="23"/>
      <c r="H133" s="47" t="s">
        <v>83</v>
      </c>
      <c r="I133" s="48"/>
      <c r="J133" s="22">
        <f>Volume!P126</f>
        <v>0.3382356340816174</v>
      </c>
      <c r="L133" s="181"/>
    </row>
    <row r="134" spans="1:13" ht="15">
      <c r="A134" s="233" t="s">
        <v>70</v>
      </c>
      <c r="B134" s="298">
        <f>'Open Int.'!$S$4</f>
        <v>37.283995</v>
      </c>
      <c r="C134" s="298">
        <f>'Open Int.'!$S$5</f>
        <v>3.462389</v>
      </c>
      <c r="D134" s="333">
        <f>'Open Int.'!$S$6</f>
        <v>11900.8293505</v>
      </c>
      <c r="E134" s="325">
        <f>F134-(D134+C134)</f>
        <v>12280.194396750005</v>
      </c>
      <c r="F134" s="325">
        <f>'Open Int.'!$S$125</f>
        <v>24184.486136250005</v>
      </c>
      <c r="G134" s="21"/>
      <c r="H134" s="47" t="s">
        <v>84</v>
      </c>
      <c r="I134" s="48"/>
      <c r="J134" s="24">
        <f>'Open Int.'!E126</f>
        <v>0.24852947503989364</v>
      </c>
      <c r="K134" s="13"/>
      <c r="M134" s="8" t="s">
        <v>133</v>
      </c>
    </row>
    <row r="135" spans="1:10" ht="15.75" thickBot="1">
      <c r="A135" s="257" t="s">
        <v>81</v>
      </c>
      <c r="B135" s="326">
        <f>B133-B134</f>
        <v>0.11019900000000149</v>
      </c>
      <c r="C135" s="326">
        <f>C133-C134</f>
        <v>0</v>
      </c>
      <c r="D135" s="334">
        <f>D133-D134</f>
        <v>705.6531219999997</v>
      </c>
      <c r="E135" s="326">
        <f>E133-E134</f>
        <v>221.87109335999594</v>
      </c>
      <c r="F135" s="326">
        <f>F133-F134</f>
        <v>964.9184093599943</v>
      </c>
      <c r="G135" s="21"/>
      <c r="J135" s="70"/>
    </row>
    <row r="136" ht="15">
      <c r="G136" s="96"/>
    </row>
    <row r="137" spans="4:9" ht="15">
      <c r="D137" s="54"/>
      <c r="E137" s="27"/>
      <c r="I137" s="25"/>
    </row>
    <row r="138" spans="3:8" ht="15">
      <c r="C138" s="54"/>
      <c r="D138" s="54"/>
      <c r="E138" s="105"/>
      <c r="F138" s="352"/>
      <c r="H138" s="27"/>
    </row>
    <row r="139" spans="4:7" ht="15">
      <c r="D139" s="54"/>
      <c r="E139" s="27"/>
      <c r="F139" s="27"/>
      <c r="G139" s="27"/>
    </row>
    <row r="140" spans="4:5" ht="15">
      <c r="D140" s="54"/>
      <c r="E140" s="27"/>
    </row>
    <row r="143" ht="15">
      <c r="A143" s="8" t="s">
        <v>138</v>
      </c>
    </row>
    <row r="144" ht="15">
      <c r="A144" s="8" t="s">
        <v>132</v>
      </c>
    </row>
  </sheetData>
  <mergeCells count="4">
    <mergeCell ref="G2:I2"/>
    <mergeCell ref="J2:K2"/>
    <mergeCell ref="A1:K1"/>
    <mergeCell ref="D2:F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168"/>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B61" sqref="AB61"/>
    </sheetView>
  </sheetViews>
  <sheetFormatPr defaultColWidth="9.140625" defaultRowHeight="12.75"/>
  <cols>
    <col min="1" max="1" width="14.8515625" style="4" customWidth="1"/>
    <col min="2" max="2" width="11.57421875" style="7" customWidth="1"/>
    <col min="3" max="3" width="10.421875" style="7" customWidth="1"/>
    <col min="4" max="4" width="10.7109375" style="141" customWidth="1"/>
    <col min="5" max="5" width="10.57421875" style="7" bestFit="1" customWidth="1"/>
    <col min="6" max="6" width="9.8515625" style="7" customWidth="1"/>
    <col min="7" max="7" width="9.28125" style="63" bestFit="1" customWidth="1"/>
    <col min="8" max="8" width="10.57421875" style="7" bestFit="1" customWidth="1"/>
    <col min="9" max="9" width="8.7109375" style="7" customWidth="1"/>
    <col min="10" max="10" width="9.8515625" style="63" customWidth="1"/>
    <col min="11" max="11" width="12.7109375" style="7" customWidth="1"/>
    <col min="12" max="12" width="11.421875" style="7" customWidth="1"/>
    <col min="13" max="13" width="8.421875" style="63"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5"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4" customWidth="1"/>
    <col min="28" max="16384" width="9.140625" style="4" customWidth="1"/>
  </cols>
  <sheetData>
    <row r="1" spans="1:27" s="68" customFormat="1" ht="23.25" customHeight="1" thickBot="1">
      <c r="A1" s="473" t="s">
        <v>69</v>
      </c>
      <c r="B1" s="473"/>
      <c r="C1" s="473"/>
      <c r="D1" s="474"/>
      <c r="E1" s="135"/>
      <c r="F1" s="135"/>
      <c r="G1" s="88"/>
      <c r="H1" s="135"/>
      <c r="I1" s="135"/>
      <c r="J1" s="88"/>
      <c r="K1" s="135"/>
      <c r="L1" s="135"/>
      <c r="M1" s="88"/>
      <c r="N1" s="87"/>
      <c r="O1" s="87"/>
      <c r="P1" s="56"/>
      <c r="Q1" s="56"/>
      <c r="R1" s="56"/>
      <c r="S1" s="56"/>
      <c r="T1" s="57"/>
      <c r="U1" s="56"/>
      <c r="V1" s="56"/>
      <c r="W1" s="56"/>
      <c r="X1" s="56"/>
      <c r="Y1" s="56"/>
      <c r="Z1" s="93"/>
      <c r="AA1" s="79"/>
    </row>
    <row r="2" spans="1:27" s="62" customFormat="1" ht="16.5" customHeight="1" thickBot="1">
      <c r="A2" s="233"/>
      <c r="B2" s="478" t="s">
        <v>10</v>
      </c>
      <c r="C2" s="479"/>
      <c r="D2" s="480"/>
      <c r="E2" s="476" t="s">
        <v>63</v>
      </c>
      <c r="F2" s="481"/>
      <c r="G2" s="482"/>
      <c r="H2" s="476" t="s">
        <v>64</v>
      </c>
      <c r="I2" s="481"/>
      <c r="J2" s="482"/>
      <c r="K2" s="476" t="s">
        <v>65</v>
      </c>
      <c r="L2" s="483"/>
      <c r="M2" s="484"/>
      <c r="N2" s="476" t="s">
        <v>67</v>
      </c>
      <c r="O2" s="477"/>
      <c r="P2" s="89"/>
      <c r="Q2" s="58"/>
      <c r="R2" s="475"/>
      <c r="S2" s="475"/>
      <c r="T2" s="59"/>
      <c r="U2" s="60"/>
      <c r="V2" s="60"/>
      <c r="W2" s="60"/>
      <c r="X2" s="60"/>
      <c r="Y2" s="91"/>
      <c r="Z2" s="462" t="s">
        <v>113</v>
      </c>
      <c r="AA2" s="80"/>
    </row>
    <row r="3" spans="1:27" s="62" customFormat="1" ht="15.75" thickBot="1">
      <c r="A3" s="108" t="s">
        <v>61</v>
      </c>
      <c r="B3" s="341" t="s">
        <v>57</v>
      </c>
      <c r="C3" s="342" t="s">
        <v>86</v>
      </c>
      <c r="D3" s="340" t="s">
        <v>62</v>
      </c>
      <c r="E3" s="341" t="s">
        <v>57</v>
      </c>
      <c r="F3" s="342" t="s">
        <v>86</v>
      </c>
      <c r="G3" s="370" t="s">
        <v>62</v>
      </c>
      <c r="H3" s="341" t="s">
        <v>57</v>
      </c>
      <c r="I3" s="342" t="s">
        <v>86</v>
      </c>
      <c r="J3" s="340" t="s">
        <v>62</v>
      </c>
      <c r="K3" s="341" t="s">
        <v>57</v>
      </c>
      <c r="L3" s="342" t="s">
        <v>86</v>
      </c>
      <c r="M3" s="340" t="s">
        <v>62</v>
      </c>
      <c r="N3" s="34" t="s">
        <v>57</v>
      </c>
      <c r="O3" s="371" t="s">
        <v>66</v>
      </c>
      <c r="P3" s="90" t="s">
        <v>112</v>
      </c>
      <c r="Q3" s="61" t="s">
        <v>243</v>
      </c>
      <c r="R3" s="49" t="s">
        <v>114</v>
      </c>
      <c r="S3" s="61" t="s">
        <v>70</v>
      </c>
      <c r="T3" s="86" t="s">
        <v>71</v>
      </c>
      <c r="U3" s="61" t="s">
        <v>72</v>
      </c>
      <c r="V3" s="61" t="s">
        <v>10</v>
      </c>
      <c r="W3" s="61" t="s">
        <v>79</v>
      </c>
      <c r="X3" s="61" t="s">
        <v>80</v>
      </c>
      <c r="Y3" s="92" t="s">
        <v>99</v>
      </c>
      <c r="Z3" s="463"/>
      <c r="AA3" s="80"/>
    </row>
    <row r="4" spans="1:28" s="62" customFormat="1" ht="15.75" thickBot="1">
      <c r="A4" s="30" t="s">
        <v>205</v>
      </c>
      <c r="B4" s="372">
        <v>101800</v>
      </c>
      <c r="C4" s="373">
        <v>-9900</v>
      </c>
      <c r="D4" s="343">
        <v>-0.09</v>
      </c>
      <c r="E4" s="372">
        <v>0</v>
      </c>
      <c r="F4" s="374">
        <v>0</v>
      </c>
      <c r="G4" s="343">
        <v>0</v>
      </c>
      <c r="H4" s="372">
        <v>0</v>
      </c>
      <c r="I4" s="374">
        <v>0</v>
      </c>
      <c r="J4" s="343">
        <v>0</v>
      </c>
      <c r="K4" s="187">
        <v>101800</v>
      </c>
      <c r="L4" s="374">
        <v>-9900</v>
      </c>
      <c r="M4" s="343">
        <v>-0.09</v>
      </c>
      <c r="N4" s="375">
        <v>101500</v>
      </c>
      <c r="O4" s="461">
        <f aca="true" t="shared" si="0" ref="O4:O9">N4/K4</f>
        <v>0.9970530451866405</v>
      </c>
      <c r="P4" s="116">
        <f>Volume!K4</f>
        <v>3829.4</v>
      </c>
      <c r="Q4" s="73">
        <f>Volume!J4</f>
        <v>3673.3</v>
      </c>
      <c r="R4" s="398">
        <f aca="true" t="shared" si="1" ref="R4:R67">Q4*K4/10000000</f>
        <v>37.394194</v>
      </c>
      <c r="S4" s="399">
        <f aca="true" t="shared" si="2" ref="S4:S67">Q4*N4/10000000</f>
        <v>37.283995</v>
      </c>
      <c r="T4" s="400">
        <f aca="true" t="shared" si="3" ref="T4:T67">K4-L4</f>
        <v>111700</v>
      </c>
      <c r="U4" s="399">
        <f aca="true" t="shared" si="4" ref="U4:U67">L4/T4*100</f>
        <v>-8.863025962399282</v>
      </c>
      <c r="V4" s="399">
        <f aca="true" t="shared" si="5" ref="V4:V67">Q4*B4/10000000</f>
        <v>37.394194</v>
      </c>
      <c r="W4" s="399">
        <f aca="true" t="shared" si="6" ref="W4:W67">Q4*E4/10000000</f>
        <v>0</v>
      </c>
      <c r="X4" s="399">
        <f aca="true" t="shared" si="7" ref="X4:X67">Q4*H4/10000000</f>
        <v>0</v>
      </c>
      <c r="Y4" s="401">
        <f aca="true" t="shared" si="8" ref="Y4:Y67">(T4*P4)/10000000</f>
        <v>42.774398</v>
      </c>
      <c r="Z4" s="110">
        <f aca="true" t="shared" si="9" ref="Z4:Z67">R4-Y4</f>
        <v>-5.380203999999999</v>
      </c>
      <c r="AA4" s="83"/>
      <c r="AB4" s="82"/>
    </row>
    <row r="5" spans="1:28" s="62" customFormat="1" ht="15.75" thickBot="1">
      <c r="A5" s="254" t="s">
        <v>90</v>
      </c>
      <c r="B5" s="189">
        <v>9800</v>
      </c>
      <c r="C5" s="187">
        <v>-300</v>
      </c>
      <c r="D5" s="195">
        <v>-0.03</v>
      </c>
      <c r="E5" s="189">
        <v>0</v>
      </c>
      <c r="F5" s="120">
        <v>0</v>
      </c>
      <c r="G5" s="195">
        <v>0</v>
      </c>
      <c r="H5" s="189">
        <v>0</v>
      </c>
      <c r="I5" s="120">
        <v>0</v>
      </c>
      <c r="J5" s="195">
        <v>0</v>
      </c>
      <c r="K5" s="187">
        <v>9800</v>
      </c>
      <c r="L5" s="120">
        <v>-300</v>
      </c>
      <c r="M5" s="195">
        <v>-0.03</v>
      </c>
      <c r="N5" s="200">
        <v>9800</v>
      </c>
      <c r="O5" s="201">
        <f t="shared" si="0"/>
        <v>1</v>
      </c>
      <c r="P5" s="116">
        <f>Volume!K5</f>
        <v>3608.15</v>
      </c>
      <c r="Q5" s="73">
        <f>Volume!J5</f>
        <v>3533.05</v>
      </c>
      <c r="R5" s="376">
        <f t="shared" si="1"/>
        <v>3.462389</v>
      </c>
      <c r="S5" s="377">
        <f t="shared" si="2"/>
        <v>3.462389</v>
      </c>
      <c r="T5" s="378">
        <f t="shared" si="3"/>
        <v>10100</v>
      </c>
      <c r="U5" s="377">
        <f t="shared" si="4"/>
        <v>-2.9702970297029703</v>
      </c>
      <c r="V5" s="377">
        <f t="shared" si="5"/>
        <v>3.462389</v>
      </c>
      <c r="W5" s="377">
        <f t="shared" si="6"/>
        <v>0</v>
      </c>
      <c r="X5" s="377">
        <f t="shared" si="7"/>
        <v>0</v>
      </c>
      <c r="Y5" s="379">
        <f t="shared" si="8"/>
        <v>3.6442315</v>
      </c>
      <c r="Z5" s="406">
        <f t="shared" si="9"/>
        <v>-0.18184250000000013</v>
      </c>
      <c r="AA5" s="83"/>
      <c r="AB5" s="82"/>
    </row>
    <row r="6" spans="1:28" s="62" customFormat="1" ht="15.75" thickBot="1">
      <c r="A6" s="254" t="s">
        <v>9</v>
      </c>
      <c r="B6" s="189">
        <v>28291500</v>
      </c>
      <c r="C6" s="187">
        <v>1638300</v>
      </c>
      <c r="D6" s="195">
        <v>0.06</v>
      </c>
      <c r="E6" s="189">
        <v>10323800</v>
      </c>
      <c r="F6" s="120">
        <v>518100</v>
      </c>
      <c r="G6" s="195">
        <v>0.05</v>
      </c>
      <c r="H6" s="189">
        <v>6783200</v>
      </c>
      <c r="I6" s="120">
        <v>141100</v>
      </c>
      <c r="J6" s="195">
        <v>0.02</v>
      </c>
      <c r="K6" s="187">
        <v>45398500</v>
      </c>
      <c r="L6" s="120">
        <v>2297500</v>
      </c>
      <c r="M6" s="195">
        <v>0.05</v>
      </c>
      <c r="N6" s="200">
        <v>42857300</v>
      </c>
      <c r="O6" s="201">
        <f t="shared" si="0"/>
        <v>0.9440245823099882</v>
      </c>
      <c r="P6" s="116">
        <f>Volume!K6</f>
        <v>2866.3</v>
      </c>
      <c r="Q6" s="73">
        <f>Volume!J6</f>
        <v>2776.85</v>
      </c>
      <c r="R6" s="376">
        <f t="shared" si="1"/>
        <v>12606.4824725</v>
      </c>
      <c r="S6" s="377">
        <f t="shared" si="2"/>
        <v>11900.8293505</v>
      </c>
      <c r="T6" s="378">
        <f t="shared" si="3"/>
        <v>43101000</v>
      </c>
      <c r="U6" s="377">
        <f t="shared" si="4"/>
        <v>5.330502772557481</v>
      </c>
      <c r="V6" s="377">
        <f t="shared" si="5"/>
        <v>7856.1251775</v>
      </c>
      <c r="W6" s="377">
        <f t="shared" si="6"/>
        <v>2866.764403</v>
      </c>
      <c r="X6" s="377">
        <f t="shared" si="7"/>
        <v>1883.592892</v>
      </c>
      <c r="Y6" s="379">
        <f t="shared" si="8"/>
        <v>12354.039630000001</v>
      </c>
      <c r="Z6" s="256">
        <f t="shared" si="9"/>
        <v>252.44284249999873</v>
      </c>
      <c r="AA6" s="83"/>
      <c r="AB6" s="82"/>
    </row>
    <row r="7" spans="1:26" s="8" customFormat="1" ht="15.75" thickBot="1">
      <c r="A7" s="254" t="s">
        <v>152</v>
      </c>
      <c r="B7" s="189">
        <v>227400</v>
      </c>
      <c r="C7" s="187">
        <v>12800</v>
      </c>
      <c r="D7" s="195">
        <v>0.06</v>
      </c>
      <c r="E7" s="189">
        <v>0</v>
      </c>
      <c r="F7" s="120">
        <v>0</v>
      </c>
      <c r="G7" s="195">
        <v>0</v>
      </c>
      <c r="H7" s="189">
        <v>0</v>
      </c>
      <c r="I7" s="120">
        <v>0</v>
      </c>
      <c r="J7" s="195">
        <v>0</v>
      </c>
      <c r="K7" s="187">
        <v>227400</v>
      </c>
      <c r="L7" s="120">
        <v>12800</v>
      </c>
      <c r="M7" s="195">
        <v>0.06</v>
      </c>
      <c r="N7" s="200">
        <v>224200</v>
      </c>
      <c r="O7" s="201">
        <f t="shared" si="0"/>
        <v>0.9859278803869833</v>
      </c>
      <c r="P7" s="116">
        <f>Volume!K7</f>
        <v>2255.6</v>
      </c>
      <c r="Q7" s="73">
        <f>Volume!J7</f>
        <v>2214.65</v>
      </c>
      <c r="R7" s="376">
        <f t="shared" si="1"/>
        <v>50.361141</v>
      </c>
      <c r="S7" s="377">
        <f t="shared" si="2"/>
        <v>49.652453</v>
      </c>
      <c r="T7" s="378">
        <f t="shared" si="3"/>
        <v>214600</v>
      </c>
      <c r="U7" s="377">
        <f t="shared" si="4"/>
        <v>5.964585274930102</v>
      </c>
      <c r="V7" s="377">
        <f t="shared" si="5"/>
        <v>50.361141</v>
      </c>
      <c r="W7" s="377">
        <f t="shared" si="6"/>
        <v>0</v>
      </c>
      <c r="X7" s="377">
        <f t="shared" si="7"/>
        <v>0</v>
      </c>
      <c r="Y7" s="379">
        <f t="shared" si="8"/>
        <v>48.405176</v>
      </c>
      <c r="Z7" s="256">
        <f t="shared" si="9"/>
        <v>1.9559650000000062</v>
      </c>
    </row>
    <row r="8" spans="1:28" s="62" customFormat="1" ht="15.75" thickBot="1">
      <c r="A8" s="254" t="s">
        <v>0</v>
      </c>
      <c r="B8" s="189">
        <v>3324000</v>
      </c>
      <c r="C8" s="187">
        <v>22500</v>
      </c>
      <c r="D8" s="195">
        <v>0.01</v>
      </c>
      <c r="E8" s="189">
        <v>324000</v>
      </c>
      <c r="F8" s="120">
        <v>12000</v>
      </c>
      <c r="G8" s="195">
        <v>0.04</v>
      </c>
      <c r="H8" s="189">
        <v>21000</v>
      </c>
      <c r="I8" s="120">
        <v>3750</v>
      </c>
      <c r="J8" s="195">
        <v>0.22</v>
      </c>
      <c r="K8" s="187">
        <v>3669000</v>
      </c>
      <c r="L8" s="120">
        <v>38250</v>
      </c>
      <c r="M8" s="195">
        <v>0.01</v>
      </c>
      <c r="N8" s="200">
        <v>3637500</v>
      </c>
      <c r="O8" s="201">
        <f t="shared" si="0"/>
        <v>0.991414554374489</v>
      </c>
      <c r="P8" s="116">
        <f>Volume!K8</f>
        <v>754.85</v>
      </c>
      <c r="Q8" s="73">
        <f>Volume!J8</f>
        <v>715.85</v>
      </c>
      <c r="R8" s="376">
        <f t="shared" si="1"/>
        <v>262.645365</v>
      </c>
      <c r="S8" s="377">
        <f t="shared" si="2"/>
        <v>260.3904375</v>
      </c>
      <c r="T8" s="378">
        <f t="shared" si="3"/>
        <v>3630750</v>
      </c>
      <c r="U8" s="377">
        <f t="shared" si="4"/>
        <v>1.0535013426977897</v>
      </c>
      <c r="V8" s="377">
        <f t="shared" si="5"/>
        <v>237.94854</v>
      </c>
      <c r="W8" s="377">
        <f t="shared" si="6"/>
        <v>23.19354</v>
      </c>
      <c r="X8" s="377">
        <f t="shared" si="7"/>
        <v>1.503285</v>
      </c>
      <c r="Y8" s="379">
        <f t="shared" si="8"/>
        <v>274.06716375</v>
      </c>
      <c r="Z8" s="256">
        <f t="shared" si="9"/>
        <v>-11.421798749999994</v>
      </c>
      <c r="AA8" s="83"/>
      <c r="AB8" s="82"/>
    </row>
    <row r="9" spans="1:26" s="8" customFormat="1" ht="15.75" thickBot="1">
      <c r="A9" s="254" t="s">
        <v>153</v>
      </c>
      <c r="B9" s="189">
        <v>5777100</v>
      </c>
      <c r="C9" s="187">
        <v>-12250</v>
      </c>
      <c r="D9" s="195">
        <v>0</v>
      </c>
      <c r="E9" s="189">
        <v>754600</v>
      </c>
      <c r="F9" s="120">
        <v>2450</v>
      </c>
      <c r="G9" s="195">
        <v>0</v>
      </c>
      <c r="H9" s="189">
        <v>73500</v>
      </c>
      <c r="I9" s="120">
        <v>0</v>
      </c>
      <c r="J9" s="195">
        <v>0</v>
      </c>
      <c r="K9" s="187">
        <v>6605200</v>
      </c>
      <c r="L9" s="120">
        <v>-9800</v>
      </c>
      <c r="M9" s="195">
        <v>0</v>
      </c>
      <c r="N9" s="200">
        <v>6558650</v>
      </c>
      <c r="O9" s="201">
        <f t="shared" si="0"/>
        <v>0.9929525222551929</v>
      </c>
      <c r="P9" s="116">
        <f>Volume!K9</f>
        <v>73.15</v>
      </c>
      <c r="Q9" s="73">
        <f>Volume!J9</f>
        <v>70.8</v>
      </c>
      <c r="R9" s="376">
        <f t="shared" si="1"/>
        <v>46.764816</v>
      </c>
      <c r="S9" s="377">
        <f t="shared" si="2"/>
        <v>46.435242</v>
      </c>
      <c r="T9" s="378">
        <f t="shared" si="3"/>
        <v>6615000</v>
      </c>
      <c r="U9" s="377">
        <f t="shared" si="4"/>
        <v>-0.14814814814814814</v>
      </c>
      <c r="V9" s="377">
        <f t="shared" si="5"/>
        <v>40.901868</v>
      </c>
      <c r="W9" s="377">
        <f t="shared" si="6"/>
        <v>5.342568</v>
      </c>
      <c r="X9" s="377">
        <f t="shared" si="7"/>
        <v>0.52038</v>
      </c>
      <c r="Y9" s="379">
        <f t="shared" si="8"/>
        <v>48.38872500000001</v>
      </c>
      <c r="Z9" s="256">
        <f t="shared" si="9"/>
        <v>-1.6239090000000047</v>
      </c>
    </row>
    <row r="10" spans="1:26" s="8" customFormat="1" ht="15.75" thickBot="1">
      <c r="A10" s="254" t="s">
        <v>197</v>
      </c>
      <c r="B10" s="380">
        <v>2358400</v>
      </c>
      <c r="C10" s="188">
        <v>3350</v>
      </c>
      <c r="D10" s="196">
        <v>0</v>
      </c>
      <c r="E10" s="198">
        <v>144050</v>
      </c>
      <c r="F10" s="192">
        <v>0</v>
      </c>
      <c r="G10" s="196">
        <v>0</v>
      </c>
      <c r="H10" s="190">
        <v>16750</v>
      </c>
      <c r="I10" s="193">
        <v>0</v>
      </c>
      <c r="J10" s="196">
        <v>0</v>
      </c>
      <c r="K10" s="187">
        <v>2519200</v>
      </c>
      <c r="L10" s="120">
        <v>3350</v>
      </c>
      <c r="M10" s="199">
        <v>0</v>
      </c>
      <c r="N10" s="202">
        <v>2368450</v>
      </c>
      <c r="O10" s="201">
        <f aca="true" t="shared" si="10" ref="O10:O72">N10/K10</f>
        <v>0.9401595744680851</v>
      </c>
      <c r="P10" s="116">
        <f>Volume!K10</f>
        <v>69.65</v>
      </c>
      <c r="Q10" s="73">
        <f>Volume!J10</f>
        <v>67.35</v>
      </c>
      <c r="R10" s="376">
        <f t="shared" si="1"/>
        <v>16.966812</v>
      </c>
      <c r="S10" s="377">
        <f t="shared" si="2"/>
        <v>15.95151075</v>
      </c>
      <c r="T10" s="378">
        <f t="shared" si="3"/>
        <v>2515850</v>
      </c>
      <c r="U10" s="377">
        <f t="shared" si="4"/>
        <v>0.13315579227696406</v>
      </c>
      <c r="V10" s="377">
        <f t="shared" si="5"/>
        <v>15.883824</v>
      </c>
      <c r="W10" s="377">
        <f t="shared" si="6"/>
        <v>0.97017675</v>
      </c>
      <c r="X10" s="377">
        <f t="shared" si="7"/>
        <v>0.11281125</v>
      </c>
      <c r="Y10" s="379">
        <f t="shared" si="8"/>
        <v>17.52289525</v>
      </c>
      <c r="Z10" s="256">
        <f t="shared" si="9"/>
        <v>-0.5560832500000004</v>
      </c>
    </row>
    <row r="11" spans="1:28" s="62" customFormat="1" ht="15.75" thickBot="1">
      <c r="A11" s="254" t="s">
        <v>91</v>
      </c>
      <c r="B11" s="189">
        <v>3562700</v>
      </c>
      <c r="C11" s="187">
        <v>-39100</v>
      </c>
      <c r="D11" s="195">
        <v>-0.01</v>
      </c>
      <c r="E11" s="189">
        <v>710700</v>
      </c>
      <c r="F11" s="120">
        <v>-9200</v>
      </c>
      <c r="G11" s="195">
        <v>-0.01</v>
      </c>
      <c r="H11" s="189">
        <v>16100</v>
      </c>
      <c r="I11" s="120">
        <v>0</v>
      </c>
      <c r="J11" s="195">
        <v>0</v>
      </c>
      <c r="K11" s="187">
        <v>4289500</v>
      </c>
      <c r="L11" s="120">
        <v>-48300</v>
      </c>
      <c r="M11" s="195">
        <v>-0.01</v>
      </c>
      <c r="N11" s="200">
        <v>4268800</v>
      </c>
      <c r="O11" s="201">
        <f t="shared" si="10"/>
        <v>0.9951742627345844</v>
      </c>
      <c r="P11" s="116">
        <f>Volume!K11</f>
        <v>65.75</v>
      </c>
      <c r="Q11" s="73">
        <f>Volume!J11</f>
        <v>62</v>
      </c>
      <c r="R11" s="376">
        <f t="shared" si="1"/>
        <v>26.5949</v>
      </c>
      <c r="S11" s="377">
        <f t="shared" si="2"/>
        <v>26.46656</v>
      </c>
      <c r="T11" s="378">
        <f t="shared" si="3"/>
        <v>4337800</v>
      </c>
      <c r="U11" s="377">
        <f t="shared" si="4"/>
        <v>-1.1134676564156947</v>
      </c>
      <c r="V11" s="377">
        <f t="shared" si="5"/>
        <v>22.08874</v>
      </c>
      <c r="W11" s="377">
        <f t="shared" si="6"/>
        <v>4.40634</v>
      </c>
      <c r="X11" s="377">
        <f t="shared" si="7"/>
        <v>0.09982</v>
      </c>
      <c r="Y11" s="379">
        <f t="shared" si="8"/>
        <v>28.521035</v>
      </c>
      <c r="Z11" s="256">
        <f t="shared" si="9"/>
        <v>-1.9261350000000022</v>
      </c>
      <c r="AA11" s="83"/>
      <c r="AB11" s="82"/>
    </row>
    <row r="12" spans="1:28" s="62" customFormat="1" ht="15.75" thickBot="1">
      <c r="A12" s="254" t="s">
        <v>104</v>
      </c>
      <c r="B12" s="189">
        <v>7178850</v>
      </c>
      <c r="C12" s="187">
        <v>-442900</v>
      </c>
      <c r="D12" s="195">
        <v>-0.06</v>
      </c>
      <c r="E12" s="189">
        <v>1236250</v>
      </c>
      <c r="F12" s="120">
        <v>159100</v>
      </c>
      <c r="G12" s="195">
        <v>0.15</v>
      </c>
      <c r="H12" s="189">
        <v>96750</v>
      </c>
      <c r="I12" s="120">
        <v>-4300</v>
      </c>
      <c r="J12" s="195">
        <v>-0.04</v>
      </c>
      <c r="K12" s="187">
        <v>8511850</v>
      </c>
      <c r="L12" s="120">
        <v>-288100</v>
      </c>
      <c r="M12" s="195">
        <v>-0.03</v>
      </c>
      <c r="N12" s="200">
        <v>8309750</v>
      </c>
      <c r="O12" s="201">
        <f t="shared" si="10"/>
        <v>0.976256630462238</v>
      </c>
      <c r="P12" s="116">
        <f>Volume!K12</f>
        <v>55.55</v>
      </c>
      <c r="Q12" s="73">
        <f>Volume!J12</f>
        <v>55.45</v>
      </c>
      <c r="R12" s="376">
        <f t="shared" si="1"/>
        <v>47.19820825</v>
      </c>
      <c r="S12" s="377">
        <f t="shared" si="2"/>
        <v>46.07756375</v>
      </c>
      <c r="T12" s="378">
        <f t="shared" si="3"/>
        <v>8799950</v>
      </c>
      <c r="U12" s="377">
        <f t="shared" si="4"/>
        <v>-3.2738822379672614</v>
      </c>
      <c r="V12" s="377">
        <f t="shared" si="5"/>
        <v>39.80672325</v>
      </c>
      <c r="W12" s="377">
        <f t="shared" si="6"/>
        <v>6.85500625</v>
      </c>
      <c r="X12" s="377">
        <f t="shared" si="7"/>
        <v>0.53647875</v>
      </c>
      <c r="Y12" s="379">
        <f t="shared" si="8"/>
        <v>48.88372225</v>
      </c>
      <c r="Z12" s="256">
        <f t="shared" si="9"/>
        <v>-1.6855139999999977</v>
      </c>
      <c r="AA12" s="83"/>
      <c r="AB12" s="82"/>
    </row>
    <row r="13" spans="1:26" s="8" customFormat="1" ht="15.75" thickBot="1">
      <c r="A13" s="254" t="s">
        <v>154</v>
      </c>
      <c r="B13" s="189">
        <v>19596600</v>
      </c>
      <c r="C13" s="187">
        <v>-716250</v>
      </c>
      <c r="D13" s="195">
        <v>-0.04</v>
      </c>
      <c r="E13" s="189">
        <v>7515850</v>
      </c>
      <c r="F13" s="120">
        <v>47750</v>
      </c>
      <c r="G13" s="195">
        <v>0.01</v>
      </c>
      <c r="H13" s="189">
        <v>3743600</v>
      </c>
      <c r="I13" s="120">
        <v>57300</v>
      </c>
      <c r="J13" s="195">
        <v>0.02</v>
      </c>
      <c r="K13" s="187">
        <v>30856050</v>
      </c>
      <c r="L13" s="120">
        <v>-611200</v>
      </c>
      <c r="M13" s="195">
        <v>-0.02</v>
      </c>
      <c r="N13" s="200">
        <v>29203900</v>
      </c>
      <c r="O13" s="201">
        <f t="shared" si="10"/>
        <v>0.9464562055091303</v>
      </c>
      <c r="P13" s="116">
        <f>Volume!K13</f>
        <v>36.75</v>
      </c>
      <c r="Q13" s="73">
        <f>Volume!J13</f>
        <v>35.7</v>
      </c>
      <c r="R13" s="376">
        <f t="shared" si="1"/>
        <v>110.1560985</v>
      </c>
      <c r="S13" s="377">
        <f t="shared" si="2"/>
        <v>104.257923</v>
      </c>
      <c r="T13" s="378">
        <f t="shared" si="3"/>
        <v>31467250</v>
      </c>
      <c r="U13" s="377">
        <f t="shared" si="4"/>
        <v>-1.9423368740515934</v>
      </c>
      <c r="V13" s="377">
        <f t="shared" si="5"/>
        <v>69.959862</v>
      </c>
      <c r="W13" s="377">
        <f t="shared" si="6"/>
        <v>26.8315845</v>
      </c>
      <c r="X13" s="377">
        <f t="shared" si="7"/>
        <v>13.364652000000001</v>
      </c>
      <c r="Y13" s="379">
        <f t="shared" si="8"/>
        <v>115.64214375</v>
      </c>
      <c r="Z13" s="256">
        <f t="shared" si="9"/>
        <v>-5.486045250000004</v>
      </c>
    </row>
    <row r="14" spans="1:26" s="8" customFormat="1" ht="15.75" thickBot="1">
      <c r="A14" s="254" t="s">
        <v>179</v>
      </c>
      <c r="B14" s="380">
        <v>396200</v>
      </c>
      <c r="C14" s="188">
        <v>-12600</v>
      </c>
      <c r="D14" s="196">
        <v>-0.03</v>
      </c>
      <c r="E14" s="198">
        <v>0</v>
      </c>
      <c r="F14" s="192">
        <v>0</v>
      </c>
      <c r="G14" s="196">
        <v>0</v>
      </c>
      <c r="H14" s="190">
        <v>0</v>
      </c>
      <c r="I14" s="193">
        <v>0</v>
      </c>
      <c r="J14" s="196">
        <v>0</v>
      </c>
      <c r="K14" s="187">
        <v>396200</v>
      </c>
      <c r="L14" s="120">
        <v>-12600</v>
      </c>
      <c r="M14" s="199">
        <v>-0.03</v>
      </c>
      <c r="N14" s="202">
        <v>394100</v>
      </c>
      <c r="O14" s="201">
        <f t="shared" si="10"/>
        <v>0.9946996466431095</v>
      </c>
      <c r="P14" s="116">
        <f>Volume!K14</f>
        <v>528</v>
      </c>
      <c r="Q14" s="73">
        <f>Volume!J14</f>
        <v>530.45</v>
      </c>
      <c r="R14" s="376">
        <f t="shared" si="1"/>
        <v>21.016429000000002</v>
      </c>
      <c r="S14" s="377">
        <f t="shared" si="2"/>
        <v>20.905034500000003</v>
      </c>
      <c r="T14" s="378">
        <f t="shared" si="3"/>
        <v>408800</v>
      </c>
      <c r="U14" s="377">
        <f t="shared" si="4"/>
        <v>-3.0821917808219177</v>
      </c>
      <c r="V14" s="377">
        <f t="shared" si="5"/>
        <v>21.016429000000002</v>
      </c>
      <c r="W14" s="377">
        <f t="shared" si="6"/>
        <v>0</v>
      </c>
      <c r="X14" s="377">
        <f t="shared" si="7"/>
        <v>0</v>
      </c>
      <c r="Y14" s="379">
        <f t="shared" si="8"/>
        <v>21.58464</v>
      </c>
      <c r="Z14" s="256">
        <f t="shared" si="9"/>
        <v>-0.568210999999998</v>
      </c>
    </row>
    <row r="15" spans="1:28" s="62" customFormat="1" ht="15.75" thickBot="1">
      <c r="A15" s="254" t="s">
        <v>216</v>
      </c>
      <c r="B15" s="189">
        <v>441200</v>
      </c>
      <c r="C15" s="187">
        <v>8600</v>
      </c>
      <c r="D15" s="195">
        <v>0.02</v>
      </c>
      <c r="E15" s="189">
        <v>0</v>
      </c>
      <c r="F15" s="120">
        <v>0</v>
      </c>
      <c r="G15" s="195">
        <v>0</v>
      </c>
      <c r="H15" s="189">
        <v>0</v>
      </c>
      <c r="I15" s="120">
        <v>0</v>
      </c>
      <c r="J15" s="195">
        <v>0</v>
      </c>
      <c r="K15" s="187">
        <v>441200</v>
      </c>
      <c r="L15" s="120">
        <v>8600</v>
      </c>
      <c r="M15" s="195">
        <v>0.02</v>
      </c>
      <c r="N15" s="200">
        <v>435000</v>
      </c>
      <c r="O15" s="201">
        <f t="shared" si="10"/>
        <v>0.985947416137806</v>
      </c>
      <c r="P15" s="116">
        <f>Volume!K15</f>
        <v>2484.8</v>
      </c>
      <c r="Q15" s="73">
        <f>Volume!J15</f>
        <v>2368.35</v>
      </c>
      <c r="R15" s="376">
        <f t="shared" si="1"/>
        <v>104.491602</v>
      </c>
      <c r="S15" s="377">
        <f t="shared" si="2"/>
        <v>103.023225</v>
      </c>
      <c r="T15" s="378">
        <f t="shared" si="3"/>
        <v>432600</v>
      </c>
      <c r="U15" s="377">
        <f t="shared" si="4"/>
        <v>1.9879796578825704</v>
      </c>
      <c r="V15" s="377">
        <f t="shared" si="5"/>
        <v>104.491602</v>
      </c>
      <c r="W15" s="377">
        <f t="shared" si="6"/>
        <v>0</v>
      </c>
      <c r="X15" s="377">
        <f t="shared" si="7"/>
        <v>0</v>
      </c>
      <c r="Y15" s="379">
        <f t="shared" si="8"/>
        <v>107.492448</v>
      </c>
      <c r="Z15" s="256">
        <f t="shared" si="9"/>
        <v>-3.0008459999999957</v>
      </c>
      <c r="AA15" s="83"/>
      <c r="AB15" s="82"/>
    </row>
    <row r="16" spans="1:28" s="62" customFormat="1" ht="15.75" thickBot="1">
      <c r="A16" s="254" t="s">
        <v>92</v>
      </c>
      <c r="B16" s="189">
        <v>5056800</v>
      </c>
      <c r="C16" s="187">
        <v>-46200</v>
      </c>
      <c r="D16" s="195">
        <v>-0.01</v>
      </c>
      <c r="E16" s="189">
        <v>106400</v>
      </c>
      <c r="F16" s="120">
        <v>0</v>
      </c>
      <c r="G16" s="195">
        <v>0</v>
      </c>
      <c r="H16" s="189">
        <v>5600</v>
      </c>
      <c r="I16" s="120">
        <v>0</v>
      </c>
      <c r="J16" s="195">
        <v>0</v>
      </c>
      <c r="K16" s="187">
        <v>5168800</v>
      </c>
      <c r="L16" s="120">
        <v>-46200</v>
      </c>
      <c r="M16" s="195">
        <v>-0.01</v>
      </c>
      <c r="N16" s="200">
        <v>4803400</v>
      </c>
      <c r="O16" s="201">
        <f t="shared" si="10"/>
        <v>0.9293066088840737</v>
      </c>
      <c r="P16" s="116">
        <f>Volume!K16</f>
        <v>209</v>
      </c>
      <c r="Q16" s="73">
        <f>Volume!J16</f>
        <v>202.95</v>
      </c>
      <c r="R16" s="376">
        <f t="shared" si="1"/>
        <v>104.900796</v>
      </c>
      <c r="S16" s="377">
        <f t="shared" si="2"/>
        <v>97.485003</v>
      </c>
      <c r="T16" s="378">
        <f t="shared" si="3"/>
        <v>5215000</v>
      </c>
      <c r="U16" s="377">
        <f t="shared" si="4"/>
        <v>-0.8859060402684563</v>
      </c>
      <c r="V16" s="377">
        <f t="shared" si="5"/>
        <v>102.627756</v>
      </c>
      <c r="W16" s="377">
        <f t="shared" si="6"/>
        <v>2.159388</v>
      </c>
      <c r="X16" s="377">
        <f t="shared" si="7"/>
        <v>0.113652</v>
      </c>
      <c r="Y16" s="379">
        <f t="shared" si="8"/>
        <v>108.9935</v>
      </c>
      <c r="Z16" s="256">
        <f t="shared" si="9"/>
        <v>-4.092703999999998</v>
      </c>
      <c r="AA16" s="83"/>
      <c r="AB16" s="82"/>
    </row>
    <row r="17" spans="1:28" s="62" customFormat="1" ht="15.75" thickBot="1">
      <c r="A17" s="254" t="s">
        <v>93</v>
      </c>
      <c r="B17" s="189">
        <v>1404100</v>
      </c>
      <c r="C17" s="187">
        <v>11400</v>
      </c>
      <c r="D17" s="195">
        <v>0.01</v>
      </c>
      <c r="E17" s="189">
        <v>148200</v>
      </c>
      <c r="F17" s="120">
        <v>1900</v>
      </c>
      <c r="G17" s="195">
        <v>0.01</v>
      </c>
      <c r="H17" s="189">
        <v>3800</v>
      </c>
      <c r="I17" s="120">
        <v>0</v>
      </c>
      <c r="J17" s="195">
        <v>0</v>
      </c>
      <c r="K17" s="187">
        <v>1556100</v>
      </c>
      <c r="L17" s="120">
        <v>13300</v>
      </c>
      <c r="M17" s="195">
        <v>0.01</v>
      </c>
      <c r="N17" s="200">
        <v>1482000</v>
      </c>
      <c r="O17" s="201">
        <f t="shared" si="10"/>
        <v>0.9523809523809523</v>
      </c>
      <c r="P17" s="116">
        <f>Volume!K17</f>
        <v>111.9</v>
      </c>
      <c r="Q17" s="73">
        <f>Volume!J17</f>
        <v>103.7</v>
      </c>
      <c r="R17" s="376">
        <f t="shared" si="1"/>
        <v>16.136757</v>
      </c>
      <c r="S17" s="377">
        <f t="shared" si="2"/>
        <v>15.36834</v>
      </c>
      <c r="T17" s="378">
        <f t="shared" si="3"/>
        <v>1542800</v>
      </c>
      <c r="U17" s="377">
        <f t="shared" si="4"/>
        <v>0.8620689655172413</v>
      </c>
      <c r="V17" s="377">
        <f t="shared" si="5"/>
        <v>14.560517</v>
      </c>
      <c r="W17" s="377">
        <f t="shared" si="6"/>
        <v>1.536834</v>
      </c>
      <c r="X17" s="377">
        <f t="shared" si="7"/>
        <v>0.039406</v>
      </c>
      <c r="Y17" s="379">
        <f t="shared" si="8"/>
        <v>17.263932</v>
      </c>
      <c r="Z17" s="256">
        <f t="shared" si="9"/>
        <v>-1.1271750000000011</v>
      </c>
      <c r="AA17" s="83"/>
      <c r="AB17" s="82"/>
    </row>
    <row r="18" spans="1:28" s="62" customFormat="1" ht="15.75" thickBot="1">
      <c r="A18" s="254" t="s">
        <v>46</v>
      </c>
      <c r="B18" s="189">
        <v>480150</v>
      </c>
      <c r="C18" s="187">
        <v>-26950</v>
      </c>
      <c r="D18" s="195">
        <v>-0.05</v>
      </c>
      <c r="E18" s="189">
        <v>1100</v>
      </c>
      <c r="F18" s="120">
        <v>0</v>
      </c>
      <c r="G18" s="195">
        <v>0</v>
      </c>
      <c r="H18" s="189">
        <v>550</v>
      </c>
      <c r="I18" s="120">
        <v>0</v>
      </c>
      <c r="J18" s="195">
        <v>0</v>
      </c>
      <c r="K18" s="187">
        <v>481800</v>
      </c>
      <c r="L18" s="120">
        <v>-26950</v>
      </c>
      <c r="M18" s="195">
        <v>-0.05</v>
      </c>
      <c r="N18" s="200">
        <v>480700</v>
      </c>
      <c r="O18" s="201">
        <f t="shared" si="10"/>
        <v>0.997716894977169</v>
      </c>
      <c r="P18" s="116">
        <f>Volume!K18</f>
        <v>985.75</v>
      </c>
      <c r="Q18" s="73">
        <f>Volume!J18</f>
        <v>939.2</v>
      </c>
      <c r="R18" s="376">
        <f t="shared" si="1"/>
        <v>45.250656</v>
      </c>
      <c r="S18" s="377">
        <f t="shared" si="2"/>
        <v>45.147344</v>
      </c>
      <c r="T18" s="378">
        <f t="shared" si="3"/>
        <v>508750</v>
      </c>
      <c r="U18" s="377">
        <f t="shared" si="4"/>
        <v>-5.297297297297297</v>
      </c>
      <c r="V18" s="377">
        <f t="shared" si="5"/>
        <v>45.095688</v>
      </c>
      <c r="W18" s="377">
        <f t="shared" si="6"/>
        <v>0.103312</v>
      </c>
      <c r="X18" s="377">
        <f t="shared" si="7"/>
        <v>0.051656</v>
      </c>
      <c r="Y18" s="379">
        <f t="shared" si="8"/>
        <v>50.15003125</v>
      </c>
      <c r="Z18" s="256">
        <f t="shared" si="9"/>
        <v>-4.8993752499999985</v>
      </c>
      <c r="AA18" s="83"/>
      <c r="AB18" s="82"/>
    </row>
    <row r="19" spans="1:26" s="9" customFormat="1" ht="15.75" thickBot="1">
      <c r="A19" s="254" t="s">
        <v>155</v>
      </c>
      <c r="B19" s="189">
        <v>2217000</v>
      </c>
      <c r="C19" s="187">
        <v>14000</v>
      </c>
      <c r="D19" s="195">
        <v>0.01</v>
      </c>
      <c r="E19" s="189">
        <v>7000</v>
      </c>
      <c r="F19" s="120">
        <v>0</v>
      </c>
      <c r="G19" s="195">
        <v>0</v>
      </c>
      <c r="H19" s="189">
        <v>1000</v>
      </c>
      <c r="I19" s="120">
        <v>0</v>
      </c>
      <c r="J19" s="195">
        <v>0</v>
      </c>
      <c r="K19" s="187">
        <v>2225000</v>
      </c>
      <c r="L19" s="120">
        <v>14000</v>
      </c>
      <c r="M19" s="195">
        <v>0.01</v>
      </c>
      <c r="N19" s="200">
        <v>2201000</v>
      </c>
      <c r="O19" s="201">
        <f t="shared" si="10"/>
        <v>0.9892134831460674</v>
      </c>
      <c r="P19" s="116">
        <f>Volume!K19</f>
        <v>301.45</v>
      </c>
      <c r="Q19" s="73">
        <f>Volume!J19</f>
        <v>295</v>
      </c>
      <c r="R19" s="376">
        <f t="shared" si="1"/>
        <v>65.6375</v>
      </c>
      <c r="S19" s="377">
        <f t="shared" si="2"/>
        <v>64.9295</v>
      </c>
      <c r="T19" s="378">
        <f t="shared" si="3"/>
        <v>2211000</v>
      </c>
      <c r="U19" s="377">
        <f t="shared" si="4"/>
        <v>0.6331976481230213</v>
      </c>
      <c r="V19" s="377">
        <f t="shared" si="5"/>
        <v>65.4015</v>
      </c>
      <c r="W19" s="377">
        <f t="shared" si="6"/>
        <v>0.2065</v>
      </c>
      <c r="X19" s="377">
        <f t="shared" si="7"/>
        <v>0.0295</v>
      </c>
      <c r="Y19" s="379">
        <f t="shared" si="8"/>
        <v>66.650595</v>
      </c>
      <c r="Z19" s="256">
        <f t="shared" si="9"/>
        <v>-1.0130949999999928</v>
      </c>
    </row>
    <row r="20" spans="1:26" s="9" customFormat="1" ht="15.75" thickBot="1">
      <c r="A20" s="254" t="s">
        <v>156</v>
      </c>
      <c r="B20" s="189">
        <v>5760000</v>
      </c>
      <c r="C20" s="187">
        <v>290000</v>
      </c>
      <c r="D20" s="195">
        <v>0.05</v>
      </c>
      <c r="E20" s="189">
        <v>50000</v>
      </c>
      <c r="F20" s="120">
        <v>1000</v>
      </c>
      <c r="G20" s="195">
        <v>0.02</v>
      </c>
      <c r="H20" s="189">
        <v>3000</v>
      </c>
      <c r="I20" s="120">
        <v>0</v>
      </c>
      <c r="J20" s="195">
        <v>0</v>
      </c>
      <c r="K20" s="187">
        <v>5813000</v>
      </c>
      <c r="L20" s="120">
        <v>291000</v>
      </c>
      <c r="M20" s="195">
        <v>0.05</v>
      </c>
      <c r="N20" s="200">
        <v>5768000</v>
      </c>
      <c r="O20" s="201">
        <f t="shared" si="10"/>
        <v>0.9922587304317908</v>
      </c>
      <c r="P20" s="116">
        <f>Volume!K20</f>
        <v>336.3</v>
      </c>
      <c r="Q20" s="73">
        <f>Volume!J20</f>
        <v>324.15</v>
      </c>
      <c r="R20" s="376">
        <f t="shared" si="1"/>
        <v>188.42839499999997</v>
      </c>
      <c r="S20" s="377">
        <f t="shared" si="2"/>
        <v>186.96971999999997</v>
      </c>
      <c r="T20" s="378">
        <f t="shared" si="3"/>
        <v>5522000</v>
      </c>
      <c r="U20" s="377">
        <f t="shared" si="4"/>
        <v>5.2698297718218035</v>
      </c>
      <c r="V20" s="377">
        <f t="shared" si="5"/>
        <v>186.71039999999996</v>
      </c>
      <c r="W20" s="377">
        <f t="shared" si="6"/>
        <v>1.62075</v>
      </c>
      <c r="X20" s="377">
        <f t="shared" si="7"/>
        <v>0.09724499999999998</v>
      </c>
      <c r="Y20" s="379">
        <f t="shared" si="8"/>
        <v>185.70486</v>
      </c>
      <c r="Z20" s="256">
        <f t="shared" si="9"/>
        <v>2.72353499999997</v>
      </c>
    </row>
    <row r="21" spans="1:28" s="62" customFormat="1" ht="15.75" thickBot="1">
      <c r="A21" s="254" t="s">
        <v>1</v>
      </c>
      <c r="B21" s="189">
        <v>1093200</v>
      </c>
      <c r="C21" s="187">
        <v>37800</v>
      </c>
      <c r="D21" s="195">
        <v>0.04</v>
      </c>
      <c r="E21" s="189">
        <v>2100</v>
      </c>
      <c r="F21" s="120">
        <v>300</v>
      </c>
      <c r="G21" s="195">
        <v>0.17</v>
      </c>
      <c r="H21" s="189">
        <v>900</v>
      </c>
      <c r="I21" s="120">
        <v>600</v>
      </c>
      <c r="J21" s="195">
        <v>2</v>
      </c>
      <c r="K21" s="187">
        <v>1096200</v>
      </c>
      <c r="L21" s="120">
        <v>38700</v>
      </c>
      <c r="M21" s="195">
        <v>0.04</v>
      </c>
      <c r="N21" s="200">
        <v>1090200</v>
      </c>
      <c r="O21" s="201">
        <f t="shared" si="10"/>
        <v>0.9945265462506842</v>
      </c>
      <c r="P21" s="116">
        <f>Volume!K21</f>
        <v>1867.5</v>
      </c>
      <c r="Q21" s="73">
        <f>Volume!J21</f>
        <v>1736</v>
      </c>
      <c r="R21" s="376">
        <f t="shared" si="1"/>
        <v>190.30032</v>
      </c>
      <c r="S21" s="377">
        <f t="shared" si="2"/>
        <v>189.25872</v>
      </c>
      <c r="T21" s="378">
        <f t="shared" si="3"/>
        <v>1057500</v>
      </c>
      <c r="U21" s="377">
        <f t="shared" si="4"/>
        <v>3.6595744680851063</v>
      </c>
      <c r="V21" s="377">
        <f t="shared" si="5"/>
        <v>189.77952</v>
      </c>
      <c r="W21" s="377">
        <f t="shared" si="6"/>
        <v>0.36456</v>
      </c>
      <c r="X21" s="377">
        <f t="shared" si="7"/>
        <v>0.15624</v>
      </c>
      <c r="Y21" s="379">
        <f t="shared" si="8"/>
        <v>197.488125</v>
      </c>
      <c r="Z21" s="256">
        <f t="shared" si="9"/>
        <v>-7.187804999999997</v>
      </c>
      <c r="AA21" s="83"/>
      <c r="AB21" s="82"/>
    </row>
    <row r="22" spans="1:26" s="8" customFormat="1" ht="15.75" thickBot="1">
      <c r="A22" s="254" t="s">
        <v>180</v>
      </c>
      <c r="B22" s="380">
        <v>1482000</v>
      </c>
      <c r="C22" s="188">
        <v>-134900</v>
      </c>
      <c r="D22" s="196">
        <v>-0.08</v>
      </c>
      <c r="E22" s="198">
        <v>91200</v>
      </c>
      <c r="F22" s="192">
        <v>0</v>
      </c>
      <c r="G22" s="196">
        <v>0</v>
      </c>
      <c r="H22" s="190">
        <v>0</v>
      </c>
      <c r="I22" s="193">
        <v>0</v>
      </c>
      <c r="J22" s="196">
        <v>0</v>
      </c>
      <c r="K22" s="187">
        <v>1573200</v>
      </c>
      <c r="L22" s="120">
        <v>-134900</v>
      </c>
      <c r="M22" s="199">
        <v>-0.08</v>
      </c>
      <c r="N22" s="202">
        <v>1556100</v>
      </c>
      <c r="O22" s="201">
        <f t="shared" si="10"/>
        <v>0.9891304347826086</v>
      </c>
      <c r="P22" s="116">
        <f>Volume!K22</f>
        <v>99.35</v>
      </c>
      <c r="Q22" s="73">
        <f>Volume!J22</f>
        <v>96.9</v>
      </c>
      <c r="R22" s="376">
        <f t="shared" si="1"/>
        <v>15.244308</v>
      </c>
      <c r="S22" s="377">
        <f t="shared" si="2"/>
        <v>15.078609</v>
      </c>
      <c r="T22" s="378">
        <f t="shared" si="3"/>
        <v>1708100</v>
      </c>
      <c r="U22" s="377">
        <f t="shared" si="4"/>
        <v>-7.897664071190211</v>
      </c>
      <c r="V22" s="377">
        <f t="shared" si="5"/>
        <v>14.36058</v>
      </c>
      <c r="W22" s="377">
        <f t="shared" si="6"/>
        <v>0.883728</v>
      </c>
      <c r="X22" s="377">
        <f t="shared" si="7"/>
        <v>0</v>
      </c>
      <c r="Y22" s="379">
        <f t="shared" si="8"/>
        <v>16.9699735</v>
      </c>
      <c r="Z22" s="256">
        <f t="shared" si="9"/>
        <v>-1.725665499999998</v>
      </c>
    </row>
    <row r="23" spans="1:26" s="8" customFormat="1" ht="15.75" thickBot="1">
      <c r="A23" s="254" t="s">
        <v>181</v>
      </c>
      <c r="B23" s="380">
        <v>1995750</v>
      </c>
      <c r="C23" s="188">
        <v>-159750</v>
      </c>
      <c r="D23" s="196">
        <v>-0.07</v>
      </c>
      <c r="E23" s="198">
        <v>265500</v>
      </c>
      <c r="F23" s="192">
        <v>0</v>
      </c>
      <c r="G23" s="196">
        <v>0</v>
      </c>
      <c r="H23" s="190">
        <v>4500</v>
      </c>
      <c r="I23" s="193">
        <v>0</v>
      </c>
      <c r="J23" s="196">
        <v>0</v>
      </c>
      <c r="K23" s="187">
        <v>2265750</v>
      </c>
      <c r="L23" s="120">
        <v>-159750</v>
      </c>
      <c r="M23" s="199">
        <v>-0.07</v>
      </c>
      <c r="N23" s="202">
        <v>2205000</v>
      </c>
      <c r="O23" s="201">
        <f t="shared" si="10"/>
        <v>0.9731876861966237</v>
      </c>
      <c r="P23" s="116">
        <f>Volume!K23</f>
        <v>44.3</v>
      </c>
      <c r="Q23" s="73">
        <f>Volume!J23</f>
        <v>42.55</v>
      </c>
      <c r="R23" s="376">
        <f t="shared" si="1"/>
        <v>9.64076625</v>
      </c>
      <c r="S23" s="377">
        <f t="shared" si="2"/>
        <v>9.382275</v>
      </c>
      <c r="T23" s="378">
        <f t="shared" si="3"/>
        <v>2425500</v>
      </c>
      <c r="U23" s="377">
        <f t="shared" si="4"/>
        <v>-6.586270871985158</v>
      </c>
      <c r="V23" s="377">
        <f t="shared" si="5"/>
        <v>8.49191625</v>
      </c>
      <c r="W23" s="377">
        <f t="shared" si="6"/>
        <v>1.1297025</v>
      </c>
      <c r="X23" s="377">
        <f t="shared" si="7"/>
        <v>0.0191475</v>
      </c>
      <c r="Y23" s="379">
        <f t="shared" si="8"/>
        <v>10.744965</v>
      </c>
      <c r="Z23" s="256">
        <f t="shared" si="9"/>
        <v>-1.1041987500000001</v>
      </c>
    </row>
    <row r="24" spans="1:28" s="62" customFormat="1" ht="15.75" thickBot="1">
      <c r="A24" s="254" t="s">
        <v>2</v>
      </c>
      <c r="B24" s="189">
        <v>1257850</v>
      </c>
      <c r="C24" s="187">
        <v>52250</v>
      </c>
      <c r="D24" s="195">
        <v>0.04</v>
      </c>
      <c r="E24" s="189">
        <v>23100</v>
      </c>
      <c r="F24" s="120">
        <v>550</v>
      </c>
      <c r="G24" s="195">
        <v>0.02</v>
      </c>
      <c r="H24" s="189">
        <v>20900</v>
      </c>
      <c r="I24" s="120">
        <v>0</v>
      </c>
      <c r="J24" s="195">
        <v>0</v>
      </c>
      <c r="K24" s="187">
        <v>1301850</v>
      </c>
      <c r="L24" s="120">
        <v>52800</v>
      </c>
      <c r="M24" s="195">
        <v>0.04</v>
      </c>
      <c r="N24" s="200">
        <v>1291400</v>
      </c>
      <c r="O24" s="201">
        <f t="shared" si="10"/>
        <v>0.9919729615547106</v>
      </c>
      <c r="P24" s="116">
        <f>Volume!K24</f>
        <v>323.2</v>
      </c>
      <c r="Q24" s="73">
        <f>Volume!J24</f>
        <v>305.1</v>
      </c>
      <c r="R24" s="376">
        <f t="shared" si="1"/>
        <v>39.7194435</v>
      </c>
      <c r="S24" s="377">
        <f t="shared" si="2"/>
        <v>39.400614</v>
      </c>
      <c r="T24" s="378">
        <f t="shared" si="3"/>
        <v>1249050</v>
      </c>
      <c r="U24" s="377">
        <f t="shared" si="4"/>
        <v>4.227212681638045</v>
      </c>
      <c r="V24" s="377">
        <f t="shared" si="5"/>
        <v>38.3770035</v>
      </c>
      <c r="W24" s="377">
        <f t="shared" si="6"/>
        <v>0.7047810000000001</v>
      </c>
      <c r="X24" s="377">
        <f t="shared" si="7"/>
        <v>0.6376590000000001</v>
      </c>
      <c r="Y24" s="379">
        <f t="shared" si="8"/>
        <v>40.369296</v>
      </c>
      <c r="Z24" s="256">
        <f t="shared" si="9"/>
        <v>-0.6498525000000015</v>
      </c>
      <c r="AA24" s="83"/>
      <c r="AB24" s="82"/>
    </row>
    <row r="25" spans="1:28" s="62" customFormat="1" ht="15.75" thickBot="1">
      <c r="A25" s="254" t="s">
        <v>94</v>
      </c>
      <c r="B25" s="189">
        <v>804800</v>
      </c>
      <c r="C25" s="187">
        <v>-27200</v>
      </c>
      <c r="D25" s="195">
        <v>-0.03</v>
      </c>
      <c r="E25" s="189">
        <v>6400</v>
      </c>
      <c r="F25" s="120">
        <v>-1600</v>
      </c>
      <c r="G25" s="195">
        <v>-0.2</v>
      </c>
      <c r="H25" s="189">
        <v>0</v>
      </c>
      <c r="I25" s="120">
        <v>0</v>
      </c>
      <c r="J25" s="195">
        <v>0</v>
      </c>
      <c r="K25" s="187">
        <v>811200</v>
      </c>
      <c r="L25" s="120">
        <v>-28800</v>
      </c>
      <c r="M25" s="195">
        <v>-0.03</v>
      </c>
      <c r="N25" s="200">
        <v>804800</v>
      </c>
      <c r="O25" s="201">
        <f t="shared" si="10"/>
        <v>0.9921104536489151</v>
      </c>
      <c r="P25" s="116">
        <f>Volume!K25</f>
        <v>220.6</v>
      </c>
      <c r="Q25" s="73">
        <f>Volume!J25</f>
        <v>209.9</v>
      </c>
      <c r="R25" s="376">
        <f t="shared" si="1"/>
        <v>17.027088</v>
      </c>
      <c r="S25" s="377">
        <f t="shared" si="2"/>
        <v>16.892752</v>
      </c>
      <c r="T25" s="378">
        <f t="shared" si="3"/>
        <v>840000</v>
      </c>
      <c r="U25" s="377">
        <f t="shared" si="4"/>
        <v>-3.428571428571429</v>
      </c>
      <c r="V25" s="377">
        <f t="shared" si="5"/>
        <v>16.892752</v>
      </c>
      <c r="W25" s="377">
        <f t="shared" si="6"/>
        <v>0.134336</v>
      </c>
      <c r="X25" s="377">
        <f t="shared" si="7"/>
        <v>0</v>
      </c>
      <c r="Y25" s="379">
        <f t="shared" si="8"/>
        <v>18.5304</v>
      </c>
      <c r="Z25" s="256">
        <f t="shared" si="9"/>
        <v>-1.503312000000001</v>
      </c>
      <c r="AA25" s="83"/>
      <c r="AB25" s="82"/>
    </row>
    <row r="26" spans="1:26" s="8" customFormat="1" ht="15.75" thickBot="1">
      <c r="A26" s="254" t="s">
        <v>157</v>
      </c>
      <c r="B26" s="189">
        <v>4674150</v>
      </c>
      <c r="C26" s="187">
        <v>-368050</v>
      </c>
      <c r="D26" s="195">
        <v>-0.07</v>
      </c>
      <c r="E26" s="189">
        <v>158950</v>
      </c>
      <c r="F26" s="120">
        <v>7650</v>
      </c>
      <c r="G26" s="195">
        <v>0.05</v>
      </c>
      <c r="H26" s="189">
        <v>8500</v>
      </c>
      <c r="I26" s="120">
        <v>850</v>
      </c>
      <c r="J26" s="195">
        <v>0.11</v>
      </c>
      <c r="K26" s="187">
        <v>4841600</v>
      </c>
      <c r="L26" s="120">
        <v>-359550</v>
      </c>
      <c r="M26" s="195">
        <v>-0.07</v>
      </c>
      <c r="N26" s="200">
        <v>4808450</v>
      </c>
      <c r="O26" s="201">
        <f t="shared" si="10"/>
        <v>0.9931530898876404</v>
      </c>
      <c r="P26" s="116">
        <f>Volume!K26</f>
        <v>335.4</v>
      </c>
      <c r="Q26" s="73">
        <f>Volume!J26</f>
        <v>303.65</v>
      </c>
      <c r="R26" s="376">
        <f t="shared" si="1"/>
        <v>147.015184</v>
      </c>
      <c r="S26" s="377">
        <f t="shared" si="2"/>
        <v>146.00858425</v>
      </c>
      <c r="T26" s="378">
        <f t="shared" si="3"/>
        <v>5201150</v>
      </c>
      <c r="U26" s="377">
        <f t="shared" si="4"/>
        <v>-6.912894263768591</v>
      </c>
      <c r="V26" s="377">
        <f t="shared" si="5"/>
        <v>141.93056475</v>
      </c>
      <c r="W26" s="377">
        <f t="shared" si="6"/>
        <v>4.82651675</v>
      </c>
      <c r="X26" s="377">
        <f t="shared" si="7"/>
        <v>0.2581025</v>
      </c>
      <c r="Y26" s="379">
        <f t="shared" si="8"/>
        <v>174.446571</v>
      </c>
      <c r="Z26" s="256">
        <f t="shared" si="9"/>
        <v>-27.431387</v>
      </c>
    </row>
    <row r="27" spans="1:26" s="8" customFormat="1" ht="15.75" thickBot="1">
      <c r="A27" s="254" t="s">
        <v>182</v>
      </c>
      <c r="B27" s="380">
        <v>198000</v>
      </c>
      <c r="C27" s="188">
        <v>-26400</v>
      </c>
      <c r="D27" s="196">
        <v>-0.12</v>
      </c>
      <c r="E27" s="198">
        <v>1100</v>
      </c>
      <c r="F27" s="192">
        <v>0</v>
      </c>
      <c r="G27" s="196">
        <v>0</v>
      </c>
      <c r="H27" s="190">
        <v>0</v>
      </c>
      <c r="I27" s="193">
        <v>0</v>
      </c>
      <c r="J27" s="196">
        <v>0</v>
      </c>
      <c r="K27" s="187">
        <v>199100</v>
      </c>
      <c r="L27" s="120">
        <v>-26400</v>
      </c>
      <c r="M27" s="199">
        <v>-0.12</v>
      </c>
      <c r="N27" s="202">
        <v>199100</v>
      </c>
      <c r="O27" s="201">
        <f t="shared" si="10"/>
        <v>1</v>
      </c>
      <c r="P27" s="116">
        <f>Volume!K27</f>
        <v>222.05</v>
      </c>
      <c r="Q27" s="73">
        <f>Volume!J27</f>
        <v>224.25</v>
      </c>
      <c r="R27" s="376">
        <f t="shared" si="1"/>
        <v>4.4648175</v>
      </c>
      <c r="S27" s="377">
        <f t="shared" si="2"/>
        <v>4.4648175</v>
      </c>
      <c r="T27" s="378">
        <f t="shared" si="3"/>
        <v>225500</v>
      </c>
      <c r="U27" s="377">
        <f t="shared" si="4"/>
        <v>-11.707317073170733</v>
      </c>
      <c r="V27" s="377">
        <f t="shared" si="5"/>
        <v>4.44015</v>
      </c>
      <c r="W27" s="377">
        <f t="shared" si="6"/>
        <v>0.0246675</v>
      </c>
      <c r="X27" s="377">
        <f t="shared" si="7"/>
        <v>0</v>
      </c>
      <c r="Y27" s="379">
        <f t="shared" si="8"/>
        <v>5.0072275</v>
      </c>
      <c r="Z27" s="256">
        <f t="shared" si="9"/>
        <v>-0.5424100000000003</v>
      </c>
    </row>
    <row r="28" spans="1:26" s="8" customFormat="1" ht="15.75" thickBot="1">
      <c r="A28" s="254" t="s">
        <v>183</v>
      </c>
      <c r="B28" s="380">
        <v>6499800</v>
      </c>
      <c r="C28" s="188">
        <v>-117300</v>
      </c>
      <c r="D28" s="196">
        <v>-0.02</v>
      </c>
      <c r="E28" s="198">
        <v>952200</v>
      </c>
      <c r="F28" s="192">
        <v>6900</v>
      </c>
      <c r="G28" s="196">
        <v>0.01</v>
      </c>
      <c r="H28" s="190">
        <v>27600</v>
      </c>
      <c r="I28" s="193">
        <v>0</v>
      </c>
      <c r="J28" s="196">
        <v>0</v>
      </c>
      <c r="K28" s="187">
        <v>7479600</v>
      </c>
      <c r="L28" s="120">
        <v>-110400</v>
      </c>
      <c r="M28" s="199">
        <v>-0.01</v>
      </c>
      <c r="N28" s="202">
        <v>6354900</v>
      </c>
      <c r="O28" s="201">
        <f t="shared" si="10"/>
        <v>0.8496309963099631</v>
      </c>
      <c r="P28" s="116">
        <f>Volume!K28</f>
        <v>30.7</v>
      </c>
      <c r="Q28" s="73">
        <f>Volume!J28</f>
        <v>30.45</v>
      </c>
      <c r="R28" s="376">
        <f t="shared" si="1"/>
        <v>22.775382</v>
      </c>
      <c r="S28" s="377">
        <f t="shared" si="2"/>
        <v>19.3506705</v>
      </c>
      <c r="T28" s="378">
        <f t="shared" si="3"/>
        <v>7590000</v>
      </c>
      <c r="U28" s="377">
        <f t="shared" si="4"/>
        <v>-1.4545454545454546</v>
      </c>
      <c r="V28" s="377">
        <f t="shared" si="5"/>
        <v>19.791891</v>
      </c>
      <c r="W28" s="377">
        <f t="shared" si="6"/>
        <v>2.899449</v>
      </c>
      <c r="X28" s="377">
        <f t="shared" si="7"/>
        <v>0.084042</v>
      </c>
      <c r="Y28" s="379">
        <f t="shared" si="8"/>
        <v>23.3013</v>
      </c>
      <c r="Z28" s="256">
        <f t="shared" si="9"/>
        <v>-0.5259180000000008</v>
      </c>
    </row>
    <row r="29" spans="1:26" s="8" customFormat="1" ht="15.75" thickBot="1">
      <c r="A29" s="254" t="s">
        <v>158</v>
      </c>
      <c r="B29" s="189">
        <v>133950</v>
      </c>
      <c r="C29" s="187">
        <v>-950</v>
      </c>
      <c r="D29" s="195">
        <v>-0.01</v>
      </c>
      <c r="E29" s="189">
        <v>0</v>
      </c>
      <c r="F29" s="120">
        <v>0</v>
      </c>
      <c r="G29" s="195">
        <v>0</v>
      </c>
      <c r="H29" s="189">
        <v>0</v>
      </c>
      <c r="I29" s="120">
        <v>0</v>
      </c>
      <c r="J29" s="195">
        <v>0</v>
      </c>
      <c r="K29" s="187">
        <v>133950</v>
      </c>
      <c r="L29" s="120">
        <v>-950</v>
      </c>
      <c r="M29" s="195">
        <v>-0.01</v>
      </c>
      <c r="N29" s="200">
        <v>131100</v>
      </c>
      <c r="O29" s="201">
        <f t="shared" si="10"/>
        <v>0.9787234042553191</v>
      </c>
      <c r="P29" s="116">
        <f>Volume!K29</f>
        <v>152.45</v>
      </c>
      <c r="Q29" s="73">
        <f>Volume!J29</f>
        <v>154</v>
      </c>
      <c r="R29" s="376">
        <f t="shared" si="1"/>
        <v>2.06283</v>
      </c>
      <c r="S29" s="377">
        <f t="shared" si="2"/>
        <v>2.01894</v>
      </c>
      <c r="T29" s="378">
        <f t="shared" si="3"/>
        <v>134900</v>
      </c>
      <c r="U29" s="377">
        <f t="shared" si="4"/>
        <v>-0.7042253521126761</v>
      </c>
      <c r="V29" s="377">
        <f t="shared" si="5"/>
        <v>2.06283</v>
      </c>
      <c r="W29" s="377">
        <f t="shared" si="6"/>
        <v>0</v>
      </c>
      <c r="X29" s="377">
        <f t="shared" si="7"/>
        <v>0</v>
      </c>
      <c r="Y29" s="379">
        <f t="shared" si="8"/>
        <v>2.0565505</v>
      </c>
      <c r="Z29" s="256">
        <f t="shared" si="9"/>
        <v>0.006279499999999771</v>
      </c>
    </row>
    <row r="30" spans="1:28" s="62" customFormat="1" ht="15.75" thickBot="1">
      <c r="A30" s="254" t="s">
        <v>3</v>
      </c>
      <c r="B30" s="189">
        <v>2235000</v>
      </c>
      <c r="C30" s="187">
        <v>-72000</v>
      </c>
      <c r="D30" s="195">
        <v>-0.03</v>
      </c>
      <c r="E30" s="189">
        <v>87000</v>
      </c>
      <c r="F30" s="120">
        <v>3000</v>
      </c>
      <c r="G30" s="195">
        <v>0.04</v>
      </c>
      <c r="H30" s="189">
        <v>3000</v>
      </c>
      <c r="I30" s="120">
        <v>-1000</v>
      </c>
      <c r="J30" s="195">
        <v>-0.25</v>
      </c>
      <c r="K30" s="187">
        <v>2325000</v>
      </c>
      <c r="L30" s="120">
        <v>-70000</v>
      </c>
      <c r="M30" s="195">
        <v>-0.03</v>
      </c>
      <c r="N30" s="200">
        <v>2285000</v>
      </c>
      <c r="O30" s="201">
        <f t="shared" si="10"/>
        <v>0.9827956989247312</v>
      </c>
      <c r="P30" s="116">
        <f>Volume!K30</f>
        <v>203.85</v>
      </c>
      <c r="Q30" s="73">
        <f>Volume!J30</f>
        <v>198.5</v>
      </c>
      <c r="R30" s="376">
        <f t="shared" si="1"/>
        <v>46.15125</v>
      </c>
      <c r="S30" s="377">
        <f t="shared" si="2"/>
        <v>45.35725</v>
      </c>
      <c r="T30" s="378">
        <f t="shared" si="3"/>
        <v>2395000</v>
      </c>
      <c r="U30" s="377">
        <f t="shared" si="4"/>
        <v>-2.9227557411273484</v>
      </c>
      <c r="V30" s="377">
        <f t="shared" si="5"/>
        <v>44.36475</v>
      </c>
      <c r="W30" s="377">
        <f t="shared" si="6"/>
        <v>1.72695</v>
      </c>
      <c r="X30" s="377">
        <f t="shared" si="7"/>
        <v>0.05955</v>
      </c>
      <c r="Y30" s="379">
        <f t="shared" si="8"/>
        <v>48.822075</v>
      </c>
      <c r="Z30" s="256">
        <f t="shared" si="9"/>
        <v>-2.6708250000000007</v>
      </c>
      <c r="AA30" s="83"/>
      <c r="AB30" s="82"/>
    </row>
    <row r="31" spans="1:26" s="8" customFormat="1" ht="15.75" thickBot="1">
      <c r="A31" s="254" t="s">
        <v>159</v>
      </c>
      <c r="B31" s="189">
        <v>132600</v>
      </c>
      <c r="C31" s="187">
        <v>-3900</v>
      </c>
      <c r="D31" s="195">
        <v>-0.03</v>
      </c>
      <c r="E31" s="189">
        <v>0</v>
      </c>
      <c r="F31" s="120">
        <v>0</v>
      </c>
      <c r="G31" s="195">
        <v>0</v>
      </c>
      <c r="H31" s="189">
        <v>0</v>
      </c>
      <c r="I31" s="120">
        <v>0</v>
      </c>
      <c r="J31" s="195">
        <v>0</v>
      </c>
      <c r="K31" s="187">
        <v>132600</v>
      </c>
      <c r="L31" s="120">
        <v>-3900</v>
      </c>
      <c r="M31" s="195">
        <v>-0.03</v>
      </c>
      <c r="N31" s="200">
        <v>132600</v>
      </c>
      <c r="O31" s="201">
        <f t="shared" si="10"/>
        <v>1</v>
      </c>
      <c r="P31" s="116">
        <f>Volume!K31</f>
        <v>127.15</v>
      </c>
      <c r="Q31" s="73">
        <f>Volume!J31</f>
        <v>126.55</v>
      </c>
      <c r="R31" s="376">
        <f t="shared" si="1"/>
        <v>1.678053</v>
      </c>
      <c r="S31" s="377">
        <f t="shared" si="2"/>
        <v>1.678053</v>
      </c>
      <c r="T31" s="378">
        <f t="shared" si="3"/>
        <v>136500</v>
      </c>
      <c r="U31" s="377">
        <f t="shared" si="4"/>
        <v>-2.857142857142857</v>
      </c>
      <c r="V31" s="377">
        <f t="shared" si="5"/>
        <v>1.678053</v>
      </c>
      <c r="W31" s="377">
        <f t="shared" si="6"/>
        <v>0</v>
      </c>
      <c r="X31" s="377">
        <f t="shared" si="7"/>
        <v>0</v>
      </c>
      <c r="Y31" s="379">
        <f t="shared" si="8"/>
        <v>1.7355975</v>
      </c>
      <c r="Z31" s="256">
        <f t="shared" si="9"/>
        <v>-0.05754449999999989</v>
      </c>
    </row>
    <row r="32" spans="1:26" s="8" customFormat="1" ht="15.75" thickBot="1">
      <c r="A32" s="254" t="s">
        <v>244</v>
      </c>
      <c r="B32" s="189">
        <v>322350</v>
      </c>
      <c r="C32" s="187">
        <v>5250</v>
      </c>
      <c r="D32" s="195">
        <v>0.02</v>
      </c>
      <c r="E32" s="189">
        <v>1050</v>
      </c>
      <c r="F32" s="120">
        <v>0</v>
      </c>
      <c r="G32" s="195">
        <v>0</v>
      </c>
      <c r="H32" s="189">
        <v>0</v>
      </c>
      <c r="I32" s="120">
        <v>0</v>
      </c>
      <c r="J32" s="195">
        <v>0</v>
      </c>
      <c r="K32" s="187">
        <v>323400</v>
      </c>
      <c r="L32" s="120">
        <v>5250</v>
      </c>
      <c r="M32" s="195">
        <v>0.02</v>
      </c>
      <c r="N32" s="200">
        <v>316050</v>
      </c>
      <c r="O32" s="201">
        <f t="shared" si="10"/>
        <v>0.9772727272727273</v>
      </c>
      <c r="P32" s="116">
        <f>Volume!K32</f>
        <v>342.55</v>
      </c>
      <c r="Q32" s="73">
        <f>Volume!J32</f>
        <v>333.45</v>
      </c>
      <c r="R32" s="376">
        <f t="shared" si="1"/>
        <v>10.783773</v>
      </c>
      <c r="S32" s="377">
        <f t="shared" si="2"/>
        <v>10.53868725</v>
      </c>
      <c r="T32" s="378">
        <f t="shared" si="3"/>
        <v>318150</v>
      </c>
      <c r="U32" s="377">
        <f t="shared" si="4"/>
        <v>1.65016501650165</v>
      </c>
      <c r="V32" s="377">
        <f t="shared" si="5"/>
        <v>10.74876075</v>
      </c>
      <c r="W32" s="377">
        <f t="shared" si="6"/>
        <v>0.03501225</v>
      </c>
      <c r="X32" s="377">
        <f t="shared" si="7"/>
        <v>0</v>
      </c>
      <c r="Y32" s="379">
        <f t="shared" si="8"/>
        <v>10.89822825</v>
      </c>
      <c r="Z32" s="256">
        <f t="shared" si="9"/>
        <v>-0.11445525000000067</v>
      </c>
    </row>
    <row r="33" spans="1:26" s="8" customFormat="1" ht="15.75" thickBot="1">
      <c r="A33" s="254" t="s">
        <v>184</v>
      </c>
      <c r="B33" s="380">
        <v>693600</v>
      </c>
      <c r="C33" s="188">
        <v>-5400</v>
      </c>
      <c r="D33" s="196">
        <v>-0.01</v>
      </c>
      <c r="E33" s="198">
        <v>0</v>
      </c>
      <c r="F33" s="192">
        <v>0</v>
      </c>
      <c r="G33" s="196">
        <v>0</v>
      </c>
      <c r="H33" s="190">
        <v>0</v>
      </c>
      <c r="I33" s="193">
        <v>0</v>
      </c>
      <c r="J33" s="196">
        <v>0</v>
      </c>
      <c r="K33" s="187">
        <v>693600</v>
      </c>
      <c r="L33" s="120">
        <v>-5400</v>
      </c>
      <c r="M33" s="199">
        <v>-0.01</v>
      </c>
      <c r="N33" s="202">
        <v>693600</v>
      </c>
      <c r="O33" s="201">
        <f t="shared" si="10"/>
        <v>1</v>
      </c>
      <c r="P33" s="116">
        <f>Volume!K33</f>
        <v>277.6</v>
      </c>
      <c r="Q33" s="73">
        <f>Volume!J33</f>
        <v>267.3</v>
      </c>
      <c r="R33" s="376">
        <f t="shared" si="1"/>
        <v>18.539928</v>
      </c>
      <c r="S33" s="377">
        <f t="shared" si="2"/>
        <v>18.539928</v>
      </c>
      <c r="T33" s="378">
        <f t="shared" si="3"/>
        <v>699000</v>
      </c>
      <c r="U33" s="377">
        <f t="shared" si="4"/>
        <v>-0.7725321888412017</v>
      </c>
      <c r="V33" s="377">
        <f t="shared" si="5"/>
        <v>18.539928</v>
      </c>
      <c r="W33" s="377">
        <f t="shared" si="6"/>
        <v>0</v>
      </c>
      <c r="X33" s="377">
        <f t="shared" si="7"/>
        <v>0</v>
      </c>
      <c r="Y33" s="379">
        <f t="shared" si="8"/>
        <v>19.40424</v>
      </c>
      <c r="Z33" s="256">
        <f t="shared" si="9"/>
        <v>-0.8643120000000017</v>
      </c>
    </row>
    <row r="34" spans="1:26" s="8" customFormat="1" ht="15.75" thickBot="1">
      <c r="A34" s="254" t="s">
        <v>206</v>
      </c>
      <c r="B34" s="189">
        <v>2927900</v>
      </c>
      <c r="C34" s="187">
        <v>-138700</v>
      </c>
      <c r="D34" s="195">
        <v>-0.05</v>
      </c>
      <c r="E34" s="189">
        <v>15200</v>
      </c>
      <c r="F34" s="120">
        <v>0</v>
      </c>
      <c r="G34" s="195">
        <v>0</v>
      </c>
      <c r="H34" s="189">
        <v>0</v>
      </c>
      <c r="I34" s="120">
        <v>0</v>
      </c>
      <c r="J34" s="195">
        <v>0</v>
      </c>
      <c r="K34" s="187">
        <v>2943100</v>
      </c>
      <c r="L34" s="120">
        <v>-138700</v>
      </c>
      <c r="M34" s="195">
        <v>-0.05</v>
      </c>
      <c r="N34" s="200">
        <v>2927900</v>
      </c>
      <c r="O34" s="201">
        <f>N34/K34</f>
        <v>0.9948353776630084</v>
      </c>
      <c r="P34" s="116">
        <f>Volume!K34</f>
        <v>178.85</v>
      </c>
      <c r="Q34" s="73">
        <f>Volume!J34</f>
        <v>175.2</v>
      </c>
      <c r="R34" s="376">
        <f t="shared" si="1"/>
        <v>51.563112</v>
      </c>
      <c r="S34" s="377">
        <f t="shared" si="2"/>
        <v>51.29680799999999</v>
      </c>
      <c r="T34" s="378">
        <f t="shared" si="3"/>
        <v>3081800</v>
      </c>
      <c r="U34" s="377">
        <f t="shared" si="4"/>
        <v>-4.5006165228113435</v>
      </c>
      <c r="V34" s="377">
        <f t="shared" si="5"/>
        <v>51.29680799999999</v>
      </c>
      <c r="W34" s="377">
        <f t="shared" si="6"/>
        <v>0.266304</v>
      </c>
      <c r="X34" s="377">
        <f t="shared" si="7"/>
        <v>0</v>
      </c>
      <c r="Y34" s="379">
        <f t="shared" si="8"/>
        <v>55.117993</v>
      </c>
      <c r="Z34" s="256">
        <f t="shared" si="9"/>
        <v>-3.5548810000000017</v>
      </c>
    </row>
    <row r="35" spans="1:26" s="8" customFormat="1" ht="15.75" thickBot="1">
      <c r="A35" s="254" t="s">
        <v>245</v>
      </c>
      <c r="B35" s="189">
        <v>3715200</v>
      </c>
      <c r="C35" s="187">
        <v>424800</v>
      </c>
      <c r="D35" s="195">
        <v>0.13</v>
      </c>
      <c r="E35" s="189">
        <v>154800</v>
      </c>
      <c r="F35" s="120">
        <v>10800</v>
      </c>
      <c r="G35" s="195">
        <v>0.08</v>
      </c>
      <c r="H35" s="189">
        <v>14400</v>
      </c>
      <c r="I35" s="120">
        <v>0</v>
      </c>
      <c r="J35" s="195">
        <v>0</v>
      </c>
      <c r="K35" s="187">
        <v>3884400</v>
      </c>
      <c r="L35" s="120">
        <v>435600</v>
      </c>
      <c r="M35" s="195">
        <v>0.13</v>
      </c>
      <c r="N35" s="200">
        <v>3769200</v>
      </c>
      <c r="O35" s="201">
        <f t="shared" si="10"/>
        <v>0.9703429101019463</v>
      </c>
      <c r="P35" s="116">
        <f>Volume!K35</f>
        <v>124.4</v>
      </c>
      <c r="Q35" s="73">
        <f>Volume!J35</f>
        <v>123.95</v>
      </c>
      <c r="R35" s="376">
        <f t="shared" si="1"/>
        <v>48.147138</v>
      </c>
      <c r="S35" s="377">
        <f t="shared" si="2"/>
        <v>46.719234</v>
      </c>
      <c r="T35" s="378">
        <f t="shared" si="3"/>
        <v>3448800</v>
      </c>
      <c r="U35" s="377">
        <f t="shared" si="4"/>
        <v>12.630480167014612</v>
      </c>
      <c r="V35" s="377">
        <f t="shared" si="5"/>
        <v>46.049904</v>
      </c>
      <c r="W35" s="377">
        <f t="shared" si="6"/>
        <v>1.918746</v>
      </c>
      <c r="X35" s="377">
        <f t="shared" si="7"/>
        <v>0.178488</v>
      </c>
      <c r="Y35" s="379">
        <f t="shared" si="8"/>
        <v>42.903072</v>
      </c>
      <c r="Z35" s="256">
        <f t="shared" si="9"/>
        <v>5.244065999999997</v>
      </c>
    </row>
    <row r="36" spans="1:26" s="8" customFormat="1" ht="15.75" thickBot="1">
      <c r="A36" s="254" t="s">
        <v>185</v>
      </c>
      <c r="B36" s="380">
        <v>209750</v>
      </c>
      <c r="C36" s="188">
        <v>-1000</v>
      </c>
      <c r="D36" s="196">
        <v>0</v>
      </c>
      <c r="E36" s="198">
        <v>0</v>
      </c>
      <c r="F36" s="192">
        <v>0</v>
      </c>
      <c r="G36" s="196">
        <v>0</v>
      </c>
      <c r="H36" s="190">
        <v>0</v>
      </c>
      <c r="I36" s="193">
        <v>0</v>
      </c>
      <c r="J36" s="196">
        <v>0</v>
      </c>
      <c r="K36" s="187">
        <v>209750</v>
      </c>
      <c r="L36" s="120">
        <v>-1000</v>
      </c>
      <c r="M36" s="199">
        <v>0</v>
      </c>
      <c r="N36" s="202">
        <v>208750</v>
      </c>
      <c r="O36" s="201">
        <f t="shared" si="10"/>
        <v>0.9952324195470799</v>
      </c>
      <c r="P36" s="116">
        <f>Volume!K36</f>
        <v>1271.5</v>
      </c>
      <c r="Q36" s="73">
        <f>Volume!J36</f>
        <v>1235.5</v>
      </c>
      <c r="R36" s="376">
        <f t="shared" si="1"/>
        <v>25.9146125</v>
      </c>
      <c r="S36" s="377">
        <f t="shared" si="2"/>
        <v>25.7910625</v>
      </c>
      <c r="T36" s="378">
        <f t="shared" si="3"/>
        <v>210750</v>
      </c>
      <c r="U36" s="377">
        <f t="shared" si="4"/>
        <v>-0.4744958481613286</v>
      </c>
      <c r="V36" s="377">
        <f t="shared" si="5"/>
        <v>25.9146125</v>
      </c>
      <c r="W36" s="377">
        <f t="shared" si="6"/>
        <v>0</v>
      </c>
      <c r="X36" s="377">
        <f t="shared" si="7"/>
        <v>0</v>
      </c>
      <c r="Y36" s="379">
        <f t="shared" si="8"/>
        <v>26.7968625</v>
      </c>
      <c r="Z36" s="256">
        <f t="shared" si="9"/>
        <v>-0.8822499999999991</v>
      </c>
    </row>
    <row r="37" spans="1:28" s="62" customFormat="1" ht="15.75" thickBot="1">
      <c r="A37" s="254" t="s">
        <v>217</v>
      </c>
      <c r="B37" s="189">
        <v>485200</v>
      </c>
      <c r="C37" s="187">
        <v>-8800</v>
      </c>
      <c r="D37" s="195">
        <v>-0.02</v>
      </c>
      <c r="E37" s="189">
        <v>400</v>
      </c>
      <c r="F37" s="120">
        <v>0</v>
      </c>
      <c r="G37" s="195">
        <v>0</v>
      </c>
      <c r="H37" s="189">
        <v>0</v>
      </c>
      <c r="I37" s="120">
        <v>0</v>
      </c>
      <c r="J37" s="195">
        <v>0</v>
      </c>
      <c r="K37" s="187">
        <v>485600</v>
      </c>
      <c r="L37" s="120">
        <v>-8800</v>
      </c>
      <c r="M37" s="195">
        <v>-0.02</v>
      </c>
      <c r="N37" s="200">
        <v>479200</v>
      </c>
      <c r="O37" s="201">
        <f t="shared" si="10"/>
        <v>0.9868204283360791</v>
      </c>
      <c r="P37" s="116">
        <f>Volume!K37</f>
        <v>1218.1</v>
      </c>
      <c r="Q37" s="73">
        <f>Volume!J37</f>
        <v>1223.9</v>
      </c>
      <c r="R37" s="376">
        <f t="shared" si="1"/>
        <v>59.432584</v>
      </c>
      <c r="S37" s="377">
        <f t="shared" si="2"/>
        <v>58.649288</v>
      </c>
      <c r="T37" s="378">
        <f t="shared" si="3"/>
        <v>494400</v>
      </c>
      <c r="U37" s="377">
        <f t="shared" si="4"/>
        <v>-1.779935275080906</v>
      </c>
      <c r="V37" s="377">
        <f t="shared" si="5"/>
        <v>59.383628</v>
      </c>
      <c r="W37" s="377">
        <f t="shared" si="6"/>
        <v>0.048956000000000006</v>
      </c>
      <c r="X37" s="377">
        <f t="shared" si="7"/>
        <v>0</v>
      </c>
      <c r="Y37" s="379">
        <f t="shared" si="8"/>
        <v>60.222864</v>
      </c>
      <c r="Z37" s="256">
        <f t="shared" si="9"/>
        <v>-0.7902800000000028</v>
      </c>
      <c r="AA37" s="83"/>
      <c r="AB37" s="82"/>
    </row>
    <row r="38" spans="1:26" s="8" customFormat="1" ht="15.75" thickBot="1">
      <c r="A38" s="254" t="s">
        <v>246</v>
      </c>
      <c r="B38" s="380">
        <v>5234400</v>
      </c>
      <c r="C38" s="188">
        <v>-103200</v>
      </c>
      <c r="D38" s="196">
        <v>-0.02</v>
      </c>
      <c r="E38" s="198">
        <v>283200</v>
      </c>
      <c r="F38" s="192">
        <v>0</v>
      </c>
      <c r="G38" s="196">
        <v>0</v>
      </c>
      <c r="H38" s="190">
        <v>26400</v>
      </c>
      <c r="I38" s="193">
        <v>0</v>
      </c>
      <c r="J38" s="196">
        <v>0</v>
      </c>
      <c r="K38" s="187">
        <v>5544000</v>
      </c>
      <c r="L38" s="120">
        <v>-103200</v>
      </c>
      <c r="M38" s="199">
        <v>-0.02</v>
      </c>
      <c r="N38" s="202">
        <v>5488800</v>
      </c>
      <c r="O38" s="201">
        <f t="shared" si="10"/>
        <v>0.9900432900432901</v>
      </c>
      <c r="P38" s="116">
        <f>Volume!K38</f>
        <v>63.25</v>
      </c>
      <c r="Q38" s="73">
        <f>Volume!J38</f>
        <v>60.5</v>
      </c>
      <c r="R38" s="376">
        <f t="shared" si="1"/>
        <v>33.5412</v>
      </c>
      <c r="S38" s="377">
        <f t="shared" si="2"/>
        <v>33.20724</v>
      </c>
      <c r="T38" s="378">
        <f t="shared" si="3"/>
        <v>5647200</v>
      </c>
      <c r="U38" s="377">
        <f t="shared" si="4"/>
        <v>-1.827454313642159</v>
      </c>
      <c r="V38" s="377">
        <f t="shared" si="5"/>
        <v>31.66812</v>
      </c>
      <c r="W38" s="377">
        <f t="shared" si="6"/>
        <v>1.71336</v>
      </c>
      <c r="X38" s="377">
        <f t="shared" si="7"/>
        <v>0.15972</v>
      </c>
      <c r="Y38" s="379">
        <f t="shared" si="8"/>
        <v>35.71854</v>
      </c>
      <c r="Z38" s="256">
        <f t="shared" si="9"/>
        <v>-2.177339999999994</v>
      </c>
    </row>
    <row r="39" spans="1:26" s="8" customFormat="1" ht="15.75" thickBot="1">
      <c r="A39" s="254" t="s">
        <v>186</v>
      </c>
      <c r="B39" s="380">
        <v>9390300</v>
      </c>
      <c r="C39" s="188">
        <v>310750</v>
      </c>
      <c r="D39" s="196">
        <v>0.03</v>
      </c>
      <c r="E39" s="198">
        <v>1135650</v>
      </c>
      <c r="F39" s="192">
        <v>67800</v>
      </c>
      <c r="G39" s="196">
        <v>0.06</v>
      </c>
      <c r="H39" s="190">
        <v>11300</v>
      </c>
      <c r="I39" s="193">
        <v>0</v>
      </c>
      <c r="J39" s="196">
        <v>0</v>
      </c>
      <c r="K39" s="187">
        <v>10537250</v>
      </c>
      <c r="L39" s="120">
        <v>378550</v>
      </c>
      <c r="M39" s="199">
        <v>0.04</v>
      </c>
      <c r="N39" s="202">
        <v>10396000</v>
      </c>
      <c r="O39" s="201">
        <f t="shared" si="10"/>
        <v>0.9865951742627346</v>
      </c>
      <c r="P39" s="116">
        <f>Volume!K39</f>
        <v>39</v>
      </c>
      <c r="Q39" s="73">
        <f>Volume!J39</f>
        <v>36.85</v>
      </c>
      <c r="R39" s="376">
        <f t="shared" si="1"/>
        <v>38.82976625</v>
      </c>
      <c r="S39" s="377">
        <f t="shared" si="2"/>
        <v>38.30926</v>
      </c>
      <c r="T39" s="378">
        <f t="shared" si="3"/>
        <v>10158700</v>
      </c>
      <c r="U39" s="377">
        <f t="shared" si="4"/>
        <v>3.726362625139043</v>
      </c>
      <c r="V39" s="377">
        <f t="shared" si="5"/>
        <v>34.6032555</v>
      </c>
      <c r="W39" s="377">
        <f t="shared" si="6"/>
        <v>4.18487025</v>
      </c>
      <c r="X39" s="377">
        <f t="shared" si="7"/>
        <v>0.0416405</v>
      </c>
      <c r="Y39" s="379">
        <f t="shared" si="8"/>
        <v>39.61893</v>
      </c>
      <c r="Z39" s="256">
        <f t="shared" si="9"/>
        <v>-0.7891637500000002</v>
      </c>
    </row>
    <row r="40" spans="1:26" s="8" customFormat="1" ht="15.75" thickBot="1">
      <c r="A40" s="254" t="s">
        <v>187</v>
      </c>
      <c r="B40" s="380">
        <v>637000</v>
      </c>
      <c r="C40" s="188">
        <v>-15600</v>
      </c>
      <c r="D40" s="196">
        <v>-0.02</v>
      </c>
      <c r="E40" s="198">
        <v>0</v>
      </c>
      <c r="F40" s="192">
        <v>0</v>
      </c>
      <c r="G40" s="196">
        <v>0</v>
      </c>
      <c r="H40" s="190">
        <v>0</v>
      </c>
      <c r="I40" s="193">
        <v>0</v>
      </c>
      <c r="J40" s="196">
        <v>0</v>
      </c>
      <c r="K40" s="187">
        <v>637000</v>
      </c>
      <c r="L40" s="120">
        <v>-15600</v>
      </c>
      <c r="M40" s="199">
        <v>-0.02</v>
      </c>
      <c r="N40" s="202">
        <v>633100</v>
      </c>
      <c r="O40" s="201">
        <f t="shared" si="10"/>
        <v>0.9938775510204082</v>
      </c>
      <c r="P40" s="116">
        <f>Volume!K40</f>
        <v>160.05</v>
      </c>
      <c r="Q40" s="73">
        <f>Volume!J40</f>
        <v>155.4</v>
      </c>
      <c r="R40" s="376">
        <f t="shared" si="1"/>
        <v>9.89898</v>
      </c>
      <c r="S40" s="377">
        <f t="shared" si="2"/>
        <v>9.838374</v>
      </c>
      <c r="T40" s="378">
        <f t="shared" si="3"/>
        <v>652600</v>
      </c>
      <c r="U40" s="377">
        <f t="shared" si="4"/>
        <v>-2.3904382470119523</v>
      </c>
      <c r="V40" s="377">
        <f t="shared" si="5"/>
        <v>9.89898</v>
      </c>
      <c r="W40" s="377">
        <f t="shared" si="6"/>
        <v>0</v>
      </c>
      <c r="X40" s="377">
        <f t="shared" si="7"/>
        <v>0</v>
      </c>
      <c r="Y40" s="379">
        <f t="shared" si="8"/>
        <v>10.444863</v>
      </c>
      <c r="Z40" s="256">
        <f t="shared" si="9"/>
        <v>-0.5458829999999999</v>
      </c>
    </row>
    <row r="41" spans="1:28" s="62" customFormat="1" ht="15.75" thickBot="1">
      <c r="A41" s="254" t="s">
        <v>105</v>
      </c>
      <c r="B41" s="189">
        <v>3666000</v>
      </c>
      <c r="C41" s="187">
        <v>262500</v>
      </c>
      <c r="D41" s="195">
        <v>0.08</v>
      </c>
      <c r="E41" s="189">
        <v>201000</v>
      </c>
      <c r="F41" s="120">
        <v>3000</v>
      </c>
      <c r="G41" s="195">
        <v>0.02</v>
      </c>
      <c r="H41" s="189">
        <v>15000</v>
      </c>
      <c r="I41" s="120">
        <v>0</v>
      </c>
      <c r="J41" s="195">
        <v>0</v>
      </c>
      <c r="K41" s="187">
        <v>3882000</v>
      </c>
      <c r="L41" s="120">
        <v>265500</v>
      </c>
      <c r="M41" s="195">
        <v>0.07</v>
      </c>
      <c r="N41" s="200">
        <v>3832500</v>
      </c>
      <c r="O41" s="201">
        <f t="shared" si="10"/>
        <v>0.9872488408037094</v>
      </c>
      <c r="P41" s="116">
        <f>Volume!K41</f>
        <v>239.5</v>
      </c>
      <c r="Q41" s="73">
        <f>Volume!J41</f>
        <v>239.25</v>
      </c>
      <c r="R41" s="376">
        <f t="shared" si="1"/>
        <v>92.87685</v>
      </c>
      <c r="S41" s="377">
        <f t="shared" si="2"/>
        <v>91.6925625</v>
      </c>
      <c r="T41" s="378">
        <f t="shared" si="3"/>
        <v>3616500</v>
      </c>
      <c r="U41" s="377">
        <f t="shared" si="4"/>
        <v>7.341352136043136</v>
      </c>
      <c r="V41" s="377">
        <f t="shared" si="5"/>
        <v>87.70905</v>
      </c>
      <c r="W41" s="377">
        <f t="shared" si="6"/>
        <v>4.808925</v>
      </c>
      <c r="X41" s="377">
        <f t="shared" si="7"/>
        <v>0.358875</v>
      </c>
      <c r="Y41" s="379">
        <f t="shared" si="8"/>
        <v>86.615175</v>
      </c>
      <c r="Z41" s="256">
        <f t="shared" si="9"/>
        <v>6.261675000000011</v>
      </c>
      <c r="AA41" s="83"/>
      <c r="AB41" s="82"/>
    </row>
    <row r="42" spans="1:26" s="8" customFormat="1" ht="15.75" thickBot="1">
      <c r="A42" s="254" t="s">
        <v>161</v>
      </c>
      <c r="B42" s="189">
        <v>3423600</v>
      </c>
      <c r="C42" s="187">
        <v>-257850</v>
      </c>
      <c r="D42" s="195">
        <v>-0.07</v>
      </c>
      <c r="E42" s="189">
        <v>159300</v>
      </c>
      <c r="F42" s="120">
        <v>5400</v>
      </c>
      <c r="G42" s="195">
        <v>0.04</v>
      </c>
      <c r="H42" s="189">
        <v>10800</v>
      </c>
      <c r="I42" s="120">
        <v>1350</v>
      </c>
      <c r="J42" s="195">
        <v>0.14</v>
      </c>
      <c r="K42" s="187">
        <v>3593700</v>
      </c>
      <c r="L42" s="120">
        <v>-251100</v>
      </c>
      <c r="M42" s="195">
        <v>-0.07</v>
      </c>
      <c r="N42" s="200">
        <v>3557250</v>
      </c>
      <c r="O42" s="201">
        <f t="shared" si="10"/>
        <v>0.9898572501878287</v>
      </c>
      <c r="P42" s="116">
        <f>Volume!K42</f>
        <v>200.6</v>
      </c>
      <c r="Q42" s="73">
        <f>Volume!J42</f>
        <v>203.2</v>
      </c>
      <c r="R42" s="376">
        <f t="shared" si="1"/>
        <v>73.023984</v>
      </c>
      <c r="S42" s="377">
        <f t="shared" si="2"/>
        <v>72.28332</v>
      </c>
      <c r="T42" s="378">
        <f t="shared" si="3"/>
        <v>3844800</v>
      </c>
      <c r="U42" s="377">
        <f t="shared" si="4"/>
        <v>-6.530898876404495</v>
      </c>
      <c r="V42" s="377">
        <f t="shared" si="5"/>
        <v>69.567552</v>
      </c>
      <c r="W42" s="377">
        <f t="shared" si="6"/>
        <v>3.236976</v>
      </c>
      <c r="X42" s="377">
        <f t="shared" si="7"/>
        <v>0.219456</v>
      </c>
      <c r="Y42" s="379">
        <f t="shared" si="8"/>
        <v>77.126688</v>
      </c>
      <c r="Z42" s="256">
        <f t="shared" si="9"/>
        <v>-4.102704000000003</v>
      </c>
    </row>
    <row r="43" spans="1:26" s="8" customFormat="1" ht="15.75" thickBot="1">
      <c r="A43" s="254" t="s">
        <v>247</v>
      </c>
      <c r="B43" s="189">
        <v>494100</v>
      </c>
      <c r="C43" s="187">
        <v>15300</v>
      </c>
      <c r="D43" s="195">
        <v>0.03</v>
      </c>
      <c r="E43" s="189">
        <v>0</v>
      </c>
      <c r="F43" s="120">
        <v>0</v>
      </c>
      <c r="G43" s="195">
        <v>0</v>
      </c>
      <c r="H43" s="189">
        <v>0</v>
      </c>
      <c r="I43" s="120">
        <v>0</v>
      </c>
      <c r="J43" s="195">
        <v>0</v>
      </c>
      <c r="K43" s="187">
        <v>494100</v>
      </c>
      <c r="L43" s="120">
        <v>15300</v>
      </c>
      <c r="M43" s="195">
        <v>0.03</v>
      </c>
      <c r="N43" s="200">
        <v>492000</v>
      </c>
      <c r="O43" s="201">
        <f t="shared" si="10"/>
        <v>0.9957498482088646</v>
      </c>
      <c r="P43" s="116">
        <f>Volume!K43</f>
        <v>1042.8</v>
      </c>
      <c r="Q43" s="73">
        <f>Volume!J43</f>
        <v>1038.95</v>
      </c>
      <c r="R43" s="376">
        <f t="shared" si="1"/>
        <v>51.3345195</v>
      </c>
      <c r="S43" s="377">
        <f t="shared" si="2"/>
        <v>51.11634</v>
      </c>
      <c r="T43" s="378">
        <f t="shared" si="3"/>
        <v>478800</v>
      </c>
      <c r="U43" s="377">
        <f t="shared" si="4"/>
        <v>3.195488721804511</v>
      </c>
      <c r="V43" s="377">
        <f t="shared" si="5"/>
        <v>51.3345195</v>
      </c>
      <c r="W43" s="377">
        <f t="shared" si="6"/>
        <v>0</v>
      </c>
      <c r="X43" s="377">
        <f t="shared" si="7"/>
        <v>0</v>
      </c>
      <c r="Y43" s="379">
        <f t="shared" si="8"/>
        <v>49.929264</v>
      </c>
      <c r="Z43" s="256">
        <f t="shared" si="9"/>
        <v>1.4052554999999955</v>
      </c>
    </row>
    <row r="44" spans="1:26" s="8" customFormat="1" ht="15.75" thickBot="1">
      <c r="A44" s="254" t="s">
        <v>188</v>
      </c>
      <c r="B44" s="380">
        <v>4758350</v>
      </c>
      <c r="C44" s="188">
        <v>-165200</v>
      </c>
      <c r="D44" s="196">
        <v>-0.03</v>
      </c>
      <c r="E44" s="198">
        <v>660800</v>
      </c>
      <c r="F44" s="192">
        <v>8850</v>
      </c>
      <c r="G44" s="196">
        <v>0.01</v>
      </c>
      <c r="H44" s="190">
        <v>26550</v>
      </c>
      <c r="I44" s="193">
        <v>0</v>
      </c>
      <c r="J44" s="196">
        <v>0</v>
      </c>
      <c r="K44" s="187">
        <v>5445700</v>
      </c>
      <c r="L44" s="120">
        <v>-156350</v>
      </c>
      <c r="M44" s="199">
        <v>-0.03</v>
      </c>
      <c r="N44" s="202">
        <v>5345400</v>
      </c>
      <c r="O44" s="201">
        <f t="shared" si="10"/>
        <v>0.9815817984832069</v>
      </c>
      <c r="P44" s="116">
        <f>Volume!K44</f>
        <v>92.3</v>
      </c>
      <c r="Q44" s="73">
        <f>Volume!J44</f>
        <v>86.8</v>
      </c>
      <c r="R44" s="376">
        <f t="shared" si="1"/>
        <v>47.268676</v>
      </c>
      <c r="S44" s="377">
        <f t="shared" si="2"/>
        <v>46.398072</v>
      </c>
      <c r="T44" s="378">
        <f t="shared" si="3"/>
        <v>5602050</v>
      </c>
      <c r="U44" s="377">
        <f t="shared" si="4"/>
        <v>-2.790942601369142</v>
      </c>
      <c r="V44" s="377">
        <f t="shared" si="5"/>
        <v>41.302478</v>
      </c>
      <c r="W44" s="377">
        <f t="shared" si="6"/>
        <v>5.735744</v>
      </c>
      <c r="X44" s="377">
        <f t="shared" si="7"/>
        <v>0.230454</v>
      </c>
      <c r="Y44" s="379">
        <f t="shared" si="8"/>
        <v>51.7069215</v>
      </c>
      <c r="Z44" s="256">
        <f t="shared" si="9"/>
        <v>-4.438245500000001</v>
      </c>
    </row>
    <row r="45" spans="1:28" s="62" customFormat="1" ht="15.75" thickBot="1">
      <c r="A45" s="254" t="s">
        <v>248</v>
      </c>
      <c r="B45" s="189">
        <v>875000</v>
      </c>
      <c r="C45" s="187">
        <v>30100</v>
      </c>
      <c r="D45" s="195">
        <v>0.04</v>
      </c>
      <c r="E45" s="189">
        <v>350</v>
      </c>
      <c r="F45" s="120">
        <v>0</v>
      </c>
      <c r="G45" s="195">
        <v>0</v>
      </c>
      <c r="H45" s="189">
        <v>0</v>
      </c>
      <c r="I45" s="120">
        <v>0</v>
      </c>
      <c r="J45" s="195">
        <v>0</v>
      </c>
      <c r="K45" s="187">
        <v>875350</v>
      </c>
      <c r="L45" s="120">
        <v>30100</v>
      </c>
      <c r="M45" s="195">
        <v>0.04</v>
      </c>
      <c r="N45" s="200">
        <v>851900</v>
      </c>
      <c r="O45" s="201">
        <f t="shared" si="10"/>
        <v>0.9732107157137145</v>
      </c>
      <c r="P45" s="116">
        <f>Volume!K45</f>
        <v>1779.45</v>
      </c>
      <c r="Q45" s="73">
        <f>Volume!J45</f>
        <v>1652.15</v>
      </c>
      <c r="R45" s="376">
        <f t="shared" si="1"/>
        <v>144.62095025</v>
      </c>
      <c r="S45" s="377">
        <f t="shared" si="2"/>
        <v>140.7466585</v>
      </c>
      <c r="T45" s="378">
        <f t="shared" si="3"/>
        <v>845250</v>
      </c>
      <c r="U45" s="377">
        <f t="shared" si="4"/>
        <v>3.5610766045548656</v>
      </c>
      <c r="V45" s="377">
        <f t="shared" si="5"/>
        <v>144.563125</v>
      </c>
      <c r="W45" s="377">
        <f t="shared" si="6"/>
        <v>0.05782525</v>
      </c>
      <c r="X45" s="377">
        <f t="shared" si="7"/>
        <v>0</v>
      </c>
      <c r="Y45" s="379">
        <f t="shared" si="8"/>
        <v>150.40801125</v>
      </c>
      <c r="Z45" s="256">
        <f t="shared" si="9"/>
        <v>-5.787060999999994</v>
      </c>
      <c r="AA45" s="83"/>
      <c r="AB45" s="82"/>
    </row>
    <row r="46" spans="1:28" s="62" customFormat="1" ht="15.75" thickBot="1">
      <c r="A46" s="254" t="s">
        <v>218</v>
      </c>
      <c r="B46" s="189">
        <v>25014000</v>
      </c>
      <c r="C46" s="187">
        <v>-1963500</v>
      </c>
      <c r="D46" s="195">
        <v>-0.07</v>
      </c>
      <c r="E46" s="189">
        <v>5626500</v>
      </c>
      <c r="F46" s="120">
        <v>41250</v>
      </c>
      <c r="G46" s="195">
        <v>0.01</v>
      </c>
      <c r="H46" s="189">
        <v>1443750</v>
      </c>
      <c r="I46" s="120">
        <v>24750</v>
      </c>
      <c r="J46" s="195">
        <v>0.02</v>
      </c>
      <c r="K46" s="187">
        <v>32084250</v>
      </c>
      <c r="L46" s="120">
        <v>-1897500</v>
      </c>
      <c r="M46" s="195">
        <v>-0.06</v>
      </c>
      <c r="N46" s="200">
        <v>31762500</v>
      </c>
      <c r="O46" s="201">
        <f t="shared" si="10"/>
        <v>0.9899717150938545</v>
      </c>
      <c r="P46" s="116">
        <f>Volume!K46</f>
        <v>91.55</v>
      </c>
      <c r="Q46" s="73">
        <f>Volume!J46</f>
        <v>89.95</v>
      </c>
      <c r="R46" s="376">
        <f t="shared" si="1"/>
        <v>288.59782875</v>
      </c>
      <c r="S46" s="377">
        <f t="shared" si="2"/>
        <v>285.7036875</v>
      </c>
      <c r="T46" s="378">
        <f t="shared" si="3"/>
        <v>33981750</v>
      </c>
      <c r="U46" s="377">
        <f t="shared" si="4"/>
        <v>-5.583879582422918</v>
      </c>
      <c r="V46" s="377">
        <f t="shared" si="5"/>
        <v>225.00093</v>
      </c>
      <c r="W46" s="377">
        <f t="shared" si="6"/>
        <v>50.6103675</v>
      </c>
      <c r="X46" s="377">
        <f t="shared" si="7"/>
        <v>12.98653125</v>
      </c>
      <c r="Y46" s="379">
        <f t="shared" si="8"/>
        <v>311.10292125</v>
      </c>
      <c r="Z46" s="256">
        <f t="shared" si="9"/>
        <v>-22.50509249999999</v>
      </c>
      <c r="AA46" s="83"/>
      <c r="AB46" s="82"/>
    </row>
    <row r="47" spans="1:28" s="62" customFormat="1" ht="15.75" thickBot="1">
      <c r="A47" s="254" t="s">
        <v>220</v>
      </c>
      <c r="B47" s="189">
        <v>1236300</v>
      </c>
      <c r="C47" s="187">
        <v>1300</v>
      </c>
      <c r="D47" s="195">
        <v>0</v>
      </c>
      <c r="E47" s="189">
        <v>0</v>
      </c>
      <c r="F47" s="120">
        <v>0</v>
      </c>
      <c r="G47" s="195">
        <v>0</v>
      </c>
      <c r="H47" s="189">
        <v>0</v>
      </c>
      <c r="I47" s="120">
        <v>0</v>
      </c>
      <c r="J47" s="195">
        <v>0</v>
      </c>
      <c r="K47" s="187">
        <v>1236300</v>
      </c>
      <c r="L47" s="120">
        <v>1300</v>
      </c>
      <c r="M47" s="195">
        <v>0</v>
      </c>
      <c r="N47" s="200">
        <v>1233050</v>
      </c>
      <c r="O47" s="201">
        <f t="shared" si="10"/>
        <v>0.9973711882229233</v>
      </c>
      <c r="P47" s="116">
        <f>Volume!K47</f>
        <v>444.1</v>
      </c>
      <c r="Q47" s="73">
        <f>Volume!J47</f>
        <v>433.35</v>
      </c>
      <c r="R47" s="376">
        <f t="shared" si="1"/>
        <v>53.5750605</v>
      </c>
      <c r="S47" s="377">
        <f t="shared" si="2"/>
        <v>53.43422175</v>
      </c>
      <c r="T47" s="378">
        <f t="shared" si="3"/>
        <v>1235000</v>
      </c>
      <c r="U47" s="377">
        <f t="shared" si="4"/>
        <v>0.10526315789473684</v>
      </c>
      <c r="V47" s="377">
        <f t="shared" si="5"/>
        <v>53.5750605</v>
      </c>
      <c r="W47" s="377">
        <f t="shared" si="6"/>
        <v>0</v>
      </c>
      <c r="X47" s="377">
        <f t="shared" si="7"/>
        <v>0</v>
      </c>
      <c r="Y47" s="379">
        <f t="shared" si="8"/>
        <v>54.84635</v>
      </c>
      <c r="Z47" s="256">
        <f t="shared" si="9"/>
        <v>-1.2712895000000017</v>
      </c>
      <c r="AA47" s="83"/>
      <c r="AB47" s="82"/>
    </row>
    <row r="48" spans="1:28" s="62" customFormat="1" ht="15.75" thickBot="1">
      <c r="A48" s="254" t="s">
        <v>4</v>
      </c>
      <c r="B48" s="189">
        <v>831600</v>
      </c>
      <c r="C48" s="187">
        <v>72900</v>
      </c>
      <c r="D48" s="195">
        <v>0.1</v>
      </c>
      <c r="E48" s="189">
        <v>0</v>
      </c>
      <c r="F48" s="120">
        <v>0</v>
      </c>
      <c r="G48" s="195">
        <v>0</v>
      </c>
      <c r="H48" s="189">
        <v>0</v>
      </c>
      <c r="I48" s="120">
        <v>0</v>
      </c>
      <c r="J48" s="195">
        <v>0</v>
      </c>
      <c r="K48" s="187">
        <v>831600</v>
      </c>
      <c r="L48" s="120">
        <v>72900</v>
      </c>
      <c r="M48" s="195">
        <v>0.1</v>
      </c>
      <c r="N48" s="200">
        <v>822900</v>
      </c>
      <c r="O48" s="201">
        <f t="shared" si="10"/>
        <v>0.9895382395382395</v>
      </c>
      <c r="P48" s="116">
        <f>Volume!K48</f>
        <v>1207.75</v>
      </c>
      <c r="Q48" s="73">
        <f>Volume!J48</f>
        <v>1117.3</v>
      </c>
      <c r="R48" s="376">
        <f t="shared" si="1"/>
        <v>92.914668</v>
      </c>
      <c r="S48" s="377">
        <f t="shared" si="2"/>
        <v>91.942617</v>
      </c>
      <c r="T48" s="378">
        <f t="shared" si="3"/>
        <v>758700</v>
      </c>
      <c r="U48" s="377">
        <f t="shared" si="4"/>
        <v>9.608540925266903</v>
      </c>
      <c r="V48" s="377">
        <f t="shared" si="5"/>
        <v>92.914668</v>
      </c>
      <c r="W48" s="377">
        <f t="shared" si="6"/>
        <v>0</v>
      </c>
      <c r="X48" s="377">
        <f t="shared" si="7"/>
        <v>0</v>
      </c>
      <c r="Y48" s="379">
        <f t="shared" si="8"/>
        <v>91.6319925</v>
      </c>
      <c r="Z48" s="256">
        <f t="shared" si="9"/>
        <v>1.2826755000000105</v>
      </c>
      <c r="AA48" s="83"/>
      <c r="AB48" s="82"/>
    </row>
    <row r="49" spans="1:28" s="62" customFormat="1" ht="15.75" thickBot="1">
      <c r="A49" s="254" t="s">
        <v>95</v>
      </c>
      <c r="B49" s="189">
        <v>1571600</v>
      </c>
      <c r="C49" s="187">
        <v>114800</v>
      </c>
      <c r="D49" s="195">
        <v>0.08</v>
      </c>
      <c r="E49" s="189">
        <v>6400</v>
      </c>
      <c r="F49" s="120">
        <v>0</v>
      </c>
      <c r="G49" s="195">
        <v>0</v>
      </c>
      <c r="H49" s="189">
        <v>1200</v>
      </c>
      <c r="I49" s="120">
        <v>0</v>
      </c>
      <c r="J49" s="195">
        <v>0</v>
      </c>
      <c r="K49" s="187">
        <v>1579200</v>
      </c>
      <c r="L49" s="120">
        <v>114800</v>
      </c>
      <c r="M49" s="195">
        <v>0.08</v>
      </c>
      <c r="N49" s="200">
        <v>1576800</v>
      </c>
      <c r="O49" s="201">
        <f t="shared" si="10"/>
        <v>0.9984802431610942</v>
      </c>
      <c r="P49" s="116">
        <f>Volume!K49</f>
        <v>712.7</v>
      </c>
      <c r="Q49" s="73">
        <f>Volume!J49</f>
        <v>692.25</v>
      </c>
      <c r="R49" s="376">
        <f t="shared" si="1"/>
        <v>109.32012</v>
      </c>
      <c r="S49" s="377">
        <f t="shared" si="2"/>
        <v>109.15398</v>
      </c>
      <c r="T49" s="378">
        <f t="shared" si="3"/>
        <v>1464400</v>
      </c>
      <c r="U49" s="377">
        <f t="shared" si="4"/>
        <v>7.839388145315487</v>
      </c>
      <c r="V49" s="377">
        <f t="shared" si="5"/>
        <v>108.79401</v>
      </c>
      <c r="W49" s="377">
        <f t="shared" si="6"/>
        <v>0.44304</v>
      </c>
      <c r="X49" s="377">
        <f t="shared" si="7"/>
        <v>0.08307</v>
      </c>
      <c r="Y49" s="379">
        <f t="shared" si="8"/>
        <v>104.36778800000002</v>
      </c>
      <c r="Z49" s="256">
        <f t="shared" si="9"/>
        <v>4.952331999999984</v>
      </c>
      <c r="AA49" s="83"/>
      <c r="AB49" s="82"/>
    </row>
    <row r="50" spans="1:28" s="62" customFormat="1" ht="15.75" thickBot="1">
      <c r="A50" s="254" t="s">
        <v>219</v>
      </c>
      <c r="B50" s="189">
        <v>1022400</v>
      </c>
      <c r="C50" s="187">
        <v>4400</v>
      </c>
      <c r="D50" s="195">
        <v>0</v>
      </c>
      <c r="E50" s="189">
        <v>6800</v>
      </c>
      <c r="F50" s="120">
        <v>0</v>
      </c>
      <c r="G50" s="195">
        <v>0</v>
      </c>
      <c r="H50" s="189">
        <v>800</v>
      </c>
      <c r="I50" s="120">
        <v>0</v>
      </c>
      <c r="J50" s="195">
        <v>0</v>
      </c>
      <c r="K50" s="187">
        <v>1030000</v>
      </c>
      <c r="L50" s="120">
        <v>4400</v>
      </c>
      <c r="M50" s="195">
        <v>0</v>
      </c>
      <c r="N50" s="200">
        <v>1019200</v>
      </c>
      <c r="O50" s="201">
        <f t="shared" si="10"/>
        <v>0.9895145631067961</v>
      </c>
      <c r="P50" s="116">
        <f>Volume!K50</f>
        <v>751.8</v>
      </c>
      <c r="Q50" s="73">
        <f>Volume!J50</f>
        <v>705.3</v>
      </c>
      <c r="R50" s="376">
        <f t="shared" si="1"/>
        <v>72.6459</v>
      </c>
      <c r="S50" s="377">
        <f t="shared" si="2"/>
        <v>71.884176</v>
      </c>
      <c r="T50" s="378">
        <f t="shared" si="3"/>
        <v>1025600</v>
      </c>
      <c r="U50" s="377">
        <f t="shared" si="4"/>
        <v>0.4290171606864275</v>
      </c>
      <c r="V50" s="377">
        <f t="shared" si="5"/>
        <v>72.109872</v>
      </c>
      <c r="W50" s="377">
        <f t="shared" si="6"/>
        <v>0.479604</v>
      </c>
      <c r="X50" s="377">
        <f t="shared" si="7"/>
        <v>0.056424</v>
      </c>
      <c r="Y50" s="379">
        <f t="shared" si="8"/>
        <v>77.104608</v>
      </c>
      <c r="Z50" s="256">
        <f t="shared" si="9"/>
        <v>-4.4587080000000014</v>
      </c>
      <c r="AA50" s="83"/>
      <c r="AB50" s="82"/>
    </row>
    <row r="51" spans="1:28" s="62" customFormat="1" ht="15.75" thickBot="1">
      <c r="A51" s="254" t="s">
        <v>5</v>
      </c>
      <c r="B51" s="189">
        <v>22440055</v>
      </c>
      <c r="C51" s="187">
        <v>-572605</v>
      </c>
      <c r="D51" s="195">
        <v>-0.02</v>
      </c>
      <c r="E51" s="189">
        <v>2030435</v>
      </c>
      <c r="F51" s="120">
        <v>17545</v>
      </c>
      <c r="G51" s="195">
        <v>0.01</v>
      </c>
      <c r="H51" s="189">
        <v>173855</v>
      </c>
      <c r="I51" s="120">
        <v>1595</v>
      </c>
      <c r="J51" s="195">
        <v>0.01</v>
      </c>
      <c r="K51" s="187">
        <v>24644345</v>
      </c>
      <c r="L51" s="120">
        <v>-553465</v>
      </c>
      <c r="M51" s="195">
        <v>-0.02</v>
      </c>
      <c r="N51" s="200">
        <v>24352460</v>
      </c>
      <c r="O51" s="201">
        <f t="shared" si="10"/>
        <v>0.9881561064008803</v>
      </c>
      <c r="P51" s="116">
        <f>Volume!K51</f>
        <v>159.55</v>
      </c>
      <c r="Q51" s="73">
        <f>Volume!J51</f>
        <v>152.75</v>
      </c>
      <c r="R51" s="376">
        <f t="shared" si="1"/>
        <v>376.442369875</v>
      </c>
      <c r="S51" s="377">
        <f t="shared" si="2"/>
        <v>371.9838265</v>
      </c>
      <c r="T51" s="378">
        <f t="shared" si="3"/>
        <v>25197810</v>
      </c>
      <c r="U51" s="377">
        <f t="shared" si="4"/>
        <v>-2.1964805671604</v>
      </c>
      <c r="V51" s="377">
        <f t="shared" si="5"/>
        <v>342.771840125</v>
      </c>
      <c r="W51" s="377">
        <f t="shared" si="6"/>
        <v>31.014894625</v>
      </c>
      <c r="X51" s="377">
        <f t="shared" si="7"/>
        <v>2.655635125</v>
      </c>
      <c r="Y51" s="379">
        <f t="shared" si="8"/>
        <v>402.03105855000007</v>
      </c>
      <c r="Z51" s="256">
        <f t="shared" si="9"/>
        <v>-25.58868867500007</v>
      </c>
      <c r="AA51" s="83"/>
      <c r="AB51" s="82"/>
    </row>
    <row r="52" spans="1:28" s="62" customFormat="1" ht="15.75" thickBot="1">
      <c r="A52" s="254" t="s">
        <v>221</v>
      </c>
      <c r="B52" s="189">
        <v>9548000</v>
      </c>
      <c r="C52" s="187">
        <v>140000</v>
      </c>
      <c r="D52" s="195">
        <v>0.01</v>
      </c>
      <c r="E52" s="189">
        <v>734000</v>
      </c>
      <c r="F52" s="120">
        <v>60000</v>
      </c>
      <c r="G52" s="195">
        <v>0.09</v>
      </c>
      <c r="H52" s="189">
        <v>84000</v>
      </c>
      <c r="I52" s="120">
        <v>0</v>
      </c>
      <c r="J52" s="195">
        <v>0</v>
      </c>
      <c r="K52" s="187">
        <v>10366000</v>
      </c>
      <c r="L52" s="120">
        <v>200000</v>
      </c>
      <c r="M52" s="195">
        <v>0.02</v>
      </c>
      <c r="N52" s="200">
        <v>10232000</v>
      </c>
      <c r="O52" s="201">
        <f t="shared" si="10"/>
        <v>0.9870731236735482</v>
      </c>
      <c r="P52" s="116">
        <f>Volume!K52</f>
        <v>206.15</v>
      </c>
      <c r="Q52" s="73">
        <f>Volume!J52</f>
        <v>196.7</v>
      </c>
      <c r="R52" s="376">
        <f t="shared" si="1"/>
        <v>203.89922</v>
      </c>
      <c r="S52" s="377">
        <f t="shared" si="2"/>
        <v>201.26344</v>
      </c>
      <c r="T52" s="378">
        <f t="shared" si="3"/>
        <v>10166000</v>
      </c>
      <c r="U52" s="377">
        <f t="shared" si="4"/>
        <v>1.967342120794806</v>
      </c>
      <c r="V52" s="377">
        <f t="shared" si="5"/>
        <v>187.80916</v>
      </c>
      <c r="W52" s="377">
        <f t="shared" si="6"/>
        <v>14.43778</v>
      </c>
      <c r="X52" s="377">
        <f t="shared" si="7"/>
        <v>1.6522799999999997</v>
      </c>
      <c r="Y52" s="379">
        <f t="shared" si="8"/>
        <v>209.57209</v>
      </c>
      <c r="Z52" s="256">
        <f t="shared" si="9"/>
        <v>-5.672869999999989</v>
      </c>
      <c r="AA52" s="83"/>
      <c r="AB52" s="82"/>
    </row>
    <row r="53" spans="1:28" s="62" customFormat="1" ht="15.75" thickBot="1">
      <c r="A53" s="254" t="s">
        <v>222</v>
      </c>
      <c r="B53" s="189">
        <v>2479750</v>
      </c>
      <c r="C53" s="187">
        <v>-15600</v>
      </c>
      <c r="D53" s="195">
        <v>-0.01</v>
      </c>
      <c r="E53" s="189">
        <v>234650</v>
      </c>
      <c r="F53" s="120">
        <v>3250</v>
      </c>
      <c r="G53" s="195">
        <v>0.01</v>
      </c>
      <c r="H53" s="189">
        <v>41600</v>
      </c>
      <c r="I53" s="120">
        <v>0</v>
      </c>
      <c r="J53" s="195">
        <v>0</v>
      </c>
      <c r="K53" s="187">
        <v>2756000</v>
      </c>
      <c r="L53" s="120">
        <v>-12350</v>
      </c>
      <c r="M53" s="195">
        <v>0</v>
      </c>
      <c r="N53" s="200">
        <v>2744300</v>
      </c>
      <c r="O53" s="201">
        <f t="shared" si="10"/>
        <v>0.995754716981132</v>
      </c>
      <c r="P53" s="116">
        <f>Volume!K53</f>
        <v>232.85</v>
      </c>
      <c r="Q53" s="73">
        <f>Volume!J53</f>
        <v>222.95</v>
      </c>
      <c r="R53" s="376">
        <f t="shared" si="1"/>
        <v>61.44502</v>
      </c>
      <c r="S53" s="377">
        <f t="shared" si="2"/>
        <v>61.1841685</v>
      </c>
      <c r="T53" s="378">
        <f t="shared" si="3"/>
        <v>2768350</v>
      </c>
      <c r="U53" s="377">
        <f t="shared" si="4"/>
        <v>-0.4461141112937309</v>
      </c>
      <c r="V53" s="377">
        <f t="shared" si="5"/>
        <v>55.28602625</v>
      </c>
      <c r="W53" s="377">
        <f t="shared" si="6"/>
        <v>5.23152175</v>
      </c>
      <c r="X53" s="377">
        <f t="shared" si="7"/>
        <v>0.927472</v>
      </c>
      <c r="Y53" s="379">
        <f t="shared" si="8"/>
        <v>64.46102975</v>
      </c>
      <c r="Z53" s="256">
        <f t="shared" si="9"/>
        <v>-3.016009749999995</v>
      </c>
      <c r="AA53" s="83"/>
      <c r="AB53" s="82"/>
    </row>
    <row r="54" spans="1:28" s="62" customFormat="1" ht="15.75" thickBot="1">
      <c r="A54" s="254" t="s">
        <v>59</v>
      </c>
      <c r="B54" s="189">
        <v>437400</v>
      </c>
      <c r="C54" s="187">
        <v>-28200</v>
      </c>
      <c r="D54" s="195">
        <v>-0.06</v>
      </c>
      <c r="E54" s="189">
        <v>0</v>
      </c>
      <c r="F54" s="120">
        <v>0</v>
      </c>
      <c r="G54" s="195">
        <v>0</v>
      </c>
      <c r="H54" s="189">
        <v>0</v>
      </c>
      <c r="I54" s="120">
        <v>0</v>
      </c>
      <c r="J54" s="195">
        <v>0</v>
      </c>
      <c r="K54" s="187">
        <v>437400</v>
      </c>
      <c r="L54" s="120">
        <v>-28200</v>
      </c>
      <c r="M54" s="195">
        <v>-0.06</v>
      </c>
      <c r="N54" s="200">
        <v>430200</v>
      </c>
      <c r="O54" s="201">
        <f t="shared" si="10"/>
        <v>0.9835390946502057</v>
      </c>
      <c r="P54" s="116">
        <f>Volume!K54</f>
        <v>966.85</v>
      </c>
      <c r="Q54" s="73">
        <f>Volume!J54</f>
        <v>942.95</v>
      </c>
      <c r="R54" s="376">
        <f t="shared" si="1"/>
        <v>41.244633</v>
      </c>
      <c r="S54" s="377">
        <f t="shared" si="2"/>
        <v>40.565709</v>
      </c>
      <c r="T54" s="378">
        <f t="shared" si="3"/>
        <v>465600</v>
      </c>
      <c r="U54" s="377">
        <f t="shared" si="4"/>
        <v>-6.056701030927835</v>
      </c>
      <c r="V54" s="377">
        <f t="shared" si="5"/>
        <v>41.244633</v>
      </c>
      <c r="W54" s="377">
        <f t="shared" si="6"/>
        <v>0</v>
      </c>
      <c r="X54" s="377">
        <f t="shared" si="7"/>
        <v>0</v>
      </c>
      <c r="Y54" s="379">
        <f t="shared" si="8"/>
        <v>45.016536</v>
      </c>
      <c r="Z54" s="256">
        <f t="shared" si="9"/>
        <v>-3.771903000000002</v>
      </c>
      <c r="AA54" s="83"/>
      <c r="AB54" s="82"/>
    </row>
    <row r="55" spans="1:28" s="62" customFormat="1" ht="15.75" thickBot="1">
      <c r="A55" s="254" t="s">
        <v>223</v>
      </c>
      <c r="B55" s="189">
        <v>5092500</v>
      </c>
      <c r="C55" s="187">
        <v>-131600</v>
      </c>
      <c r="D55" s="195">
        <v>-0.03</v>
      </c>
      <c r="E55" s="189">
        <v>86800</v>
      </c>
      <c r="F55" s="120">
        <v>15400</v>
      </c>
      <c r="G55" s="195">
        <v>0.22</v>
      </c>
      <c r="H55" s="189">
        <v>13300</v>
      </c>
      <c r="I55" s="120">
        <v>0</v>
      </c>
      <c r="J55" s="195">
        <v>0</v>
      </c>
      <c r="K55" s="187">
        <v>5192600</v>
      </c>
      <c r="L55" s="120">
        <v>-116200</v>
      </c>
      <c r="M55" s="195">
        <v>-0.02</v>
      </c>
      <c r="N55" s="200">
        <v>5049800</v>
      </c>
      <c r="O55" s="201">
        <f t="shared" si="10"/>
        <v>0.9724993259638717</v>
      </c>
      <c r="P55" s="116">
        <f>Volume!K55</f>
        <v>500.35</v>
      </c>
      <c r="Q55" s="73">
        <f>Volume!J55</f>
        <v>474.2</v>
      </c>
      <c r="R55" s="376">
        <f t="shared" si="1"/>
        <v>246.233092</v>
      </c>
      <c r="S55" s="377">
        <f t="shared" si="2"/>
        <v>239.461516</v>
      </c>
      <c r="T55" s="378">
        <f t="shared" si="3"/>
        <v>5308800</v>
      </c>
      <c r="U55" s="377">
        <f t="shared" si="4"/>
        <v>-2.188818565400844</v>
      </c>
      <c r="V55" s="377">
        <f t="shared" si="5"/>
        <v>241.48635</v>
      </c>
      <c r="W55" s="377">
        <f t="shared" si="6"/>
        <v>4.116056</v>
      </c>
      <c r="X55" s="377">
        <f t="shared" si="7"/>
        <v>0.630686</v>
      </c>
      <c r="Y55" s="379">
        <f t="shared" si="8"/>
        <v>265.625808</v>
      </c>
      <c r="Z55" s="256">
        <f t="shared" si="9"/>
        <v>-19.392716000000007</v>
      </c>
      <c r="AA55" s="83"/>
      <c r="AB55" s="82"/>
    </row>
    <row r="56" spans="1:26" s="8" customFormat="1" ht="15.75" thickBot="1">
      <c r="A56" s="254" t="s">
        <v>163</v>
      </c>
      <c r="B56" s="189">
        <v>16156800</v>
      </c>
      <c r="C56" s="187">
        <v>-369600</v>
      </c>
      <c r="D56" s="195">
        <v>-0.02</v>
      </c>
      <c r="E56" s="189">
        <v>2313600</v>
      </c>
      <c r="F56" s="120">
        <v>38400</v>
      </c>
      <c r="G56" s="195">
        <v>0.02</v>
      </c>
      <c r="H56" s="189">
        <v>103200</v>
      </c>
      <c r="I56" s="120">
        <v>2400</v>
      </c>
      <c r="J56" s="195">
        <v>0.02</v>
      </c>
      <c r="K56" s="187">
        <v>18573600</v>
      </c>
      <c r="L56" s="120">
        <v>-328800</v>
      </c>
      <c r="M56" s="195">
        <v>-0.02</v>
      </c>
      <c r="N56" s="200">
        <v>18369600</v>
      </c>
      <c r="O56" s="201">
        <f t="shared" si="10"/>
        <v>0.9890166688202611</v>
      </c>
      <c r="P56" s="116">
        <f>Volume!K56</f>
        <v>56.8</v>
      </c>
      <c r="Q56" s="73">
        <f>Volume!J56</f>
        <v>55.4</v>
      </c>
      <c r="R56" s="376">
        <f t="shared" si="1"/>
        <v>102.897744</v>
      </c>
      <c r="S56" s="377">
        <f t="shared" si="2"/>
        <v>101.767584</v>
      </c>
      <c r="T56" s="378">
        <f t="shared" si="3"/>
        <v>18902400</v>
      </c>
      <c r="U56" s="377">
        <f t="shared" si="4"/>
        <v>-1.7394616556627729</v>
      </c>
      <c r="V56" s="377">
        <f t="shared" si="5"/>
        <v>89.508672</v>
      </c>
      <c r="W56" s="377">
        <f t="shared" si="6"/>
        <v>12.817344</v>
      </c>
      <c r="X56" s="377">
        <f t="shared" si="7"/>
        <v>0.571728</v>
      </c>
      <c r="Y56" s="379">
        <f t="shared" si="8"/>
        <v>107.365632</v>
      </c>
      <c r="Z56" s="256">
        <f t="shared" si="9"/>
        <v>-4.467888000000002</v>
      </c>
    </row>
    <row r="57" spans="1:26" s="8" customFormat="1" ht="15.75" thickBot="1">
      <c r="A57" s="254" t="s">
        <v>207</v>
      </c>
      <c r="B57" s="189">
        <v>17865200</v>
      </c>
      <c r="C57" s="187">
        <v>-94400</v>
      </c>
      <c r="D57" s="195">
        <v>-0.01</v>
      </c>
      <c r="E57" s="189">
        <v>2802500</v>
      </c>
      <c r="F57" s="120">
        <v>76700</v>
      </c>
      <c r="G57" s="195">
        <v>0.03</v>
      </c>
      <c r="H57" s="189">
        <v>418900</v>
      </c>
      <c r="I57" s="120">
        <v>41300</v>
      </c>
      <c r="J57" s="195">
        <v>0.11</v>
      </c>
      <c r="K57" s="187">
        <v>21086600</v>
      </c>
      <c r="L57" s="120">
        <v>23600</v>
      </c>
      <c r="M57" s="195">
        <v>0</v>
      </c>
      <c r="N57" s="200">
        <v>20390400</v>
      </c>
      <c r="O57" s="201">
        <f>N57/K57</f>
        <v>0.9669837716843872</v>
      </c>
      <c r="P57" s="116">
        <f>Volume!K57</f>
        <v>56.6</v>
      </c>
      <c r="Q57" s="73">
        <f>Volume!J57</f>
        <v>54.4</v>
      </c>
      <c r="R57" s="376">
        <f t="shared" si="1"/>
        <v>114.711104</v>
      </c>
      <c r="S57" s="377">
        <f t="shared" si="2"/>
        <v>110.923776</v>
      </c>
      <c r="T57" s="378">
        <f t="shared" si="3"/>
        <v>21063000</v>
      </c>
      <c r="U57" s="377">
        <f t="shared" si="4"/>
        <v>0.11204481792717086</v>
      </c>
      <c r="V57" s="377">
        <f t="shared" si="5"/>
        <v>97.186688</v>
      </c>
      <c r="W57" s="377">
        <f t="shared" si="6"/>
        <v>15.2456</v>
      </c>
      <c r="X57" s="377">
        <f t="shared" si="7"/>
        <v>2.278816</v>
      </c>
      <c r="Y57" s="379">
        <f t="shared" si="8"/>
        <v>119.21658</v>
      </c>
      <c r="Z57" s="256">
        <f t="shared" si="9"/>
        <v>-4.505475999999987</v>
      </c>
    </row>
    <row r="58" spans="1:26" s="8" customFormat="1" ht="15.75" thickBot="1">
      <c r="A58" s="254" t="s">
        <v>198</v>
      </c>
      <c r="B58" s="380">
        <v>59172750</v>
      </c>
      <c r="C58" s="188">
        <v>-1370250</v>
      </c>
      <c r="D58" s="196">
        <v>-0.02</v>
      </c>
      <c r="E58" s="198">
        <v>16096500</v>
      </c>
      <c r="F58" s="192">
        <v>-78750</v>
      </c>
      <c r="G58" s="196">
        <v>0</v>
      </c>
      <c r="H58" s="190">
        <v>4630500</v>
      </c>
      <c r="I58" s="193">
        <v>141750</v>
      </c>
      <c r="J58" s="196">
        <v>0.03</v>
      </c>
      <c r="K58" s="187">
        <v>79899750</v>
      </c>
      <c r="L58" s="120">
        <v>-1307250</v>
      </c>
      <c r="M58" s="199">
        <v>-0.02</v>
      </c>
      <c r="N58" s="202">
        <v>76151250</v>
      </c>
      <c r="O58" s="201">
        <f t="shared" si="10"/>
        <v>0.9530849595899862</v>
      </c>
      <c r="P58" s="116">
        <f>Volume!K58</f>
        <v>9.1</v>
      </c>
      <c r="Q58" s="73">
        <f>Volume!J58</f>
        <v>8.65</v>
      </c>
      <c r="R58" s="376">
        <f t="shared" si="1"/>
        <v>69.11328375</v>
      </c>
      <c r="S58" s="377">
        <f t="shared" si="2"/>
        <v>65.87083125</v>
      </c>
      <c r="T58" s="378">
        <f t="shared" si="3"/>
        <v>81207000</v>
      </c>
      <c r="U58" s="377">
        <f t="shared" si="4"/>
        <v>-1.6097750193948799</v>
      </c>
      <c r="V58" s="377">
        <f t="shared" si="5"/>
        <v>51.18442875</v>
      </c>
      <c r="W58" s="377">
        <f t="shared" si="6"/>
        <v>13.9234725</v>
      </c>
      <c r="X58" s="377">
        <f t="shared" si="7"/>
        <v>4.0053825</v>
      </c>
      <c r="Y58" s="379">
        <f t="shared" si="8"/>
        <v>73.89837</v>
      </c>
      <c r="Z58" s="256">
        <f t="shared" si="9"/>
        <v>-4.785086250000006</v>
      </c>
    </row>
    <row r="59" spans="1:26" s="8" customFormat="1" ht="15.75" thickBot="1">
      <c r="A59" s="254" t="s">
        <v>164</v>
      </c>
      <c r="B59" s="189">
        <v>1086400</v>
      </c>
      <c r="C59" s="187">
        <v>-86800</v>
      </c>
      <c r="D59" s="195">
        <v>-0.07</v>
      </c>
      <c r="E59" s="189">
        <v>5250</v>
      </c>
      <c r="F59" s="120">
        <v>-700</v>
      </c>
      <c r="G59" s="195">
        <v>-0.12</v>
      </c>
      <c r="H59" s="189">
        <v>0</v>
      </c>
      <c r="I59" s="120">
        <v>0</v>
      </c>
      <c r="J59" s="195">
        <v>0</v>
      </c>
      <c r="K59" s="187">
        <v>1091650</v>
      </c>
      <c r="L59" s="120">
        <v>-87500</v>
      </c>
      <c r="M59" s="195">
        <v>-0.07</v>
      </c>
      <c r="N59" s="200">
        <v>1076600</v>
      </c>
      <c r="O59" s="201">
        <f t="shared" si="10"/>
        <v>0.986213529977557</v>
      </c>
      <c r="P59" s="116">
        <f>Volume!K59</f>
        <v>1003.15</v>
      </c>
      <c r="Q59" s="73">
        <f>Volume!J59</f>
        <v>963.85</v>
      </c>
      <c r="R59" s="376">
        <f t="shared" si="1"/>
        <v>105.21868525</v>
      </c>
      <c r="S59" s="377">
        <f t="shared" si="2"/>
        <v>103.768091</v>
      </c>
      <c r="T59" s="378">
        <f t="shared" si="3"/>
        <v>1179150</v>
      </c>
      <c r="U59" s="377">
        <f t="shared" si="4"/>
        <v>-7.420599584446423</v>
      </c>
      <c r="V59" s="377">
        <f t="shared" si="5"/>
        <v>104.712664</v>
      </c>
      <c r="W59" s="377">
        <f t="shared" si="6"/>
        <v>0.50602125</v>
      </c>
      <c r="X59" s="377">
        <f t="shared" si="7"/>
        <v>0</v>
      </c>
      <c r="Y59" s="379">
        <f t="shared" si="8"/>
        <v>118.28643225</v>
      </c>
      <c r="Z59" s="256">
        <f t="shared" si="9"/>
        <v>-13.067747000000011</v>
      </c>
    </row>
    <row r="60" spans="1:26" s="8" customFormat="1" ht="15.75" thickBot="1">
      <c r="A60" s="254" t="s">
        <v>199</v>
      </c>
      <c r="B60" s="380">
        <v>9836800</v>
      </c>
      <c r="C60" s="188">
        <v>-600300</v>
      </c>
      <c r="D60" s="196">
        <v>-0.06</v>
      </c>
      <c r="E60" s="198">
        <v>983100</v>
      </c>
      <c r="F60" s="192">
        <v>58000</v>
      </c>
      <c r="G60" s="196">
        <v>0.06</v>
      </c>
      <c r="H60" s="190">
        <v>81200</v>
      </c>
      <c r="I60" s="193">
        <v>2900</v>
      </c>
      <c r="J60" s="196">
        <v>0.04</v>
      </c>
      <c r="K60" s="187">
        <v>10901100</v>
      </c>
      <c r="L60" s="120">
        <v>-539400</v>
      </c>
      <c r="M60" s="199">
        <v>-0.05</v>
      </c>
      <c r="N60" s="202">
        <v>10793800</v>
      </c>
      <c r="O60" s="201">
        <f t="shared" si="10"/>
        <v>0.9901569566374036</v>
      </c>
      <c r="P60" s="116">
        <f>Volume!K60</f>
        <v>136.2</v>
      </c>
      <c r="Q60" s="73">
        <f>Volume!J60</f>
        <v>125.25</v>
      </c>
      <c r="R60" s="376">
        <f t="shared" si="1"/>
        <v>136.5362775</v>
      </c>
      <c r="S60" s="377">
        <f t="shared" si="2"/>
        <v>135.192345</v>
      </c>
      <c r="T60" s="378">
        <f t="shared" si="3"/>
        <v>11440500</v>
      </c>
      <c r="U60" s="377">
        <f t="shared" si="4"/>
        <v>-4.714828897338403</v>
      </c>
      <c r="V60" s="377">
        <f t="shared" si="5"/>
        <v>123.20592</v>
      </c>
      <c r="W60" s="377">
        <f t="shared" si="6"/>
        <v>12.3133275</v>
      </c>
      <c r="X60" s="377">
        <f t="shared" si="7"/>
        <v>1.01703</v>
      </c>
      <c r="Y60" s="379">
        <f t="shared" si="8"/>
        <v>155.81960999999998</v>
      </c>
      <c r="Z60" s="256">
        <f t="shared" si="9"/>
        <v>-19.283332499999972</v>
      </c>
    </row>
    <row r="61" spans="1:26" s="8" customFormat="1" ht="15.75" thickBot="1">
      <c r="A61" s="254" t="s">
        <v>189</v>
      </c>
      <c r="B61" s="380">
        <v>10841600</v>
      </c>
      <c r="C61" s="188">
        <v>-269500</v>
      </c>
      <c r="D61" s="196">
        <v>-0.02</v>
      </c>
      <c r="E61" s="198">
        <v>308000</v>
      </c>
      <c r="F61" s="192">
        <v>0</v>
      </c>
      <c r="G61" s="196">
        <v>0</v>
      </c>
      <c r="H61" s="190">
        <v>7700</v>
      </c>
      <c r="I61" s="193">
        <v>0</v>
      </c>
      <c r="J61" s="196">
        <v>0</v>
      </c>
      <c r="K61" s="187">
        <v>11157300</v>
      </c>
      <c r="L61" s="120">
        <v>-269500</v>
      </c>
      <c r="M61" s="199">
        <v>-0.02</v>
      </c>
      <c r="N61" s="202">
        <v>10629850</v>
      </c>
      <c r="O61" s="201">
        <f t="shared" si="10"/>
        <v>0.9527260179434093</v>
      </c>
      <c r="P61" s="116">
        <f>Volume!K61</f>
        <v>36.6</v>
      </c>
      <c r="Q61" s="73">
        <f>Volume!J61</f>
        <v>34.15</v>
      </c>
      <c r="R61" s="376">
        <f t="shared" si="1"/>
        <v>38.1021795</v>
      </c>
      <c r="S61" s="377">
        <f t="shared" si="2"/>
        <v>36.30093775</v>
      </c>
      <c r="T61" s="378">
        <f t="shared" si="3"/>
        <v>11426800</v>
      </c>
      <c r="U61" s="377">
        <f t="shared" si="4"/>
        <v>-2.358490566037736</v>
      </c>
      <c r="V61" s="377">
        <f t="shared" si="5"/>
        <v>37.024064</v>
      </c>
      <c r="W61" s="377">
        <f t="shared" si="6"/>
        <v>1.05182</v>
      </c>
      <c r="X61" s="377">
        <f t="shared" si="7"/>
        <v>0.0262955</v>
      </c>
      <c r="Y61" s="379">
        <f t="shared" si="8"/>
        <v>41.822088</v>
      </c>
      <c r="Z61" s="256">
        <f t="shared" si="9"/>
        <v>-3.7199085000000025</v>
      </c>
    </row>
    <row r="62" spans="1:28" s="62" customFormat="1" ht="15.75" thickBot="1">
      <c r="A62" s="254" t="s">
        <v>224</v>
      </c>
      <c r="B62" s="189">
        <v>1305800</v>
      </c>
      <c r="C62" s="187">
        <v>14600</v>
      </c>
      <c r="D62" s="195">
        <v>0.01</v>
      </c>
      <c r="E62" s="189">
        <v>208300</v>
      </c>
      <c r="F62" s="120">
        <v>8500</v>
      </c>
      <c r="G62" s="195">
        <v>0.04</v>
      </c>
      <c r="H62" s="189">
        <v>28700</v>
      </c>
      <c r="I62" s="120">
        <v>400</v>
      </c>
      <c r="J62" s="195">
        <v>0.01</v>
      </c>
      <c r="K62" s="187">
        <v>1542800</v>
      </c>
      <c r="L62" s="120">
        <v>23500</v>
      </c>
      <c r="M62" s="195">
        <v>0.02</v>
      </c>
      <c r="N62" s="200">
        <v>1523500</v>
      </c>
      <c r="O62" s="201">
        <f t="shared" si="10"/>
        <v>0.9874902774176821</v>
      </c>
      <c r="P62" s="116">
        <f>Volume!K62</f>
        <v>2794.65</v>
      </c>
      <c r="Q62" s="73">
        <f>Volume!J62</f>
        <v>2763.2</v>
      </c>
      <c r="R62" s="376">
        <f t="shared" si="1"/>
        <v>426.3064959999999</v>
      </c>
      <c r="S62" s="377">
        <f t="shared" si="2"/>
        <v>420.97351999999995</v>
      </c>
      <c r="T62" s="378">
        <f t="shared" si="3"/>
        <v>1519300</v>
      </c>
      <c r="U62" s="377">
        <f t="shared" si="4"/>
        <v>1.5467649575462383</v>
      </c>
      <c r="V62" s="377">
        <f t="shared" si="5"/>
        <v>360.818656</v>
      </c>
      <c r="W62" s="377">
        <f t="shared" si="6"/>
        <v>57.557456</v>
      </c>
      <c r="X62" s="377">
        <f t="shared" si="7"/>
        <v>7.930384</v>
      </c>
      <c r="Y62" s="379">
        <f t="shared" si="8"/>
        <v>424.5911745</v>
      </c>
      <c r="Z62" s="256">
        <f t="shared" si="9"/>
        <v>1.7153214999999022</v>
      </c>
      <c r="AA62" s="83"/>
      <c r="AB62" s="82"/>
    </row>
    <row r="63" spans="1:26" s="8" customFormat="1" ht="15.75" thickBot="1">
      <c r="A63" s="254" t="s">
        <v>165</v>
      </c>
      <c r="B63" s="189">
        <v>1477950</v>
      </c>
      <c r="C63" s="187">
        <v>0</v>
      </c>
      <c r="D63" s="195">
        <v>0</v>
      </c>
      <c r="E63" s="189">
        <v>0</v>
      </c>
      <c r="F63" s="120">
        <v>-5900</v>
      </c>
      <c r="G63" s="195">
        <v>-1</v>
      </c>
      <c r="H63" s="189">
        <v>0</v>
      </c>
      <c r="I63" s="120">
        <v>0</v>
      </c>
      <c r="J63" s="195">
        <v>0</v>
      </c>
      <c r="K63" s="187">
        <v>1477950</v>
      </c>
      <c r="L63" s="120">
        <v>-5900</v>
      </c>
      <c r="M63" s="195">
        <v>0</v>
      </c>
      <c r="N63" s="200">
        <v>1475000</v>
      </c>
      <c r="O63" s="201">
        <f t="shared" si="10"/>
        <v>0.998003992015968</v>
      </c>
      <c r="P63" s="116">
        <f>Volume!K63</f>
        <v>74.8</v>
      </c>
      <c r="Q63" s="73">
        <f>Volume!J63</f>
        <v>72.5</v>
      </c>
      <c r="R63" s="376">
        <f t="shared" si="1"/>
        <v>10.7151375</v>
      </c>
      <c r="S63" s="377">
        <f t="shared" si="2"/>
        <v>10.69375</v>
      </c>
      <c r="T63" s="378">
        <f t="shared" si="3"/>
        <v>1483850</v>
      </c>
      <c r="U63" s="377">
        <f t="shared" si="4"/>
        <v>-0.3976143141153081</v>
      </c>
      <c r="V63" s="377">
        <f t="shared" si="5"/>
        <v>10.7151375</v>
      </c>
      <c r="W63" s="377">
        <f t="shared" si="6"/>
        <v>0</v>
      </c>
      <c r="X63" s="377">
        <f t="shared" si="7"/>
        <v>0</v>
      </c>
      <c r="Y63" s="379">
        <f t="shared" si="8"/>
        <v>11.099198</v>
      </c>
      <c r="Z63" s="256">
        <f t="shared" si="9"/>
        <v>-0.3840604999999986</v>
      </c>
    </row>
    <row r="64" spans="1:28" s="62" customFormat="1" ht="15.75" thickBot="1">
      <c r="A64" s="254" t="s">
        <v>106</v>
      </c>
      <c r="B64" s="189">
        <v>886800</v>
      </c>
      <c r="C64" s="187">
        <v>-19800</v>
      </c>
      <c r="D64" s="195">
        <v>-0.02</v>
      </c>
      <c r="E64" s="189">
        <v>1200</v>
      </c>
      <c r="F64" s="120">
        <v>0</v>
      </c>
      <c r="G64" s="195">
        <v>0</v>
      </c>
      <c r="H64" s="189">
        <v>0</v>
      </c>
      <c r="I64" s="120">
        <v>0</v>
      </c>
      <c r="J64" s="195">
        <v>0</v>
      </c>
      <c r="K64" s="187">
        <v>888000</v>
      </c>
      <c r="L64" s="120">
        <v>-19800</v>
      </c>
      <c r="M64" s="195">
        <v>-0.02</v>
      </c>
      <c r="N64" s="200">
        <v>870600</v>
      </c>
      <c r="O64" s="201">
        <f t="shared" si="10"/>
        <v>0.9804054054054054</v>
      </c>
      <c r="P64" s="116">
        <f>Volume!K64</f>
        <v>338.45</v>
      </c>
      <c r="Q64" s="73">
        <f>Volume!J64</f>
        <v>330.2</v>
      </c>
      <c r="R64" s="376">
        <f t="shared" si="1"/>
        <v>29.32176</v>
      </c>
      <c r="S64" s="377">
        <f t="shared" si="2"/>
        <v>28.747212</v>
      </c>
      <c r="T64" s="378">
        <f t="shared" si="3"/>
        <v>907800</v>
      </c>
      <c r="U64" s="377">
        <f t="shared" si="4"/>
        <v>-2.181097157964309</v>
      </c>
      <c r="V64" s="377">
        <f t="shared" si="5"/>
        <v>29.282136</v>
      </c>
      <c r="W64" s="377">
        <f t="shared" si="6"/>
        <v>0.039624</v>
      </c>
      <c r="X64" s="377">
        <f t="shared" si="7"/>
        <v>0</v>
      </c>
      <c r="Y64" s="379">
        <f t="shared" si="8"/>
        <v>30.724491</v>
      </c>
      <c r="Z64" s="256">
        <f t="shared" si="9"/>
        <v>-1.4027309999999993</v>
      </c>
      <c r="AA64" s="83"/>
      <c r="AB64" s="82"/>
    </row>
    <row r="65" spans="1:28" s="62" customFormat="1" ht="15.75" thickBot="1">
      <c r="A65" s="254" t="s">
        <v>50</v>
      </c>
      <c r="B65" s="189">
        <v>10095800</v>
      </c>
      <c r="C65" s="187">
        <v>-1078000</v>
      </c>
      <c r="D65" s="195">
        <v>-0.1</v>
      </c>
      <c r="E65" s="189">
        <v>673200</v>
      </c>
      <c r="F65" s="120">
        <v>39600</v>
      </c>
      <c r="G65" s="195">
        <v>0.06</v>
      </c>
      <c r="H65" s="189">
        <v>127600</v>
      </c>
      <c r="I65" s="120">
        <v>35200</v>
      </c>
      <c r="J65" s="195">
        <v>0.38</v>
      </c>
      <c r="K65" s="187">
        <v>10896600</v>
      </c>
      <c r="L65" s="120">
        <v>-1003200</v>
      </c>
      <c r="M65" s="195">
        <v>-0.08</v>
      </c>
      <c r="N65" s="200">
        <v>10835000</v>
      </c>
      <c r="O65" s="201">
        <f t="shared" si="10"/>
        <v>0.9943468604885928</v>
      </c>
      <c r="P65" s="116">
        <f>Volume!K65</f>
        <v>247.75</v>
      </c>
      <c r="Q65" s="73">
        <f>Volume!J65</f>
        <v>241.95</v>
      </c>
      <c r="R65" s="376">
        <f t="shared" si="1"/>
        <v>263.643237</v>
      </c>
      <c r="S65" s="377">
        <f t="shared" si="2"/>
        <v>262.152825</v>
      </c>
      <c r="T65" s="378">
        <f t="shared" si="3"/>
        <v>11899800</v>
      </c>
      <c r="U65" s="377">
        <f t="shared" si="4"/>
        <v>-8.430393788130893</v>
      </c>
      <c r="V65" s="377">
        <f t="shared" si="5"/>
        <v>244.267881</v>
      </c>
      <c r="W65" s="377">
        <f t="shared" si="6"/>
        <v>16.288074</v>
      </c>
      <c r="X65" s="377">
        <f t="shared" si="7"/>
        <v>3.087282</v>
      </c>
      <c r="Y65" s="379">
        <f t="shared" si="8"/>
        <v>294.817545</v>
      </c>
      <c r="Z65" s="256">
        <f t="shared" si="9"/>
        <v>-31.174307999999996</v>
      </c>
      <c r="AA65" s="83"/>
      <c r="AB65" s="82"/>
    </row>
    <row r="66" spans="1:28" s="62" customFormat="1" ht="15.75" thickBot="1">
      <c r="A66" s="254" t="s">
        <v>6</v>
      </c>
      <c r="B66" s="189">
        <v>13956750</v>
      </c>
      <c r="C66" s="187">
        <v>780750</v>
      </c>
      <c r="D66" s="195">
        <v>0.06</v>
      </c>
      <c r="E66" s="189">
        <v>2810250</v>
      </c>
      <c r="F66" s="120">
        <v>22500</v>
      </c>
      <c r="G66" s="195">
        <v>0.01</v>
      </c>
      <c r="H66" s="189">
        <v>301500</v>
      </c>
      <c r="I66" s="120">
        <v>-2250</v>
      </c>
      <c r="J66" s="195">
        <v>-0.01</v>
      </c>
      <c r="K66" s="187">
        <v>17068500</v>
      </c>
      <c r="L66" s="120">
        <v>801000</v>
      </c>
      <c r="M66" s="195">
        <v>0.05</v>
      </c>
      <c r="N66" s="200">
        <v>16359750</v>
      </c>
      <c r="O66" s="201">
        <f t="shared" si="10"/>
        <v>0.9584761402583707</v>
      </c>
      <c r="P66" s="116">
        <f>Volume!K66</f>
        <v>160.5</v>
      </c>
      <c r="Q66" s="73">
        <f>Volume!J66</f>
        <v>154.4</v>
      </c>
      <c r="R66" s="376">
        <f t="shared" si="1"/>
        <v>263.53764</v>
      </c>
      <c r="S66" s="377">
        <f t="shared" si="2"/>
        <v>252.59454</v>
      </c>
      <c r="T66" s="378">
        <f t="shared" si="3"/>
        <v>16267500</v>
      </c>
      <c r="U66" s="377">
        <f t="shared" si="4"/>
        <v>4.923928077455049</v>
      </c>
      <c r="V66" s="377">
        <f t="shared" si="5"/>
        <v>215.49222</v>
      </c>
      <c r="W66" s="377">
        <f t="shared" si="6"/>
        <v>43.39026</v>
      </c>
      <c r="X66" s="377">
        <f t="shared" si="7"/>
        <v>4.65516</v>
      </c>
      <c r="Y66" s="379">
        <f t="shared" si="8"/>
        <v>261.093375</v>
      </c>
      <c r="Z66" s="256">
        <f t="shared" si="9"/>
        <v>2.44426500000003</v>
      </c>
      <c r="AA66" s="83"/>
      <c r="AB66" s="82"/>
    </row>
    <row r="67" spans="1:26" s="8" customFormat="1" ht="15.75" thickBot="1">
      <c r="A67" s="254" t="s">
        <v>200</v>
      </c>
      <c r="B67" s="380">
        <v>889200</v>
      </c>
      <c r="C67" s="188">
        <v>-40400</v>
      </c>
      <c r="D67" s="196">
        <v>-0.04</v>
      </c>
      <c r="E67" s="198">
        <v>50000</v>
      </c>
      <c r="F67" s="192">
        <v>-800</v>
      </c>
      <c r="G67" s="196">
        <v>-0.02</v>
      </c>
      <c r="H67" s="190">
        <v>2800</v>
      </c>
      <c r="I67" s="193">
        <v>0</v>
      </c>
      <c r="J67" s="196">
        <v>0</v>
      </c>
      <c r="K67" s="187">
        <v>942000</v>
      </c>
      <c r="L67" s="120">
        <v>-41200</v>
      </c>
      <c r="M67" s="199">
        <v>-0.04</v>
      </c>
      <c r="N67" s="202">
        <v>921600</v>
      </c>
      <c r="O67" s="201">
        <f t="shared" si="10"/>
        <v>0.978343949044586</v>
      </c>
      <c r="P67" s="116">
        <f>Volume!K67</f>
        <v>209.75</v>
      </c>
      <c r="Q67" s="73">
        <f>Volume!J67</f>
        <v>199.95</v>
      </c>
      <c r="R67" s="376">
        <f t="shared" si="1"/>
        <v>18.83529</v>
      </c>
      <c r="S67" s="377">
        <f t="shared" si="2"/>
        <v>18.427392</v>
      </c>
      <c r="T67" s="378">
        <f t="shared" si="3"/>
        <v>983200</v>
      </c>
      <c r="U67" s="377">
        <f t="shared" si="4"/>
        <v>-4.1903986981285595</v>
      </c>
      <c r="V67" s="377">
        <f t="shared" si="5"/>
        <v>17.779554</v>
      </c>
      <c r="W67" s="377">
        <f t="shared" si="6"/>
        <v>0.99975</v>
      </c>
      <c r="X67" s="377">
        <f t="shared" si="7"/>
        <v>0.055986</v>
      </c>
      <c r="Y67" s="379">
        <f t="shared" si="8"/>
        <v>20.62262</v>
      </c>
      <c r="Z67" s="256">
        <f t="shared" si="9"/>
        <v>-1.7873300000000008</v>
      </c>
    </row>
    <row r="68" spans="1:26" s="8" customFormat="1" ht="15.75" thickBot="1">
      <c r="A68" s="254" t="s">
        <v>190</v>
      </c>
      <c r="B68" s="380">
        <v>81000</v>
      </c>
      <c r="C68" s="188">
        <v>-9000</v>
      </c>
      <c r="D68" s="196">
        <v>-0.1</v>
      </c>
      <c r="E68" s="198">
        <v>0</v>
      </c>
      <c r="F68" s="192">
        <v>0</v>
      </c>
      <c r="G68" s="196">
        <v>0</v>
      </c>
      <c r="H68" s="190">
        <v>0</v>
      </c>
      <c r="I68" s="193">
        <v>0</v>
      </c>
      <c r="J68" s="196">
        <v>0</v>
      </c>
      <c r="K68" s="187">
        <v>81000</v>
      </c>
      <c r="L68" s="120">
        <v>-9000</v>
      </c>
      <c r="M68" s="199">
        <v>-0.1</v>
      </c>
      <c r="N68" s="202">
        <v>81000</v>
      </c>
      <c r="O68" s="201">
        <f t="shared" si="10"/>
        <v>1</v>
      </c>
      <c r="P68" s="116">
        <f>Volume!K68</f>
        <v>376.95</v>
      </c>
      <c r="Q68" s="73">
        <f>Volume!J68</f>
        <v>375.05</v>
      </c>
      <c r="R68" s="376">
        <f aca="true" t="shared" si="11" ref="R68:R124">Q68*K68/10000000</f>
        <v>3.037905</v>
      </c>
      <c r="S68" s="377">
        <f aca="true" t="shared" si="12" ref="S68:S124">Q68*N68/10000000</f>
        <v>3.037905</v>
      </c>
      <c r="T68" s="378">
        <f aca="true" t="shared" si="13" ref="T68:T125">K68-L68</f>
        <v>90000</v>
      </c>
      <c r="U68" s="377">
        <f aca="true" t="shared" si="14" ref="U68:U124">L68/T68*100</f>
        <v>-10</v>
      </c>
      <c r="V68" s="377">
        <f aca="true" t="shared" si="15" ref="V68:V124">Q68*B68/10000000</f>
        <v>3.037905</v>
      </c>
      <c r="W68" s="377">
        <f aca="true" t="shared" si="16" ref="W68:W124">Q68*E68/10000000</f>
        <v>0</v>
      </c>
      <c r="X68" s="377">
        <f aca="true" t="shared" si="17" ref="X68:X124">Q68*H68/10000000</f>
        <v>0</v>
      </c>
      <c r="Y68" s="379">
        <f aca="true" t="shared" si="18" ref="Y68:Y124">(T68*P68)/10000000</f>
        <v>3.39255</v>
      </c>
      <c r="Z68" s="256">
        <f aca="true" t="shared" si="19" ref="Z68:Z124">R68-Y68</f>
        <v>-0.3546450000000001</v>
      </c>
    </row>
    <row r="69" spans="1:28" s="62" customFormat="1" ht="15.75" thickBot="1">
      <c r="A69" s="254" t="s">
        <v>150</v>
      </c>
      <c r="B69" s="189">
        <v>885200</v>
      </c>
      <c r="C69" s="187">
        <v>45200</v>
      </c>
      <c r="D69" s="195">
        <v>0.05</v>
      </c>
      <c r="E69" s="189">
        <v>10800</v>
      </c>
      <c r="F69" s="120">
        <v>-200</v>
      </c>
      <c r="G69" s="195">
        <v>-0.02</v>
      </c>
      <c r="H69" s="189">
        <v>0</v>
      </c>
      <c r="I69" s="120">
        <v>0</v>
      </c>
      <c r="J69" s="195">
        <v>0</v>
      </c>
      <c r="K69" s="187">
        <v>896000</v>
      </c>
      <c r="L69" s="120">
        <v>45000</v>
      </c>
      <c r="M69" s="195">
        <v>0.05</v>
      </c>
      <c r="N69" s="200">
        <v>892000</v>
      </c>
      <c r="O69" s="201">
        <f t="shared" si="10"/>
        <v>0.9955357142857143</v>
      </c>
      <c r="P69" s="116">
        <f>Volume!K69</f>
        <v>659.9</v>
      </c>
      <c r="Q69" s="73">
        <f>Volume!J69</f>
        <v>649.7</v>
      </c>
      <c r="R69" s="376">
        <f t="shared" si="11"/>
        <v>58.21312</v>
      </c>
      <c r="S69" s="377">
        <f t="shared" si="12"/>
        <v>57.95324</v>
      </c>
      <c r="T69" s="378">
        <f t="shared" si="13"/>
        <v>851000</v>
      </c>
      <c r="U69" s="377">
        <f t="shared" si="14"/>
        <v>5.287896592244419</v>
      </c>
      <c r="V69" s="377">
        <f t="shared" si="15"/>
        <v>57.511444</v>
      </c>
      <c r="W69" s="377">
        <f t="shared" si="16"/>
        <v>0.7016760000000001</v>
      </c>
      <c r="X69" s="377">
        <f t="shared" si="17"/>
        <v>0</v>
      </c>
      <c r="Y69" s="379">
        <f t="shared" si="18"/>
        <v>56.15749</v>
      </c>
      <c r="Z69" s="256">
        <f t="shared" si="19"/>
        <v>2.0556300000000007</v>
      </c>
      <c r="AA69" s="83"/>
      <c r="AB69" s="82"/>
    </row>
    <row r="70" spans="1:26" s="8" customFormat="1" ht="15.75" thickBot="1">
      <c r="A70" s="254" t="s">
        <v>166</v>
      </c>
      <c r="B70" s="189">
        <v>221250</v>
      </c>
      <c r="C70" s="187">
        <v>-15500</v>
      </c>
      <c r="D70" s="195">
        <v>-0.07</v>
      </c>
      <c r="E70" s="189">
        <v>0</v>
      </c>
      <c r="F70" s="120">
        <v>0</v>
      </c>
      <c r="G70" s="195">
        <v>0</v>
      </c>
      <c r="H70" s="189">
        <v>0</v>
      </c>
      <c r="I70" s="120">
        <v>0</v>
      </c>
      <c r="J70" s="195">
        <v>0</v>
      </c>
      <c r="K70" s="187">
        <v>221250</v>
      </c>
      <c r="L70" s="120">
        <v>-15500</v>
      </c>
      <c r="M70" s="195">
        <v>-0.07</v>
      </c>
      <c r="N70" s="200">
        <v>220250</v>
      </c>
      <c r="O70" s="201">
        <f t="shared" si="10"/>
        <v>0.9954802259887006</v>
      </c>
      <c r="P70" s="116">
        <f>Volume!K70</f>
        <v>1302.7</v>
      </c>
      <c r="Q70" s="73">
        <f>Volume!J70</f>
        <v>1335.9</v>
      </c>
      <c r="R70" s="376">
        <f t="shared" si="11"/>
        <v>29.5567875</v>
      </c>
      <c r="S70" s="377">
        <f t="shared" si="12"/>
        <v>29.4231975</v>
      </c>
      <c r="T70" s="378">
        <f t="shared" si="13"/>
        <v>236750</v>
      </c>
      <c r="U70" s="377">
        <f t="shared" si="14"/>
        <v>-6.546990496304119</v>
      </c>
      <c r="V70" s="377">
        <f t="shared" si="15"/>
        <v>29.5567875</v>
      </c>
      <c r="W70" s="377">
        <f t="shared" si="16"/>
        <v>0</v>
      </c>
      <c r="X70" s="377">
        <f t="shared" si="17"/>
        <v>0</v>
      </c>
      <c r="Y70" s="379">
        <f t="shared" si="18"/>
        <v>30.8414225</v>
      </c>
      <c r="Z70" s="256">
        <f t="shared" si="19"/>
        <v>-1.2846350000000015</v>
      </c>
    </row>
    <row r="71" spans="1:28" s="62" customFormat="1" ht="15.75" thickBot="1">
      <c r="A71" s="254" t="s">
        <v>151</v>
      </c>
      <c r="B71" s="189">
        <v>18468750</v>
      </c>
      <c r="C71" s="187">
        <v>-137500</v>
      </c>
      <c r="D71" s="195">
        <v>-0.01</v>
      </c>
      <c r="E71" s="189">
        <v>3031250</v>
      </c>
      <c r="F71" s="120">
        <v>75000</v>
      </c>
      <c r="G71" s="195">
        <v>0.03</v>
      </c>
      <c r="H71" s="189">
        <v>168750</v>
      </c>
      <c r="I71" s="120">
        <v>25000</v>
      </c>
      <c r="J71" s="195">
        <v>0.17</v>
      </c>
      <c r="K71" s="187">
        <v>21668750</v>
      </c>
      <c r="L71" s="120">
        <v>-37500</v>
      </c>
      <c r="M71" s="195">
        <v>0</v>
      </c>
      <c r="N71" s="200">
        <v>21125000</v>
      </c>
      <c r="O71" s="201">
        <f t="shared" si="10"/>
        <v>0.9749062590135564</v>
      </c>
      <c r="P71" s="116">
        <f>Volume!K71</f>
        <v>24.05</v>
      </c>
      <c r="Q71" s="73">
        <f>Volume!J71</f>
        <v>23.95</v>
      </c>
      <c r="R71" s="376">
        <f t="shared" si="11"/>
        <v>51.89665625</v>
      </c>
      <c r="S71" s="377">
        <f t="shared" si="12"/>
        <v>50.594375</v>
      </c>
      <c r="T71" s="378">
        <f t="shared" si="13"/>
        <v>21706250</v>
      </c>
      <c r="U71" s="377">
        <f t="shared" si="14"/>
        <v>-0.17276130146847107</v>
      </c>
      <c r="V71" s="377">
        <f t="shared" si="15"/>
        <v>44.23265625</v>
      </c>
      <c r="W71" s="377">
        <f t="shared" si="16"/>
        <v>7.25984375</v>
      </c>
      <c r="X71" s="377">
        <f t="shared" si="17"/>
        <v>0.40415625</v>
      </c>
      <c r="Y71" s="379">
        <f t="shared" si="18"/>
        <v>52.20353125</v>
      </c>
      <c r="Z71" s="256">
        <f t="shared" si="19"/>
        <v>-0.306874999999998</v>
      </c>
      <c r="AA71" s="83"/>
      <c r="AB71" s="82"/>
    </row>
    <row r="72" spans="1:26" s="8" customFormat="1" ht="15.75" thickBot="1">
      <c r="A72" s="254" t="s">
        <v>191</v>
      </c>
      <c r="B72" s="380">
        <v>5624000</v>
      </c>
      <c r="C72" s="188">
        <v>-114000</v>
      </c>
      <c r="D72" s="196">
        <v>-0.02</v>
      </c>
      <c r="E72" s="198">
        <v>48000</v>
      </c>
      <c r="F72" s="192">
        <v>6000</v>
      </c>
      <c r="G72" s="196">
        <v>0.14</v>
      </c>
      <c r="H72" s="190">
        <v>4000</v>
      </c>
      <c r="I72" s="193">
        <v>0</v>
      </c>
      <c r="J72" s="196">
        <v>0</v>
      </c>
      <c r="K72" s="187">
        <v>5676000</v>
      </c>
      <c r="L72" s="120">
        <v>-108000</v>
      </c>
      <c r="M72" s="199">
        <v>-0.02</v>
      </c>
      <c r="N72" s="202">
        <v>5656000</v>
      </c>
      <c r="O72" s="201">
        <f t="shared" si="10"/>
        <v>0.9964763918252291</v>
      </c>
      <c r="P72" s="116">
        <f>Volume!K72</f>
        <v>80.25</v>
      </c>
      <c r="Q72" s="73">
        <f>Volume!J72</f>
        <v>79</v>
      </c>
      <c r="R72" s="376">
        <f t="shared" si="11"/>
        <v>44.8404</v>
      </c>
      <c r="S72" s="377">
        <f t="shared" si="12"/>
        <v>44.6824</v>
      </c>
      <c r="T72" s="378">
        <f t="shared" si="13"/>
        <v>5784000</v>
      </c>
      <c r="U72" s="377">
        <f t="shared" si="14"/>
        <v>-1.8672199170124482</v>
      </c>
      <c r="V72" s="377">
        <f t="shared" si="15"/>
        <v>44.4296</v>
      </c>
      <c r="W72" s="377">
        <f t="shared" si="16"/>
        <v>0.3792</v>
      </c>
      <c r="X72" s="377">
        <f t="shared" si="17"/>
        <v>0.0316</v>
      </c>
      <c r="Y72" s="379">
        <f t="shared" si="18"/>
        <v>46.4166</v>
      </c>
      <c r="Z72" s="256">
        <f t="shared" si="19"/>
        <v>-1.5762</v>
      </c>
    </row>
    <row r="73" spans="1:26" s="8" customFormat="1" ht="15.75" thickBot="1">
      <c r="A73" s="254" t="s">
        <v>201</v>
      </c>
      <c r="B73" s="380">
        <v>2632500</v>
      </c>
      <c r="C73" s="188">
        <v>10000</v>
      </c>
      <c r="D73" s="196">
        <v>0</v>
      </c>
      <c r="E73" s="198">
        <v>240000</v>
      </c>
      <c r="F73" s="192">
        <v>0</v>
      </c>
      <c r="G73" s="196">
        <v>0</v>
      </c>
      <c r="H73" s="190">
        <v>12500</v>
      </c>
      <c r="I73" s="193">
        <v>0</v>
      </c>
      <c r="J73" s="196">
        <v>0</v>
      </c>
      <c r="K73" s="187">
        <v>2885000</v>
      </c>
      <c r="L73" s="120">
        <v>10000</v>
      </c>
      <c r="M73" s="199">
        <v>0</v>
      </c>
      <c r="N73" s="202">
        <v>2800000</v>
      </c>
      <c r="O73" s="201">
        <f aca="true" t="shared" si="20" ref="O73:O107">N73/K73</f>
        <v>0.9705372616984402</v>
      </c>
      <c r="P73" s="116">
        <f>Volume!K73</f>
        <v>88.75</v>
      </c>
      <c r="Q73" s="73">
        <f>Volume!J73</f>
        <v>83.95</v>
      </c>
      <c r="R73" s="376">
        <f t="shared" si="11"/>
        <v>24.219575</v>
      </c>
      <c r="S73" s="377">
        <f t="shared" si="12"/>
        <v>23.506</v>
      </c>
      <c r="T73" s="378">
        <f t="shared" si="13"/>
        <v>2875000</v>
      </c>
      <c r="U73" s="377">
        <f t="shared" si="14"/>
        <v>0.34782608695652173</v>
      </c>
      <c r="V73" s="377">
        <f t="shared" si="15"/>
        <v>22.0998375</v>
      </c>
      <c r="W73" s="377">
        <f t="shared" si="16"/>
        <v>2.0148</v>
      </c>
      <c r="X73" s="377">
        <f t="shared" si="17"/>
        <v>0.1049375</v>
      </c>
      <c r="Y73" s="379">
        <f t="shared" si="18"/>
        <v>25.515625</v>
      </c>
      <c r="Z73" s="256">
        <f t="shared" si="19"/>
        <v>-1.296050000000001</v>
      </c>
    </row>
    <row r="74" spans="1:26" s="8" customFormat="1" ht="15.75" thickBot="1">
      <c r="A74" s="254" t="s">
        <v>167</v>
      </c>
      <c r="B74" s="189">
        <v>1540200</v>
      </c>
      <c r="C74" s="187">
        <v>-31450</v>
      </c>
      <c r="D74" s="195">
        <v>-0.02</v>
      </c>
      <c r="E74" s="189">
        <v>60350</v>
      </c>
      <c r="F74" s="120">
        <v>850</v>
      </c>
      <c r="G74" s="195">
        <v>0.01</v>
      </c>
      <c r="H74" s="189">
        <v>0</v>
      </c>
      <c r="I74" s="120">
        <v>0</v>
      </c>
      <c r="J74" s="195">
        <v>0</v>
      </c>
      <c r="K74" s="187">
        <v>1600550</v>
      </c>
      <c r="L74" s="120">
        <v>-30600</v>
      </c>
      <c r="M74" s="195">
        <v>-0.02</v>
      </c>
      <c r="N74" s="200">
        <v>1471350</v>
      </c>
      <c r="O74" s="201">
        <f t="shared" si="20"/>
        <v>0.9192777482740307</v>
      </c>
      <c r="P74" s="116">
        <f>Volume!K74</f>
        <v>156.1</v>
      </c>
      <c r="Q74" s="73">
        <f>Volume!J74</f>
        <v>153.1</v>
      </c>
      <c r="R74" s="376">
        <f t="shared" si="11"/>
        <v>24.5044205</v>
      </c>
      <c r="S74" s="377">
        <f t="shared" si="12"/>
        <v>22.5263685</v>
      </c>
      <c r="T74" s="378">
        <f t="shared" si="13"/>
        <v>1631150</v>
      </c>
      <c r="U74" s="377">
        <f t="shared" si="14"/>
        <v>-1.8759770713913497</v>
      </c>
      <c r="V74" s="377">
        <f t="shared" si="15"/>
        <v>23.580462</v>
      </c>
      <c r="W74" s="377">
        <f t="shared" si="16"/>
        <v>0.9239585</v>
      </c>
      <c r="X74" s="377">
        <f t="shared" si="17"/>
        <v>0</v>
      </c>
      <c r="Y74" s="379">
        <f t="shared" si="18"/>
        <v>25.4622515</v>
      </c>
      <c r="Z74" s="256">
        <f t="shared" si="19"/>
        <v>-0.9578310000000023</v>
      </c>
    </row>
    <row r="75" spans="1:28" s="62" customFormat="1" ht="15.75" thickBot="1">
      <c r="A75" s="254" t="s">
        <v>7</v>
      </c>
      <c r="B75" s="189">
        <v>1272500</v>
      </c>
      <c r="C75" s="187">
        <v>-45000</v>
      </c>
      <c r="D75" s="195">
        <v>-0.03</v>
      </c>
      <c r="E75" s="189">
        <v>72500</v>
      </c>
      <c r="F75" s="120">
        <v>2500</v>
      </c>
      <c r="G75" s="195">
        <v>0.04</v>
      </c>
      <c r="H75" s="189">
        <v>5000</v>
      </c>
      <c r="I75" s="120">
        <v>0</v>
      </c>
      <c r="J75" s="195">
        <v>0</v>
      </c>
      <c r="K75" s="187">
        <v>1350000</v>
      </c>
      <c r="L75" s="120">
        <v>-42500</v>
      </c>
      <c r="M75" s="195">
        <v>-0.03</v>
      </c>
      <c r="N75" s="200">
        <v>1273750</v>
      </c>
      <c r="O75" s="201">
        <f t="shared" si="20"/>
        <v>0.9435185185185185</v>
      </c>
      <c r="P75" s="116">
        <f>Volume!K75</f>
        <v>563.6</v>
      </c>
      <c r="Q75" s="73">
        <f>Volume!J75</f>
        <v>549.6</v>
      </c>
      <c r="R75" s="376">
        <f t="shared" si="11"/>
        <v>74.196</v>
      </c>
      <c r="S75" s="377">
        <f t="shared" si="12"/>
        <v>70.0053</v>
      </c>
      <c r="T75" s="378">
        <f t="shared" si="13"/>
        <v>1392500</v>
      </c>
      <c r="U75" s="377">
        <f t="shared" si="14"/>
        <v>-3.052064631956912</v>
      </c>
      <c r="V75" s="377">
        <f t="shared" si="15"/>
        <v>69.9366</v>
      </c>
      <c r="W75" s="377">
        <f t="shared" si="16"/>
        <v>3.9846</v>
      </c>
      <c r="X75" s="377">
        <f t="shared" si="17"/>
        <v>0.2748</v>
      </c>
      <c r="Y75" s="379">
        <f t="shared" si="18"/>
        <v>78.4813</v>
      </c>
      <c r="Z75" s="256">
        <f t="shared" si="19"/>
        <v>-4.2853000000000065</v>
      </c>
      <c r="AA75" s="83"/>
      <c r="AB75" s="82"/>
    </row>
    <row r="76" spans="1:26" s="8" customFormat="1" ht="15.75" thickBot="1">
      <c r="A76" s="254" t="s">
        <v>192</v>
      </c>
      <c r="B76" s="380">
        <v>2169600</v>
      </c>
      <c r="C76" s="188">
        <v>24000</v>
      </c>
      <c r="D76" s="196">
        <v>0.01</v>
      </c>
      <c r="E76" s="198">
        <v>0</v>
      </c>
      <c r="F76" s="192">
        <v>0</v>
      </c>
      <c r="G76" s="196">
        <v>0</v>
      </c>
      <c r="H76" s="190">
        <v>0</v>
      </c>
      <c r="I76" s="193">
        <v>0</v>
      </c>
      <c r="J76" s="196">
        <v>0</v>
      </c>
      <c r="K76" s="187">
        <v>2169600</v>
      </c>
      <c r="L76" s="120">
        <v>24000</v>
      </c>
      <c r="M76" s="199">
        <v>0.01</v>
      </c>
      <c r="N76" s="202">
        <v>2030400</v>
      </c>
      <c r="O76" s="201">
        <f t="shared" si="20"/>
        <v>0.9358407079646017</v>
      </c>
      <c r="P76" s="116">
        <f>Volume!K76</f>
        <v>274.1</v>
      </c>
      <c r="Q76" s="73">
        <f>Volume!J76</f>
        <v>276.4</v>
      </c>
      <c r="R76" s="376">
        <f t="shared" si="11"/>
        <v>59.967744</v>
      </c>
      <c r="S76" s="377">
        <f t="shared" si="12"/>
        <v>56.120256</v>
      </c>
      <c r="T76" s="378">
        <f t="shared" si="13"/>
        <v>2145600</v>
      </c>
      <c r="U76" s="377">
        <f t="shared" si="14"/>
        <v>1.1185682326621924</v>
      </c>
      <c r="V76" s="377">
        <f t="shared" si="15"/>
        <v>59.967744</v>
      </c>
      <c r="W76" s="377">
        <f t="shared" si="16"/>
        <v>0</v>
      </c>
      <c r="X76" s="377">
        <f t="shared" si="17"/>
        <v>0</v>
      </c>
      <c r="Y76" s="379">
        <f t="shared" si="18"/>
        <v>58.810896</v>
      </c>
      <c r="Z76" s="256">
        <f t="shared" si="19"/>
        <v>1.1568480000000037</v>
      </c>
    </row>
    <row r="77" spans="1:26" s="8" customFormat="1" ht="15.75" thickBot="1">
      <c r="A77" s="254" t="s">
        <v>249</v>
      </c>
      <c r="B77" s="189">
        <v>1387200</v>
      </c>
      <c r="C77" s="187">
        <v>-32000</v>
      </c>
      <c r="D77" s="195">
        <v>-0.02</v>
      </c>
      <c r="E77" s="189">
        <v>40800</v>
      </c>
      <c r="F77" s="120">
        <v>2400</v>
      </c>
      <c r="G77" s="195">
        <v>0.06</v>
      </c>
      <c r="H77" s="189">
        <v>12000</v>
      </c>
      <c r="I77" s="120">
        <v>2400</v>
      </c>
      <c r="J77" s="195">
        <v>0.25</v>
      </c>
      <c r="K77" s="187">
        <v>1440000</v>
      </c>
      <c r="L77" s="120">
        <v>-27200</v>
      </c>
      <c r="M77" s="195">
        <v>-0.02</v>
      </c>
      <c r="N77" s="200">
        <v>1421600</v>
      </c>
      <c r="O77" s="201">
        <f t="shared" si="20"/>
        <v>0.9872222222222222</v>
      </c>
      <c r="P77" s="116">
        <f>Volume!K77</f>
        <v>770.05</v>
      </c>
      <c r="Q77" s="73">
        <f>Volume!J77</f>
        <v>750.65</v>
      </c>
      <c r="R77" s="376">
        <f t="shared" si="11"/>
        <v>108.0936</v>
      </c>
      <c r="S77" s="377">
        <f t="shared" si="12"/>
        <v>106.712404</v>
      </c>
      <c r="T77" s="378">
        <f t="shared" si="13"/>
        <v>1467200</v>
      </c>
      <c r="U77" s="377">
        <f t="shared" si="14"/>
        <v>-1.8538713195201746</v>
      </c>
      <c r="V77" s="377">
        <f t="shared" si="15"/>
        <v>104.130168</v>
      </c>
      <c r="W77" s="377">
        <f t="shared" si="16"/>
        <v>3.062652</v>
      </c>
      <c r="X77" s="377">
        <f t="shared" si="17"/>
        <v>0.90078</v>
      </c>
      <c r="Y77" s="379">
        <f t="shared" si="18"/>
        <v>112.981736</v>
      </c>
      <c r="Z77" s="256">
        <f t="shared" si="19"/>
        <v>-4.888136000000003</v>
      </c>
    </row>
    <row r="78" spans="1:28" s="62" customFormat="1" ht="15.75" thickBot="1">
      <c r="A78" s="254" t="s">
        <v>230</v>
      </c>
      <c r="B78" s="189">
        <v>5923750</v>
      </c>
      <c r="C78" s="187">
        <v>-101250</v>
      </c>
      <c r="D78" s="195">
        <v>-0.02</v>
      </c>
      <c r="E78" s="189">
        <v>33750</v>
      </c>
      <c r="F78" s="120">
        <v>0</v>
      </c>
      <c r="G78" s="195">
        <v>0</v>
      </c>
      <c r="H78" s="189">
        <v>2500</v>
      </c>
      <c r="I78" s="120">
        <v>0</v>
      </c>
      <c r="J78" s="195">
        <v>0</v>
      </c>
      <c r="K78" s="187">
        <v>5960000</v>
      </c>
      <c r="L78" s="120">
        <v>-101250</v>
      </c>
      <c r="M78" s="195">
        <v>-0.02</v>
      </c>
      <c r="N78" s="200">
        <v>5951250</v>
      </c>
      <c r="O78" s="201">
        <f t="shared" si="20"/>
        <v>0.9985318791946308</v>
      </c>
      <c r="P78" s="116">
        <f>Volume!K78</f>
        <v>232.3</v>
      </c>
      <c r="Q78" s="73">
        <f>Volume!J78</f>
        <v>225.75</v>
      </c>
      <c r="R78" s="376">
        <f t="shared" si="11"/>
        <v>134.547</v>
      </c>
      <c r="S78" s="377">
        <f t="shared" si="12"/>
        <v>134.34946875</v>
      </c>
      <c r="T78" s="378">
        <f t="shared" si="13"/>
        <v>6061250</v>
      </c>
      <c r="U78" s="377">
        <f t="shared" si="14"/>
        <v>-1.6704475149515365</v>
      </c>
      <c r="V78" s="377">
        <f t="shared" si="15"/>
        <v>133.72865625</v>
      </c>
      <c r="W78" s="377">
        <f t="shared" si="16"/>
        <v>0.76190625</v>
      </c>
      <c r="X78" s="377">
        <f t="shared" si="17"/>
        <v>0.0564375</v>
      </c>
      <c r="Y78" s="379">
        <f t="shared" si="18"/>
        <v>140.8028375</v>
      </c>
      <c r="Z78" s="256">
        <f t="shared" si="19"/>
        <v>-6.255837500000013</v>
      </c>
      <c r="AA78" s="83"/>
      <c r="AB78" s="82"/>
    </row>
    <row r="79" spans="1:26" s="8" customFormat="1" ht="15.75" thickBot="1">
      <c r="A79" s="254" t="s">
        <v>193</v>
      </c>
      <c r="B79" s="380">
        <v>2361600</v>
      </c>
      <c r="C79" s="188">
        <v>-12800</v>
      </c>
      <c r="D79" s="196">
        <v>-0.01</v>
      </c>
      <c r="E79" s="198">
        <v>16000</v>
      </c>
      <c r="F79" s="192">
        <v>0</v>
      </c>
      <c r="G79" s="196">
        <v>0</v>
      </c>
      <c r="H79" s="190">
        <v>0</v>
      </c>
      <c r="I79" s="193">
        <v>0</v>
      </c>
      <c r="J79" s="196">
        <v>0</v>
      </c>
      <c r="K79" s="187">
        <v>2377600</v>
      </c>
      <c r="L79" s="120">
        <v>-12800</v>
      </c>
      <c r="M79" s="199">
        <v>-0.01</v>
      </c>
      <c r="N79" s="202">
        <v>2304000</v>
      </c>
      <c r="O79" s="201">
        <f t="shared" si="20"/>
        <v>0.9690444145356663</v>
      </c>
      <c r="P79" s="116">
        <f>Volume!K79</f>
        <v>173.35</v>
      </c>
      <c r="Q79" s="73">
        <f>Volume!J79</f>
        <v>165.55</v>
      </c>
      <c r="R79" s="376">
        <f t="shared" si="11"/>
        <v>39.361168</v>
      </c>
      <c r="S79" s="377">
        <f t="shared" si="12"/>
        <v>38.14272</v>
      </c>
      <c r="T79" s="378">
        <f t="shared" si="13"/>
        <v>2390400</v>
      </c>
      <c r="U79" s="377">
        <f t="shared" si="14"/>
        <v>-0.535475234270415</v>
      </c>
      <c r="V79" s="377">
        <f t="shared" si="15"/>
        <v>39.096288</v>
      </c>
      <c r="W79" s="377">
        <f t="shared" si="16"/>
        <v>0.26488</v>
      </c>
      <c r="X79" s="377">
        <f t="shared" si="17"/>
        <v>0</v>
      </c>
      <c r="Y79" s="379">
        <f t="shared" si="18"/>
        <v>41.437584</v>
      </c>
      <c r="Z79" s="256">
        <f t="shared" si="19"/>
        <v>-2.076416000000002</v>
      </c>
    </row>
    <row r="80" spans="1:26" s="8" customFormat="1" ht="15.75" thickBot="1">
      <c r="A80" s="254" t="s">
        <v>168</v>
      </c>
      <c r="B80" s="189">
        <v>4984000</v>
      </c>
      <c r="C80" s="187">
        <v>-258100</v>
      </c>
      <c r="D80" s="195">
        <v>-0.05</v>
      </c>
      <c r="E80" s="189">
        <v>591850</v>
      </c>
      <c r="F80" s="120">
        <v>4450</v>
      </c>
      <c r="G80" s="195">
        <v>0.01</v>
      </c>
      <c r="H80" s="189">
        <v>17800</v>
      </c>
      <c r="I80" s="120">
        <v>0</v>
      </c>
      <c r="J80" s="195">
        <v>0</v>
      </c>
      <c r="K80" s="187">
        <v>5593650</v>
      </c>
      <c r="L80" s="120">
        <v>-253650</v>
      </c>
      <c r="M80" s="195">
        <v>-0.04</v>
      </c>
      <c r="N80" s="200">
        <v>5509100</v>
      </c>
      <c r="O80" s="201">
        <f t="shared" si="20"/>
        <v>0.984884645982498</v>
      </c>
      <c r="P80" s="116">
        <f>Volume!K80</f>
        <v>33.85</v>
      </c>
      <c r="Q80" s="73">
        <f>Volume!J80</f>
        <v>34.05</v>
      </c>
      <c r="R80" s="376">
        <f t="shared" si="11"/>
        <v>19.046378249999997</v>
      </c>
      <c r="S80" s="377">
        <f t="shared" si="12"/>
        <v>18.758485499999995</v>
      </c>
      <c r="T80" s="378">
        <f t="shared" si="13"/>
        <v>5847300</v>
      </c>
      <c r="U80" s="377">
        <f t="shared" si="14"/>
        <v>-4.337899543378995</v>
      </c>
      <c r="V80" s="377">
        <f t="shared" si="15"/>
        <v>16.97052</v>
      </c>
      <c r="W80" s="377">
        <f t="shared" si="16"/>
        <v>2.01524925</v>
      </c>
      <c r="X80" s="377">
        <f t="shared" si="17"/>
        <v>0.060609</v>
      </c>
      <c r="Y80" s="379">
        <f t="shared" si="18"/>
        <v>19.7931105</v>
      </c>
      <c r="Z80" s="256">
        <f t="shared" si="19"/>
        <v>-0.7467322500000044</v>
      </c>
    </row>
    <row r="81" spans="1:28" s="62" customFormat="1" ht="15.75" thickBot="1">
      <c r="A81" s="254" t="s">
        <v>8</v>
      </c>
      <c r="B81" s="189">
        <v>13552000</v>
      </c>
      <c r="C81" s="187">
        <v>-328000</v>
      </c>
      <c r="D81" s="195">
        <v>-0.02</v>
      </c>
      <c r="E81" s="189">
        <v>2092800</v>
      </c>
      <c r="F81" s="120">
        <v>-9600</v>
      </c>
      <c r="G81" s="195">
        <v>0</v>
      </c>
      <c r="H81" s="189">
        <v>214400</v>
      </c>
      <c r="I81" s="120">
        <v>25600</v>
      </c>
      <c r="J81" s="195">
        <v>0.14</v>
      </c>
      <c r="K81" s="187">
        <v>15859200</v>
      </c>
      <c r="L81" s="120">
        <v>-312000</v>
      </c>
      <c r="M81" s="195">
        <v>-0.02</v>
      </c>
      <c r="N81" s="200">
        <v>15750400</v>
      </c>
      <c r="O81" s="201">
        <f t="shared" si="20"/>
        <v>0.9931396287328491</v>
      </c>
      <c r="P81" s="116">
        <f>Volume!K81</f>
        <v>153.75</v>
      </c>
      <c r="Q81" s="73">
        <f>Volume!J81</f>
        <v>147.45</v>
      </c>
      <c r="R81" s="376">
        <f t="shared" si="11"/>
        <v>233.843904</v>
      </c>
      <c r="S81" s="377">
        <f t="shared" si="12"/>
        <v>232.239648</v>
      </c>
      <c r="T81" s="378">
        <f t="shared" si="13"/>
        <v>16171200</v>
      </c>
      <c r="U81" s="377">
        <f t="shared" si="14"/>
        <v>-1.92935589195607</v>
      </c>
      <c r="V81" s="377">
        <f t="shared" si="15"/>
        <v>199.82423999999997</v>
      </c>
      <c r="W81" s="377">
        <f t="shared" si="16"/>
        <v>30.858336</v>
      </c>
      <c r="X81" s="377">
        <f t="shared" si="17"/>
        <v>3.1613279999999997</v>
      </c>
      <c r="Y81" s="379">
        <f t="shared" si="18"/>
        <v>248.6322</v>
      </c>
      <c r="Z81" s="256">
        <f t="shared" si="19"/>
        <v>-14.788296000000003</v>
      </c>
      <c r="AA81" s="83"/>
      <c r="AB81" s="82"/>
    </row>
    <row r="82" spans="1:26" s="8" customFormat="1" ht="15.75" thickBot="1">
      <c r="A82" s="254" t="s">
        <v>202</v>
      </c>
      <c r="B82" s="380">
        <v>20272000</v>
      </c>
      <c r="C82" s="188">
        <v>-728000</v>
      </c>
      <c r="D82" s="196">
        <v>-0.03</v>
      </c>
      <c r="E82" s="198">
        <v>3962000</v>
      </c>
      <c r="F82" s="192">
        <v>126000</v>
      </c>
      <c r="G82" s="196">
        <v>0.03</v>
      </c>
      <c r="H82" s="190">
        <v>546000</v>
      </c>
      <c r="I82" s="193">
        <v>42000</v>
      </c>
      <c r="J82" s="196">
        <v>0.08</v>
      </c>
      <c r="K82" s="187">
        <v>24780000</v>
      </c>
      <c r="L82" s="120">
        <v>-560000</v>
      </c>
      <c r="M82" s="199">
        <v>-0.02</v>
      </c>
      <c r="N82" s="202">
        <v>24556000</v>
      </c>
      <c r="O82" s="201">
        <f t="shared" si="20"/>
        <v>0.9909604519774011</v>
      </c>
      <c r="P82" s="116">
        <f>Volume!K82</f>
        <v>10.8</v>
      </c>
      <c r="Q82" s="73">
        <f>Volume!J82</f>
        <v>10.7</v>
      </c>
      <c r="R82" s="376">
        <f t="shared" si="11"/>
        <v>26.514599999999998</v>
      </c>
      <c r="S82" s="377">
        <f t="shared" si="12"/>
        <v>26.274919999999998</v>
      </c>
      <c r="T82" s="378">
        <f t="shared" si="13"/>
        <v>25340000</v>
      </c>
      <c r="U82" s="377">
        <f t="shared" si="14"/>
        <v>-2.209944751381215</v>
      </c>
      <c r="V82" s="377">
        <f t="shared" si="15"/>
        <v>21.69104</v>
      </c>
      <c r="W82" s="377">
        <f t="shared" si="16"/>
        <v>4.23934</v>
      </c>
      <c r="X82" s="377">
        <f t="shared" si="17"/>
        <v>0.58422</v>
      </c>
      <c r="Y82" s="379">
        <f t="shared" si="18"/>
        <v>27.3672</v>
      </c>
      <c r="Z82" s="256">
        <f t="shared" si="19"/>
        <v>-0.8526000000000025</v>
      </c>
    </row>
    <row r="83" spans="1:28" s="62" customFormat="1" ht="15.75" thickBot="1">
      <c r="A83" s="254" t="s">
        <v>225</v>
      </c>
      <c r="B83" s="189">
        <v>3646650</v>
      </c>
      <c r="C83" s="187">
        <v>148350</v>
      </c>
      <c r="D83" s="195">
        <v>0.04</v>
      </c>
      <c r="E83" s="189">
        <v>39100</v>
      </c>
      <c r="F83" s="120">
        <v>0</v>
      </c>
      <c r="G83" s="195">
        <v>0</v>
      </c>
      <c r="H83" s="189">
        <v>0</v>
      </c>
      <c r="I83" s="120">
        <v>0</v>
      </c>
      <c r="J83" s="195">
        <v>0</v>
      </c>
      <c r="K83" s="187">
        <v>3685750</v>
      </c>
      <c r="L83" s="120">
        <v>148350</v>
      </c>
      <c r="M83" s="195">
        <v>0.04</v>
      </c>
      <c r="N83" s="200">
        <v>3644350</v>
      </c>
      <c r="O83" s="201">
        <f t="shared" si="20"/>
        <v>0.988767550702028</v>
      </c>
      <c r="P83" s="116">
        <f>Volume!K83</f>
        <v>210.55</v>
      </c>
      <c r="Q83" s="73">
        <f>Volume!J83</f>
        <v>209</v>
      </c>
      <c r="R83" s="376">
        <f t="shared" si="11"/>
        <v>77.032175</v>
      </c>
      <c r="S83" s="377">
        <f t="shared" si="12"/>
        <v>76.166915</v>
      </c>
      <c r="T83" s="378">
        <f t="shared" si="13"/>
        <v>3537400</v>
      </c>
      <c r="U83" s="377">
        <f t="shared" si="14"/>
        <v>4.193758127438231</v>
      </c>
      <c r="V83" s="377">
        <f t="shared" si="15"/>
        <v>76.214985</v>
      </c>
      <c r="W83" s="377">
        <f t="shared" si="16"/>
        <v>0.81719</v>
      </c>
      <c r="X83" s="377">
        <f t="shared" si="17"/>
        <v>0</v>
      </c>
      <c r="Y83" s="379">
        <f t="shared" si="18"/>
        <v>74.479957</v>
      </c>
      <c r="Z83" s="256">
        <f t="shared" si="19"/>
        <v>2.5522179999999963</v>
      </c>
      <c r="AA83" s="83"/>
      <c r="AB83" s="82"/>
    </row>
    <row r="84" spans="1:26" s="8" customFormat="1" ht="15.75" thickBot="1">
      <c r="A84" s="254" t="s">
        <v>194</v>
      </c>
      <c r="B84" s="380">
        <v>1496000</v>
      </c>
      <c r="C84" s="188">
        <v>-47300</v>
      </c>
      <c r="D84" s="196">
        <v>-0.03</v>
      </c>
      <c r="E84" s="198">
        <v>1100</v>
      </c>
      <c r="F84" s="192">
        <v>0</v>
      </c>
      <c r="G84" s="196">
        <v>0</v>
      </c>
      <c r="H84" s="190">
        <v>0</v>
      </c>
      <c r="I84" s="193">
        <v>0</v>
      </c>
      <c r="J84" s="196">
        <v>0</v>
      </c>
      <c r="K84" s="187">
        <v>1497100</v>
      </c>
      <c r="L84" s="120">
        <v>-47300</v>
      </c>
      <c r="M84" s="199">
        <v>-0.03</v>
      </c>
      <c r="N84" s="202">
        <v>1489400</v>
      </c>
      <c r="O84" s="201">
        <f t="shared" si="20"/>
        <v>0.9948567229977957</v>
      </c>
      <c r="P84" s="116">
        <f>Volume!K84</f>
        <v>155.15</v>
      </c>
      <c r="Q84" s="73">
        <f>Volume!J84</f>
        <v>149</v>
      </c>
      <c r="R84" s="376">
        <f t="shared" si="11"/>
        <v>22.30679</v>
      </c>
      <c r="S84" s="377">
        <f t="shared" si="12"/>
        <v>22.19206</v>
      </c>
      <c r="T84" s="378">
        <f t="shared" si="13"/>
        <v>1544400</v>
      </c>
      <c r="U84" s="377">
        <f t="shared" si="14"/>
        <v>-3.0626780626780628</v>
      </c>
      <c r="V84" s="377">
        <f t="shared" si="15"/>
        <v>22.2904</v>
      </c>
      <c r="W84" s="377">
        <f t="shared" si="16"/>
        <v>0.01639</v>
      </c>
      <c r="X84" s="377">
        <f t="shared" si="17"/>
        <v>0</v>
      </c>
      <c r="Y84" s="379">
        <f t="shared" si="18"/>
        <v>23.961366</v>
      </c>
      <c r="Z84" s="256">
        <f t="shared" si="19"/>
        <v>-1.6545760000000023</v>
      </c>
    </row>
    <row r="85" spans="1:26" s="8" customFormat="1" ht="15.75" thickBot="1">
      <c r="A85" s="254" t="s">
        <v>169</v>
      </c>
      <c r="B85" s="189">
        <v>2177100</v>
      </c>
      <c r="C85" s="187">
        <v>215350</v>
      </c>
      <c r="D85" s="195">
        <v>0.11</v>
      </c>
      <c r="E85" s="189">
        <v>268450</v>
      </c>
      <c r="F85" s="120">
        <v>14750</v>
      </c>
      <c r="G85" s="195">
        <v>0.06</v>
      </c>
      <c r="H85" s="189">
        <v>5900</v>
      </c>
      <c r="I85" s="120">
        <v>0</v>
      </c>
      <c r="J85" s="195">
        <v>0</v>
      </c>
      <c r="K85" s="187">
        <v>2451450</v>
      </c>
      <c r="L85" s="120">
        <v>230100</v>
      </c>
      <c r="M85" s="195">
        <v>0.1</v>
      </c>
      <c r="N85" s="200">
        <v>2348200</v>
      </c>
      <c r="O85" s="201">
        <f t="shared" si="20"/>
        <v>0.9578820697954272</v>
      </c>
      <c r="P85" s="116">
        <f>Volume!K85</f>
        <v>66.1</v>
      </c>
      <c r="Q85" s="73">
        <f>Volume!J85</f>
        <v>56.4</v>
      </c>
      <c r="R85" s="376">
        <f t="shared" si="11"/>
        <v>13.826178</v>
      </c>
      <c r="S85" s="377">
        <f t="shared" si="12"/>
        <v>13.243848</v>
      </c>
      <c r="T85" s="378">
        <f t="shared" si="13"/>
        <v>2221350</v>
      </c>
      <c r="U85" s="377">
        <f t="shared" si="14"/>
        <v>10.358565737051793</v>
      </c>
      <c r="V85" s="377">
        <f t="shared" si="15"/>
        <v>12.278844</v>
      </c>
      <c r="W85" s="377">
        <f t="shared" si="16"/>
        <v>1.514058</v>
      </c>
      <c r="X85" s="377">
        <f t="shared" si="17"/>
        <v>0.033276</v>
      </c>
      <c r="Y85" s="379">
        <f t="shared" si="18"/>
        <v>14.6831235</v>
      </c>
      <c r="Z85" s="256">
        <f t="shared" si="19"/>
        <v>-0.8569455000000001</v>
      </c>
    </row>
    <row r="86" spans="1:26" s="8" customFormat="1" ht="15.75" thickBot="1">
      <c r="A86" s="254" t="s">
        <v>170</v>
      </c>
      <c r="B86" s="189">
        <v>884070</v>
      </c>
      <c r="C86" s="187">
        <v>-95095</v>
      </c>
      <c r="D86" s="195">
        <v>-0.1</v>
      </c>
      <c r="E86" s="189">
        <v>10450</v>
      </c>
      <c r="F86" s="120">
        <v>0</v>
      </c>
      <c r="G86" s="195">
        <v>0</v>
      </c>
      <c r="H86" s="189">
        <v>0</v>
      </c>
      <c r="I86" s="120">
        <v>0</v>
      </c>
      <c r="J86" s="195">
        <v>0</v>
      </c>
      <c r="K86" s="187">
        <v>894520</v>
      </c>
      <c r="L86" s="120">
        <v>-95095</v>
      </c>
      <c r="M86" s="195">
        <v>-0.1</v>
      </c>
      <c r="N86" s="200">
        <v>889295</v>
      </c>
      <c r="O86" s="201">
        <f t="shared" si="20"/>
        <v>0.9941588785046729</v>
      </c>
      <c r="P86" s="116">
        <f>Volume!K86</f>
        <v>153.8</v>
      </c>
      <c r="Q86" s="73">
        <f>Volume!J86</f>
        <v>161.5</v>
      </c>
      <c r="R86" s="376">
        <f t="shared" si="11"/>
        <v>14.446498</v>
      </c>
      <c r="S86" s="377">
        <f t="shared" si="12"/>
        <v>14.36211425</v>
      </c>
      <c r="T86" s="378">
        <f t="shared" si="13"/>
        <v>989615</v>
      </c>
      <c r="U86" s="377">
        <f t="shared" si="14"/>
        <v>-9.609292502639915</v>
      </c>
      <c r="V86" s="377">
        <f t="shared" si="15"/>
        <v>14.2777305</v>
      </c>
      <c r="W86" s="377">
        <f t="shared" si="16"/>
        <v>0.1687675</v>
      </c>
      <c r="X86" s="377">
        <f t="shared" si="17"/>
        <v>0</v>
      </c>
      <c r="Y86" s="379">
        <f t="shared" si="18"/>
        <v>15.2202787</v>
      </c>
      <c r="Z86" s="256">
        <f t="shared" si="19"/>
        <v>-0.7737806999999997</v>
      </c>
    </row>
    <row r="87" spans="1:28" s="62" customFormat="1" ht="15.75" thickBot="1">
      <c r="A87" s="254" t="s">
        <v>140</v>
      </c>
      <c r="B87" s="189">
        <v>7491250</v>
      </c>
      <c r="C87" s="187">
        <v>-78000</v>
      </c>
      <c r="D87" s="195">
        <v>-0.01</v>
      </c>
      <c r="E87" s="189">
        <v>2798250</v>
      </c>
      <c r="F87" s="120">
        <v>52000</v>
      </c>
      <c r="G87" s="195">
        <v>0.02</v>
      </c>
      <c r="H87" s="189">
        <v>312000</v>
      </c>
      <c r="I87" s="120">
        <v>16250</v>
      </c>
      <c r="J87" s="195">
        <v>0.05</v>
      </c>
      <c r="K87" s="187">
        <v>10601500</v>
      </c>
      <c r="L87" s="120">
        <v>-9750</v>
      </c>
      <c r="M87" s="195">
        <v>0</v>
      </c>
      <c r="N87" s="200">
        <v>10426000</v>
      </c>
      <c r="O87" s="201">
        <f t="shared" si="20"/>
        <v>0.9834457388105456</v>
      </c>
      <c r="P87" s="116">
        <f>Volume!K87</f>
        <v>108.6</v>
      </c>
      <c r="Q87" s="73">
        <f>Volume!J87</f>
        <v>107.25</v>
      </c>
      <c r="R87" s="376">
        <f t="shared" si="11"/>
        <v>113.7010875</v>
      </c>
      <c r="S87" s="377">
        <f t="shared" si="12"/>
        <v>111.81885</v>
      </c>
      <c r="T87" s="378">
        <f t="shared" si="13"/>
        <v>10611250</v>
      </c>
      <c r="U87" s="377">
        <f t="shared" si="14"/>
        <v>-0.09188361408882083</v>
      </c>
      <c r="V87" s="377">
        <f t="shared" si="15"/>
        <v>80.34365625</v>
      </c>
      <c r="W87" s="377">
        <f t="shared" si="16"/>
        <v>30.01123125</v>
      </c>
      <c r="X87" s="377">
        <f t="shared" si="17"/>
        <v>3.3462</v>
      </c>
      <c r="Y87" s="379">
        <f t="shared" si="18"/>
        <v>115.238175</v>
      </c>
      <c r="Z87" s="256">
        <f t="shared" si="19"/>
        <v>-1.5370874999999984</v>
      </c>
      <c r="AA87" s="83"/>
      <c r="AB87" s="82"/>
    </row>
    <row r="88" spans="1:28" s="62" customFormat="1" ht="15.75" thickBot="1">
      <c r="A88" s="254" t="s">
        <v>52</v>
      </c>
      <c r="B88" s="189">
        <v>3900300</v>
      </c>
      <c r="C88" s="187">
        <v>389700</v>
      </c>
      <c r="D88" s="195">
        <v>0.11</v>
      </c>
      <c r="E88" s="189">
        <v>158700</v>
      </c>
      <c r="F88" s="120">
        <v>1200</v>
      </c>
      <c r="G88" s="195">
        <v>0.01</v>
      </c>
      <c r="H88" s="189">
        <v>12000</v>
      </c>
      <c r="I88" s="120">
        <v>600</v>
      </c>
      <c r="J88" s="195">
        <v>0.05</v>
      </c>
      <c r="K88" s="187">
        <v>4071000</v>
      </c>
      <c r="L88" s="120">
        <v>391500</v>
      </c>
      <c r="M88" s="195">
        <v>0.11</v>
      </c>
      <c r="N88" s="200">
        <v>4042200</v>
      </c>
      <c r="O88" s="201">
        <f t="shared" si="20"/>
        <v>0.9929255711127487</v>
      </c>
      <c r="P88" s="116">
        <f>Volume!K88</f>
        <v>991.55</v>
      </c>
      <c r="Q88" s="73">
        <f>Volume!J88</f>
        <v>977.15</v>
      </c>
      <c r="R88" s="376">
        <f t="shared" si="11"/>
        <v>397.797765</v>
      </c>
      <c r="S88" s="377">
        <f t="shared" si="12"/>
        <v>394.983573</v>
      </c>
      <c r="T88" s="378">
        <f t="shared" si="13"/>
        <v>3679500</v>
      </c>
      <c r="U88" s="377">
        <f t="shared" si="14"/>
        <v>10.640032613126783</v>
      </c>
      <c r="V88" s="377">
        <f t="shared" si="15"/>
        <v>381.1178145</v>
      </c>
      <c r="W88" s="377">
        <f t="shared" si="16"/>
        <v>15.5073705</v>
      </c>
      <c r="X88" s="377">
        <f t="shared" si="17"/>
        <v>1.17258</v>
      </c>
      <c r="Y88" s="379">
        <f t="shared" si="18"/>
        <v>364.8408225</v>
      </c>
      <c r="Z88" s="256">
        <f t="shared" si="19"/>
        <v>32.956942500000025</v>
      </c>
      <c r="AA88" s="83"/>
      <c r="AB88" s="82"/>
    </row>
    <row r="89" spans="1:26" s="8" customFormat="1" ht="15.75" thickBot="1">
      <c r="A89" s="254" t="s">
        <v>195</v>
      </c>
      <c r="B89" s="380">
        <v>2339400</v>
      </c>
      <c r="C89" s="188">
        <v>-122850</v>
      </c>
      <c r="D89" s="196">
        <v>-0.05</v>
      </c>
      <c r="E89" s="198">
        <v>34650</v>
      </c>
      <c r="F89" s="192">
        <v>0</v>
      </c>
      <c r="G89" s="196">
        <v>0</v>
      </c>
      <c r="H89" s="190">
        <v>2100</v>
      </c>
      <c r="I89" s="193">
        <v>0</v>
      </c>
      <c r="J89" s="196">
        <v>0</v>
      </c>
      <c r="K89" s="187">
        <v>2376150</v>
      </c>
      <c r="L89" s="120">
        <v>-122850</v>
      </c>
      <c r="M89" s="199">
        <v>-0.05</v>
      </c>
      <c r="N89" s="202">
        <v>2348850</v>
      </c>
      <c r="O89" s="201">
        <f t="shared" si="20"/>
        <v>0.9885108263367212</v>
      </c>
      <c r="P89" s="116">
        <f>Volume!K89</f>
        <v>184.4</v>
      </c>
      <c r="Q89" s="73">
        <f>Volume!J89</f>
        <v>179.35</v>
      </c>
      <c r="R89" s="376">
        <f t="shared" si="11"/>
        <v>42.61625025</v>
      </c>
      <c r="S89" s="377">
        <f t="shared" si="12"/>
        <v>42.12662475</v>
      </c>
      <c r="T89" s="378">
        <f t="shared" si="13"/>
        <v>2499000</v>
      </c>
      <c r="U89" s="377">
        <f t="shared" si="14"/>
        <v>-4.915966386554622</v>
      </c>
      <c r="V89" s="377">
        <f t="shared" si="15"/>
        <v>41.957139</v>
      </c>
      <c r="W89" s="377">
        <f t="shared" si="16"/>
        <v>0.62144775</v>
      </c>
      <c r="X89" s="377">
        <f t="shared" si="17"/>
        <v>0.0376635</v>
      </c>
      <c r="Y89" s="379">
        <f t="shared" si="18"/>
        <v>46.08156</v>
      </c>
      <c r="Z89" s="256">
        <f t="shared" si="19"/>
        <v>-3.465309750000003</v>
      </c>
    </row>
    <row r="90" spans="1:28" s="62" customFormat="1" ht="15.75" thickBot="1">
      <c r="A90" s="254" t="s">
        <v>96</v>
      </c>
      <c r="B90" s="189">
        <v>3404400</v>
      </c>
      <c r="C90" s="187">
        <v>-7800</v>
      </c>
      <c r="D90" s="195">
        <v>0</v>
      </c>
      <c r="E90" s="189">
        <v>93000</v>
      </c>
      <c r="F90" s="120">
        <v>0</v>
      </c>
      <c r="G90" s="195">
        <v>0</v>
      </c>
      <c r="H90" s="189">
        <v>1200</v>
      </c>
      <c r="I90" s="120">
        <v>0</v>
      </c>
      <c r="J90" s="195">
        <v>0</v>
      </c>
      <c r="K90" s="187">
        <v>3498600</v>
      </c>
      <c r="L90" s="120">
        <v>-7800</v>
      </c>
      <c r="M90" s="195">
        <v>0</v>
      </c>
      <c r="N90" s="200">
        <v>3485400</v>
      </c>
      <c r="O90" s="201">
        <f t="shared" si="20"/>
        <v>0.9962270622534728</v>
      </c>
      <c r="P90" s="116">
        <f>Volume!K90</f>
        <v>169.8</v>
      </c>
      <c r="Q90" s="73">
        <f>Volume!J90</f>
        <v>162.65</v>
      </c>
      <c r="R90" s="376">
        <f t="shared" si="11"/>
        <v>56.904729</v>
      </c>
      <c r="S90" s="377">
        <f t="shared" si="12"/>
        <v>56.690031</v>
      </c>
      <c r="T90" s="378">
        <f t="shared" si="13"/>
        <v>3506400</v>
      </c>
      <c r="U90" s="377">
        <f t="shared" si="14"/>
        <v>-0.22245037645448323</v>
      </c>
      <c r="V90" s="377">
        <f t="shared" si="15"/>
        <v>55.372566</v>
      </c>
      <c r="W90" s="377">
        <f t="shared" si="16"/>
        <v>1.512645</v>
      </c>
      <c r="X90" s="377">
        <f t="shared" si="17"/>
        <v>0.019518</v>
      </c>
      <c r="Y90" s="379">
        <f t="shared" si="18"/>
        <v>59.538672</v>
      </c>
      <c r="Z90" s="256">
        <f t="shared" si="19"/>
        <v>-2.633942999999995</v>
      </c>
      <c r="AA90" s="83"/>
      <c r="AB90" s="82"/>
    </row>
    <row r="91" spans="1:26" s="8" customFormat="1" ht="15.75" thickBot="1">
      <c r="A91" s="254" t="s">
        <v>250</v>
      </c>
      <c r="B91" s="189">
        <v>393900</v>
      </c>
      <c r="C91" s="187">
        <v>-6500</v>
      </c>
      <c r="D91" s="195">
        <v>-0.02</v>
      </c>
      <c r="E91" s="189">
        <v>0</v>
      </c>
      <c r="F91" s="120">
        <v>0</v>
      </c>
      <c r="G91" s="195">
        <v>0</v>
      </c>
      <c r="H91" s="189">
        <v>0</v>
      </c>
      <c r="I91" s="120">
        <v>0</v>
      </c>
      <c r="J91" s="195">
        <v>0</v>
      </c>
      <c r="K91" s="187">
        <v>393900</v>
      </c>
      <c r="L91" s="120">
        <v>-6500</v>
      </c>
      <c r="M91" s="195">
        <v>-0.02</v>
      </c>
      <c r="N91" s="200">
        <v>393250</v>
      </c>
      <c r="O91" s="201">
        <f t="shared" si="20"/>
        <v>0.9983498349834984</v>
      </c>
      <c r="P91" s="116">
        <f>Volume!K91</f>
        <v>319.45</v>
      </c>
      <c r="Q91" s="73">
        <f>Volume!J91</f>
        <v>313.65</v>
      </c>
      <c r="R91" s="376">
        <f t="shared" si="11"/>
        <v>12.354673499999999</v>
      </c>
      <c r="S91" s="377">
        <f t="shared" si="12"/>
        <v>12.334286249999998</v>
      </c>
      <c r="T91" s="378">
        <f t="shared" si="13"/>
        <v>400400</v>
      </c>
      <c r="U91" s="377">
        <f t="shared" si="14"/>
        <v>-1.6233766233766231</v>
      </c>
      <c r="V91" s="377">
        <f t="shared" si="15"/>
        <v>12.354673499999999</v>
      </c>
      <c r="W91" s="377">
        <f t="shared" si="16"/>
        <v>0</v>
      </c>
      <c r="X91" s="377">
        <f t="shared" si="17"/>
        <v>0</v>
      </c>
      <c r="Y91" s="379">
        <f t="shared" si="18"/>
        <v>12.790778</v>
      </c>
      <c r="Z91" s="256">
        <f t="shared" si="19"/>
        <v>-0.4361045000000008</v>
      </c>
    </row>
    <row r="92" spans="1:28" s="62" customFormat="1" ht="15.75" thickBot="1">
      <c r="A92" s="254" t="s">
        <v>97</v>
      </c>
      <c r="B92" s="189">
        <v>2806200</v>
      </c>
      <c r="C92" s="187">
        <v>81600</v>
      </c>
      <c r="D92" s="195">
        <v>0.03</v>
      </c>
      <c r="E92" s="189">
        <v>11400</v>
      </c>
      <c r="F92" s="120">
        <v>0</v>
      </c>
      <c r="G92" s="195">
        <v>0</v>
      </c>
      <c r="H92" s="189">
        <v>600</v>
      </c>
      <c r="I92" s="120">
        <v>0</v>
      </c>
      <c r="J92" s="195">
        <v>0</v>
      </c>
      <c r="K92" s="187">
        <v>2818200</v>
      </c>
      <c r="L92" s="120">
        <v>81600</v>
      </c>
      <c r="M92" s="195">
        <v>0.03</v>
      </c>
      <c r="N92" s="200">
        <v>1925400</v>
      </c>
      <c r="O92" s="201">
        <f t="shared" si="20"/>
        <v>0.6832020438577816</v>
      </c>
      <c r="P92" s="116">
        <f>Volume!K92</f>
        <v>360.85</v>
      </c>
      <c r="Q92" s="73">
        <f>Volume!J92</f>
        <v>342.95</v>
      </c>
      <c r="R92" s="376">
        <f t="shared" si="11"/>
        <v>96.650169</v>
      </c>
      <c r="S92" s="377">
        <f t="shared" si="12"/>
        <v>66.031593</v>
      </c>
      <c r="T92" s="378">
        <f t="shared" si="13"/>
        <v>2736600</v>
      </c>
      <c r="U92" s="377">
        <f t="shared" si="14"/>
        <v>2.981802236351677</v>
      </c>
      <c r="V92" s="377">
        <f t="shared" si="15"/>
        <v>96.238629</v>
      </c>
      <c r="W92" s="377">
        <f t="shared" si="16"/>
        <v>0.390963</v>
      </c>
      <c r="X92" s="377">
        <f t="shared" si="17"/>
        <v>0.020577</v>
      </c>
      <c r="Y92" s="379">
        <f t="shared" si="18"/>
        <v>98.75021100000001</v>
      </c>
      <c r="Z92" s="256">
        <f t="shared" si="19"/>
        <v>-2.100042000000002</v>
      </c>
      <c r="AA92" s="83"/>
      <c r="AB92" s="82"/>
    </row>
    <row r="93" spans="1:28" s="62" customFormat="1" ht="15.75" thickBot="1">
      <c r="A93" s="254" t="s">
        <v>251</v>
      </c>
      <c r="B93" s="189">
        <v>6036800</v>
      </c>
      <c r="C93" s="187">
        <v>-56000</v>
      </c>
      <c r="D93" s="195">
        <v>-0.01</v>
      </c>
      <c r="E93" s="189">
        <v>324800</v>
      </c>
      <c r="F93" s="120">
        <v>36400</v>
      </c>
      <c r="G93" s="195">
        <v>0.13</v>
      </c>
      <c r="H93" s="189">
        <v>36400</v>
      </c>
      <c r="I93" s="120">
        <v>2800</v>
      </c>
      <c r="J93" s="195">
        <v>0.08</v>
      </c>
      <c r="K93" s="187">
        <v>6398000</v>
      </c>
      <c r="L93" s="120">
        <v>-16800</v>
      </c>
      <c r="M93" s="195">
        <v>0</v>
      </c>
      <c r="N93" s="200">
        <v>6238400</v>
      </c>
      <c r="O93" s="201">
        <f t="shared" si="20"/>
        <v>0.975054704595186</v>
      </c>
      <c r="P93" s="116">
        <f>Volume!K93</f>
        <v>68.35</v>
      </c>
      <c r="Q93" s="73">
        <f>Volume!J93</f>
        <v>63</v>
      </c>
      <c r="R93" s="376">
        <f t="shared" si="11"/>
        <v>40.3074</v>
      </c>
      <c r="S93" s="377">
        <f t="shared" si="12"/>
        <v>39.30192</v>
      </c>
      <c r="T93" s="378">
        <f t="shared" si="13"/>
        <v>6414800</v>
      </c>
      <c r="U93" s="377">
        <f t="shared" si="14"/>
        <v>-0.2618943692710607</v>
      </c>
      <c r="V93" s="377">
        <f t="shared" si="15"/>
        <v>38.03184</v>
      </c>
      <c r="W93" s="377">
        <f t="shared" si="16"/>
        <v>2.04624</v>
      </c>
      <c r="X93" s="377">
        <f t="shared" si="17"/>
        <v>0.22932</v>
      </c>
      <c r="Y93" s="379">
        <f t="shared" si="18"/>
        <v>43.84515799999999</v>
      </c>
      <c r="Z93" s="256">
        <f t="shared" si="19"/>
        <v>-3.5377579999999895</v>
      </c>
      <c r="AA93" s="83"/>
      <c r="AB93" s="82"/>
    </row>
    <row r="94" spans="1:28" s="62" customFormat="1" ht="15.75" thickBot="1">
      <c r="A94" s="209" t="s">
        <v>252</v>
      </c>
      <c r="B94" s="189">
        <v>636900</v>
      </c>
      <c r="C94" s="187">
        <v>-52200</v>
      </c>
      <c r="D94" s="195">
        <v>-0.08</v>
      </c>
      <c r="E94" s="189">
        <v>1200</v>
      </c>
      <c r="F94" s="120">
        <v>300</v>
      </c>
      <c r="G94" s="195">
        <v>0.33</v>
      </c>
      <c r="H94" s="189">
        <v>0</v>
      </c>
      <c r="I94" s="120">
        <v>0</v>
      </c>
      <c r="J94" s="195">
        <v>0</v>
      </c>
      <c r="K94" s="187">
        <v>638100</v>
      </c>
      <c r="L94" s="120">
        <v>-51900</v>
      </c>
      <c r="M94" s="195">
        <v>-0.08</v>
      </c>
      <c r="N94" s="200">
        <v>633000</v>
      </c>
      <c r="O94" s="201">
        <f t="shared" si="20"/>
        <v>0.9920075223319229</v>
      </c>
      <c r="P94" s="116">
        <f>Volume!K94</f>
        <v>798.9</v>
      </c>
      <c r="Q94" s="73">
        <f>Volume!J94</f>
        <v>793.45</v>
      </c>
      <c r="R94" s="376">
        <f t="shared" si="11"/>
        <v>50.6300445</v>
      </c>
      <c r="S94" s="377">
        <f t="shared" si="12"/>
        <v>50.225385</v>
      </c>
      <c r="T94" s="378">
        <f t="shared" si="13"/>
        <v>690000</v>
      </c>
      <c r="U94" s="377">
        <f t="shared" si="14"/>
        <v>-7.521739130434782</v>
      </c>
      <c r="V94" s="377">
        <f t="shared" si="15"/>
        <v>50.5348305</v>
      </c>
      <c r="W94" s="377">
        <f t="shared" si="16"/>
        <v>0.095214</v>
      </c>
      <c r="X94" s="377">
        <f t="shared" si="17"/>
        <v>0</v>
      </c>
      <c r="Y94" s="379">
        <f t="shared" si="18"/>
        <v>55.1241</v>
      </c>
      <c r="Z94" s="256">
        <f t="shared" si="19"/>
        <v>-4.494055500000002</v>
      </c>
      <c r="AA94" s="83"/>
      <c r="AB94" s="82"/>
    </row>
    <row r="95" spans="1:28" s="62" customFormat="1" ht="15.75" thickBot="1">
      <c r="A95" s="254" t="s">
        <v>253</v>
      </c>
      <c r="B95" s="189">
        <v>2862800</v>
      </c>
      <c r="C95" s="187">
        <v>162000</v>
      </c>
      <c r="D95" s="195">
        <v>0.06</v>
      </c>
      <c r="E95" s="189">
        <v>179200</v>
      </c>
      <c r="F95" s="120">
        <v>5600</v>
      </c>
      <c r="G95" s="195">
        <v>0.03</v>
      </c>
      <c r="H95" s="189">
        <v>18000</v>
      </c>
      <c r="I95" s="120">
        <v>800</v>
      </c>
      <c r="J95" s="195">
        <v>0.05</v>
      </c>
      <c r="K95" s="187">
        <v>3060000</v>
      </c>
      <c r="L95" s="120">
        <v>168400</v>
      </c>
      <c r="M95" s="195">
        <v>0.06</v>
      </c>
      <c r="N95" s="200">
        <v>3000000</v>
      </c>
      <c r="O95" s="201">
        <f t="shared" si="20"/>
        <v>0.9803921568627451</v>
      </c>
      <c r="P95" s="116">
        <f>Volume!K95</f>
        <v>364.15</v>
      </c>
      <c r="Q95" s="73">
        <f>Volume!J95</f>
        <v>360.4</v>
      </c>
      <c r="R95" s="376">
        <f t="shared" si="11"/>
        <v>110.2824</v>
      </c>
      <c r="S95" s="377">
        <f t="shared" si="12"/>
        <v>108.12</v>
      </c>
      <c r="T95" s="378">
        <f t="shared" si="13"/>
        <v>2891600</v>
      </c>
      <c r="U95" s="377">
        <f t="shared" si="14"/>
        <v>5.82376538940379</v>
      </c>
      <c r="V95" s="377">
        <f t="shared" si="15"/>
        <v>103.17531199999999</v>
      </c>
      <c r="W95" s="377">
        <f t="shared" si="16"/>
        <v>6.458367999999999</v>
      </c>
      <c r="X95" s="377">
        <f t="shared" si="17"/>
        <v>0.64872</v>
      </c>
      <c r="Y95" s="379">
        <f t="shared" si="18"/>
        <v>105.29761399999998</v>
      </c>
      <c r="Z95" s="256">
        <f t="shared" si="19"/>
        <v>4.984786000000014</v>
      </c>
      <c r="AA95" s="83"/>
      <c r="AB95" s="82"/>
    </row>
    <row r="96" spans="1:28" s="62" customFormat="1" ht="15.75" thickBot="1">
      <c r="A96" s="254" t="s">
        <v>115</v>
      </c>
      <c r="B96" s="189">
        <v>5568750</v>
      </c>
      <c r="C96" s="187">
        <v>-96250</v>
      </c>
      <c r="D96" s="195">
        <v>-0.02</v>
      </c>
      <c r="E96" s="189">
        <v>91300</v>
      </c>
      <c r="F96" s="120">
        <v>1650</v>
      </c>
      <c r="G96" s="195">
        <v>0.02</v>
      </c>
      <c r="H96" s="189">
        <v>3300</v>
      </c>
      <c r="I96" s="120">
        <v>0</v>
      </c>
      <c r="J96" s="195">
        <v>0</v>
      </c>
      <c r="K96" s="187">
        <v>5663350</v>
      </c>
      <c r="L96" s="120">
        <v>-94600</v>
      </c>
      <c r="M96" s="195">
        <v>-0.02</v>
      </c>
      <c r="N96" s="200">
        <v>5327300</v>
      </c>
      <c r="O96" s="201">
        <f t="shared" si="20"/>
        <v>0.9406623288336409</v>
      </c>
      <c r="P96" s="116">
        <f>Volume!K96</f>
        <v>431.45</v>
      </c>
      <c r="Q96" s="73">
        <f>Volume!J96</f>
        <v>425.65</v>
      </c>
      <c r="R96" s="376">
        <f t="shared" si="11"/>
        <v>241.06049275</v>
      </c>
      <c r="S96" s="377">
        <f t="shared" si="12"/>
        <v>226.7565245</v>
      </c>
      <c r="T96" s="378">
        <f t="shared" si="13"/>
        <v>5757950</v>
      </c>
      <c r="U96" s="377">
        <f t="shared" si="14"/>
        <v>-1.6429458400993409</v>
      </c>
      <c r="V96" s="377">
        <f t="shared" si="15"/>
        <v>237.03384375</v>
      </c>
      <c r="W96" s="377">
        <f t="shared" si="16"/>
        <v>3.8861845</v>
      </c>
      <c r="X96" s="377">
        <f t="shared" si="17"/>
        <v>0.1404645</v>
      </c>
      <c r="Y96" s="379">
        <f t="shared" si="18"/>
        <v>248.42675275</v>
      </c>
      <c r="Z96" s="256">
        <f t="shared" si="19"/>
        <v>-7.366259999999983</v>
      </c>
      <c r="AA96" s="83"/>
      <c r="AB96" s="82"/>
    </row>
    <row r="97" spans="1:26" s="8" customFormat="1" ht="15.75" thickBot="1">
      <c r="A97" s="254" t="s">
        <v>171</v>
      </c>
      <c r="B97" s="189">
        <v>3735600</v>
      </c>
      <c r="C97" s="187">
        <v>1100</v>
      </c>
      <c r="D97" s="195">
        <v>0</v>
      </c>
      <c r="E97" s="189">
        <v>421300</v>
      </c>
      <c r="F97" s="120">
        <v>19800</v>
      </c>
      <c r="G97" s="195">
        <v>0.05</v>
      </c>
      <c r="H97" s="189">
        <v>58300</v>
      </c>
      <c r="I97" s="120">
        <v>4400</v>
      </c>
      <c r="J97" s="195">
        <v>0.08</v>
      </c>
      <c r="K97" s="187">
        <v>4215200</v>
      </c>
      <c r="L97" s="120">
        <v>25300</v>
      </c>
      <c r="M97" s="195">
        <v>0.01</v>
      </c>
      <c r="N97" s="200">
        <v>4176700</v>
      </c>
      <c r="O97" s="201">
        <f t="shared" si="20"/>
        <v>0.990866388308977</v>
      </c>
      <c r="P97" s="116">
        <f>Volume!K97</f>
        <v>400.65</v>
      </c>
      <c r="Q97" s="73">
        <f>Volume!J97</f>
        <v>381.25</v>
      </c>
      <c r="R97" s="376">
        <f t="shared" si="11"/>
        <v>160.7045</v>
      </c>
      <c r="S97" s="377">
        <f t="shared" si="12"/>
        <v>159.2366875</v>
      </c>
      <c r="T97" s="378">
        <f t="shared" si="13"/>
        <v>4189900</v>
      </c>
      <c r="U97" s="377">
        <f t="shared" si="14"/>
        <v>0.6038330270412182</v>
      </c>
      <c r="V97" s="377">
        <f t="shared" si="15"/>
        <v>142.41975</v>
      </c>
      <c r="W97" s="377">
        <f t="shared" si="16"/>
        <v>16.0620625</v>
      </c>
      <c r="X97" s="377">
        <f t="shared" si="17"/>
        <v>2.2226875</v>
      </c>
      <c r="Y97" s="379">
        <f t="shared" si="18"/>
        <v>167.8683435</v>
      </c>
      <c r="Z97" s="256">
        <f t="shared" si="19"/>
        <v>-7.163843500000013</v>
      </c>
    </row>
    <row r="98" spans="1:28" s="62" customFormat="1" ht="15.75" thickBot="1">
      <c r="A98" s="254" t="s">
        <v>226</v>
      </c>
      <c r="B98" s="189">
        <v>10981800</v>
      </c>
      <c r="C98" s="187">
        <v>-858000</v>
      </c>
      <c r="D98" s="195">
        <v>-0.07</v>
      </c>
      <c r="E98" s="189">
        <v>2865600</v>
      </c>
      <c r="F98" s="120">
        <v>114000</v>
      </c>
      <c r="G98" s="195">
        <v>0.04</v>
      </c>
      <c r="H98" s="189">
        <v>1306200</v>
      </c>
      <c r="I98" s="120">
        <v>88800</v>
      </c>
      <c r="J98" s="195">
        <v>0.07</v>
      </c>
      <c r="K98" s="187">
        <v>15153600</v>
      </c>
      <c r="L98" s="120">
        <v>-655200</v>
      </c>
      <c r="M98" s="195">
        <v>-0.04</v>
      </c>
      <c r="N98" s="200">
        <v>15070800</v>
      </c>
      <c r="O98" s="201">
        <f t="shared" si="20"/>
        <v>0.994535951853025</v>
      </c>
      <c r="P98" s="116">
        <f>Volume!K98</f>
        <v>922.75</v>
      </c>
      <c r="Q98" s="73">
        <f>Volume!J98</f>
        <v>901.05</v>
      </c>
      <c r="R98" s="376">
        <f t="shared" si="11"/>
        <v>1365.415128</v>
      </c>
      <c r="S98" s="377">
        <f t="shared" si="12"/>
        <v>1357.954434</v>
      </c>
      <c r="T98" s="378">
        <f t="shared" si="13"/>
        <v>15808800</v>
      </c>
      <c r="U98" s="377">
        <f t="shared" si="14"/>
        <v>-4.1445270988310305</v>
      </c>
      <c r="V98" s="377">
        <f t="shared" si="15"/>
        <v>989.515089</v>
      </c>
      <c r="W98" s="377">
        <f t="shared" si="16"/>
        <v>258.204888</v>
      </c>
      <c r="X98" s="377">
        <f t="shared" si="17"/>
        <v>117.695151</v>
      </c>
      <c r="Y98" s="379">
        <f t="shared" si="18"/>
        <v>1458.75702</v>
      </c>
      <c r="Z98" s="256">
        <f t="shared" si="19"/>
        <v>-93.34189199999992</v>
      </c>
      <c r="AA98" s="83"/>
      <c r="AB98" s="82"/>
    </row>
    <row r="99" spans="1:28" s="62" customFormat="1" ht="15.75" thickBot="1">
      <c r="A99" s="254" t="s">
        <v>242</v>
      </c>
      <c r="B99" s="189">
        <v>49868100</v>
      </c>
      <c r="C99" s="187">
        <v>-60300</v>
      </c>
      <c r="D99" s="195">
        <v>0</v>
      </c>
      <c r="E99" s="189">
        <v>8301300</v>
      </c>
      <c r="F99" s="120">
        <v>80400</v>
      </c>
      <c r="G99" s="195">
        <v>0.01</v>
      </c>
      <c r="H99" s="189">
        <v>921250</v>
      </c>
      <c r="I99" s="120">
        <v>13400</v>
      </c>
      <c r="J99" s="195">
        <v>0.01</v>
      </c>
      <c r="K99" s="187">
        <v>59090650</v>
      </c>
      <c r="L99" s="120">
        <v>33500</v>
      </c>
      <c r="M99" s="195">
        <v>0</v>
      </c>
      <c r="N99" s="200">
        <v>55502800</v>
      </c>
      <c r="O99" s="201">
        <f>N99/K99</f>
        <v>0.9392822722376551</v>
      </c>
      <c r="P99" s="116">
        <f>Volume!K99</f>
        <v>63</v>
      </c>
      <c r="Q99" s="73">
        <f>Volume!J99</f>
        <v>62</v>
      </c>
      <c r="R99" s="376">
        <f t="shared" si="11"/>
        <v>366.36203</v>
      </c>
      <c r="S99" s="377">
        <f t="shared" si="12"/>
        <v>344.11736</v>
      </c>
      <c r="T99" s="378">
        <f t="shared" si="13"/>
        <v>59057150</v>
      </c>
      <c r="U99" s="377">
        <f t="shared" si="14"/>
        <v>0.05672471495830734</v>
      </c>
      <c r="V99" s="377">
        <f t="shared" si="15"/>
        <v>309.18222</v>
      </c>
      <c r="W99" s="377">
        <f t="shared" si="16"/>
        <v>51.46806</v>
      </c>
      <c r="X99" s="377">
        <f t="shared" si="17"/>
        <v>5.71175</v>
      </c>
      <c r="Y99" s="379">
        <f t="shared" si="18"/>
        <v>372.060045</v>
      </c>
      <c r="Z99" s="256">
        <f t="shared" si="19"/>
        <v>-5.698014999999998</v>
      </c>
      <c r="AA99" s="83"/>
      <c r="AB99" s="82"/>
    </row>
    <row r="100" spans="1:28" s="62" customFormat="1" ht="15.75" thickBot="1">
      <c r="A100" s="254" t="s">
        <v>227</v>
      </c>
      <c r="B100" s="189">
        <v>3554400</v>
      </c>
      <c r="C100" s="187">
        <v>-169800</v>
      </c>
      <c r="D100" s="195">
        <v>-0.05</v>
      </c>
      <c r="E100" s="189">
        <v>814800</v>
      </c>
      <c r="F100" s="120">
        <v>39600</v>
      </c>
      <c r="G100" s="195">
        <v>0.05</v>
      </c>
      <c r="H100" s="189">
        <v>160800</v>
      </c>
      <c r="I100" s="120">
        <v>3600</v>
      </c>
      <c r="J100" s="195">
        <v>0.02</v>
      </c>
      <c r="K100" s="187">
        <v>4530000</v>
      </c>
      <c r="L100" s="120">
        <v>-126600</v>
      </c>
      <c r="M100" s="195">
        <v>-0.03</v>
      </c>
      <c r="N100" s="200">
        <v>4506000</v>
      </c>
      <c r="O100" s="201">
        <f t="shared" si="20"/>
        <v>0.9947019867549669</v>
      </c>
      <c r="P100" s="116">
        <f>Volume!K100</f>
        <v>624.4</v>
      </c>
      <c r="Q100" s="73">
        <f>Volume!J100</f>
        <v>609.7</v>
      </c>
      <c r="R100" s="376">
        <f t="shared" si="11"/>
        <v>276.1941</v>
      </c>
      <c r="S100" s="377">
        <f t="shared" si="12"/>
        <v>274.73082</v>
      </c>
      <c r="T100" s="378">
        <f t="shared" si="13"/>
        <v>4656600</v>
      </c>
      <c r="U100" s="377">
        <f t="shared" si="14"/>
        <v>-2.718721814199201</v>
      </c>
      <c r="V100" s="377">
        <f t="shared" si="15"/>
        <v>216.711768</v>
      </c>
      <c r="W100" s="377">
        <f t="shared" si="16"/>
        <v>49.67835600000001</v>
      </c>
      <c r="X100" s="377">
        <f t="shared" si="17"/>
        <v>9.803976</v>
      </c>
      <c r="Y100" s="379">
        <f t="shared" si="18"/>
        <v>290.758104</v>
      </c>
      <c r="Z100" s="256">
        <f t="shared" si="19"/>
        <v>-14.564004000000011</v>
      </c>
      <c r="AA100" s="83"/>
      <c r="AB100" s="82"/>
    </row>
    <row r="101" spans="1:28" s="62" customFormat="1" ht="15.75" thickBot="1">
      <c r="A101" s="254" t="s">
        <v>228</v>
      </c>
      <c r="B101" s="189">
        <v>5779000</v>
      </c>
      <c r="C101" s="187">
        <v>36500</v>
      </c>
      <c r="D101" s="195">
        <v>0.01</v>
      </c>
      <c r="E101" s="189">
        <v>595500</v>
      </c>
      <c r="F101" s="120">
        <v>40000</v>
      </c>
      <c r="G101" s="195">
        <v>0.07</v>
      </c>
      <c r="H101" s="189">
        <v>58000</v>
      </c>
      <c r="I101" s="120">
        <v>4500</v>
      </c>
      <c r="J101" s="195">
        <v>0.08</v>
      </c>
      <c r="K101" s="187">
        <v>6432500</v>
      </c>
      <c r="L101" s="120">
        <v>81000</v>
      </c>
      <c r="M101" s="195">
        <v>0.01</v>
      </c>
      <c r="N101" s="200">
        <v>6400500</v>
      </c>
      <c r="O101" s="201">
        <f t="shared" si="20"/>
        <v>0.9950252623396814</v>
      </c>
      <c r="P101" s="116">
        <f>Volume!K101</f>
        <v>771.6</v>
      </c>
      <c r="Q101" s="73">
        <f>Volume!J101</f>
        <v>746.4</v>
      </c>
      <c r="R101" s="376">
        <f t="shared" si="11"/>
        <v>480.1218</v>
      </c>
      <c r="S101" s="377">
        <f t="shared" si="12"/>
        <v>477.73332</v>
      </c>
      <c r="T101" s="378">
        <f t="shared" si="13"/>
        <v>6351500</v>
      </c>
      <c r="U101" s="377">
        <f t="shared" si="14"/>
        <v>1.2752893017397464</v>
      </c>
      <c r="V101" s="377">
        <f t="shared" si="15"/>
        <v>431.34456</v>
      </c>
      <c r="W101" s="377">
        <f t="shared" si="16"/>
        <v>44.44812</v>
      </c>
      <c r="X101" s="377">
        <f t="shared" si="17"/>
        <v>4.32912</v>
      </c>
      <c r="Y101" s="379">
        <f t="shared" si="18"/>
        <v>490.08174</v>
      </c>
      <c r="Z101" s="256">
        <f t="shared" si="19"/>
        <v>-9.959940000000017</v>
      </c>
      <c r="AA101" s="83"/>
      <c r="AB101" s="82"/>
    </row>
    <row r="102" spans="1:26" s="8" customFormat="1" ht="15.75" thickBot="1">
      <c r="A102" s="254" t="s">
        <v>53</v>
      </c>
      <c r="B102" s="189">
        <v>2545600</v>
      </c>
      <c r="C102" s="187">
        <v>27200</v>
      </c>
      <c r="D102" s="195">
        <v>0.01</v>
      </c>
      <c r="E102" s="189">
        <v>190400</v>
      </c>
      <c r="F102" s="120">
        <v>11200</v>
      </c>
      <c r="G102" s="195">
        <v>0.06</v>
      </c>
      <c r="H102" s="189">
        <v>11200</v>
      </c>
      <c r="I102" s="120">
        <v>3200</v>
      </c>
      <c r="J102" s="195">
        <v>0.4</v>
      </c>
      <c r="K102" s="187">
        <v>2747200</v>
      </c>
      <c r="L102" s="120">
        <v>41600</v>
      </c>
      <c r="M102" s="195">
        <v>0.02</v>
      </c>
      <c r="N102" s="200">
        <v>2718400</v>
      </c>
      <c r="O102" s="201">
        <f t="shared" si="20"/>
        <v>0.9895165987186954</v>
      </c>
      <c r="P102" s="116">
        <f>Volume!K102</f>
        <v>134.65</v>
      </c>
      <c r="Q102" s="73">
        <f>Volume!J102</f>
        <v>126.05</v>
      </c>
      <c r="R102" s="376">
        <f t="shared" si="11"/>
        <v>34.628456</v>
      </c>
      <c r="S102" s="377">
        <f t="shared" si="12"/>
        <v>34.265432</v>
      </c>
      <c r="T102" s="378">
        <f t="shared" si="13"/>
        <v>2705600</v>
      </c>
      <c r="U102" s="377">
        <f t="shared" si="14"/>
        <v>1.537551744529864</v>
      </c>
      <c r="V102" s="377">
        <f t="shared" si="15"/>
        <v>32.087288</v>
      </c>
      <c r="W102" s="377">
        <f t="shared" si="16"/>
        <v>2.399992</v>
      </c>
      <c r="X102" s="377">
        <f t="shared" si="17"/>
        <v>0.141176</v>
      </c>
      <c r="Y102" s="379">
        <f t="shared" si="18"/>
        <v>36.430904</v>
      </c>
      <c r="Z102" s="256">
        <f t="shared" si="19"/>
        <v>-1.8024479999999983</v>
      </c>
    </row>
    <row r="103" spans="1:26" s="8" customFormat="1" ht="15.75" thickBot="1">
      <c r="A103" s="254" t="s">
        <v>254</v>
      </c>
      <c r="B103" s="189">
        <v>242700</v>
      </c>
      <c r="C103" s="187">
        <v>-5250</v>
      </c>
      <c r="D103" s="195">
        <v>-0.02</v>
      </c>
      <c r="E103" s="189">
        <v>1650</v>
      </c>
      <c r="F103" s="120">
        <v>900</v>
      </c>
      <c r="G103" s="195">
        <v>1.2</v>
      </c>
      <c r="H103" s="189">
        <v>150</v>
      </c>
      <c r="I103" s="120">
        <v>0</v>
      </c>
      <c r="J103" s="195">
        <v>0</v>
      </c>
      <c r="K103" s="187">
        <v>244500</v>
      </c>
      <c r="L103" s="120">
        <v>-4350</v>
      </c>
      <c r="M103" s="195">
        <v>-0.02</v>
      </c>
      <c r="N103" s="200">
        <v>242400</v>
      </c>
      <c r="O103" s="201">
        <f t="shared" si="20"/>
        <v>0.9914110429447853</v>
      </c>
      <c r="P103" s="116">
        <f>Volume!K103</f>
        <v>4214.15</v>
      </c>
      <c r="Q103" s="73">
        <f>Volume!J103</f>
        <v>4104</v>
      </c>
      <c r="R103" s="376">
        <f t="shared" si="11"/>
        <v>100.3428</v>
      </c>
      <c r="S103" s="377">
        <f t="shared" si="12"/>
        <v>99.48096</v>
      </c>
      <c r="T103" s="378">
        <f t="shared" si="13"/>
        <v>248850</v>
      </c>
      <c r="U103" s="377">
        <f t="shared" si="14"/>
        <v>-1.7480409885473176</v>
      </c>
      <c r="V103" s="377">
        <f t="shared" si="15"/>
        <v>99.60408</v>
      </c>
      <c r="W103" s="377">
        <f t="shared" si="16"/>
        <v>0.67716</v>
      </c>
      <c r="X103" s="377">
        <f t="shared" si="17"/>
        <v>0.06156</v>
      </c>
      <c r="Y103" s="379">
        <f t="shared" si="18"/>
        <v>104.86912274999999</v>
      </c>
      <c r="Z103" s="256">
        <f t="shared" si="19"/>
        <v>-4.526322749999991</v>
      </c>
    </row>
    <row r="104" spans="1:26" s="8" customFormat="1" ht="15.75" thickBot="1">
      <c r="A104" s="254" t="s">
        <v>203</v>
      </c>
      <c r="B104" s="380">
        <v>2694000</v>
      </c>
      <c r="C104" s="188">
        <v>-213000</v>
      </c>
      <c r="D104" s="196">
        <v>-0.07</v>
      </c>
      <c r="E104" s="198">
        <v>126000</v>
      </c>
      <c r="F104" s="192">
        <v>6000</v>
      </c>
      <c r="G104" s="196">
        <v>0.05</v>
      </c>
      <c r="H104" s="190">
        <v>1500</v>
      </c>
      <c r="I104" s="193">
        <v>0</v>
      </c>
      <c r="J104" s="196">
        <v>0</v>
      </c>
      <c r="K104" s="187">
        <v>2821500</v>
      </c>
      <c r="L104" s="120">
        <v>-207000</v>
      </c>
      <c r="M104" s="199">
        <v>-0.07</v>
      </c>
      <c r="N104" s="202">
        <v>2766000</v>
      </c>
      <c r="O104" s="201">
        <f t="shared" si="20"/>
        <v>0.9803296119085593</v>
      </c>
      <c r="P104" s="116">
        <f>Volume!K104</f>
        <v>170.2</v>
      </c>
      <c r="Q104" s="73">
        <f>Volume!J104</f>
        <v>157.4</v>
      </c>
      <c r="R104" s="376">
        <f t="shared" si="11"/>
        <v>44.41041</v>
      </c>
      <c r="S104" s="377">
        <f t="shared" si="12"/>
        <v>43.53684</v>
      </c>
      <c r="T104" s="378">
        <f t="shared" si="13"/>
        <v>3028500</v>
      </c>
      <c r="U104" s="377">
        <f t="shared" si="14"/>
        <v>-6.8350668647845465</v>
      </c>
      <c r="V104" s="377">
        <f t="shared" si="15"/>
        <v>42.40356</v>
      </c>
      <c r="W104" s="377">
        <f t="shared" si="16"/>
        <v>1.98324</v>
      </c>
      <c r="X104" s="377">
        <f t="shared" si="17"/>
        <v>0.02361</v>
      </c>
      <c r="Y104" s="379">
        <f t="shared" si="18"/>
        <v>51.545069999999996</v>
      </c>
      <c r="Z104" s="256">
        <f t="shared" si="19"/>
        <v>-7.134659999999997</v>
      </c>
    </row>
    <row r="105" spans="1:26" s="8" customFormat="1" ht="15.75" thickBot="1">
      <c r="A105" s="254" t="s">
        <v>204</v>
      </c>
      <c r="B105" s="380">
        <v>425850</v>
      </c>
      <c r="C105" s="188">
        <v>12750</v>
      </c>
      <c r="D105" s="196">
        <v>0.03</v>
      </c>
      <c r="E105" s="198">
        <v>850</v>
      </c>
      <c r="F105" s="192">
        <v>0</v>
      </c>
      <c r="G105" s="196">
        <v>0</v>
      </c>
      <c r="H105" s="190">
        <v>0</v>
      </c>
      <c r="I105" s="193">
        <v>0</v>
      </c>
      <c r="J105" s="196">
        <v>0</v>
      </c>
      <c r="K105" s="187">
        <v>426700</v>
      </c>
      <c r="L105" s="120">
        <v>12750</v>
      </c>
      <c r="M105" s="199">
        <v>0.03</v>
      </c>
      <c r="N105" s="202">
        <v>426700</v>
      </c>
      <c r="O105" s="201">
        <f t="shared" si="20"/>
        <v>1</v>
      </c>
      <c r="P105" s="116">
        <f>Volume!K105</f>
        <v>260.6</v>
      </c>
      <c r="Q105" s="73">
        <f>Volume!J105</f>
        <v>276.4</v>
      </c>
      <c r="R105" s="376">
        <f t="shared" si="11"/>
        <v>11.793987999999999</v>
      </c>
      <c r="S105" s="377">
        <f t="shared" si="12"/>
        <v>11.793987999999999</v>
      </c>
      <c r="T105" s="378">
        <f t="shared" si="13"/>
        <v>413950</v>
      </c>
      <c r="U105" s="377">
        <f t="shared" si="14"/>
        <v>3.0800821355236137</v>
      </c>
      <c r="V105" s="377">
        <f t="shared" si="15"/>
        <v>11.770494</v>
      </c>
      <c r="W105" s="377">
        <f t="shared" si="16"/>
        <v>0.023493999999999998</v>
      </c>
      <c r="X105" s="377">
        <f t="shared" si="17"/>
        <v>0</v>
      </c>
      <c r="Y105" s="379">
        <f t="shared" si="18"/>
        <v>10.787537000000002</v>
      </c>
      <c r="Z105" s="256">
        <f t="shared" si="19"/>
        <v>1.0064509999999967</v>
      </c>
    </row>
    <row r="106" spans="1:26" s="8" customFormat="1" ht="15.75" thickBot="1">
      <c r="A106" s="254" t="s">
        <v>172</v>
      </c>
      <c r="B106" s="189">
        <v>6657000</v>
      </c>
      <c r="C106" s="187">
        <v>-147000</v>
      </c>
      <c r="D106" s="195">
        <v>-0.02</v>
      </c>
      <c r="E106" s="189">
        <v>120750</v>
      </c>
      <c r="F106" s="120">
        <v>12250</v>
      </c>
      <c r="G106" s="195">
        <v>0.11</v>
      </c>
      <c r="H106" s="189">
        <v>10500</v>
      </c>
      <c r="I106" s="120">
        <v>0</v>
      </c>
      <c r="J106" s="195">
        <v>0</v>
      </c>
      <c r="K106" s="187">
        <v>6788250</v>
      </c>
      <c r="L106" s="120">
        <v>-134750</v>
      </c>
      <c r="M106" s="195">
        <v>-0.02</v>
      </c>
      <c r="N106" s="200">
        <v>6728750</v>
      </c>
      <c r="O106" s="201">
        <f t="shared" si="20"/>
        <v>0.991234854343903</v>
      </c>
      <c r="P106" s="116">
        <f>Volume!K106</f>
        <v>344.3</v>
      </c>
      <c r="Q106" s="73">
        <f>Volume!J106</f>
        <v>318.85</v>
      </c>
      <c r="R106" s="376">
        <f t="shared" si="11"/>
        <v>216.44335125</v>
      </c>
      <c r="S106" s="377">
        <f t="shared" si="12"/>
        <v>214.54619375000001</v>
      </c>
      <c r="T106" s="378">
        <f t="shared" si="13"/>
        <v>6923000</v>
      </c>
      <c r="U106" s="377">
        <f t="shared" si="14"/>
        <v>-1.9464105156723963</v>
      </c>
      <c r="V106" s="377">
        <f t="shared" si="15"/>
        <v>212.25844500000002</v>
      </c>
      <c r="W106" s="377">
        <f t="shared" si="16"/>
        <v>3.85011375</v>
      </c>
      <c r="X106" s="377">
        <f t="shared" si="17"/>
        <v>0.33479250000000005</v>
      </c>
      <c r="Y106" s="379">
        <f t="shared" si="18"/>
        <v>238.35889</v>
      </c>
      <c r="Z106" s="256">
        <f t="shared" si="19"/>
        <v>-21.915538749999996</v>
      </c>
    </row>
    <row r="107" spans="1:26" s="8" customFormat="1" ht="15.75" thickBot="1">
      <c r="A107" s="254" t="s">
        <v>173</v>
      </c>
      <c r="B107" s="189">
        <v>1502100</v>
      </c>
      <c r="C107" s="187">
        <v>58050</v>
      </c>
      <c r="D107" s="195">
        <v>0.04</v>
      </c>
      <c r="E107" s="189">
        <v>450</v>
      </c>
      <c r="F107" s="120">
        <v>0</v>
      </c>
      <c r="G107" s="195">
        <v>0</v>
      </c>
      <c r="H107" s="189">
        <v>0</v>
      </c>
      <c r="I107" s="120">
        <v>0</v>
      </c>
      <c r="J107" s="195">
        <v>0</v>
      </c>
      <c r="K107" s="187">
        <v>1502550</v>
      </c>
      <c r="L107" s="120">
        <v>58050</v>
      </c>
      <c r="M107" s="195">
        <v>0.04</v>
      </c>
      <c r="N107" s="200">
        <v>1465200</v>
      </c>
      <c r="O107" s="201">
        <f t="shared" si="20"/>
        <v>0.9751422581611261</v>
      </c>
      <c r="P107" s="194">
        <f>Volume!K107</f>
        <v>720.2</v>
      </c>
      <c r="Q107" s="15">
        <f>Volume!J107</f>
        <v>720.7</v>
      </c>
      <c r="R107" s="376">
        <f t="shared" si="11"/>
        <v>108.2887785</v>
      </c>
      <c r="S107" s="377">
        <f t="shared" si="12"/>
        <v>105.59696400000001</v>
      </c>
      <c r="T107" s="378">
        <f t="shared" si="13"/>
        <v>1444500</v>
      </c>
      <c r="U107" s="377">
        <f t="shared" si="14"/>
        <v>4.018691588785047</v>
      </c>
      <c r="V107" s="377">
        <f t="shared" si="15"/>
        <v>108.256347</v>
      </c>
      <c r="W107" s="377">
        <f t="shared" si="16"/>
        <v>0.0324315</v>
      </c>
      <c r="X107" s="377">
        <f t="shared" si="17"/>
        <v>0</v>
      </c>
      <c r="Y107" s="379">
        <f t="shared" si="18"/>
        <v>104.03289000000001</v>
      </c>
      <c r="Z107" s="256">
        <f t="shared" si="19"/>
        <v>4.2558884999999975</v>
      </c>
    </row>
    <row r="108" spans="1:26" s="8" customFormat="1" ht="15.75" thickBot="1">
      <c r="A108" s="254" t="s">
        <v>239</v>
      </c>
      <c r="B108" s="189">
        <v>43500</v>
      </c>
      <c r="C108" s="187">
        <v>-750</v>
      </c>
      <c r="D108" s="195">
        <v>-0.02</v>
      </c>
      <c r="E108" s="189">
        <v>0</v>
      </c>
      <c r="F108" s="120">
        <v>0</v>
      </c>
      <c r="G108" s="195">
        <v>0</v>
      </c>
      <c r="H108" s="189">
        <v>0</v>
      </c>
      <c r="I108" s="120">
        <v>0</v>
      </c>
      <c r="J108" s="195">
        <v>0</v>
      </c>
      <c r="K108" s="187">
        <v>43500</v>
      </c>
      <c r="L108" s="120">
        <v>-750</v>
      </c>
      <c r="M108" s="195">
        <v>-0.02</v>
      </c>
      <c r="N108" s="200">
        <v>43000</v>
      </c>
      <c r="O108" s="201">
        <f>N108/K108</f>
        <v>0.9885057471264368</v>
      </c>
      <c r="P108" s="194">
        <f>Volume!K108</f>
        <v>1025.7</v>
      </c>
      <c r="Q108" s="15">
        <f>Volume!J108</f>
        <v>949.85</v>
      </c>
      <c r="R108" s="376">
        <f t="shared" si="11"/>
        <v>4.1318475</v>
      </c>
      <c r="S108" s="377">
        <f t="shared" si="12"/>
        <v>4.084355</v>
      </c>
      <c r="T108" s="378">
        <f t="shared" si="13"/>
        <v>44250</v>
      </c>
      <c r="U108" s="377">
        <f t="shared" si="14"/>
        <v>-1.694915254237288</v>
      </c>
      <c r="V108" s="377">
        <f t="shared" si="15"/>
        <v>4.1318475</v>
      </c>
      <c r="W108" s="377">
        <f t="shared" si="16"/>
        <v>0</v>
      </c>
      <c r="X108" s="377">
        <f t="shared" si="17"/>
        <v>0</v>
      </c>
      <c r="Y108" s="379">
        <f t="shared" si="18"/>
        <v>4.5387225</v>
      </c>
      <c r="Z108" s="256">
        <f t="shared" si="19"/>
        <v>-0.4068750000000003</v>
      </c>
    </row>
    <row r="109" spans="1:28" s="62" customFormat="1" ht="15.75" thickBot="1">
      <c r="A109" s="254" t="s">
        <v>255</v>
      </c>
      <c r="B109" s="189">
        <v>832000</v>
      </c>
      <c r="C109" s="187">
        <v>-16400</v>
      </c>
      <c r="D109" s="195">
        <v>-0.02</v>
      </c>
      <c r="E109" s="189">
        <v>1200</v>
      </c>
      <c r="F109" s="120">
        <v>400</v>
      </c>
      <c r="G109" s="195">
        <v>0.5</v>
      </c>
      <c r="H109" s="189">
        <v>0</v>
      </c>
      <c r="I109" s="120">
        <v>0</v>
      </c>
      <c r="J109" s="195">
        <v>0</v>
      </c>
      <c r="K109" s="187">
        <v>833200</v>
      </c>
      <c r="L109" s="120">
        <v>-16000</v>
      </c>
      <c r="M109" s="195">
        <v>-0.02</v>
      </c>
      <c r="N109" s="200">
        <v>827600</v>
      </c>
      <c r="O109" s="201">
        <f aca="true" t="shared" si="21" ref="O109:O124">N109/K109</f>
        <v>0.9932789246279404</v>
      </c>
      <c r="P109" s="194">
        <f>Volume!K109</f>
        <v>906.2</v>
      </c>
      <c r="Q109" s="15">
        <f>Volume!J109</f>
        <v>854.1</v>
      </c>
      <c r="R109" s="376">
        <f t="shared" si="11"/>
        <v>71.163612</v>
      </c>
      <c r="S109" s="377">
        <f t="shared" si="12"/>
        <v>70.685316</v>
      </c>
      <c r="T109" s="378">
        <f t="shared" si="13"/>
        <v>849200</v>
      </c>
      <c r="U109" s="377">
        <f t="shared" si="14"/>
        <v>-1.8841262364578428</v>
      </c>
      <c r="V109" s="377">
        <f t="shared" si="15"/>
        <v>71.06112</v>
      </c>
      <c r="W109" s="377">
        <f t="shared" si="16"/>
        <v>0.102492</v>
      </c>
      <c r="X109" s="377">
        <f t="shared" si="17"/>
        <v>0</v>
      </c>
      <c r="Y109" s="379">
        <f t="shared" si="18"/>
        <v>76.954504</v>
      </c>
      <c r="Z109" s="256">
        <f t="shared" si="19"/>
        <v>-5.7908919999999995</v>
      </c>
      <c r="AA109" s="83"/>
      <c r="AB109" s="82"/>
    </row>
    <row r="110" spans="1:26" s="8" customFormat="1" ht="15.75" thickBot="1">
      <c r="A110" s="254" t="s">
        <v>107</v>
      </c>
      <c r="B110" s="189">
        <v>3389600</v>
      </c>
      <c r="C110" s="187">
        <v>-220400</v>
      </c>
      <c r="D110" s="195">
        <v>-0.06</v>
      </c>
      <c r="E110" s="189">
        <v>410400</v>
      </c>
      <c r="F110" s="120">
        <v>22800</v>
      </c>
      <c r="G110" s="195">
        <v>0.06</v>
      </c>
      <c r="H110" s="189">
        <v>19000</v>
      </c>
      <c r="I110" s="120">
        <v>3800</v>
      </c>
      <c r="J110" s="195">
        <v>0.25</v>
      </c>
      <c r="K110" s="187">
        <v>3819000</v>
      </c>
      <c r="L110" s="120">
        <v>-193800</v>
      </c>
      <c r="M110" s="195">
        <v>-0.05</v>
      </c>
      <c r="N110" s="200">
        <v>3773400</v>
      </c>
      <c r="O110" s="201">
        <f t="shared" si="21"/>
        <v>0.9880597014925373</v>
      </c>
      <c r="P110" s="194">
        <f>Volume!K110</f>
        <v>61.45</v>
      </c>
      <c r="Q110" s="15">
        <f>Volume!J110</f>
        <v>59.05</v>
      </c>
      <c r="R110" s="376">
        <f t="shared" si="11"/>
        <v>22.551195</v>
      </c>
      <c r="S110" s="377">
        <f t="shared" si="12"/>
        <v>22.281927</v>
      </c>
      <c r="T110" s="378">
        <f t="shared" si="13"/>
        <v>4012800</v>
      </c>
      <c r="U110" s="377">
        <f t="shared" si="14"/>
        <v>-4.829545454545454</v>
      </c>
      <c r="V110" s="377">
        <f t="shared" si="15"/>
        <v>20.015588</v>
      </c>
      <c r="W110" s="377">
        <f t="shared" si="16"/>
        <v>2.423412</v>
      </c>
      <c r="X110" s="377">
        <f t="shared" si="17"/>
        <v>0.112195</v>
      </c>
      <c r="Y110" s="379">
        <f t="shared" si="18"/>
        <v>24.658656</v>
      </c>
      <c r="Z110" s="256">
        <f t="shared" si="19"/>
        <v>-2.1074610000000007</v>
      </c>
    </row>
    <row r="111" spans="1:28" s="62" customFormat="1" ht="15.75" thickBot="1">
      <c r="A111" s="254" t="s">
        <v>174</v>
      </c>
      <c r="B111" s="189">
        <v>3086100</v>
      </c>
      <c r="C111" s="187">
        <v>13500</v>
      </c>
      <c r="D111" s="195">
        <v>0</v>
      </c>
      <c r="E111" s="189">
        <v>47250</v>
      </c>
      <c r="F111" s="120">
        <v>1350</v>
      </c>
      <c r="G111" s="195">
        <v>0.03</v>
      </c>
      <c r="H111" s="189">
        <v>5400</v>
      </c>
      <c r="I111" s="120">
        <v>0</v>
      </c>
      <c r="J111" s="195">
        <v>0</v>
      </c>
      <c r="K111" s="187">
        <v>3138750</v>
      </c>
      <c r="L111" s="120">
        <v>14850</v>
      </c>
      <c r="M111" s="195">
        <v>0</v>
      </c>
      <c r="N111" s="200">
        <v>3065850</v>
      </c>
      <c r="O111" s="201">
        <f t="shared" si="21"/>
        <v>0.9767741935483871</v>
      </c>
      <c r="P111" s="194">
        <f>Volume!K111</f>
        <v>207.15</v>
      </c>
      <c r="Q111" s="15">
        <f>Volume!J111</f>
        <v>202.85</v>
      </c>
      <c r="R111" s="376">
        <f t="shared" si="11"/>
        <v>63.66954375</v>
      </c>
      <c r="S111" s="377">
        <f t="shared" si="12"/>
        <v>62.19076725</v>
      </c>
      <c r="T111" s="378">
        <f t="shared" si="13"/>
        <v>3123900</v>
      </c>
      <c r="U111" s="377">
        <f t="shared" si="14"/>
        <v>0.47536732929991354</v>
      </c>
      <c r="V111" s="377">
        <f t="shared" si="15"/>
        <v>62.6015385</v>
      </c>
      <c r="W111" s="377">
        <f t="shared" si="16"/>
        <v>0.95846625</v>
      </c>
      <c r="X111" s="377">
        <f t="shared" si="17"/>
        <v>0.109539</v>
      </c>
      <c r="Y111" s="379">
        <f t="shared" si="18"/>
        <v>64.7115885</v>
      </c>
      <c r="Z111" s="256">
        <f t="shared" si="19"/>
        <v>-1.0420447500000023</v>
      </c>
      <c r="AA111" s="83"/>
      <c r="AB111" s="82"/>
    </row>
    <row r="112" spans="1:28" s="62" customFormat="1" ht="15.75" thickBot="1">
      <c r="A112" s="254" t="s">
        <v>231</v>
      </c>
      <c r="B112" s="189">
        <v>3293400</v>
      </c>
      <c r="C112" s="187">
        <v>23925</v>
      </c>
      <c r="D112" s="195">
        <v>0.01</v>
      </c>
      <c r="E112" s="189">
        <v>84975</v>
      </c>
      <c r="F112" s="120">
        <v>6600</v>
      </c>
      <c r="G112" s="195">
        <v>0.08</v>
      </c>
      <c r="H112" s="189">
        <v>11550</v>
      </c>
      <c r="I112" s="120">
        <v>0</v>
      </c>
      <c r="J112" s="195">
        <v>0</v>
      </c>
      <c r="K112" s="187">
        <v>3389925</v>
      </c>
      <c r="L112" s="120">
        <v>30525</v>
      </c>
      <c r="M112" s="195">
        <v>0.01</v>
      </c>
      <c r="N112" s="200">
        <v>2993100</v>
      </c>
      <c r="O112" s="201">
        <f t="shared" si="21"/>
        <v>0.8829398880506206</v>
      </c>
      <c r="P112" s="194">
        <f>Volume!K112</f>
        <v>757.15</v>
      </c>
      <c r="Q112" s="15">
        <f>Volume!J112</f>
        <v>727.9</v>
      </c>
      <c r="R112" s="376">
        <f t="shared" si="11"/>
        <v>246.75264075</v>
      </c>
      <c r="S112" s="377">
        <f t="shared" si="12"/>
        <v>217.867749</v>
      </c>
      <c r="T112" s="378">
        <f t="shared" si="13"/>
        <v>3359400</v>
      </c>
      <c r="U112" s="377">
        <f t="shared" si="14"/>
        <v>0.9086444007858546</v>
      </c>
      <c r="V112" s="377">
        <f t="shared" si="15"/>
        <v>239.726586</v>
      </c>
      <c r="W112" s="377">
        <f t="shared" si="16"/>
        <v>6.18533025</v>
      </c>
      <c r="X112" s="377">
        <f t="shared" si="17"/>
        <v>0.8407245</v>
      </c>
      <c r="Y112" s="379">
        <f t="shared" si="18"/>
        <v>254.356971</v>
      </c>
      <c r="Z112" s="256">
        <f t="shared" si="19"/>
        <v>-7.604330249999975</v>
      </c>
      <c r="AA112" s="83"/>
      <c r="AB112" s="82"/>
    </row>
    <row r="113" spans="1:28" s="62" customFormat="1" ht="15.75" thickBot="1">
      <c r="A113" s="254" t="s">
        <v>256</v>
      </c>
      <c r="B113" s="189">
        <v>1312000</v>
      </c>
      <c r="C113" s="187">
        <v>9600</v>
      </c>
      <c r="D113" s="195">
        <v>0.01</v>
      </c>
      <c r="E113" s="189">
        <v>19200</v>
      </c>
      <c r="F113" s="120">
        <v>-800</v>
      </c>
      <c r="G113" s="195">
        <v>-0.04</v>
      </c>
      <c r="H113" s="189">
        <v>0</v>
      </c>
      <c r="I113" s="120">
        <v>0</v>
      </c>
      <c r="J113" s="195">
        <v>0</v>
      </c>
      <c r="K113" s="187">
        <v>1331200</v>
      </c>
      <c r="L113" s="120">
        <v>8800</v>
      </c>
      <c r="M113" s="195">
        <v>0.01</v>
      </c>
      <c r="N113" s="200">
        <v>1291200</v>
      </c>
      <c r="O113" s="201">
        <f t="shared" si="21"/>
        <v>0.9699519230769231</v>
      </c>
      <c r="P113" s="194">
        <f>Volume!K113</f>
        <v>438.2</v>
      </c>
      <c r="Q113" s="15">
        <f>Volume!J113</f>
        <v>426.7</v>
      </c>
      <c r="R113" s="376">
        <f t="shared" si="11"/>
        <v>56.802304</v>
      </c>
      <c r="S113" s="377">
        <f t="shared" si="12"/>
        <v>55.095504</v>
      </c>
      <c r="T113" s="378">
        <f t="shared" si="13"/>
        <v>1322400</v>
      </c>
      <c r="U113" s="377">
        <f t="shared" si="14"/>
        <v>0.6654567453115547</v>
      </c>
      <c r="V113" s="377">
        <f t="shared" si="15"/>
        <v>55.98304</v>
      </c>
      <c r="W113" s="377">
        <f t="shared" si="16"/>
        <v>0.819264</v>
      </c>
      <c r="X113" s="377">
        <f t="shared" si="17"/>
        <v>0</v>
      </c>
      <c r="Y113" s="379">
        <f t="shared" si="18"/>
        <v>57.947568</v>
      </c>
      <c r="Z113" s="256">
        <f t="shared" si="19"/>
        <v>-1.1452639999999974</v>
      </c>
      <c r="AA113" s="83"/>
      <c r="AB113" s="82"/>
    </row>
    <row r="114" spans="1:28" s="62" customFormat="1" ht="15.75" thickBot="1">
      <c r="A114" s="254" t="s">
        <v>208</v>
      </c>
      <c r="B114" s="189">
        <v>7854300</v>
      </c>
      <c r="C114" s="187">
        <v>-149850</v>
      </c>
      <c r="D114" s="195">
        <v>-0.02</v>
      </c>
      <c r="E114" s="189">
        <v>2442150</v>
      </c>
      <c r="F114" s="120">
        <v>116100</v>
      </c>
      <c r="G114" s="195">
        <v>0.05</v>
      </c>
      <c r="H114" s="189">
        <v>488025</v>
      </c>
      <c r="I114" s="120">
        <v>-5400</v>
      </c>
      <c r="J114" s="195">
        <v>-0.01</v>
      </c>
      <c r="K114" s="187">
        <v>10784475</v>
      </c>
      <c r="L114" s="120">
        <v>-39150</v>
      </c>
      <c r="M114" s="195">
        <v>0</v>
      </c>
      <c r="N114" s="200">
        <v>10616400</v>
      </c>
      <c r="O114" s="201">
        <f t="shared" si="21"/>
        <v>0.9844150967015084</v>
      </c>
      <c r="P114" s="194">
        <f>Volume!K114</f>
        <v>456.05</v>
      </c>
      <c r="Q114" s="15">
        <f>Volume!J114</f>
        <v>426.85</v>
      </c>
      <c r="R114" s="376">
        <f t="shared" si="11"/>
        <v>460.335315375</v>
      </c>
      <c r="S114" s="377">
        <f t="shared" si="12"/>
        <v>453.161034</v>
      </c>
      <c r="T114" s="378">
        <f t="shared" si="13"/>
        <v>10823625</v>
      </c>
      <c r="U114" s="377">
        <f t="shared" si="14"/>
        <v>-0.36170876208294356</v>
      </c>
      <c r="V114" s="377">
        <f t="shared" si="15"/>
        <v>335.2607955</v>
      </c>
      <c r="W114" s="377">
        <f t="shared" si="16"/>
        <v>104.24317275</v>
      </c>
      <c r="X114" s="377">
        <f t="shared" si="17"/>
        <v>20.831347125</v>
      </c>
      <c r="Y114" s="379">
        <f t="shared" si="18"/>
        <v>493.611418125</v>
      </c>
      <c r="Z114" s="256">
        <f t="shared" si="19"/>
        <v>-33.27610275000001</v>
      </c>
      <c r="AA114" s="83"/>
      <c r="AB114" s="82"/>
    </row>
    <row r="115" spans="1:28" s="62" customFormat="1" ht="15.75" thickBot="1">
      <c r="A115" s="254" t="s">
        <v>229</v>
      </c>
      <c r="B115" s="189">
        <v>966900</v>
      </c>
      <c r="C115" s="187">
        <v>-2200</v>
      </c>
      <c r="D115" s="195">
        <v>0</v>
      </c>
      <c r="E115" s="189">
        <v>3850</v>
      </c>
      <c r="F115" s="120">
        <v>0</v>
      </c>
      <c r="G115" s="195">
        <v>0</v>
      </c>
      <c r="H115" s="189">
        <v>550</v>
      </c>
      <c r="I115" s="120">
        <v>550</v>
      </c>
      <c r="J115" s="195">
        <v>0</v>
      </c>
      <c r="K115" s="187">
        <v>971300</v>
      </c>
      <c r="L115" s="120">
        <v>-1650</v>
      </c>
      <c r="M115" s="195">
        <v>0</v>
      </c>
      <c r="N115" s="200">
        <v>953700</v>
      </c>
      <c r="O115" s="201">
        <f t="shared" si="21"/>
        <v>0.9818799546998868</v>
      </c>
      <c r="P115" s="194">
        <f>Volume!K115</f>
        <v>688.7</v>
      </c>
      <c r="Q115" s="15">
        <f>Volume!J115</f>
        <v>652.75</v>
      </c>
      <c r="R115" s="376">
        <f t="shared" si="11"/>
        <v>63.4016075</v>
      </c>
      <c r="S115" s="377">
        <f t="shared" si="12"/>
        <v>62.2527675</v>
      </c>
      <c r="T115" s="378">
        <f t="shared" si="13"/>
        <v>972950</v>
      </c>
      <c r="U115" s="377">
        <f t="shared" si="14"/>
        <v>-0.1695873374788016</v>
      </c>
      <c r="V115" s="377">
        <f t="shared" si="15"/>
        <v>63.1143975</v>
      </c>
      <c r="W115" s="377">
        <f t="shared" si="16"/>
        <v>0.25130875</v>
      </c>
      <c r="X115" s="377">
        <f t="shared" si="17"/>
        <v>0.03590125</v>
      </c>
      <c r="Y115" s="379">
        <f t="shared" si="18"/>
        <v>67.0070665</v>
      </c>
      <c r="Z115" s="256">
        <f t="shared" si="19"/>
        <v>-3.605458999999996</v>
      </c>
      <c r="AA115" s="83"/>
      <c r="AB115" s="82"/>
    </row>
    <row r="116" spans="1:26" s="8" customFormat="1" ht="15.75" thickBot="1">
      <c r="A116" s="254" t="s">
        <v>136</v>
      </c>
      <c r="B116" s="189">
        <v>1514750</v>
      </c>
      <c r="C116" s="187">
        <v>71500</v>
      </c>
      <c r="D116" s="195">
        <v>0.05</v>
      </c>
      <c r="E116" s="189">
        <v>38000</v>
      </c>
      <c r="F116" s="120">
        <v>2750</v>
      </c>
      <c r="G116" s="195">
        <v>0.08</v>
      </c>
      <c r="H116" s="189">
        <v>1500</v>
      </c>
      <c r="I116" s="120">
        <v>0</v>
      </c>
      <c r="J116" s="195">
        <v>0</v>
      </c>
      <c r="K116" s="187">
        <v>1554250</v>
      </c>
      <c r="L116" s="120">
        <v>74250</v>
      </c>
      <c r="M116" s="195">
        <v>0.05</v>
      </c>
      <c r="N116" s="200">
        <v>1545000</v>
      </c>
      <c r="O116" s="201">
        <f t="shared" si="21"/>
        <v>0.9940485764838346</v>
      </c>
      <c r="P116" s="194">
        <f>Volume!K116</f>
        <v>1671.15</v>
      </c>
      <c r="Q116" s="15">
        <f>Volume!J116</f>
        <v>1638.75</v>
      </c>
      <c r="R116" s="376">
        <f t="shared" si="11"/>
        <v>254.70271875</v>
      </c>
      <c r="S116" s="377">
        <f t="shared" si="12"/>
        <v>253.186875</v>
      </c>
      <c r="T116" s="378">
        <f t="shared" si="13"/>
        <v>1480000</v>
      </c>
      <c r="U116" s="377">
        <f t="shared" si="14"/>
        <v>5.016891891891892</v>
      </c>
      <c r="V116" s="377">
        <f t="shared" si="15"/>
        <v>248.22965625</v>
      </c>
      <c r="W116" s="377">
        <f t="shared" si="16"/>
        <v>6.22725</v>
      </c>
      <c r="X116" s="377">
        <f t="shared" si="17"/>
        <v>0.2458125</v>
      </c>
      <c r="Y116" s="379">
        <f t="shared" si="18"/>
        <v>247.3302</v>
      </c>
      <c r="Z116" s="256">
        <f t="shared" si="19"/>
        <v>7.372518750000012</v>
      </c>
    </row>
    <row r="117" spans="1:26" s="8" customFormat="1" ht="15.75" thickBot="1">
      <c r="A117" s="254" t="s">
        <v>257</v>
      </c>
      <c r="B117" s="189">
        <v>876252</v>
      </c>
      <c r="C117" s="187">
        <v>-46032</v>
      </c>
      <c r="D117" s="195">
        <v>-0.05</v>
      </c>
      <c r="E117" s="189">
        <v>10686</v>
      </c>
      <c r="F117" s="120">
        <v>0</v>
      </c>
      <c r="G117" s="195">
        <v>0</v>
      </c>
      <c r="H117" s="189">
        <v>2466</v>
      </c>
      <c r="I117" s="120">
        <v>0</v>
      </c>
      <c r="J117" s="195">
        <v>0</v>
      </c>
      <c r="K117" s="187">
        <v>889404</v>
      </c>
      <c r="L117" s="120">
        <v>-46032</v>
      </c>
      <c r="M117" s="195">
        <v>-0.05</v>
      </c>
      <c r="N117" s="200">
        <v>883650</v>
      </c>
      <c r="O117" s="201">
        <f t="shared" si="21"/>
        <v>0.9935304990757856</v>
      </c>
      <c r="P117" s="194">
        <f>Volume!K117</f>
        <v>616.5</v>
      </c>
      <c r="Q117" s="15">
        <f>Volume!J117</f>
        <v>579.65</v>
      </c>
      <c r="R117" s="376">
        <f t="shared" si="11"/>
        <v>51.55430286</v>
      </c>
      <c r="S117" s="377">
        <f t="shared" si="12"/>
        <v>51.22077225</v>
      </c>
      <c r="T117" s="378">
        <f t="shared" si="13"/>
        <v>935436</v>
      </c>
      <c r="U117" s="377">
        <f t="shared" si="14"/>
        <v>-4.92091388400703</v>
      </c>
      <c r="V117" s="377">
        <f t="shared" si="15"/>
        <v>50.791947179999994</v>
      </c>
      <c r="W117" s="377">
        <f t="shared" si="16"/>
        <v>0.61941399</v>
      </c>
      <c r="X117" s="377">
        <f t="shared" si="17"/>
        <v>0.14294168999999998</v>
      </c>
      <c r="Y117" s="379">
        <f t="shared" si="18"/>
        <v>57.6696294</v>
      </c>
      <c r="Z117" s="256">
        <f t="shared" si="19"/>
        <v>-6.115326539999998</v>
      </c>
    </row>
    <row r="118" spans="1:28" s="62" customFormat="1" ht="13.5" customHeight="1" thickBot="1">
      <c r="A118" s="254" t="s">
        <v>196</v>
      </c>
      <c r="B118" s="189">
        <v>1059050</v>
      </c>
      <c r="C118" s="187">
        <v>-14750</v>
      </c>
      <c r="D118" s="195">
        <v>-0.01</v>
      </c>
      <c r="E118" s="189">
        <v>11800</v>
      </c>
      <c r="F118" s="120">
        <v>0</v>
      </c>
      <c r="G118" s="195">
        <v>0</v>
      </c>
      <c r="H118" s="189">
        <v>0</v>
      </c>
      <c r="I118" s="120">
        <v>0</v>
      </c>
      <c r="J118" s="195">
        <v>0</v>
      </c>
      <c r="K118" s="187">
        <v>1070850</v>
      </c>
      <c r="L118" s="120">
        <v>-14750</v>
      </c>
      <c r="M118" s="195">
        <v>-0.01</v>
      </c>
      <c r="N118" s="200">
        <v>1056100</v>
      </c>
      <c r="O118" s="201">
        <f t="shared" si="21"/>
        <v>0.9862258953168044</v>
      </c>
      <c r="P118" s="194">
        <f>Volume!K118</f>
        <v>113.4</v>
      </c>
      <c r="Q118" s="15">
        <f>Volume!J118</f>
        <v>109</v>
      </c>
      <c r="R118" s="376">
        <f t="shared" si="11"/>
        <v>11.672265</v>
      </c>
      <c r="S118" s="377">
        <f t="shared" si="12"/>
        <v>11.51149</v>
      </c>
      <c r="T118" s="378">
        <f t="shared" si="13"/>
        <v>1085600</v>
      </c>
      <c r="U118" s="377">
        <f t="shared" si="14"/>
        <v>-1.358695652173913</v>
      </c>
      <c r="V118" s="377">
        <f t="shared" si="15"/>
        <v>11.543645</v>
      </c>
      <c r="W118" s="377">
        <f t="shared" si="16"/>
        <v>0.12862</v>
      </c>
      <c r="X118" s="377">
        <f t="shared" si="17"/>
        <v>0</v>
      </c>
      <c r="Y118" s="379">
        <f t="shared" si="18"/>
        <v>12.310704</v>
      </c>
      <c r="Z118" s="256">
        <f t="shared" si="19"/>
        <v>-0.638439</v>
      </c>
      <c r="AA118" s="83"/>
      <c r="AB118" s="82"/>
    </row>
    <row r="119" spans="1:26" s="8" customFormat="1" ht="15.75" thickBot="1">
      <c r="A119" s="254" t="s">
        <v>98</v>
      </c>
      <c r="B119" s="189">
        <v>2108400</v>
      </c>
      <c r="C119" s="187">
        <v>-14700</v>
      </c>
      <c r="D119" s="195">
        <v>-0.01</v>
      </c>
      <c r="E119" s="189">
        <v>168000</v>
      </c>
      <c r="F119" s="120">
        <v>0</v>
      </c>
      <c r="G119" s="195">
        <v>0</v>
      </c>
      <c r="H119" s="189">
        <v>2100</v>
      </c>
      <c r="I119" s="120">
        <v>0</v>
      </c>
      <c r="J119" s="195">
        <v>0</v>
      </c>
      <c r="K119" s="187">
        <v>2278500</v>
      </c>
      <c r="L119" s="120">
        <v>-14700</v>
      </c>
      <c r="M119" s="195">
        <v>-0.01</v>
      </c>
      <c r="N119" s="200">
        <v>2259600</v>
      </c>
      <c r="O119" s="201">
        <f t="shared" si="21"/>
        <v>0.9917050691244239</v>
      </c>
      <c r="P119" s="194">
        <f>Volume!K119</f>
        <v>99.55</v>
      </c>
      <c r="Q119" s="15">
        <f>Volume!J119</f>
        <v>94.95</v>
      </c>
      <c r="R119" s="376">
        <f t="shared" si="11"/>
        <v>21.6343575</v>
      </c>
      <c r="S119" s="377">
        <f t="shared" si="12"/>
        <v>21.454902</v>
      </c>
      <c r="T119" s="378">
        <f t="shared" si="13"/>
        <v>2293200</v>
      </c>
      <c r="U119" s="377">
        <f t="shared" si="14"/>
        <v>-0.641025641025641</v>
      </c>
      <c r="V119" s="377">
        <f t="shared" si="15"/>
        <v>20.019258</v>
      </c>
      <c r="W119" s="377">
        <f t="shared" si="16"/>
        <v>1.59516</v>
      </c>
      <c r="X119" s="377">
        <f t="shared" si="17"/>
        <v>0.0199395</v>
      </c>
      <c r="Y119" s="379">
        <f t="shared" si="18"/>
        <v>22.828806</v>
      </c>
      <c r="Z119" s="256">
        <f t="shared" si="19"/>
        <v>-1.1944485</v>
      </c>
    </row>
    <row r="120" spans="1:26" s="8" customFormat="1" ht="15.75" thickBot="1">
      <c r="A120" s="254" t="s">
        <v>175</v>
      </c>
      <c r="B120" s="189">
        <v>377100</v>
      </c>
      <c r="C120" s="187">
        <v>-18000</v>
      </c>
      <c r="D120" s="195">
        <v>-0.05</v>
      </c>
      <c r="E120" s="189">
        <v>0</v>
      </c>
      <c r="F120" s="120">
        <v>0</v>
      </c>
      <c r="G120" s="195">
        <v>0</v>
      </c>
      <c r="H120" s="189">
        <v>0</v>
      </c>
      <c r="I120" s="120">
        <v>0</v>
      </c>
      <c r="J120" s="195">
        <v>0</v>
      </c>
      <c r="K120" s="187">
        <v>377100</v>
      </c>
      <c r="L120" s="120">
        <v>-18000</v>
      </c>
      <c r="M120" s="195">
        <v>-0.05</v>
      </c>
      <c r="N120" s="200">
        <v>377100</v>
      </c>
      <c r="O120" s="201">
        <f t="shared" si="21"/>
        <v>1</v>
      </c>
      <c r="P120" s="194">
        <f>Volume!K120</f>
        <v>260.7</v>
      </c>
      <c r="Q120" s="15">
        <f>Volume!J120</f>
        <v>256.75</v>
      </c>
      <c r="R120" s="376">
        <f t="shared" si="11"/>
        <v>9.6820425</v>
      </c>
      <c r="S120" s="377">
        <f t="shared" si="12"/>
        <v>9.6820425</v>
      </c>
      <c r="T120" s="378">
        <f t="shared" si="13"/>
        <v>395100</v>
      </c>
      <c r="U120" s="377">
        <f t="shared" si="14"/>
        <v>-4.555808656036446</v>
      </c>
      <c r="V120" s="377">
        <f t="shared" si="15"/>
        <v>9.6820425</v>
      </c>
      <c r="W120" s="377">
        <f t="shared" si="16"/>
        <v>0</v>
      </c>
      <c r="X120" s="377">
        <f t="shared" si="17"/>
        <v>0</v>
      </c>
      <c r="Y120" s="379">
        <f t="shared" si="18"/>
        <v>10.300257</v>
      </c>
      <c r="Z120" s="256">
        <f t="shared" si="19"/>
        <v>-0.6182145000000006</v>
      </c>
    </row>
    <row r="121" spans="1:26" s="8" customFormat="1" ht="15.75" thickBot="1">
      <c r="A121" s="254" t="s">
        <v>176</v>
      </c>
      <c r="B121" s="189">
        <v>3346500</v>
      </c>
      <c r="C121" s="187">
        <v>0</v>
      </c>
      <c r="D121" s="195">
        <v>0</v>
      </c>
      <c r="E121" s="189">
        <v>258750</v>
      </c>
      <c r="F121" s="120">
        <v>0</v>
      </c>
      <c r="G121" s="195">
        <v>0</v>
      </c>
      <c r="H121" s="189">
        <v>17250</v>
      </c>
      <c r="I121" s="120">
        <v>0</v>
      </c>
      <c r="J121" s="195">
        <v>0</v>
      </c>
      <c r="K121" s="187">
        <v>3622500</v>
      </c>
      <c r="L121" s="120">
        <v>0</v>
      </c>
      <c r="M121" s="195">
        <v>0</v>
      </c>
      <c r="N121" s="200">
        <v>3594900</v>
      </c>
      <c r="O121" s="201">
        <f t="shared" si="21"/>
        <v>0.9923809523809524</v>
      </c>
      <c r="P121" s="194">
        <f>Volume!K121</f>
        <v>41.7</v>
      </c>
      <c r="Q121" s="15">
        <f>Volume!J121</f>
        <v>38.85</v>
      </c>
      <c r="R121" s="376">
        <f t="shared" si="11"/>
        <v>14.0734125</v>
      </c>
      <c r="S121" s="377">
        <f t="shared" si="12"/>
        <v>13.9661865</v>
      </c>
      <c r="T121" s="378">
        <f t="shared" si="13"/>
        <v>3622500</v>
      </c>
      <c r="U121" s="377">
        <f t="shared" si="14"/>
        <v>0</v>
      </c>
      <c r="V121" s="377">
        <f t="shared" si="15"/>
        <v>13.0011525</v>
      </c>
      <c r="W121" s="377">
        <f t="shared" si="16"/>
        <v>1.00524375</v>
      </c>
      <c r="X121" s="377">
        <f t="shared" si="17"/>
        <v>0.06701625</v>
      </c>
      <c r="Y121" s="379">
        <f t="shared" si="18"/>
        <v>15.105825</v>
      </c>
      <c r="Z121" s="256">
        <f t="shared" si="19"/>
        <v>-1.0324124999999995</v>
      </c>
    </row>
    <row r="122" spans="1:28" s="62" customFormat="1" ht="14.25" customHeight="1" thickBot="1">
      <c r="A122" s="254" t="s">
        <v>177</v>
      </c>
      <c r="B122" s="189">
        <v>2823450</v>
      </c>
      <c r="C122" s="187">
        <v>-202650</v>
      </c>
      <c r="D122" s="195">
        <v>-0.07</v>
      </c>
      <c r="E122" s="189">
        <v>178500</v>
      </c>
      <c r="F122" s="120">
        <v>-1050</v>
      </c>
      <c r="G122" s="195">
        <v>-0.01</v>
      </c>
      <c r="H122" s="189">
        <v>4200</v>
      </c>
      <c r="I122" s="120">
        <v>0</v>
      </c>
      <c r="J122" s="195">
        <v>0</v>
      </c>
      <c r="K122" s="187">
        <v>3006150</v>
      </c>
      <c r="L122" s="120">
        <v>-203700</v>
      </c>
      <c r="M122" s="195">
        <v>-0.06</v>
      </c>
      <c r="N122" s="200">
        <v>2978850</v>
      </c>
      <c r="O122" s="201">
        <f t="shared" si="21"/>
        <v>0.9909186168354872</v>
      </c>
      <c r="P122" s="194">
        <f>Volume!K122</f>
        <v>353.45</v>
      </c>
      <c r="Q122" s="15">
        <f>Volume!J122</f>
        <v>336.55</v>
      </c>
      <c r="R122" s="376">
        <f t="shared" si="11"/>
        <v>101.17197825</v>
      </c>
      <c r="S122" s="377">
        <f t="shared" si="12"/>
        <v>100.25319675</v>
      </c>
      <c r="T122" s="378">
        <f t="shared" si="13"/>
        <v>3209850</v>
      </c>
      <c r="U122" s="377">
        <f t="shared" si="14"/>
        <v>-6.346090938828917</v>
      </c>
      <c r="V122" s="377">
        <f t="shared" si="15"/>
        <v>95.02320975</v>
      </c>
      <c r="W122" s="377">
        <f t="shared" si="16"/>
        <v>6.0074175</v>
      </c>
      <c r="X122" s="377">
        <f t="shared" si="17"/>
        <v>0.141351</v>
      </c>
      <c r="Y122" s="379">
        <f t="shared" si="18"/>
        <v>113.45214825</v>
      </c>
      <c r="Z122" s="256">
        <f t="shared" si="19"/>
        <v>-12.280169999999998</v>
      </c>
      <c r="AA122" s="83"/>
      <c r="AB122" s="82"/>
    </row>
    <row r="123" spans="1:26" s="8" customFormat="1" ht="15.75" thickBot="1">
      <c r="A123" s="254" t="s">
        <v>54</v>
      </c>
      <c r="B123" s="189">
        <v>4543800</v>
      </c>
      <c r="C123" s="187">
        <v>380400</v>
      </c>
      <c r="D123" s="195">
        <v>0.09</v>
      </c>
      <c r="E123" s="189">
        <v>113400</v>
      </c>
      <c r="F123" s="120">
        <v>3600</v>
      </c>
      <c r="G123" s="195">
        <v>0.03</v>
      </c>
      <c r="H123" s="189">
        <v>600</v>
      </c>
      <c r="I123" s="120">
        <v>0</v>
      </c>
      <c r="J123" s="195">
        <v>0</v>
      </c>
      <c r="K123" s="187">
        <v>4657800</v>
      </c>
      <c r="L123" s="120">
        <v>384000</v>
      </c>
      <c r="M123" s="195">
        <v>0.09</v>
      </c>
      <c r="N123" s="200">
        <v>4486200</v>
      </c>
      <c r="O123" s="201">
        <f t="shared" si="21"/>
        <v>0.9631585727167332</v>
      </c>
      <c r="P123" s="194">
        <f>Volume!K123</f>
        <v>434.9</v>
      </c>
      <c r="Q123" s="15">
        <f>Volume!J123</f>
        <v>422.3</v>
      </c>
      <c r="R123" s="376">
        <f t="shared" si="11"/>
        <v>196.698894</v>
      </c>
      <c r="S123" s="377">
        <f t="shared" si="12"/>
        <v>189.452226</v>
      </c>
      <c r="T123" s="378">
        <f t="shared" si="13"/>
        <v>4273800</v>
      </c>
      <c r="U123" s="377">
        <f t="shared" si="14"/>
        <v>8.984978239505827</v>
      </c>
      <c r="V123" s="377">
        <f t="shared" si="15"/>
        <v>191.884674</v>
      </c>
      <c r="W123" s="377">
        <f t="shared" si="16"/>
        <v>4.788882</v>
      </c>
      <c r="X123" s="377">
        <f t="shared" si="17"/>
        <v>0.025338</v>
      </c>
      <c r="Y123" s="379">
        <f t="shared" si="18"/>
        <v>185.867562</v>
      </c>
      <c r="Z123" s="256">
        <f t="shared" si="19"/>
        <v>10.831332000000003</v>
      </c>
    </row>
    <row r="124" spans="1:27" s="3" customFormat="1" ht="15" customHeight="1" thickBot="1">
      <c r="A124" s="337" t="s">
        <v>178</v>
      </c>
      <c r="B124" s="381">
        <v>932400</v>
      </c>
      <c r="C124" s="382">
        <v>-44400</v>
      </c>
      <c r="D124" s="197">
        <v>-0.05</v>
      </c>
      <c r="E124" s="381">
        <v>4800</v>
      </c>
      <c r="F124" s="383">
        <v>0</v>
      </c>
      <c r="G124" s="197">
        <v>0</v>
      </c>
      <c r="H124" s="381">
        <v>0</v>
      </c>
      <c r="I124" s="383">
        <v>0</v>
      </c>
      <c r="J124" s="197">
        <v>0</v>
      </c>
      <c r="K124" s="382">
        <v>937200</v>
      </c>
      <c r="L124" s="383">
        <v>-44400</v>
      </c>
      <c r="M124" s="197">
        <v>-0.05</v>
      </c>
      <c r="N124" s="384">
        <v>933600</v>
      </c>
      <c r="O124" s="385">
        <f t="shared" si="21"/>
        <v>0.9961587708066582</v>
      </c>
      <c r="P124" s="460">
        <f>Volume!K124</f>
        <v>342.2</v>
      </c>
      <c r="Q124" s="386">
        <f>Volume!J124</f>
        <v>340.85</v>
      </c>
      <c r="R124" s="407">
        <f t="shared" si="11"/>
        <v>31.944462</v>
      </c>
      <c r="S124" s="408">
        <f t="shared" si="12"/>
        <v>31.821756</v>
      </c>
      <c r="T124" s="409">
        <f t="shared" si="13"/>
        <v>981600</v>
      </c>
      <c r="U124" s="408">
        <f t="shared" si="14"/>
        <v>-4.52322738386308</v>
      </c>
      <c r="V124" s="408">
        <f t="shared" si="15"/>
        <v>31.780854</v>
      </c>
      <c r="W124" s="408">
        <f t="shared" si="16"/>
        <v>0.163608</v>
      </c>
      <c r="X124" s="408">
        <f t="shared" si="17"/>
        <v>0</v>
      </c>
      <c r="Y124" s="410">
        <f t="shared" si="18"/>
        <v>33.590352</v>
      </c>
      <c r="Z124" s="411">
        <f t="shared" si="19"/>
        <v>-1.6458900000000014</v>
      </c>
      <c r="AA124" s="80"/>
    </row>
    <row r="125" spans="1:27" s="3" customFormat="1" ht="15" customHeight="1" hidden="1">
      <c r="A125" s="76"/>
      <c r="B125" s="187">
        <f>SUM(B4:B124)</f>
        <v>608134627</v>
      </c>
      <c r="C125" s="187">
        <f>SUM(C4:C124)</f>
        <v>-8132107</v>
      </c>
      <c r="D125" s="195">
        <v>0</v>
      </c>
      <c r="E125" s="187">
        <f>SUM(E4:E124)</f>
        <v>91941996</v>
      </c>
      <c r="F125" s="187">
        <f>SUM(F4:F124)</f>
        <v>1935945</v>
      </c>
      <c r="G125" s="369">
        <v>0.05</v>
      </c>
      <c r="H125" s="187">
        <f>SUM(H4:H124)</f>
        <v>22850296</v>
      </c>
      <c r="I125" s="187">
        <f>SUM(I4:I124)</f>
        <v>679995</v>
      </c>
      <c r="J125" s="195">
        <v>0</v>
      </c>
      <c r="K125" s="187">
        <f>SUM(K4:K124)</f>
        <v>722926919</v>
      </c>
      <c r="L125" s="6">
        <f>SUM(L4:L124)</f>
        <v>-5516167</v>
      </c>
      <c r="M125" s="195">
        <v>0</v>
      </c>
      <c r="N125" s="187">
        <f>SUM(N4:N124)</f>
        <v>700491155</v>
      </c>
      <c r="O125" s="201">
        <v>0.0016889750657138854</v>
      </c>
      <c r="P125" s="194">
        <v>0</v>
      </c>
      <c r="Q125" s="15">
        <v>407.3</v>
      </c>
      <c r="R125" s="402">
        <f>SUM(R4:R124)</f>
        <v>25149.40454561002</v>
      </c>
      <c r="S125" s="403">
        <f>SUM(S4:S124)</f>
        <v>24184.486136250005</v>
      </c>
      <c r="T125" s="404">
        <f t="shared" si="13"/>
        <v>728443086</v>
      </c>
      <c r="U125" s="403"/>
      <c r="V125" s="403">
        <f>SUM(V4:V124)</f>
        <v>19091.178819305</v>
      </c>
      <c r="W125" s="403">
        <f>SUM(W4:W124)</f>
        <v>3939.017295365001</v>
      </c>
      <c r="X125" s="403">
        <f>SUM(X4:X124)</f>
        <v>2119.2084309399993</v>
      </c>
      <c r="Y125" s="405">
        <f>SUM(Y4:Y124)</f>
        <v>25395.596705274984</v>
      </c>
      <c r="Z125" s="397">
        <f>SUM(Z4:Z124)</f>
        <v>-246.19215966500116</v>
      </c>
      <c r="AA125" s="80"/>
    </row>
    <row r="126" spans="2:27" s="3" customFormat="1" ht="15" customHeight="1" hidden="1">
      <c r="B126" s="6"/>
      <c r="C126" s="6"/>
      <c r="D126" s="139"/>
      <c r="E126" s="2">
        <f>H125/E125</f>
        <v>0.24852947503989364</v>
      </c>
      <c r="F126" s="6"/>
      <c r="G126" s="66"/>
      <c r="H126" s="6"/>
      <c r="I126" s="6"/>
      <c r="J126" s="66"/>
      <c r="K126" s="6"/>
      <c r="L126" s="6"/>
      <c r="M126" s="66"/>
      <c r="O126" s="115"/>
      <c r="P126" s="116"/>
      <c r="Q126" s="73"/>
      <c r="R126" s="110"/>
      <c r="S126" s="110"/>
      <c r="T126" s="117"/>
      <c r="U126" s="110"/>
      <c r="V126" s="110"/>
      <c r="W126" s="110"/>
      <c r="X126" s="110"/>
      <c r="Y126" s="110"/>
      <c r="Z126" s="110"/>
      <c r="AA126" s="80"/>
    </row>
    <row r="127" spans="2:27" s="3" customFormat="1" ht="15" customHeight="1">
      <c r="B127" s="6"/>
      <c r="C127" s="6"/>
      <c r="D127" s="139"/>
      <c r="E127" s="2"/>
      <c r="F127" s="6"/>
      <c r="G127" s="66"/>
      <c r="H127" s="6"/>
      <c r="I127" s="6"/>
      <c r="J127" s="66"/>
      <c r="K127" s="6"/>
      <c r="L127" s="6"/>
      <c r="M127" s="66"/>
      <c r="O127" s="115"/>
      <c r="P127" s="116"/>
      <c r="Q127" s="73"/>
      <c r="R127" s="110"/>
      <c r="S127" s="110"/>
      <c r="T127" s="117"/>
      <c r="U127" s="110"/>
      <c r="V127" s="110"/>
      <c r="W127" s="110"/>
      <c r="X127" s="110"/>
      <c r="Y127" s="110"/>
      <c r="Z127" s="110"/>
      <c r="AA127" s="2"/>
    </row>
    <row r="128" spans="1:25" ht="12.75">
      <c r="A128" s="3"/>
      <c r="B128" s="6"/>
      <c r="C128" s="6"/>
      <c r="D128" s="139"/>
      <c r="E128" s="6"/>
      <c r="F128" s="6"/>
      <c r="G128" s="66"/>
      <c r="H128" s="6"/>
      <c r="I128" s="6"/>
      <c r="J128" s="66"/>
      <c r="K128" s="6"/>
      <c r="L128" s="6"/>
      <c r="M128" s="66"/>
      <c r="N128" s="3"/>
      <c r="O128" s="3"/>
      <c r="P128" s="3"/>
      <c r="Q128" s="3"/>
      <c r="R128" s="2"/>
      <c r="S128" s="2"/>
      <c r="T128" s="84"/>
      <c r="U128" s="3"/>
      <c r="V128" s="3"/>
      <c r="W128" s="3"/>
      <c r="X128" s="3"/>
      <c r="Y128" s="3"/>
    </row>
    <row r="129" spans="1:6" ht="13.5" thickBot="1">
      <c r="A129" s="67" t="s">
        <v>126</v>
      </c>
      <c r="B129" s="133"/>
      <c r="C129" s="136"/>
      <c r="D129" s="140"/>
      <c r="F129" s="131"/>
    </row>
    <row r="130" spans="1:8" ht="13.5" thickBot="1">
      <c r="A130" s="245" t="s">
        <v>125</v>
      </c>
      <c r="B130" s="246" t="s">
        <v>123</v>
      </c>
      <c r="C130" s="247" t="s">
        <v>86</v>
      </c>
      <c r="D130" s="248" t="s">
        <v>124</v>
      </c>
      <c r="F130" s="137"/>
      <c r="G130" s="66"/>
      <c r="H130" s="6"/>
    </row>
    <row r="131" spans="1:8" ht="12.75">
      <c r="A131" s="249" t="s">
        <v>10</v>
      </c>
      <c r="B131" s="242">
        <f>SUM(B4:B124)/10000000</f>
        <v>60.8134627</v>
      </c>
      <c r="C131" s="241">
        <f>C125/10000000</f>
        <v>-0.8132107</v>
      </c>
      <c r="D131" s="335">
        <f>C131/(B131-C131)</f>
        <v>-0.013195758510632183</v>
      </c>
      <c r="F131" s="137"/>
      <c r="H131" s="6"/>
    </row>
    <row r="132" spans="1:7" ht="12.75">
      <c r="A132" s="250" t="s">
        <v>103</v>
      </c>
      <c r="B132" s="242">
        <f>SUM(E4:E124)/10000000</f>
        <v>9.1941996</v>
      </c>
      <c r="C132" s="241">
        <f>F125/10000000</f>
        <v>0.1935945</v>
      </c>
      <c r="D132" s="335">
        <f>C132/(B132-C132)</f>
        <v>0.021509053874611165</v>
      </c>
      <c r="F132" s="137"/>
      <c r="G132" s="66"/>
    </row>
    <row r="133" spans="1:6" ht="12.75">
      <c r="A133" s="251" t="s">
        <v>101</v>
      </c>
      <c r="B133" s="242">
        <f>SUM(H4:H124)/10000000</f>
        <v>2.2850296</v>
      </c>
      <c r="C133" s="241">
        <f>I125/10000000</f>
        <v>0.0679995</v>
      </c>
      <c r="D133" s="335">
        <f>C133/(B133-C133)</f>
        <v>0.030671437433348336</v>
      </c>
      <c r="F133" s="137"/>
    </row>
    <row r="134" spans="1:6" ht="13.5" thickBot="1">
      <c r="A134" s="252" t="s">
        <v>102</v>
      </c>
      <c r="B134" s="243">
        <f>SUM(K4:K124)/10000000</f>
        <v>72.2926919</v>
      </c>
      <c r="C134" s="244">
        <f>L125/10000000</f>
        <v>-0.5516167</v>
      </c>
      <c r="D134" s="336">
        <f>C134/(B134-C134)</f>
        <v>-0.007572543560390112</v>
      </c>
      <c r="F134" s="138"/>
    </row>
    <row r="168" ht="12.75">
      <c r="B168" s="134"/>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2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Q65" sqref="Q65"/>
    </sheetView>
  </sheetViews>
  <sheetFormatPr defaultColWidth="9.140625" defaultRowHeight="12.75"/>
  <cols>
    <col min="1" max="1" width="14.421875" style="441" customWidth="1"/>
    <col min="2" max="2" width="11.421875" style="445" customWidth="1"/>
    <col min="3" max="3" width="11.00390625" style="27" customWidth="1"/>
    <col min="4" max="4" width="11.00390625" style="445" customWidth="1"/>
    <col min="5" max="5" width="9.140625" style="27" customWidth="1"/>
    <col min="6" max="6" width="11.7109375" style="445" customWidth="1"/>
    <col min="7" max="7" width="9.28125" style="27" customWidth="1"/>
    <col min="8" max="8" width="12.00390625" style="445"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3" customWidth="1"/>
    <col min="19" max="16384" width="9.140625" style="26" customWidth="1"/>
  </cols>
  <sheetData>
    <row r="1" spans="1:13" s="424" customFormat="1" ht="22.5" customHeight="1" thickBot="1">
      <c r="A1" s="416" t="s">
        <v>129</v>
      </c>
      <c r="B1" s="417"/>
      <c r="C1" s="418"/>
      <c r="D1" s="419"/>
      <c r="E1" s="420"/>
      <c r="F1" s="419"/>
      <c r="G1" s="420"/>
      <c r="H1" s="419"/>
      <c r="I1" s="420"/>
      <c r="J1" s="421"/>
      <c r="K1" s="421"/>
      <c r="L1" s="422"/>
      <c r="M1" s="423"/>
    </row>
    <row r="2" spans="1:13" s="426" customFormat="1" ht="15.75" customHeight="1" thickBot="1">
      <c r="A2" s="425"/>
      <c r="B2" s="485" t="s">
        <v>135</v>
      </c>
      <c r="C2" s="486"/>
      <c r="D2" s="487"/>
      <c r="E2" s="487"/>
      <c r="F2" s="487"/>
      <c r="G2" s="487"/>
      <c r="H2" s="487"/>
      <c r="I2" s="487"/>
      <c r="J2" s="488" t="s">
        <v>127</v>
      </c>
      <c r="K2" s="489"/>
      <c r="L2" s="489"/>
      <c r="M2" s="490"/>
    </row>
    <row r="3" spans="1:16" s="426" customFormat="1" ht="14.25" thickBot="1">
      <c r="A3" s="427"/>
      <c r="B3" s="449" t="s">
        <v>10</v>
      </c>
      <c r="C3" s="428" t="s">
        <v>62</v>
      </c>
      <c r="D3" s="449" t="s">
        <v>26</v>
      </c>
      <c r="E3" s="428" t="s">
        <v>62</v>
      </c>
      <c r="F3" s="449" t="s">
        <v>27</v>
      </c>
      <c r="G3" s="428" t="s">
        <v>62</v>
      </c>
      <c r="H3" s="449" t="s">
        <v>11</v>
      </c>
      <c r="I3" s="428" t="s">
        <v>62</v>
      </c>
      <c r="J3" s="341" t="s">
        <v>13</v>
      </c>
      <c r="K3" s="342" t="s">
        <v>14</v>
      </c>
      <c r="L3" s="342" t="s">
        <v>128</v>
      </c>
      <c r="M3" s="428" t="s">
        <v>124</v>
      </c>
      <c r="N3" s="429" t="s">
        <v>139</v>
      </c>
      <c r="O3" s="34" t="s">
        <v>26</v>
      </c>
      <c r="P3" s="34" t="s">
        <v>27</v>
      </c>
    </row>
    <row r="4" spans="1:16" ht="13.5">
      <c r="A4" s="446" t="s">
        <v>205</v>
      </c>
      <c r="B4" s="451">
        <v>470</v>
      </c>
      <c r="C4" s="454">
        <v>-0.26</v>
      </c>
      <c r="D4" s="451">
        <v>0</v>
      </c>
      <c r="E4" s="454">
        <v>0</v>
      </c>
      <c r="F4" s="451">
        <v>0</v>
      </c>
      <c r="G4" s="454">
        <v>0</v>
      </c>
      <c r="H4" s="451">
        <v>470</v>
      </c>
      <c r="I4" s="452">
        <v>-0.26</v>
      </c>
      <c r="J4" s="338">
        <v>3673.3</v>
      </c>
      <c r="K4" s="338">
        <v>3829.4</v>
      </c>
      <c r="L4" s="432">
        <f aca="true" t="shared" si="0" ref="L4:L9">J4-K4</f>
        <v>-156.0999999999999</v>
      </c>
      <c r="M4" s="433">
        <f aca="true" t="shared" si="1" ref="M4:M9">L4/K4*100</f>
        <v>-4.076356609390502</v>
      </c>
      <c r="N4" s="83">
        <f>'Margin &amp; Volatility'!B4</f>
        <v>100</v>
      </c>
      <c r="O4" s="26">
        <f>D4*N4</f>
        <v>0</v>
      </c>
      <c r="P4" s="26">
        <f>F4*N4</f>
        <v>0</v>
      </c>
    </row>
    <row r="5" spans="1:18" ht="13.5">
      <c r="A5" s="447" t="s">
        <v>90</v>
      </c>
      <c r="B5" s="198">
        <v>6</v>
      </c>
      <c r="C5" s="431">
        <v>-0.63</v>
      </c>
      <c r="D5" s="198">
        <v>0</v>
      </c>
      <c r="E5" s="431">
        <v>0</v>
      </c>
      <c r="F5" s="198">
        <v>0</v>
      </c>
      <c r="G5" s="431">
        <v>0</v>
      </c>
      <c r="H5" s="198">
        <v>6</v>
      </c>
      <c r="I5" s="430">
        <v>-0.63</v>
      </c>
      <c r="J5" s="73">
        <v>3533.05</v>
      </c>
      <c r="K5" s="73">
        <v>3608.15</v>
      </c>
      <c r="L5" s="152">
        <f t="shared" si="0"/>
        <v>-75.09999999999991</v>
      </c>
      <c r="M5" s="434">
        <f t="shared" si="1"/>
        <v>-2.0813990549173376</v>
      </c>
      <c r="N5" s="83">
        <f>'Margin &amp; Volatility'!B5</f>
        <v>100</v>
      </c>
      <c r="O5" s="26">
        <f aca="true" t="shared" si="2" ref="O5:O68">D5*N5</f>
        <v>0</v>
      </c>
      <c r="P5" s="26">
        <f aca="true" t="shared" si="3" ref="P5:P68">F5*N5</f>
        <v>0</v>
      </c>
      <c r="R5" s="26"/>
    </row>
    <row r="6" spans="1:16" ht="13.5">
      <c r="A6" s="447" t="s">
        <v>9</v>
      </c>
      <c r="B6" s="198">
        <v>360027</v>
      </c>
      <c r="C6" s="431">
        <v>0.15</v>
      </c>
      <c r="D6" s="198">
        <v>41490</v>
      </c>
      <c r="E6" s="431">
        <v>0.01</v>
      </c>
      <c r="F6" s="198">
        <v>25759</v>
      </c>
      <c r="G6" s="431">
        <v>-0.04</v>
      </c>
      <c r="H6" s="198">
        <v>427276</v>
      </c>
      <c r="I6" s="430">
        <v>0.12</v>
      </c>
      <c r="J6" s="73">
        <v>2776.85</v>
      </c>
      <c r="K6" s="73">
        <v>2866.3</v>
      </c>
      <c r="L6" s="152">
        <f t="shared" si="0"/>
        <v>-89.45000000000027</v>
      </c>
      <c r="M6" s="434">
        <f t="shared" si="1"/>
        <v>-3.1207480026515113</v>
      </c>
      <c r="N6" s="83">
        <f>'Margin &amp; Volatility'!B6</f>
        <v>100</v>
      </c>
      <c r="O6" s="26">
        <f t="shared" si="2"/>
        <v>4149000</v>
      </c>
      <c r="P6" s="26">
        <f t="shared" si="3"/>
        <v>2575900</v>
      </c>
    </row>
    <row r="7" spans="1:16" ht="13.5">
      <c r="A7" s="447" t="s">
        <v>152</v>
      </c>
      <c r="B7" s="198">
        <v>662</v>
      </c>
      <c r="C7" s="431">
        <v>-0.02</v>
      </c>
      <c r="D7" s="198">
        <v>0</v>
      </c>
      <c r="E7" s="431">
        <v>0</v>
      </c>
      <c r="F7" s="198">
        <v>0</v>
      </c>
      <c r="G7" s="431">
        <v>0</v>
      </c>
      <c r="H7" s="198">
        <v>662</v>
      </c>
      <c r="I7" s="430">
        <v>-0.02</v>
      </c>
      <c r="J7" s="73">
        <v>2214.65</v>
      </c>
      <c r="K7" s="73">
        <v>2255.6</v>
      </c>
      <c r="L7" s="152">
        <f t="shared" si="0"/>
        <v>-40.94999999999982</v>
      </c>
      <c r="M7" s="434">
        <f t="shared" si="1"/>
        <v>-1.8154814683454434</v>
      </c>
      <c r="N7" s="83">
        <f>'Margin &amp; Volatility'!B7</f>
        <v>200</v>
      </c>
      <c r="O7" s="26">
        <f t="shared" si="2"/>
        <v>0</v>
      </c>
      <c r="P7" s="26">
        <f t="shared" si="3"/>
        <v>0</v>
      </c>
    </row>
    <row r="8" spans="1:18" ht="13.5">
      <c r="A8" s="447" t="s">
        <v>0</v>
      </c>
      <c r="B8" s="198">
        <v>6053</v>
      </c>
      <c r="C8" s="431">
        <v>-0.18</v>
      </c>
      <c r="D8" s="198">
        <v>83</v>
      </c>
      <c r="E8" s="431">
        <v>0.26</v>
      </c>
      <c r="F8" s="198">
        <v>13</v>
      </c>
      <c r="G8" s="431">
        <v>0.3</v>
      </c>
      <c r="H8" s="198">
        <v>6149</v>
      </c>
      <c r="I8" s="430">
        <v>-0.18</v>
      </c>
      <c r="J8" s="73">
        <v>715.85</v>
      </c>
      <c r="K8" s="73">
        <v>754.85</v>
      </c>
      <c r="L8" s="152">
        <f t="shared" si="0"/>
        <v>-39</v>
      </c>
      <c r="M8" s="434">
        <f t="shared" si="1"/>
        <v>-5.166589388620255</v>
      </c>
      <c r="N8" s="83">
        <f>'Margin &amp; Volatility'!B8</f>
        <v>750</v>
      </c>
      <c r="O8" s="26">
        <f t="shared" si="2"/>
        <v>62250</v>
      </c>
      <c r="P8" s="26">
        <f t="shared" si="3"/>
        <v>9750</v>
      </c>
      <c r="R8" s="435"/>
    </row>
    <row r="9" spans="1:18" ht="13.5">
      <c r="A9" s="447" t="s">
        <v>153</v>
      </c>
      <c r="B9" s="198">
        <v>148</v>
      </c>
      <c r="C9" s="431">
        <v>-0.41</v>
      </c>
      <c r="D9" s="198">
        <v>6</v>
      </c>
      <c r="E9" s="431">
        <v>-0.45</v>
      </c>
      <c r="F9" s="198">
        <v>1</v>
      </c>
      <c r="G9" s="431">
        <v>0</v>
      </c>
      <c r="H9" s="198">
        <v>155</v>
      </c>
      <c r="I9" s="430">
        <v>-0.41</v>
      </c>
      <c r="J9" s="73">
        <v>70.8</v>
      </c>
      <c r="K9" s="73">
        <v>73.15</v>
      </c>
      <c r="L9" s="152">
        <f t="shared" si="0"/>
        <v>-2.3500000000000085</v>
      </c>
      <c r="M9" s="434">
        <f t="shared" si="1"/>
        <v>-3.2125768967874344</v>
      </c>
      <c r="N9" s="83">
        <f>'Margin &amp; Volatility'!B9</f>
        <v>2450</v>
      </c>
      <c r="O9" s="26">
        <f t="shared" si="2"/>
        <v>14700</v>
      </c>
      <c r="P9" s="26">
        <f t="shared" si="3"/>
        <v>2450</v>
      </c>
      <c r="R9" s="435"/>
    </row>
    <row r="10" spans="1:18" ht="13.5">
      <c r="A10" s="447" t="s">
        <v>197</v>
      </c>
      <c r="B10" s="453">
        <v>76</v>
      </c>
      <c r="C10" s="450">
        <v>-0.34</v>
      </c>
      <c r="D10" s="198">
        <v>0</v>
      </c>
      <c r="E10" s="431">
        <v>-1</v>
      </c>
      <c r="F10" s="198">
        <v>0</v>
      </c>
      <c r="G10" s="431">
        <v>0</v>
      </c>
      <c r="H10" s="198">
        <v>76</v>
      </c>
      <c r="I10" s="430">
        <v>-0.35</v>
      </c>
      <c r="J10" s="73">
        <v>67.35</v>
      </c>
      <c r="K10" s="73">
        <v>69.65</v>
      </c>
      <c r="L10" s="152">
        <f aca="true" t="shared" si="4" ref="L10:L72">J10-K10</f>
        <v>-2.3000000000000114</v>
      </c>
      <c r="M10" s="434">
        <f aca="true" t="shared" si="5" ref="M10:M72">L10/K10*100</f>
        <v>-3.3022254127781925</v>
      </c>
      <c r="N10" s="83">
        <f>'Margin &amp; Volatility'!B10</f>
        <v>3350</v>
      </c>
      <c r="O10" s="26">
        <f t="shared" si="2"/>
        <v>0</v>
      </c>
      <c r="P10" s="26">
        <f t="shared" si="3"/>
        <v>0</v>
      </c>
      <c r="R10" s="26"/>
    </row>
    <row r="11" spans="1:18" ht="13.5">
      <c r="A11" s="447" t="s">
        <v>91</v>
      </c>
      <c r="B11" s="198">
        <v>199</v>
      </c>
      <c r="C11" s="431">
        <v>-0.5</v>
      </c>
      <c r="D11" s="198">
        <v>11</v>
      </c>
      <c r="E11" s="431">
        <v>-0.5</v>
      </c>
      <c r="F11" s="198">
        <v>0</v>
      </c>
      <c r="G11" s="431">
        <v>0</v>
      </c>
      <c r="H11" s="198">
        <v>210</v>
      </c>
      <c r="I11" s="430">
        <v>-0.5</v>
      </c>
      <c r="J11" s="73">
        <v>62</v>
      </c>
      <c r="K11" s="73">
        <v>65.75</v>
      </c>
      <c r="L11" s="152">
        <f t="shared" si="4"/>
        <v>-3.75</v>
      </c>
      <c r="M11" s="434">
        <f t="shared" si="5"/>
        <v>-5.7034220532319395</v>
      </c>
      <c r="N11" s="83">
        <f>'Margin &amp; Volatility'!B11</f>
        <v>2300</v>
      </c>
      <c r="O11" s="26">
        <f t="shared" si="2"/>
        <v>25300</v>
      </c>
      <c r="P11" s="26">
        <f t="shared" si="3"/>
        <v>0</v>
      </c>
      <c r="R11" s="435"/>
    </row>
    <row r="12" spans="1:16" ht="13.5">
      <c r="A12" s="447" t="s">
        <v>104</v>
      </c>
      <c r="B12" s="198">
        <v>1420</v>
      </c>
      <c r="C12" s="431">
        <v>-0.33</v>
      </c>
      <c r="D12" s="198">
        <v>154</v>
      </c>
      <c r="E12" s="431">
        <v>0.69</v>
      </c>
      <c r="F12" s="198">
        <v>4</v>
      </c>
      <c r="G12" s="431">
        <v>-0.67</v>
      </c>
      <c r="H12" s="198">
        <v>1578</v>
      </c>
      <c r="I12" s="430">
        <v>-0.29</v>
      </c>
      <c r="J12" s="73">
        <v>55.45</v>
      </c>
      <c r="K12" s="73">
        <v>55.55</v>
      </c>
      <c r="L12" s="152">
        <f t="shared" si="4"/>
        <v>-0.09999999999999432</v>
      </c>
      <c r="M12" s="434">
        <f t="shared" si="5"/>
        <v>-0.1800180018001698</v>
      </c>
      <c r="N12" s="83">
        <f>'Margin &amp; Volatility'!B12</f>
        <v>2150</v>
      </c>
      <c r="O12" s="26">
        <f t="shared" si="2"/>
        <v>331100</v>
      </c>
      <c r="P12" s="26">
        <f t="shared" si="3"/>
        <v>8600</v>
      </c>
    </row>
    <row r="13" spans="1:16" ht="13.5">
      <c r="A13" s="447" t="s">
        <v>154</v>
      </c>
      <c r="B13" s="198">
        <v>728</v>
      </c>
      <c r="C13" s="431">
        <v>-0.38</v>
      </c>
      <c r="D13" s="198">
        <v>55</v>
      </c>
      <c r="E13" s="431">
        <v>-0.6</v>
      </c>
      <c r="F13" s="198">
        <v>20</v>
      </c>
      <c r="G13" s="431">
        <v>-0.57</v>
      </c>
      <c r="H13" s="198">
        <v>803</v>
      </c>
      <c r="I13" s="430">
        <v>-0.41</v>
      </c>
      <c r="J13" s="73">
        <v>35.7</v>
      </c>
      <c r="K13" s="73">
        <v>36.75</v>
      </c>
      <c r="L13" s="152">
        <f t="shared" si="4"/>
        <v>-1.0499999999999972</v>
      </c>
      <c r="M13" s="434">
        <f t="shared" si="5"/>
        <v>-2.857142857142849</v>
      </c>
      <c r="N13" s="83">
        <f>'Margin &amp; Volatility'!B13</f>
        <v>9550</v>
      </c>
      <c r="O13" s="26">
        <f t="shared" si="2"/>
        <v>525250</v>
      </c>
      <c r="P13" s="26">
        <f t="shared" si="3"/>
        <v>191000</v>
      </c>
    </row>
    <row r="14" spans="1:18" ht="13.5">
      <c r="A14" s="447" t="s">
        <v>179</v>
      </c>
      <c r="B14" s="453">
        <v>69</v>
      </c>
      <c r="C14" s="450">
        <v>-0.6</v>
      </c>
      <c r="D14" s="198">
        <v>0</v>
      </c>
      <c r="E14" s="431">
        <v>0</v>
      </c>
      <c r="F14" s="198">
        <v>0</v>
      </c>
      <c r="G14" s="431">
        <v>0</v>
      </c>
      <c r="H14" s="198">
        <v>69</v>
      </c>
      <c r="I14" s="430">
        <v>-0.6</v>
      </c>
      <c r="J14" s="73">
        <v>530.45</v>
      </c>
      <c r="K14" s="73">
        <v>528</v>
      </c>
      <c r="L14" s="152">
        <f t="shared" si="4"/>
        <v>2.4500000000000455</v>
      </c>
      <c r="M14" s="434">
        <f t="shared" si="5"/>
        <v>0.46401515151516015</v>
      </c>
      <c r="N14" s="83">
        <f>'Margin &amp; Volatility'!B14</f>
        <v>700</v>
      </c>
      <c r="O14" s="26">
        <f t="shared" si="2"/>
        <v>0</v>
      </c>
      <c r="P14" s="26">
        <f t="shared" si="3"/>
        <v>0</v>
      </c>
      <c r="R14" s="26"/>
    </row>
    <row r="15" spans="1:16" ht="13.5">
      <c r="A15" s="447" t="s">
        <v>216</v>
      </c>
      <c r="B15" s="198">
        <v>761</v>
      </c>
      <c r="C15" s="431">
        <v>-0.24</v>
      </c>
      <c r="D15" s="198">
        <v>0</v>
      </c>
      <c r="E15" s="431">
        <v>0</v>
      </c>
      <c r="F15" s="198">
        <v>0</v>
      </c>
      <c r="G15" s="431">
        <v>0</v>
      </c>
      <c r="H15" s="198">
        <v>761</v>
      </c>
      <c r="I15" s="430">
        <v>-0.24</v>
      </c>
      <c r="J15" s="73">
        <v>2368.35</v>
      </c>
      <c r="K15" s="73">
        <v>2484.8</v>
      </c>
      <c r="L15" s="152">
        <f t="shared" si="4"/>
        <v>-116.45000000000027</v>
      </c>
      <c r="M15" s="434">
        <f t="shared" si="5"/>
        <v>-4.68649388280748</v>
      </c>
      <c r="N15" s="83">
        <f>'Margin &amp; Volatility'!B15</f>
        <v>200</v>
      </c>
      <c r="O15" s="26">
        <f t="shared" si="2"/>
        <v>0</v>
      </c>
      <c r="P15" s="26">
        <f t="shared" si="3"/>
        <v>0</v>
      </c>
    </row>
    <row r="16" spans="1:16" ht="13.5">
      <c r="A16" s="447" t="s">
        <v>92</v>
      </c>
      <c r="B16" s="198">
        <v>356</v>
      </c>
      <c r="C16" s="431">
        <v>-0.35</v>
      </c>
      <c r="D16" s="198">
        <v>0</v>
      </c>
      <c r="E16" s="431">
        <v>-1</v>
      </c>
      <c r="F16" s="198">
        <v>0</v>
      </c>
      <c r="G16" s="431">
        <v>-1</v>
      </c>
      <c r="H16" s="198">
        <v>356</v>
      </c>
      <c r="I16" s="430">
        <v>-0.37</v>
      </c>
      <c r="J16" s="73">
        <v>202.95</v>
      </c>
      <c r="K16" s="73">
        <v>209</v>
      </c>
      <c r="L16" s="152">
        <f t="shared" si="4"/>
        <v>-6.050000000000011</v>
      </c>
      <c r="M16" s="434">
        <f t="shared" si="5"/>
        <v>-2.8947368421052686</v>
      </c>
      <c r="N16" s="83">
        <f>'Margin &amp; Volatility'!B16</f>
        <v>1400</v>
      </c>
      <c r="O16" s="26">
        <f t="shared" si="2"/>
        <v>0</v>
      </c>
      <c r="P16" s="26">
        <f t="shared" si="3"/>
        <v>0</v>
      </c>
    </row>
    <row r="17" spans="1:16" ht="13.5">
      <c r="A17" s="447" t="s">
        <v>93</v>
      </c>
      <c r="B17" s="198">
        <v>675</v>
      </c>
      <c r="C17" s="431">
        <v>-0.24</v>
      </c>
      <c r="D17" s="198">
        <v>1</v>
      </c>
      <c r="E17" s="431">
        <v>-0.8</v>
      </c>
      <c r="F17" s="198">
        <v>0</v>
      </c>
      <c r="G17" s="431">
        <v>0</v>
      </c>
      <c r="H17" s="198">
        <v>676</v>
      </c>
      <c r="I17" s="430">
        <v>-0.24</v>
      </c>
      <c r="J17" s="73">
        <v>103.7</v>
      </c>
      <c r="K17" s="73">
        <v>111.9</v>
      </c>
      <c r="L17" s="152">
        <f t="shared" si="4"/>
        <v>-8.200000000000003</v>
      </c>
      <c r="M17" s="434">
        <f t="shared" si="5"/>
        <v>-7.327971403038429</v>
      </c>
      <c r="N17" s="83">
        <f>'Margin &amp; Volatility'!B17</f>
        <v>1900</v>
      </c>
      <c r="O17" s="26">
        <f t="shared" si="2"/>
        <v>1900</v>
      </c>
      <c r="P17" s="26">
        <f t="shared" si="3"/>
        <v>0</v>
      </c>
    </row>
    <row r="18" spans="1:16" ht="13.5">
      <c r="A18" s="447" t="s">
        <v>46</v>
      </c>
      <c r="B18" s="198">
        <v>484</v>
      </c>
      <c r="C18" s="431">
        <v>0.01</v>
      </c>
      <c r="D18" s="198">
        <v>0</v>
      </c>
      <c r="E18" s="431">
        <v>0</v>
      </c>
      <c r="F18" s="198">
        <v>0</v>
      </c>
      <c r="G18" s="431">
        <v>0</v>
      </c>
      <c r="H18" s="198">
        <v>484</v>
      </c>
      <c r="I18" s="430">
        <v>0.01</v>
      </c>
      <c r="J18" s="73">
        <v>939.2</v>
      </c>
      <c r="K18" s="73">
        <v>985.75</v>
      </c>
      <c r="L18" s="152">
        <f t="shared" si="4"/>
        <v>-46.549999999999955</v>
      </c>
      <c r="M18" s="434">
        <f t="shared" si="5"/>
        <v>-4.72229267055541</v>
      </c>
      <c r="N18" s="83">
        <f>'Margin &amp; Volatility'!B18</f>
        <v>550</v>
      </c>
      <c r="O18" s="26">
        <f t="shared" si="2"/>
        <v>0</v>
      </c>
      <c r="P18" s="26">
        <f t="shared" si="3"/>
        <v>0</v>
      </c>
    </row>
    <row r="19" spans="1:18" s="424" customFormat="1" ht="13.5">
      <c r="A19" s="447" t="s">
        <v>155</v>
      </c>
      <c r="B19" s="198">
        <v>489</v>
      </c>
      <c r="C19" s="431">
        <v>-0.68</v>
      </c>
      <c r="D19" s="198">
        <v>0</v>
      </c>
      <c r="E19" s="431">
        <v>-1</v>
      </c>
      <c r="F19" s="198">
        <v>0</v>
      </c>
      <c r="G19" s="431">
        <v>0</v>
      </c>
      <c r="H19" s="198">
        <v>489</v>
      </c>
      <c r="I19" s="430">
        <v>-0.68</v>
      </c>
      <c r="J19" s="73">
        <v>295</v>
      </c>
      <c r="K19" s="73">
        <v>301.45</v>
      </c>
      <c r="L19" s="152">
        <f t="shared" si="4"/>
        <v>-6.449999999999989</v>
      </c>
      <c r="M19" s="434">
        <f t="shared" si="5"/>
        <v>-2.1396583181290394</v>
      </c>
      <c r="N19" s="83">
        <f>'Margin &amp; Volatility'!B19</f>
        <v>1000</v>
      </c>
      <c r="O19" s="26">
        <f t="shared" si="2"/>
        <v>0</v>
      </c>
      <c r="P19" s="26">
        <f t="shared" si="3"/>
        <v>0</v>
      </c>
      <c r="R19" s="15"/>
    </row>
    <row r="20" spans="1:18" s="424" customFormat="1" ht="13.5">
      <c r="A20" s="447" t="s">
        <v>156</v>
      </c>
      <c r="B20" s="198">
        <v>1718</v>
      </c>
      <c r="C20" s="431">
        <v>0.35</v>
      </c>
      <c r="D20" s="198">
        <v>1</v>
      </c>
      <c r="E20" s="431">
        <v>0</v>
      </c>
      <c r="F20" s="198">
        <v>0</v>
      </c>
      <c r="G20" s="431">
        <v>0</v>
      </c>
      <c r="H20" s="198">
        <v>1719</v>
      </c>
      <c r="I20" s="430">
        <v>0.35</v>
      </c>
      <c r="J20" s="73">
        <v>324.15</v>
      </c>
      <c r="K20" s="73">
        <v>336.3</v>
      </c>
      <c r="L20" s="152">
        <f t="shared" si="4"/>
        <v>-12.150000000000034</v>
      </c>
      <c r="M20" s="434">
        <f t="shared" si="5"/>
        <v>-3.6128456735058085</v>
      </c>
      <c r="N20" s="83">
        <f>'Margin &amp; Volatility'!B20</f>
        <v>1000</v>
      </c>
      <c r="O20" s="26">
        <f t="shared" si="2"/>
        <v>1000</v>
      </c>
      <c r="P20" s="26">
        <f t="shared" si="3"/>
        <v>0</v>
      </c>
      <c r="R20" s="15"/>
    </row>
    <row r="21" spans="1:16" ht="13.5">
      <c r="A21" s="447" t="s">
        <v>1</v>
      </c>
      <c r="B21" s="198">
        <v>2654</v>
      </c>
      <c r="C21" s="431">
        <v>0.29</v>
      </c>
      <c r="D21" s="198">
        <v>2</v>
      </c>
      <c r="E21" s="431">
        <v>1</v>
      </c>
      <c r="F21" s="198">
        <v>2</v>
      </c>
      <c r="G21" s="431">
        <v>1</v>
      </c>
      <c r="H21" s="198">
        <v>2658</v>
      </c>
      <c r="I21" s="430">
        <v>0.29</v>
      </c>
      <c r="J21" s="73">
        <v>1736</v>
      </c>
      <c r="K21" s="73">
        <v>1867.5</v>
      </c>
      <c r="L21" s="152">
        <f t="shared" si="4"/>
        <v>-131.5</v>
      </c>
      <c r="M21" s="434">
        <f t="shared" si="5"/>
        <v>-7.041499330655958</v>
      </c>
      <c r="N21" s="83">
        <f>'Margin &amp; Volatility'!B21</f>
        <v>300</v>
      </c>
      <c r="O21" s="26">
        <f t="shared" si="2"/>
        <v>600</v>
      </c>
      <c r="P21" s="26">
        <f t="shared" si="3"/>
        <v>600</v>
      </c>
    </row>
    <row r="22" spans="1:18" ht="13.5">
      <c r="A22" s="447" t="s">
        <v>180</v>
      </c>
      <c r="B22" s="453">
        <v>200</v>
      </c>
      <c r="C22" s="450">
        <v>-0.39</v>
      </c>
      <c r="D22" s="198">
        <v>2</v>
      </c>
      <c r="E22" s="431">
        <v>0</v>
      </c>
      <c r="F22" s="198">
        <v>0</v>
      </c>
      <c r="G22" s="431">
        <v>0</v>
      </c>
      <c r="H22" s="198">
        <v>202</v>
      </c>
      <c r="I22" s="430">
        <v>-0.39</v>
      </c>
      <c r="J22" s="73">
        <v>96.9</v>
      </c>
      <c r="K22" s="73">
        <v>99.35</v>
      </c>
      <c r="L22" s="152">
        <f t="shared" si="4"/>
        <v>-2.4499999999999886</v>
      </c>
      <c r="M22" s="434">
        <f t="shared" si="5"/>
        <v>-2.466029189733255</v>
      </c>
      <c r="N22" s="83">
        <f>'Margin &amp; Volatility'!B22</f>
        <v>1900</v>
      </c>
      <c r="O22" s="26">
        <f t="shared" si="2"/>
        <v>3800</v>
      </c>
      <c r="P22" s="26">
        <f t="shared" si="3"/>
        <v>0</v>
      </c>
      <c r="R22" s="26"/>
    </row>
    <row r="23" spans="1:18" ht="13.5">
      <c r="A23" s="447" t="s">
        <v>181</v>
      </c>
      <c r="B23" s="453">
        <v>177</v>
      </c>
      <c r="C23" s="450">
        <v>-0.42</v>
      </c>
      <c r="D23" s="198">
        <v>0</v>
      </c>
      <c r="E23" s="431">
        <v>-1</v>
      </c>
      <c r="F23" s="198">
        <v>0</v>
      </c>
      <c r="G23" s="431">
        <v>0</v>
      </c>
      <c r="H23" s="198">
        <v>177</v>
      </c>
      <c r="I23" s="430">
        <v>-0.43</v>
      </c>
      <c r="J23" s="73">
        <v>42.55</v>
      </c>
      <c r="K23" s="73">
        <v>44.3</v>
      </c>
      <c r="L23" s="152">
        <f t="shared" si="4"/>
        <v>-1.75</v>
      </c>
      <c r="M23" s="434">
        <f t="shared" si="5"/>
        <v>-3.9503386004514676</v>
      </c>
      <c r="N23" s="83">
        <f>'Margin &amp; Volatility'!B23</f>
        <v>2250</v>
      </c>
      <c r="O23" s="26">
        <f t="shared" si="2"/>
        <v>0</v>
      </c>
      <c r="P23" s="26">
        <f t="shared" si="3"/>
        <v>0</v>
      </c>
      <c r="R23" s="26"/>
    </row>
    <row r="24" spans="1:16" ht="13.5">
      <c r="A24" s="447" t="s">
        <v>2</v>
      </c>
      <c r="B24" s="198">
        <v>469</v>
      </c>
      <c r="C24" s="431">
        <v>0.04</v>
      </c>
      <c r="D24" s="198">
        <v>3</v>
      </c>
      <c r="E24" s="431">
        <v>0.5</v>
      </c>
      <c r="F24" s="198">
        <v>0</v>
      </c>
      <c r="G24" s="431">
        <v>0</v>
      </c>
      <c r="H24" s="198">
        <v>472</v>
      </c>
      <c r="I24" s="430">
        <v>0.05</v>
      </c>
      <c r="J24" s="73">
        <v>305.1</v>
      </c>
      <c r="K24" s="73">
        <v>323.2</v>
      </c>
      <c r="L24" s="152">
        <f t="shared" si="4"/>
        <v>-18.099999999999966</v>
      </c>
      <c r="M24" s="434">
        <f t="shared" si="5"/>
        <v>-5.600247524752465</v>
      </c>
      <c r="N24" s="83">
        <f>'Margin &amp; Volatility'!B24</f>
        <v>550</v>
      </c>
      <c r="O24" s="26">
        <f t="shared" si="2"/>
        <v>1650</v>
      </c>
      <c r="P24" s="26">
        <f t="shared" si="3"/>
        <v>0</v>
      </c>
    </row>
    <row r="25" spans="1:16" ht="13.5">
      <c r="A25" s="447" t="s">
        <v>94</v>
      </c>
      <c r="B25" s="198">
        <v>150</v>
      </c>
      <c r="C25" s="431">
        <v>-0.48</v>
      </c>
      <c r="D25" s="198">
        <v>0</v>
      </c>
      <c r="E25" s="431">
        <v>-1</v>
      </c>
      <c r="F25" s="198">
        <v>0</v>
      </c>
      <c r="G25" s="431">
        <v>0</v>
      </c>
      <c r="H25" s="198">
        <v>150</v>
      </c>
      <c r="I25" s="430">
        <v>-0.48</v>
      </c>
      <c r="J25" s="73">
        <v>209.9</v>
      </c>
      <c r="K25" s="73">
        <v>220.6</v>
      </c>
      <c r="L25" s="152">
        <f t="shared" si="4"/>
        <v>-10.699999999999989</v>
      </c>
      <c r="M25" s="434">
        <f t="shared" si="5"/>
        <v>-4.850407978241156</v>
      </c>
      <c r="N25" s="83">
        <f>'Margin &amp; Volatility'!B25</f>
        <v>1600</v>
      </c>
      <c r="O25" s="26">
        <f t="shared" si="2"/>
        <v>0</v>
      </c>
      <c r="P25" s="26">
        <f t="shared" si="3"/>
        <v>0</v>
      </c>
    </row>
    <row r="26" spans="1:16" ht="13.5">
      <c r="A26" s="447" t="s">
        <v>157</v>
      </c>
      <c r="B26" s="198">
        <v>7806</v>
      </c>
      <c r="C26" s="431">
        <v>0.05</v>
      </c>
      <c r="D26" s="198">
        <v>21</v>
      </c>
      <c r="E26" s="431">
        <v>-0.19</v>
      </c>
      <c r="F26" s="198">
        <v>1</v>
      </c>
      <c r="G26" s="431">
        <v>0</v>
      </c>
      <c r="H26" s="198">
        <v>7828</v>
      </c>
      <c r="I26" s="430">
        <v>0.05</v>
      </c>
      <c r="J26" s="73">
        <v>303.65</v>
      </c>
      <c r="K26" s="73">
        <v>335.4</v>
      </c>
      <c r="L26" s="152">
        <f t="shared" si="4"/>
        <v>-31.75</v>
      </c>
      <c r="M26" s="434">
        <f t="shared" si="5"/>
        <v>-9.466308884913536</v>
      </c>
      <c r="N26" s="83">
        <f>'Margin &amp; Volatility'!B26</f>
        <v>850</v>
      </c>
      <c r="O26" s="26">
        <f t="shared" si="2"/>
        <v>17850</v>
      </c>
      <c r="P26" s="26">
        <f t="shared" si="3"/>
        <v>850</v>
      </c>
    </row>
    <row r="27" spans="1:18" ht="13.5">
      <c r="A27" s="447" t="s">
        <v>182</v>
      </c>
      <c r="B27" s="453">
        <v>52</v>
      </c>
      <c r="C27" s="450">
        <v>-0.22</v>
      </c>
      <c r="D27" s="198">
        <v>0</v>
      </c>
      <c r="E27" s="431">
        <v>0</v>
      </c>
      <c r="F27" s="198">
        <v>0</v>
      </c>
      <c r="G27" s="431">
        <v>0</v>
      </c>
      <c r="H27" s="198">
        <v>52</v>
      </c>
      <c r="I27" s="430">
        <v>-0.22</v>
      </c>
      <c r="J27" s="73">
        <v>224.25</v>
      </c>
      <c r="K27" s="73">
        <v>222.05</v>
      </c>
      <c r="L27" s="152">
        <f t="shared" si="4"/>
        <v>2.1999999999999886</v>
      </c>
      <c r="M27" s="434">
        <f t="shared" si="5"/>
        <v>0.9907678450799318</v>
      </c>
      <c r="N27" s="83">
        <f>'Margin &amp; Volatility'!B27</f>
        <v>1100</v>
      </c>
      <c r="O27" s="26">
        <f t="shared" si="2"/>
        <v>0</v>
      </c>
      <c r="P27" s="26">
        <f t="shared" si="3"/>
        <v>0</v>
      </c>
      <c r="R27" s="26"/>
    </row>
    <row r="28" spans="1:18" ht="13.5">
      <c r="A28" s="447" t="s">
        <v>183</v>
      </c>
      <c r="B28" s="453">
        <v>87</v>
      </c>
      <c r="C28" s="450">
        <v>-0.53</v>
      </c>
      <c r="D28" s="198">
        <v>4</v>
      </c>
      <c r="E28" s="431">
        <v>-0.6</v>
      </c>
      <c r="F28" s="198">
        <v>0</v>
      </c>
      <c r="G28" s="431">
        <v>0</v>
      </c>
      <c r="H28" s="198">
        <v>91</v>
      </c>
      <c r="I28" s="430">
        <v>-0.53</v>
      </c>
      <c r="J28" s="73">
        <v>30.45</v>
      </c>
      <c r="K28" s="73">
        <v>30.7</v>
      </c>
      <c r="L28" s="152">
        <f t="shared" si="4"/>
        <v>-0.25</v>
      </c>
      <c r="M28" s="434">
        <f t="shared" si="5"/>
        <v>-0.8143322475570033</v>
      </c>
      <c r="N28" s="83">
        <f>'Margin &amp; Volatility'!B28</f>
        <v>6900</v>
      </c>
      <c r="O28" s="26">
        <f t="shared" si="2"/>
        <v>27600</v>
      </c>
      <c r="P28" s="26">
        <f t="shared" si="3"/>
        <v>0</v>
      </c>
      <c r="R28" s="26"/>
    </row>
    <row r="29" spans="1:16" ht="13.5">
      <c r="A29" s="447" t="s">
        <v>158</v>
      </c>
      <c r="B29" s="198">
        <v>3</v>
      </c>
      <c r="C29" s="431">
        <v>-0.89</v>
      </c>
      <c r="D29" s="198">
        <v>0</v>
      </c>
      <c r="E29" s="431">
        <v>0</v>
      </c>
      <c r="F29" s="198">
        <v>0</v>
      </c>
      <c r="G29" s="431">
        <v>0</v>
      </c>
      <c r="H29" s="198">
        <v>3</v>
      </c>
      <c r="I29" s="430">
        <v>-0.89</v>
      </c>
      <c r="J29" s="73">
        <v>154</v>
      </c>
      <c r="K29" s="73">
        <v>152.45</v>
      </c>
      <c r="L29" s="152">
        <f t="shared" si="4"/>
        <v>1.5500000000000114</v>
      </c>
      <c r="M29" s="434">
        <f t="shared" si="5"/>
        <v>1.016726795670719</v>
      </c>
      <c r="N29" s="83">
        <f>'Margin &amp; Volatility'!B29</f>
        <v>950</v>
      </c>
      <c r="O29" s="26">
        <f t="shared" si="2"/>
        <v>0</v>
      </c>
      <c r="P29" s="26">
        <f t="shared" si="3"/>
        <v>0</v>
      </c>
    </row>
    <row r="30" spans="1:16" ht="13.5">
      <c r="A30" s="447" t="s">
        <v>3</v>
      </c>
      <c r="B30" s="198">
        <v>1582</v>
      </c>
      <c r="C30" s="431">
        <v>-0.22</v>
      </c>
      <c r="D30" s="198">
        <v>3</v>
      </c>
      <c r="E30" s="431">
        <v>-0.85</v>
      </c>
      <c r="F30" s="198">
        <v>1</v>
      </c>
      <c r="G30" s="431">
        <v>0</v>
      </c>
      <c r="H30" s="198">
        <v>1586</v>
      </c>
      <c r="I30" s="430">
        <v>-0.22</v>
      </c>
      <c r="J30" s="73">
        <v>198.5</v>
      </c>
      <c r="K30" s="73">
        <v>203.85</v>
      </c>
      <c r="L30" s="152">
        <f t="shared" si="4"/>
        <v>-5.349999999999994</v>
      </c>
      <c r="M30" s="434">
        <f t="shared" si="5"/>
        <v>-2.624478783419178</v>
      </c>
      <c r="N30" s="83">
        <f>'Margin &amp; Volatility'!B30</f>
        <v>2500</v>
      </c>
      <c r="O30" s="26">
        <f t="shared" si="2"/>
        <v>7500</v>
      </c>
      <c r="P30" s="26">
        <f t="shared" si="3"/>
        <v>2500</v>
      </c>
    </row>
    <row r="31" spans="1:16" ht="13.5">
      <c r="A31" s="447" t="s">
        <v>159</v>
      </c>
      <c r="B31" s="198">
        <v>29</v>
      </c>
      <c r="C31" s="431">
        <v>1.64</v>
      </c>
      <c r="D31" s="198">
        <v>0</v>
      </c>
      <c r="E31" s="431">
        <v>0</v>
      </c>
      <c r="F31" s="198">
        <v>0</v>
      </c>
      <c r="G31" s="431">
        <v>0</v>
      </c>
      <c r="H31" s="198">
        <v>29</v>
      </c>
      <c r="I31" s="430">
        <v>1.64</v>
      </c>
      <c r="J31" s="73">
        <v>126.55</v>
      </c>
      <c r="K31" s="73">
        <v>127.15</v>
      </c>
      <c r="L31" s="152">
        <f t="shared" si="4"/>
        <v>-0.6000000000000085</v>
      </c>
      <c r="M31" s="434">
        <f t="shared" si="5"/>
        <v>-0.47188360204483565</v>
      </c>
      <c r="N31" s="83">
        <f>'Margin &amp; Volatility'!B31</f>
        <v>1300</v>
      </c>
      <c r="O31" s="26">
        <f t="shared" si="2"/>
        <v>0</v>
      </c>
      <c r="P31" s="26">
        <f t="shared" si="3"/>
        <v>0</v>
      </c>
    </row>
    <row r="32" spans="1:16" ht="13.5">
      <c r="A32" s="447" t="s">
        <v>244</v>
      </c>
      <c r="B32" s="198">
        <v>223</v>
      </c>
      <c r="C32" s="431">
        <v>0.24</v>
      </c>
      <c r="D32" s="198">
        <v>0</v>
      </c>
      <c r="E32" s="431">
        <v>0</v>
      </c>
      <c r="F32" s="198">
        <v>0</v>
      </c>
      <c r="G32" s="431">
        <v>0</v>
      </c>
      <c r="H32" s="198">
        <v>223</v>
      </c>
      <c r="I32" s="430">
        <v>0.24</v>
      </c>
      <c r="J32" s="73">
        <v>333.45</v>
      </c>
      <c r="K32" s="73">
        <v>342.55</v>
      </c>
      <c r="L32" s="152">
        <f t="shared" si="4"/>
        <v>-9.100000000000023</v>
      </c>
      <c r="M32" s="434">
        <f t="shared" si="5"/>
        <v>-2.6565464895635738</v>
      </c>
      <c r="N32" s="83">
        <f>'Margin &amp; Volatility'!B32</f>
        <v>1050</v>
      </c>
      <c r="O32" s="26">
        <f t="shared" si="2"/>
        <v>0</v>
      </c>
      <c r="P32" s="26">
        <f t="shared" si="3"/>
        <v>0</v>
      </c>
    </row>
    <row r="33" spans="1:18" ht="13.5">
      <c r="A33" s="447" t="s">
        <v>184</v>
      </c>
      <c r="B33" s="453">
        <v>20</v>
      </c>
      <c r="C33" s="450">
        <v>-0.76</v>
      </c>
      <c r="D33" s="198">
        <v>0</v>
      </c>
      <c r="E33" s="431">
        <v>0</v>
      </c>
      <c r="F33" s="198">
        <v>0</v>
      </c>
      <c r="G33" s="431">
        <v>0</v>
      </c>
      <c r="H33" s="198">
        <v>20</v>
      </c>
      <c r="I33" s="430">
        <v>-0.76</v>
      </c>
      <c r="J33" s="73">
        <v>267.3</v>
      </c>
      <c r="K33" s="73">
        <v>277.6</v>
      </c>
      <c r="L33" s="152">
        <f t="shared" si="4"/>
        <v>-10.300000000000011</v>
      </c>
      <c r="M33" s="434">
        <f t="shared" si="5"/>
        <v>-3.7103746397694564</v>
      </c>
      <c r="N33" s="83">
        <f>'Margin &amp; Volatility'!B33</f>
        <v>600</v>
      </c>
      <c r="O33" s="26">
        <f t="shared" si="2"/>
        <v>0</v>
      </c>
      <c r="P33" s="26">
        <f t="shared" si="3"/>
        <v>0</v>
      </c>
      <c r="R33" s="26"/>
    </row>
    <row r="34" spans="1:16" ht="13.5">
      <c r="A34" s="447" t="s">
        <v>206</v>
      </c>
      <c r="B34" s="198">
        <v>341</v>
      </c>
      <c r="C34" s="431">
        <v>-0.58</v>
      </c>
      <c r="D34" s="198">
        <v>0</v>
      </c>
      <c r="E34" s="431">
        <v>-1</v>
      </c>
      <c r="F34" s="198">
        <v>0</v>
      </c>
      <c r="G34" s="431">
        <v>0</v>
      </c>
      <c r="H34" s="198">
        <v>341</v>
      </c>
      <c r="I34" s="430">
        <v>-0.58</v>
      </c>
      <c r="J34" s="73">
        <v>175.2</v>
      </c>
      <c r="K34" s="73">
        <v>178.85</v>
      </c>
      <c r="L34" s="152">
        <f>J34-K34</f>
        <v>-3.6500000000000057</v>
      </c>
      <c r="M34" s="434">
        <f>L34/K34*100</f>
        <v>-2.0408163265306154</v>
      </c>
      <c r="N34" s="83">
        <f>'Margin &amp; Volatility'!B34</f>
        <v>1900</v>
      </c>
      <c r="O34" s="26">
        <f t="shared" si="2"/>
        <v>0</v>
      </c>
      <c r="P34" s="26">
        <f t="shared" si="3"/>
        <v>0</v>
      </c>
    </row>
    <row r="35" spans="1:16" ht="13.5">
      <c r="A35" s="447" t="s">
        <v>245</v>
      </c>
      <c r="B35" s="198">
        <v>1018</v>
      </c>
      <c r="C35" s="431">
        <v>0.18</v>
      </c>
      <c r="D35" s="198">
        <v>6</v>
      </c>
      <c r="E35" s="431">
        <v>2</v>
      </c>
      <c r="F35" s="198">
        <v>0</v>
      </c>
      <c r="G35" s="431">
        <v>0</v>
      </c>
      <c r="H35" s="198">
        <v>1024</v>
      </c>
      <c r="I35" s="430">
        <v>0.18</v>
      </c>
      <c r="J35" s="73">
        <v>123.95</v>
      </c>
      <c r="K35" s="73">
        <v>124.4</v>
      </c>
      <c r="L35" s="152">
        <f t="shared" si="4"/>
        <v>-0.45000000000000284</v>
      </c>
      <c r="M35" s="434">
        <f t="shared" si="5"/>
        <v>-0.36173633440514696</v>
      </c>
      <c r="N35" s="83">
        <f>'Margin &amp; Volatility'!B35</f>
        <v>3600</v>
      </c>
      <c r="O35" s="26">
        <f t="shared" si="2"/>
        <v>21600</v>
      </c>
      <c r="P35" s="26">
        <f t="shared" si="3"/>
        <v>0</v>
      </c>
    </row>
    <row r="36" spans="1:18" ht="13.5">
      <c r="A36" s="447" t="s">
        <v>185</v>
      </c>
      <c r="B36" s="453">
        <v>21</v>
      </c>
      <c r="C36" s="450">
        <v>-0.53</v>
      </c>
      <c r="D36" s="198">
        <v>0</v>
      </c>
      <c r="E36" s="431">
        <v>0</v>
      </c>
      <c r="F36" s="198">
        <v>0</v>
      </c>
      <c r="G36" s="431">
        <v>0</v>
      </c>
      <c r="H36" s="198">
        <v>21</v>
      </c>
      <c r="I36" s="430">
        <v>-0.53</v>
      </c>
      <c r="J36" s="73">
        <v>1235.5</v>
      </c>
      <c r="K36" s="73">
        <v>1271.5</v>
      </c>
      <c r="L36" s="152">
        <f t="shared" si="4"/>
        <v>-36</v>
      </c>
      <c r="M36" s="434">
        <f t="shared" si="5"/>
        <v>-2.8313016122689736</v>
      </c>
      <c r="N36" s="83">
        <f>'Margin &amp; Volatility'!B36</f>
        <v>250</v>
      </c>
      <c r="O36" s="26">
        <f t="shared" si="2"/>
        <v>0</v>
      </c>
      <c r="P36" s="26">
        <f t="shared" si="3"/>
        <v>0</v>
      </c>
      <c r="R36" s="26"/>
    </row>
    <row r="37" spans="1:16" ht="13.5">
      <c r="A37" s="447" t="s">
        <v>217</v>
      </c>
      <c r="B37" s="198">
        <v>1234</v>
      </c>
      <c r="C37" s="431">
        <v>0.7</v>
      </c>
      <c r="D37" s="198">
        <v>0</v>
      </c>
      <c r="E37" s="431">
        <v>0</v>
      </c>
      <c r="F37" s="198">
        <v>0</v>
      </c>
      <c r="G37" s="431">
        <v>0</v>
      </c>
      <c r="H37" s="198">
        <v>1234</v>
      </c>
      <c r="I37" s="430">
        <v>0.7</v>
      </c>
      <c r="J37" s="73">
        <v>1223.9</v>
      </c>
      <c r="K37" s="73">
        <v>1218.1</v>
      </c>
      <c r="L37" s="152">
        <f t="shared" si="4"/>
        <v>5.800000000000182</v>
      </c>
      <c r="M37" s="434">
        <f t="shared" si="5"/>
        <v>0.4761513833018785</v>
      </c>
      <c r="N37" s="83">
        <f>'Margin &amp; Volatility'!B37</f>
        <v>400</v>
      </c>
      <c r="O37" s="26">
        <f t="shared" si="2"/>
        <v>0</v>
      </c>
      <c r="P37" s="26">
        <f t="shared" si="3"/>
        <v>0</v>
      </c>
    </row>
    <row r="38" spans="1:18" ht="13.5">
      <c r="A38" s="447" t="s">
        <v>246</v>
      </c>
      <c r="B38" s="453">
        <v>388</v>
      </c>
      <c r="C38" s="450">
        <v>-0.39</v>
      </c>
      <c r="D38" s="198">
        <v>5</v>
      </c>
      <c r="E38" s="431">
        <v>-0.58</v>
      </c>
      <c r="F38" s="198">
        <v>0</v>
      </c>
      <c r="G38" s="431">
        <v>0</v>
      </c>
      <c r="H38" s="198">
        <v>393</v>
      </c>
      <c r="I38" s="430">
        <v>-0.39</v>
      </c>
      <c r="J38" s="73">
        <v>60.5</v>
      </c>
      <c r="K38" s="73">
        <v>63.25</v>
      </c>
      <c r="L38" s="152">
        <f t="shared" si="4"/>
        <v>-2.75</v>
      </c>
      <c r="M38" s="434">
        <f t="shared" si="5"/>
        <v>-4.3478260869565215</v>
      </c>
      <c r="N38" s="83">
        <f>'Margin &amp; Volatility'!B38</f>
        <v>2400</v>
      </c>
      <c r="O38" s="26">
        <f t="shared" si="2"/>
        <v>12000</v>
      </c>
      <c r="P38" s="26">
        <f t="shared" si="3"/>
        <v>0</v>
      </c>
      <c r="R38" s="26"/>
    </row>
    <row r="39" spans="1:18" ht="13.5">
      <c r="A39" s="447" t="s">
        <v>186</v>
      </c>
      <c r="B39" s="453">
        <v>1025</v>
      </c>
      <c r="C39" s="450">
        <v>-0.04</v>
      </c>
      <c r="D39" s="198">
        <v>21</v>
      </c>
      <c r="E39" s="431">
        <v>-0.43</v>
      </c>
      <c r="F39" s="198">
        <v>0</v>
      </c>
      <c r="G39" s="431">
        <v>0</v>
      </c>
      <c r="H39" s="198">
        <v>1046</v>
      </c>
      <c r="I39" s="430">
        <v>-0.05</v>
      </c>
      <c r="J39" s="73">
        <v>36.85</v>
      </c>
      <c r="K39" s="73">
        <v>39</v>
      </c>
      <c r="L39" s="152">
        <f t="shared" si="4"/>
        <v>-2.1499999999999986</v>
      </c>
      <c r="M39" s="434">
        <f t="shared" si="5"/>
        <v>-5.512820512820509</v>
      </c>
      <c r="N39" s="83">
        <f>'Margin &amp; Volatility'!B39</f>
        <v>5650</v>
      </c>
      <c r="O39" s="26">
        <f t="shared" si="2"/>
        <v>118650</v>
      </c>
      <c r="P39" s="26">
        <f t="shared" si="3"/>
        <v>0</v>
      </c>
      <c r="R39" s="26"/>
    </row>
    <row r="40" spans="1:18" ht="13.5">
      <c r="A40" s="447" t="s">
        <v>187</v>
      </c>
      <c r="B40" s="453">
        <v>48</v>
      </c>
      <c r="C40" s="450">
        <v>-0.74</v>
      </c>
      <c r="D40" s="198">
        <v>0</v>
      </c>
      <c r="E40" s="431">
        <v>0</v>
      </c>
      <c r="F40" s="198">
        <v>0</v>
      </c>
      <c r="G40" s="431">
        <v>0</v>
      </c>
      <c r="H40" s="198">
        <v>48</v>
      </c>
      <c r="I40" s="430">
        <v>-0.74</v>
      </c>
      <c r="J40" s="73">
        <v>155.4</v>
      </c>
      <c r="K40" s="73">
        <v>160.05</v>
      </c>
      <c r="L40" s="152">
        <f t="shared" si="4"/>
        <v>-4.650000000000006</v>
      </c>
      <c r="M40" s="434">
        <f t="shared" si="5"/>
        <v>-2.9053420805998162</v>
      </c>
      <c r="N40" s="83">
        <f>'Margin &amp; Volatility'!B40</f>
        <v>1300</v>
      </c>
      <c r="O40" s="26">
        <f t="shared" si="2"/>
        <v>0</v>
      </c>
      <c r="P40" s="26">
        <f t="shared" si="3"/>
        <v>0</v>
      </c>
      <c r="R40" s="26"/>
    </row>
    <row r="41" spans="1:16" ht="13.5">
      <c r="A41" s="447" t="s">
        <v>105</v>
      </c>
      <c r="B41" s="198">
        <v>891</v>
      </c>
      <c r="C41" s="431">
        <v>-0.26</v>
      </c>
      <c r="D41" s="198">
        <v>10</v>
      </c>
      <c r="E41" s="431">
        <v>0.43</v>
      </c>
      <c r="F41" s="198">
        <v>0</v>
      </c>
      <c r="G41" s="431">
        <v>-1</v>
      </c>
      <c r="H41" s="198">
        <v>901</v>
      </c>
      <c r="I41" s="430">
        <v>-0.26</v>
      </c>
      <c r="J41" s="73">
        <v>239.25</v>
      </c>
      <c r="K41" s="73">
        <v>239.5</v>
      </c>
      <c r="L41" s="152">
        <f t="shared" si="4"/>
        <v>-0.25</v>
      </c>
      <c r="M41" s="434">
        <f t="shared" si="5"/>
        <v>-0.10438413361169101</v>
      </c>
      <c r="N41" s="83">
        <f>'Margin &amp; Volatility'!B41</f>
        <v>1500</v>
      </c>
      <c r="O41" s="26">
        <f t="shared" si="2"/>
        <v>15000</v>
      </c>
      <c r="P41" s="26">
        <f t="shared" si="3"/>
        <v>0</v>
      </c>
    </row>
    <row r="42" spans="1:16" ht="13.5">
      <c r="A42" s="447" t="s">
        <v>161</v>
      </c>
      <c r="B42" s="198">
        <v>965</v>
      </c>
      <c r="C42" s="431">
        <v>-0.11</v>
      </c>
      <c r="D42" s="198">
        <v>8</v>
      </c>
      <c r="E42" s="431">
        <v>7</v>
      </c>
      <c r="F42" s="198">
        <v>1</v>
      </c>
      <c r="G42" s="431">
        <v>0</v>
      </c>
      <c r="H42" s="198">
        <v>974</v>
      </c>
      <c r="I42" s="430">
        <v>-0.1</v>
      </c>
      <c r="J42" s="73">
        <v>203.2</v>
      </c>
      <c r="K42" s="73">
        <v>200.6</v>
      </c>
      <c r="L42" s="152">
        <f t="shared" si="4"/>
        <v>2.5999999999999943</v>
      </c>
      <c r="M42" s="434">
        <f t="shared" si="5"/>
        <v>1.2961116650049822</v>
      </c>
      <c r="N42" s="83">
        <f>'Margin &amp; Volatility'!B42</f>
        <v>1350</v>
      </c>
      <c r="O42" s="26">
        <f t="shared" si="2"/>
        <v>10800</v>
      </c>
      <c r="P42" s="26">
        <f t="shared" si="3"/>
        <v>1350</v>
      </c>
    </row>
    <row r="43" spans="1:16" ht="13.5">
      <c r="A43" s="447" t="s">
        <v>247</v>
      </c>
      <c r="B43" s="198">
        <v>364</v>
      </c>
      <c r="C43" s="431">
        <v>-0.13</v>
      </c>
      <c r="D43" s="198">
        <v>0</v>
      </c>
      <c r="E43" s="431">
        <v>0</v>
      </c>
      <c r="F43" s="198">
        <v>0</v>
      </c>
      <c r="G43" s="431">
        <v>0</v>
      </c>
      <c r="H43" s="198">
        <v>364</v>
      </c>
      <c r="I43" s="430">
        <v>-0.13</v>
      </c>
      <c r="J43" s="73">
        <v>1038.95</v>
      </c>
      <c r="K43" s="73">
        <v>1042.8</v>
      </c>
      <c r="L43" s="152">
        <f t="shared" si="4"/>
        <v>-3.849999999999909</v>
      </c>
      <c r="M43" s="434">
        <f t="shared" si="5"/>
        <v>-0.3691983122362782</v>
      </c>
      <c r="N43" s="83">
        <f>'Margin &amp; Volatility'!B43</f>
        <v>300</v>
      </c>
      <c r="O43" s="26">
        <f t="shared" si="2"/>
        <v>0</v>
      </c>
      <c r="P43" s="26">
        <f t="shared" si="3"/>
        <v>0</v>
      </c>
    </row>
    <row r="44" spans="1:18" ht="13.5">
      <c r="A44" s="447" t="s">
        <v>188</v>
      </c>
      <c r="B44" s="453">
        <v>629</v>
      </c>
      <c r="C44" s="450">
        <v>0.03</v>
      </c>
      <c r="D44" s="198">
        <v>7</v>
      </c>
      <c r="E44" s="431">
        <v>-0.3</v>
      </c>
      <c r="F44" s="198">
        <v>0</v>
      </c>
      <c r="G44" s="431">
        <v>0</v>
      </c>
      <c r="H44" s="198">
        <v>636</v>
      </c>
      <c r="I44" s="430">
        <v>0.03</v>
      </c>
      <c r="J44" s="73">
        <v>86.8</v>
      </c>
      <c r="K44" s="73">
        <v>92.3</v>
      </c>
      <c r="L44" s="152">
        <f t="shared" si="4"/>
        <v>-5.5</v>
      </c>
      <c r="M44" s="434">
        <f t="shared" si="5"/>
        <v>-5.958829902491875</v>
      </c>
      <c r="N44" s="83">
        <f>'Margin &amp; Volatility'!B44</f>
        <v>2950</v>
      </c>
      <c r="O44" s="26">
        <f t="shared" si="2"/>
        <v>20650</v>
      </c>
      <c r="P44" s="26">
        <f t="shared" si="3"/>
        <v>0</v>
      </c>
      <c r="R44" s="26"/>
    </row>
    <row r="45" spans="1:16" ht="13.5">
      <c r="A45" s="447" t="s">
        <v>248</v>
      </c>
      <c r="B45" s="198">
        <v>1431</v>
      </c>
      <c r="C45" s="431">
        <v>-0.35</v>
      </c>
      <c r="D45" s="198">
        <v>0</v>
      </c>
      <c r="E45" s="431">
        <v>-1</v>
      </c>
      <c r="F45" s="198">
        <v>0</v>
      </c>
      <c r="G45" s="431">
        <v>0</v>
      </c>
      <c r="H45" s="198">
        <v>1431</v>
      </c>
      <c r="I45" s="430">
        <v>-0.35</v>
      </c>
      <c r="J45" s="73">
        <v>1652.15</v>
      </c>
      <c r="K45" s="73">
        <v>1779.45</v>
      </c>
      <c r="L45" s="152">
        <f t="shared" si="4"/>
        <v>-127.29999999999995</v>
      </c>
      <c r="M45" s="434">
        <f t="shared" si="5"/>
        <v>-7.153895866700383</v>
      </c>
      <c r="N45" s="83">
        <f>'Margin &amp; Volatility'!B45</f>
        <v>175</v>
      </c>
      <c r="O45" s="26">
        <f t="shared" si="2"/>
        <v>0</v>
      </c>
      <c r="P45" s="26">
        <f t="shared" si="3"/>
        <v>0</v>
      </c>
    </row>
    <row r="46" spans="1:18" ht="13.5">
      <c r="A46" s="447" t="s">
        <v>218</v>
      </c>
      <c r="B46" s="198">
        <v>2619</v>
      </c>
      <c r="C46" s="431">
        <v>-0.31</v>
      </c>
      <c r="D46" s="198">
        <v>196</v>
      </c>
      <c r="E46" s="431">
        <v>-0.5</v>
      </c>
      <c r="F46" s="198">
        <v>42</v>
      </c>
      <c r="G46" s="431">
        <v>-0.63</v>
      </c>
      <c r="H46" s="198">
        <v>2857</v>
      </c>
      <c r="I46" s="430">
        <v>-0.33</v>
      </c>
      <c r="J46" s="73">
        <v>89.95</v>
      </c>
      <c r="K46" s="73">
        <v>91.55</v>
      </c>
      <c r="L46" s="152">
        <f t="shared" si="4"/>
        <v>-1.5999999999999943</v>
      </c>
      <c r="M46" s="434">
        <f t="shared" si="5"/>
        <v>-1.7476788640087324</v>
      </c>
      <c r="N46" s="83">
        <f>'Margin &amp; Volatility'!B46</f>
        <v>4125</v>
      </c>
      <c r="O46" s="26">
        <f t="shared" si="2"/>
        <v>808500</v>
      </c>
      <c r="P46" s="26">
        <f t="shared" si="3"/>
        <v>173250</v>
      </c>
      <c r="R46" s="110"/>
    </row>
    <row r="47" spans="1:16" ht="13.5">
      <c r="A47" s="447" t="s">
        <v>220</v>
      </c>
      <c r="B47" s="198">
        <v>423</v>
      </c>
      <c r="C47" s="431">
        <v>0.13</v>
      </c>
      <c r="D47" s="198">
        <v>0</v>
      </c>
      <c r="E47" s="431">
        <v>0</v>
      </c>
      <c r="F47" s="198">
        <v>0</v>
      </c>
      <c r="G47" s="431">
        <v>0</v>
      </c>
      <c r="H47" s="198">
        <v>423</v>
      </c>
      <c r="I47" s="430">
        <v>0.13</v>
      </c>
      <c r="J47" s="73">
        <v>433.35</v>
      </c>
      <c r="K47" s="73">
        <v>444.1</v>
      </c>
      <c r="L47" s="152">
        <f t="shared" si="4"/>
        <v>-10.75</v>
      </c>
      <c r="M47" s="434">
        <f t="shared" si="5"/>
        <v>-2.420625985138482</v>
      </c>
      <c r="N47" s="83">
        <f>'Margin &amp; Volatility'!B47</f>
        <v>650</v>
      </c>
      <c r="O47" s="26">
        <f t="shared" si="2"/>
        <v>0</v>
      </c>
      <c r="P47" s="26">
        <f t="shared" si="3"/>
        <v>0</v>
      </c>
    </row>
    <row r="48" spans="1:16" ht="13.5">
      <c r="A48" s="447" t="s">
        <v>4</v>
      </c>
      <c r="B48" s="198">
        <v>896</v>
      </c>
      <c r="C48" s="431">
        <v>-0.17</v>
      </c>
      <c r="D48" s="198">
        <v>0</v>
      </c>
      <c r="E48" s="431">
        <v>0</v>
      </c>
      <c r="F48" s="198">
        <v>0</v>
      </c>
      <c r="G48" s="431">
        <v>0</v>
      </c>
      <c r="H48" s="198">
        <v>896</v>
      </c>
      <c r="I48" s="430">
        <v>-0.17</v>
      </c>
      <c r="J48" s="73">
        <v>1117.3</v>
      </c>
      <c r="K48" s="73">
        <v>1207.75</v>
      </c>
      <c r="L48" s="152">
        <f t="shared" si="4"/>
        <v>-90.45000000000005</v>
      </c>
      <c r="M48" s="434">
        <f t="shared" si="5"/>
        <v>-7.489132684744364</v>
      </c>
      <c r="N48" s="83">
        <f>'Margin &amp; Volatility'!B48</f>
        <v>300</v>
      </c>
      <c r="O48" s="26">
        <f t="shared" si="2"/>
        <v>0</v>
      </c>
      <c r="P48" s="26">
        <f t="shared" si="3"/>
        <v>0</v>
      </c>
    </row>
    <row r="49" spans="1:16" ht="13.5">
      <c r="A49" s="447" t="s">
        <v>95</v>
      </c>
      <c r="B49" s="198">
        <v>867</v>
      </c>
      <c r="C49" s="431">
        <v>0.13</v>
      </c>
      <c r="D49" s="198">
        <v>2</v>
      </c>
      <c r="E49" s="431">
        <v>0</v>
      </c>
      <c r="F49" s="198">
        <v>0</v>
      </c>
      <c r="G49" s="431">
        <v>0</v>
      </c>
      <c r="H49" s="198">
        <v>869</v>
      </c>
      <c r="I49" s="430">
        <v>0.13</v>
      </c>
      <c r="J49" s="73">
        <v>692.25</v>
      </c>
      <c r="K49" s="73">
        <v>712.7</v>
      </c>
      <c r="L49" s="152">
        <f t="shared" si="4"/>
        <v>-20.450000000000045</v>
      </c>
      <c r="M49" s="434">
        <f t="shared" si="5"/>
        <v>-2.869370001403121</v>
      </c>
      <c r="N49" s="83">
        <f>'Margin &amp; Volatility'!B49</f>
        <v>400</v>
      </c>
      <c r="O49" s="26">
        <f t="shared" si="2"/>
        <v>800</v>
      </c>
      <c r="P49" s="26">
        <f t="shared" si="3"/>
        <v>0</v>
      </c>
    </row>
    <row r="50" spans="1:16" ht="13.5">
      <c r="A50" s="447" t="s">
        <v>219</v>
      </c>
      <c r="B50" s="198">
        <v>568</v>
      </c>
      <c r="C50" s="431">
        <v>-0.26</v>
      </c>
      <c r="D50" s="198">
        <v>0</v>
      </c>
      <c r="E50" s="431">
        <v>0</v>
      </c>
      <c r="F50" s="198">
        <v>0</v>
      </c>
      <c r="G50" s="431">
        <v>0</v>
      </c>
      <c r="H50" s="198">
        <v>568</v>
      </c>
      <c r="I50" s="430">
        <v>-0.26</v>
      </c>
      <c r="J50" s="73">
        <v>705.3</v>
      </c>
      <c r="K50" s="73">
        <v>751.8</v>
      </c>
      <c r="L50" s="152">
        <f t="shared" si="4"/>
        <v>-46.5</v>
      </c>
      <c r="M50" s="434">
        <f t="shared" si="5"/>
        <v>-6.1851556264964085</v>
      </c>
      <c r="N50" s="83">
        <f>'Margin &amp; Volatility'!B50</f>
        <v>400</v>
      </c>
      <c r="O50" s="26">
        <f t="shared" si="2"/>
        <v>0</v>
      </c>
      <c r="P50" s="26">
        <f t="shared" si="3"/>
        <v>0</v>
      </c>
    </row>
    <row r="51" spans="1:16" ht="13.5">
      <c r="A51" s="447" t="s">
        <v>5</v>
      </c>
      <c r="B51" s="198">
        <v>4867</v>
      </c>
      <c r="C51" s="431">
        <v>-0.42</v>
      </c>
      <c r="D51" s="198">
        <v>124</v>
      </c>
      <c r="E51" s="431">
        <v>-0.17</v>
      </c>
      <c r="F51" s="198">
        <v>5</v>
      </c>
      <c r="G51" s="431">
        <v>-0.5</v>
      </c>
      <c r="H51" s="198">
        <v>4996</v>
      </c>
      <c r="I51" s="430">
        <v>-0.41</v>
      </c>
      <c r="J51" s="73">
        <v>152.75</v>
      </c>
      <c r="K51" s="73">
        <v>159.55</v>
      </c>
      <c r="L51" s="152">
        <f t="shared" si="4"/>
        <v>-6.800000000000011</v>
      </c>
      <c r="M51" s="434">
        <f t="shared" si="5"/>
        <v>-4.261986837981831</v>
      </c>
      <c r="N51" s="83">
        <f>'Margin &amp; Volatility'!B51</f>
        <v>1595</v>
      </c>
      <c r="O51" s="26">
        <f t="shared" si="2"/>
        <v>197780</v>
      </c>
      <c r="P51" s="26">
        <f t="shared" si="3"/>
        <v>7975</v>
      </c>
    </row>
    <row r="52" spans="1:16" ht="13.5">
      <c r="A52" s="447" t="s">
        <v>221</v>
      </c>
      <c r="B52" s="198">
        <v>3199</v>
      </c>
      <c r="C52" s="431">
        <v>0.25</v>
      </c>
      <c r="D52" s="198">
        <v>81</v>
      </c>
      <c r="E52" s="431">
        <v>-0.19</v>
      </c>
      <c r="F52" s="198">
        <v>5</v>
      </c>
      <c r="G52" s="431">
        <v>-0.38</v>
      </c>
      <c r="H52" s="198">
        <v>3285</v>
      </c>
      <c r="I52" s="430">
        <v>0.23</v>
      </c>
      <c r="J52" s="73">
        <v>196.7</v>
      </c>
      <c r="K52" s="73">
        <v>206.15</v>
      </c>
      <c r="L52" s="152">
        <f t="shared" si="4"/>
        <v>-9.450000000000017</v>
      </c>
      <c r="M52" s="434">
        <f t="shared" si="5"/>
        <v>-4.584040747028871</v>
      </c>
      <c r="N52" s="83">
        <f>'Margin &amp; Volatility'!B52</f>
        <v>2000</v>
      </c>
      <c r="O52" s="26">
        <f t="shared" si="2"/>
        <v>162000</v>
      </c>
      <c r="P52" s="26">
        <f t="shared" si="3"/>
        <v>10000</v>
      </c>
    </row>
    <row r="53" spans="1:16" ht="13.5">
      <c r="A53" s="447" t="s">
        <v>222</v>
      </c>
      <c r="B53" s="198">
        <v>824</v>
      </c>
      <c r="C53" s="431">
        <v>0.01</v>
      </c>
      <c r="D53" s="198">
        <v>11</v>
      </c>
      <c r="E53" s="431">
        <v>-0.35</v>
      </c>
      <c r="F53" s="198">
        <v>0</v>
      </c>
      <c r="G53" s="431">
        <v>-1</v>
      </c>
      <c r="H53" s="198">
        <v>835</v>
      </c>
      <c r="I53" s="430">
        <v>0</v>
      </c>
      <c r="J53" s="73">
        <v>222.95</v>
      </c>
      <c r="K53" s="73">
        <v>232.85</v>
      </c>
      <c r="L53" s="152">
        <f t="shared" si="4"/>
        <v>-9.900000000000006</v>
      </c>
      <c r="M53" s="434">
        <f t="shared" si="5"/>
        <v>-4.251664161477349</v>
      </c>
      <c r="N53" s="83">
        <f>'Margin &amp; Volatility'!B53</f>
        <v>650</v>
      </c>
      <c r="O53" s="26">
        <f t="shared" si="2"/>
        <v>7150</v>
      </c>
      <c r="P53" s="26">
        <f t="shared" si="3"/>
        <v>0</v>
      </c>
    </row>
    <row r="54" spans="1:16" ht="13.5">
      <c r="A54" s="447" t="s">
        <v>59</v>
      </c>
      <c r="B54" s="198">
        <v>460</v>
      </c>
      <c r="C54" s="431">
        <v>0.61</v>
      </c>
      <c r="D54" s="198">
        <v>0</v>
      </c>
      <c r="E54" s="431">
        <v>0</v>
      </c>
      <c r="F54" s="198">
        <v>0</v>
      </c>
      <c r="G54" s="431">
        <v>0</v>
      </c>
      <c r="H54" s="198">
        <v>460</v>
      </c>
      <c r="I54" s="430">
        <v>0.61</v>
      </c>
      <c r="J54" s="73">
        <v>942.95</v>
      </c>
      <c r="K54" s="73">
        <v>966.85</v>
      </c>
      <c r="L54" s="152">
        <f t="shared" si="4"/>
        <v>-23.899999999999977</v>
      </c>
      <c r="M54" s="434">
        <f t="shared" si="5"/>
        <v>-2.4719449759528342</v>
      </c>
      <c r="N54" s="83">
        <f>'Margin &amp; Volatility'!B54</f>
        <v>600</v>
      </c>
      <c r="O54" s="26">
        <f t="shared" si="2"/>
        <v>0</v>
      </c>
      <c r="P54" s="26">
        <f t="shared" si="3"/>
        <v>0</v>
      </c>
    </row>
    <row r="55" spans="1:16" ht="13.5">
      <c r="A55" s="447" t="s">
        <v>223</v>
      </c>
      <c r="B55" s="198">
        <v>3474</v>
      </c>
      <c r="C55" s="431">
        <v>-0.29</v>
      </c>
      <c r="D55" s="198">
        <v>32</v>
      </c>
      <c r="E55" s="431">
        <v>1.13</v>
      </c>
      <c r="F55" s="198">
        <v>1</v>
      </c>
      <c r="G55" s="431">
        <v>0</v>
      </c>
      <c r="H55" s="198">
        <v>3507</v>
      </c>
      <c r="I55" s="430">
        <v>-0.29</v>
      </c>
      <c r="J55" s="73">
        <v>474.2</v>
      </c>
      <c r="K55" s="73">
        <v>500.35</v>
      </c>
      <c r="L55" s="152">
        <f t="shared" si="4"/>
        <v>-26.150000000000034</v>
      </c>
      <c r="M55" s="434">
        <f t="shared" si="5"/>
        <v>-5.226341560907372</v>
      </c>
      <c r="N55" s="83">
        <f>'Margin &amp; Volatility'!B55</f>
        <v>700</v>
      </c>
      <c r="O55" s="26">
        <f t="shared" si="2"/>
        <v>22400</v>
      </c>
      <c r="P55" s="26">
        <f t="shared" si="3"/>
        <v>700</v>
      </c>
    </row>
    <row r="56" spans="1:16" ht="13.5">
      <c r="A56" s="447" t="s">
        <v>163</v>
      </c>
      <c r="B56" s="198">
        <v>1627</v>
      </c>
      <c r="C56" s="431">
        <v>-0.27</v>
      </c>
      <c r="D56" s="198">
        <v>109</v>
      </c>
      <c r="E56" s="431">
        <v>-0.38</v>
      </c>
      <c r="F56" s="198">
        <v>1</v>
      </c>
      <c r="G56" s="431">
        <v>-0.75</v>
      </c>
      <c r="H56" s="198">
        <v>1737</v>
      </c>
      <c r="I56" s="430">
        <v>-0.28</v>
      </c>
      <c r="J56" s="73">
        <v>55.4</v>
      </c>
      <c r="K56" s="73">
        <v>56.8</v>
      </c>
      <c r="L56" s="152">
        <f t="shared" si="4"/>
        <v>-1.3999999999999986</v>
      </c>
      <c r="M56" s="434">
        <f t="shared" si="5"/>
        <v>-2.464788732394364</v>
      </c>
      <c r="N56" s="83">
        <f>'Margin &amp; Volatility'!B56</f>
        <v>2400</v>
      </c>
      <c r="O56" s="26">
        <f t="shared" si="2"/>
        <v>261600</v>
      </c>
      <c r="P56" s="26">
        <f t="shared" si="3"/>
        <v>2400</v>
      </c>
    </row>
    <row r="57" spans="1:16" ht="13.5">
      <c r="A57" s="447" t="s">
        <v>207</v>
      </c>
      <c r="B57" s="198">
        <v>384</v>
      </c>
      <c r="C57" s="431">
        <v>-0.64</v>
      </c>
      <c r="D57" s="198">
        <v>60</v>
      </c>
      <c r="E57" s="431">
        <v>-0.61</v>
      </c>
      <c r="F57" s="198">
        <v>13</v>
      </c>
      <c r="G57" s="431">
        <v>-0.54</v>
      </c>
      <c r="H57" s="198">
        <v>457</v>
      </c>
      <c r="I57" s="430">
        <v>-0.63</v>
      </c>
      <c r="J57" s="73">
        <v>54.4</v>
      </c>
      <c r="K57" s="73">
        <v>56.6</v>
      </c>
      <c r="L57" s="152">
        <f>J57-K57</f>
        <v>-2.200000000000003</v>
      </c>
      <c r="M57" s="434">
        <f>L57/K57*100</f>
        <v>-3.886925795053008</v>
      </c>
      <c r="N57" s="83">
        <f>'Margin &amp; Volatility'!B57</f>
        <v>5900</v>
      </c>
      <c r="O57" s="26">
        <f t="shared" si="2"/>
        <v>354000</v>
      </c>
      <c r="P57" s="26">
        <f t="shared" si="3"/>
        <v>76700</v>
      </c>
    </row>
    <row r="58" spans="1:18" ht="13.5">
      <c r="A58" s="447" t="s">
        <v>198</v>
      </c>
      <c r="B58" s="453">
        <v>1276</v>
      </c>
      <c r="C58" s="450">
        <v>-0.34</v>
      </c>
      <c r="D58" s="198">
        <v>128</v>
      </c>
      <c r="E58" s="431">
        <v>-0.5</v>
      </c>
      <c r="F58" s="198">
        <v>30</v>
      </c>
      <c r="G58" s="431">
        <v>-0.59</v>
      </c>
      <c r="H58" s="198">
        <v>1434</v>
      </c>
      <c r="I58" s="430">
        <v>-0.36</v>
      </c>
      <c r="J58" s="73">
        <v>8.65</v>
      </c>
      <c r="K58" s="73">
        <v>9.1</v>
      </c>
      <c r="L58" s="152">
        <f t="shared" si="4"/>
        <v>-0.4499999999999993</v>
      </c>
      <c r="M58" s="434">
        <f t="shared" si="5"/>
        <v>-4.945054945054937</v>
      </c>
      <c r="N58" s="83">
        <f>'Margin &amp; Volatility'!B58</f>
        <v>15750</v>
      </c>
      <c r="O58" s="26">
        <f t="shared" si="2"/>
        <v>2016000</v>
      </c>
      <c r="P58" s="26">
        <f t="shared" si="3"/>
        <v>472500</v>
      </c>
      <c r="R58" s="26"/>
    </row>
    <row r="59" spans="1:16" ht="13.5">
      <c r="A59" s="447" t="s">
        <v>164</v>
      </c>
      <c r="B59" s="198">
        <v>1828</v>
      </c>
      <c r="C59" s="431">
        <v>-0.06</v>
      </c>
      <c r="D59" s="198">
        <v>2</v>
      </c>
      <c r="E59" s="431">
        <v>0</v>
      </c>
      <c r="F59" s="198">
        <v>0</v>
      </c>
      <c r="G59" s="431">
        <v>0</v>
      </c>
      <c r="H59" s="198">
        <v>1830</v>
      </c>
      <c r="I59" s="430">
        <v>-0.06</v>
      </c>
      <c r="J59" s="73">
        <v>963.85</v>
      </c>
      <c r="K59" s="73">
        <v>1003.15</v>
      </c>
      <c r="L59" s="152">
        <f t="shared" si="4"/>
        <v>-39.299999999999955</v>
      </c>
      <c r="M59" s="434">
        <f t="shared" si="5"/>
        <v>-3.917659372975124</v>
      </c>
      <c r="N59" s="83">
        <f>'Margin &amp; Volatility'!B59</f>
        <v>350</v>
      </c>
      <c r="O59" s="26">
        <f t="shared" si="2"/>
        <v>700</v>
      </c>
      <c r="P59" s="26">
        <f t="shared" si="3"/>
        <v>0</v>
      </c>
    </row>
    <row r="60" spans="1:18" ht="13.5">
      <c r="A60" s="447" t="s">
        <v>199</v>
      </c>
      <c r="B60" s="453">
        <v>4372</v>
      </c>
      <c r="C60" s="450">
        <v>-0.26</v>
      </c>
      <c r="D60" s="198">
        <v>59</v>
      </c>
      <c r="E60" s="431">
        <v>-0.4</v>
      </c>
      <c r="F60" s="198">
        <v>2</v>
      </c>
      <c r="G60" s="431">
        <v>0</v>
      </c>
      <c r="H60" s="198">
        <v>4433</v>
      </c>
      <c r="I60" s="430">
        <v>-0.26</v>
      </c>
      <c r="J60" s="73">
        <v>125.25</v>
      </c>
      <c r="K60" s="73">
        <v>136.2</v>
      </c>
      <c r="L60" s="152">
        <f t="shared" si="4"/>
        <v>-10.949999999999989</v>
      </c>
      <c r="M60" s="434">
        <f t="shared" si="5"/>
        <v>-8.039647577092502</v>
      </c>
      <c r="N60" s="83">
        <f>'Margin &amp; Volatility'!B60</f>
        <v>2900</v>
      </c>
      <c r="O60" s="26">
        <f t="shared" si="2"/>
        <v>171100</v>
      </c>
      <c r="P60" s="26">
        <f t="shared" si="3"/>
        <v>5800</v>
      </c>
      <c r="R60" s="26"/>
    </row>
    <row r="61" spans="1:18" ht="13.5">
      <c r="A61" s="447" t="s">
        <v>189</v>
      </c>
      <c r="B61" s="453">
        <v>297</v>
      </c>
      <c r="C61" s="450">
        <v>-0.37</v>
      </c>
      <c r="D61" s="198">
        <v>1</v>
      </c>
      <c r="E61" s="431">
        <v>-0.91</v>
      </c>
      <c r="F61" s="198">
        <v>0</v>
      </c>
      <c r="G61" s="431">
        <v>-1</v>
      </c>
      <c r="H61" s="198">
        <v>298</v>
      </c>
      <c r="I61" s="430">
        <v>-0.38</v>
      </c>
      <c r="J61" s="73">
        <v>34.15</v>
      </c>
      <c r="K61" s="73">
        <v>36.6</v>
      </c>
      <c r="L61" s="152">
        <f t="shared" si="4"/>
        <v>-2.450000000000003</v>
      </c>
      <c r="M61" s="434">
        <f t="shared" si="5"/>
        <v>-6.693989071038259</v>
      </c>
      <c r="N61" s="83">
        <f>'Margin &amp; Volatility'!B61</f>
        <v>3850</v>
      </c>
      <c r="O61" s="26">
        <f t="shared" si="2"/>
        <v>3850</v>
      </c>
      <c r="P61" s="26">
        <f t="shared" si="3"/>
        <v>0</v>
      </c>
      <c r="R61" s="26"/>
    </row>
    <row r="62" spans="1:16" ht="13.5">
      <c r="A62" s="447" t="s">
        <v>224</v>
      </c>
      <c r="B62" s="198">
        <v>8999</v>
      </c>
      <c r="C62" s="431">
        <v>0.15</v>
      </c>
      <c r="D62" s="198">
        <v>311</v>
      </c>
      <c r="E62" s="431">
        <v>-0.4</v>
      </c>
      <c r="F62" s="198">
        <v>19</v>
      </c>
      <c r="G62" s="431">
        <v>0.06</v>
      </c>
      <c r="H62" s="198">
        <v>9329</v>
      </c>
      <c r="I62" s="430">
        <v>0.12</v>
      </c>
      <c r="J62" s="73">
        <v>2763.2</v>
      </c>
      <c r="K62" s="73">
        <v>2794.65</v>
      </c>
      <c r="L62" s="152">
        <f t="shared" si="4"/>
        <v>-31.450000000000273</v>
      </c>
      <c r="M62" s="434">
        <f t="shared" si="5"/>
        <v>-1.1253645358095028</v>
      </c>
      <c r="N62" s="83">
        <f>'Margin &amp; Volatility'!B62</f>
        <v>100</v>
      </c>
      <c r="O62" s="26">
        <f t="shared" si="2"/>
        <v>31100</v>
      </c>
      <c r="P62" s="26">
        <f t="shared" si="3"/>
        <v>1900</v>
      </c>
    </row>
    <row r="63" spans="1:16" ht="13.5">
      <c r="A63" s="447" t="s">
        <v>165</v>
      </c>
      <c r="B63" s="198">
        <v>20</v>
      </c>
      <c r="C63" s="431">
        <v>-0.66</v>
      </c>
      <c r="D63" s="198">
        <v>0</v>
      </c>
      <c r="E63" s="431">
        <v>-1</v>
      </c>
      <c r="F63" s="198">
        <v>0</v>
      </c>
      <c r="G63" s="431">
        <v>0</v>
      </c>
      <c r="H63" s="198">
        <v>20</v>
      </c>
      <c r="I63" s="430">
        <v>-0.67</v>
      </c>
      <c r="J63" s="73">
        <v>72.5</v>
      </c>
      <c r="K63" s="73">
        <v>74.8</v>
      </c>
      <c r="L63" s="152">
        <f t="shared" si="4"/>
        <v>-2.299999999999997</v>
      </c>
      <c r="M63" s="434">
        <f t="shared" si="5"/>
        <v>-3.074866310160424</v>
      </c>
      <c r="N63" s="83">
        <f>'Margin &amp; Volatility'!B63</f>
        <v>2950</v>
      </c>
      <c r="O63" s="26">
        <f t="shared" si="2"/>
        <v>0</v>
      </c>
      <c r="P63" s="26">
        <f t="shared" si="3"/>
        <v>0</v>
      </c>
    </row>
    <row r="64" spans="1:16" ht="13.5">
      <c r="A64" s="447" t="s">
        <v>106</v>
      </c>
      <c r="B64" s="198">
        <v>317</v>
      </c>
      <c r="C64" s="431">
        <v>-0.37</v>
      </c>
      <c r="D64" s="198">
        <v>0</v>
      </c>
      <c r="E64" s="431">
        <v>0</v>
      </c>
      <c r="F64" s="198">
        <v>0</v>
      </c>
      <c r="G64" s="431">
        <v>0</v>
      </c>
      <c r="H64" s="198">
        <v>317</v>
      </c>
      <c r="I64" s="430">
        <v>-0.37</v>
      </c>
      <c r="J64" s="73">
        <v>330.2</v>
      </c>
      <c r="K64" s="73">
        <v>338.45</v>
      </c>
      <c r="L64" s="152">
        <f t="shared" si="4"/>
        <v>-8.25</v>
      </c>
      <c r="M64" s="434">
        <f t="shared" si="5"/>
        <v>-2.437583099423844</v>
      </c>
      <c r="N64" s="83">
        <f>'Margin &amp; Volatility'!B64</f>
        <v>600</v>
      </c>
      <c r="O64" s="26">
        <f t="shared" si="2"/>
        <v>0</v>
      </c>
      <c r="P64" s="26">
        <f t="shared" si="3"/>
        <v>0</v>
      </c>
    </row>
    <row r="65" spans="1:16" ht="13.5">
      <c r="A65" s="447" t="s">
        <v>50</v>
      </c>
      <c r="B65" s="198">
        <v>9128</v>
      </c>
      <c r="C65" s="431">
        <v>0.22</v>
      </c>
      <c r="D65" s="198">
        <v>305</v>
      </c>
      <c r="E65" s="431">
        <v>-0.08</v>
      </c>
      <c r="F65" s="198">
        <v>69</v>
      </c>
      <c r="G65" s="431">
        <v>0.68</v>
      </c>
      <c r="H65" s="198">
        <v>9502</v>
      </c>
      <c r="I65" s="430">
        <v>0.21</v>
      </c>
      <c r="J65" s="73">
        <v>241.95</v>
      </c>
      <c r="K65" s="73">
        <v>247.75</v>
      </c>
      <c r="L65" s="152">
        <f t="shared" si="4"/>
        <v>-5.800000000000011</v>
      </c>
      <c r="M65" s="434">
        <f t="shared" si="5"/>
        <v>-2.3410696266397624</v>
      </c>
      <c r="N65" s="83">
        <f>'Margin &amp; Volatility'!B65</f>
        <v>2200</v>
      </c>
      <c r="O65" s="26">
        <f t="shared" si="2"/>
        <v>671000</v>
      </c>
      <c r="P65" s="26">
        <f t="shared" si="3"/>
        <v>151800</v>
      </c>
    </row>
    <row r="66" spans="1:16" ht="13.5">
      <c r="A66" s="447" t="s">
        <v>6</v>
      </c>
      <c r="B66" s="198">
        <v>4647</v>
      </c>
      <c r="C66" s="431">
        <v>-0.18</v>
      </c>
      <c r="D66" s="198">
        <v>154</v>
      </c>
      <c r="E66" s="431">
        <v>-0.57</v>
      </c>
      <c r="F66" s="198">
        <v>13</v>
      </c>
      <c r="G66" s="431">
        <v>-0.66</v>
      </c>
      <c r="H66" s="198">
        <v>4814</v>
      </c>
      <c r="I66" s="430">
        <v>-0.21</v>
      </c>
      <c r="J66" s="73">
        <v>154.4</v>
      </c>
      <c r="K66" s="73">
        <v>160.5</v>
      </c>
      <c r="L66" s="152">
        <f t="shared" si="4"/>
        <v>-6.099999999999994</v>
      </c>
      <c r="M66" s="434">
        <f t="shared" si="5"/>
        <v>-3.800623052959498</v>
      </c>
      <c r="N66" s="83">
        <f>'Margin &amp; Volatility'!B66</f>
        <v>2250</v>
      </c>
      <c r="O66" s="26">
        <f t="shared" si="2"/>
        <v>346500</v>
      </c>
      <c r="P66" s="26">
        <f t="shared" si="3"/>
        <v>29250</v>
      </c>
    </row>
    <row r="67" spans="1:18" ht="13.5">
      <c r="A67" s="447" t="s">
        <v>200</v>
      </c>
      <c r="B67" s="453">
        <v>4734</v>
      </c>
      <c r="C67" s="450">
        <v>0.04</v>
      </c>
      <c r="D67" s="198">
        <v>20</v>
      </c>
      <c r="E67" s="431">
        <v>9</v>
      </c>
      <c r="F67" s="198">
        <v>0</v>
      </c>
      <c r="G67" s="431">
        <v>0</v>
      </c>
      <c r="H67" s="198">
        <v>4754</v>
      </c>
      <c r="I67" s="430">
        <v>0.05</v>
      </c>
      <c r="J67" s="73">
        <v>199.95</v>
      </c>
      <c r="K67" s="73">
        <v>209.75</v>
      </c>
      <c r="L67" s="152">
        <f t="shared" si="4"/>
        <v>-9.800000000000011</v>
      </c>
      <c r="M67" s="434">
        <f t="shared" si="5"/>
        <v>-4.672228843861745</v>
      </c>
      <c r="N67" s="83">
        <f>'Margin &amp; Volatility'!B67</f>
        <v>2000</v>
      </c>
      <c r="O67" s="26">
        <f t="shared" si="2"/>
        <v>40000</v>
      </c>
      <c r="P67" s="26">
        <f t="shared" si="3"/>
        <v>0</v>
      </c>
      <c r="R67" s="26"/>
    </row>
    <row r="68" spans="1:18" ht="13.5">
      <c r="A68" s="447" t="s">
        <v>190</v>
      </c>
      <c r="B68" s="453">
        <v>19</v>
      </c>
      <c r="C68" s="450">
        <v>-0.6</v>
      </c>
      <c r="D68" s="198">
        <v>0</v>
      </c>
      <c r="E68" s="431">
        <v>0</v>
      </c>
      <c r="F68" s="198">
        <v>0</v>
      </c>
      <c r="G68" s="431">
        <v>0</v>
      </c>
      <c r="H68" s="198">
        <v>19</v>
      </c>
      <c r="I68" s="430">
        <v>-0.6</v>
      </c>
      <c r="J68" s="73">
        <v>375.05</v>
      </c>
      <c r="K68" s="73">
        <v>376.95</v>
      </c>
      <c r="L68" s="152">
        <f t="shared" si="4"/>
        <v>-1.8999999999999773</v>
      </c>
      <c r="M68" s="434">
        <f t="shared" si="5"/>
        <v>-0.5040456293938128</v>
      </c>
      <c r="N68" s="83">
        <f>'Margin &amp; Volatility'!B68</f>
        <v>600</v>
      </c>
      <c r="O68" s="26">
        <f t="shared" si="2"/>
        <v>0</v>
      </c>
      <c r="P68" s="26">
        <f t="shared" si="3"/>
        <v>0</v>
      </c>
      <c r="R68" s="26"/>
    </row>
    <row r="69" spans="1:16" ht="13.5">
      <c r="A69" s="447" t="s">
        <v>150</v>
      </c>
      <c r="B69" s="198">
        <v>589</v>
      </c>
      <c r="C69" s="431">
        <v>0.06</v>
      </c>
      <c r="D69" s="198">
        <v>1</v>
      </c>
      <c r="E69" s="431">
        <v>-0.67</v>
      </c>
      <c r="F69" s="198">
        <v>0</v>
      </c>
      <c r="G69" s="431">
        <v>0</v>
      </c>
      <c r="H69" s="198">
        <v>590</v>
      </c>
      <c r="I69" s="430">
        <v>0.06</v>
      </c>
      <c r="J69" s="73">
        <v>649.7</v>
      </c>
      <c r="K69" s="73">
        <v>659.9</v>
      </c>
      <c r="L69" s="152">
        <f t="shared" si="4"/>
        <v>-10.199999999999932</v>
      </c>
      <c r="M69" s="434">
        <f t="shared" si="5"/>
        <v>-1.5456887407182804</v>
      </c>
      <c r="N69" s="83">
        <f>'Margin &amp; Volatility'!B69</f>
        <v>200</v>
      </c>
      <c r="O69" s="26">
        <f aca="true" t="shared" si="6" ref="O69:O124">D69*N69</f>
        <v>200</v>
      </c>
      <c r="P69" s="26">
        <f aca="true" t="shared" si="7" ref="P69:P124">F69*N69</f>
        <v>0</v>
      </c>
    </row>
    <row r="70" spans="1:16" ht="13.5">
      <c r="A70" s="447" t="s">
        <v>166</v>
      </c>
      <c r="B70" s="198">
        <v>176</v>
      </c>
      <c r="C70" s="431">
        <v>-0.43</v>
      </c>
      <c r="D70" s="198">
        <v>0</v>
      </c>
      <c r="E70" s="431">
        <v>-1</v>
      </c>
      <c r="F70" s="198">
        <v>0</v>
      </c>
      <c r="G70" s="431">
        <v>0</v>
      </c>
      <c r="H70" s="198">
        <v>176</v>
      </c>
      <c r="I70" s="430">
        <v>-0.44</v>
      </c>
      <c r="J70" s="73">
        <v>1335.9</v>
      </c>
      <c r="K70" s="73">
        <v>1302.7</v>
      </c>
      <c r="L70" s="152">
        <f t="shared" si="4"/>
        <v>33.200000000000045</v>
      </c>
      <c r="M70" s="434">
        <f t="shared" si="5"/>
        <v>2.548553005296695</v>
      </c>
      <c r="N70" s="83">
        <f>'Margin &amp; Volatility'!B70</f>
        <v>250</v>
      </c>
      <c r="O70" s="26">
        <f t="shared" si="6"/>
        <v>0</v>
      </c>
      <c r="P70" s="26">
        <f t="shared" si="7"/>
        <v>0</v>
      </c>
    </row>
    <row r="71" spans="1:16" ht="13.5">
      <c r="A71" s="447" t="s">
        <v>151</v>
      </c>
      <c r="B71" s="198">
        <v>311</v>
      </c>
      <c r="C71" s="431">
        <v>-0.37</v>
      </c>
      <c r="D71" s="198">
        <v>40</v>
      </c>
      <c r="E71" s="431">
        <v>0.14</v>
      </c>
      <c r="F71" s="198">
        <v>5</v>
      </c>
      <c r="G71" s="431">
        <v>4</v>
      </c>
      <c r="H71" s="198">
        <v>356</v>
      </c>
      <c r="I71" s="430">
        <v>-0.32</v>
      </c>
      <c r="J71" s="73">
        <v>23.95</v>
      </c>
      <c r="K71" s="73">
        <v>24.05</v>
      </c>
      <c r="L71" s="152">
        <f t="shared" si="4"/>
        <v>-0.10000000000000142</v>
      </c>
      <c r="M71" s="434">
        <f t="shared" si="5"/>
        <v>-0.4158004158004217</v>
      </c>
      <c r="N71" s="83">
        <f>'Margin &amp; Volatility'!B71</f>
        <v>6250</v>
      </c>
      <c r="O71" s="26">
        <f t="shared" si="6"/>
        <v>250000</v>
      </c>
      <c r="P71" s="26">
        <f t="shared" si="7"/>
        <v>31250</v>
      </c>
    </row>
    <row r="72" spans="1:18" ht="13.5">
      <c r="A72" s="447" t="s">
        <v>191</v>
      </c>
      <c r="B72" s="453">
        <v>675</v>
      </c>
      <c r="C72" s="450">
        <v>-0.18</v>
      </c>
      <c r="D72" s="198">
        <v>6</v>
      </c>
      <c r="E72" s="431">
        <v>0.2</v>
      </c>
      <c r="F72" s="198">
        <v>0</v>
      </c>
      <c r="G72" s="431">
        <v>0</v>
      </c>
      <c r="H72" s="198">
        <v>681</v>
      </c>
      <c r="I72" s="430">
        <v>-0.17</v>
      </c>
      <c r="J72" s="73">
        <v>79</v>
      </c>
      <c r="K72" s="73">
        <v>80.25</v>
      </c>
      <c r="L72" s="152">
        <f t="shared" si="4"/>
        <v>-1.25</v>
      </c>
      <c r="M72" s="434">
        <f t="shared" si="5"/>
        <v>-1.557632398753894</v>
      </c>
      <c r="N72" s="83">
        <f>'Margin &amp; Volatility'!B72</f>
        <v>2000</v>
      </c>
      <c r="O72" s="26">
        <f t="shared" si="6"/>
        <v>12000</v>
      </c>
      <c r="P72" s="26">
        <f t="shared" si="7"/>
        <v>0</v>
      </c>
      <c r="R72" s="26"/>
    </row>
    <row r="73" spans="1:18" ht="13.5">
      <c r="A73" s="447" t="s">
        <v>201</v>
      </c>
      <c r="B73" s="453">
        <v>132</v>
      </c>
      <c r="C73" s="450">
        <v>-0.47</v>
      </c>
      <c r="D73" s="198">
        <v>0</v>
      </c>
      <c r="E73" s="431">
        <v>-1</v>
      </c>
      <c r="F73" s="198">
        <v>0</v>
      </c>
      <c r="G73" s="431">
        <v>-1</v>
      </c>
      <c r="H73" s="198">
        <v>132</v>
      </c>
      <c r="I73" s="430">
        <v>-0.5</v>
      </c>
      <c r="J73" s="73">
        <v>83.95</v>
      </c>
      <c r="K73" s="73">
        <v>88.75</v>
      </c>
      <c r="L73" s="152">
        <f aca="true" t="shared" si="8" ref="L73:L124">J73-K73</f>
        <v>-4.799999999999997</v>
      </c>
      <c r="M73" s="434">
        <f aca="true" t="shared" si="9" ref="M73:M124">L73/K73*100</f>
        <v>-5.408450704225349</v>
      </c>
      <c r="N73" s="83">
        <f>'Margin &amp; Volatility'!B73</f>
        <v>2500</v>
      </c>
      <c r="O73" s="26">
        <f t="shared" si="6"/>
        <v>0</v>
      </c>
      <c r="P73" s="26">
        <f t="shared" si="7"/>
        <v>0</v>
      </c>
      <c r="R73" s="26"/>
    </row>
    <row r="74" spans="1:16" ht="13.5">
      <c r="A74" s="447" t="s">
        <v>167</v>
      </c>
      <c r="B74" s="198">
        <v>370</v>
      </c>
      <c r="C74" s="431">
        <v>-0.56</v>
      </c>
      <c r="D74" s="198">
        <v>3</v>
      </c>
      <c r="E74" s="431">
        <v>0</v>
      </c>
      <c r="F74" s="198">
        <v>0</v>
      </c>
      <c r="G74" s="431">
        <v>0</v>
      </c>
      <c r="H74" s="198">
        <v>373</v>
      </c>
      <c r="I74" s="430">
        <v>-0.55</v>
      </c>
      <c r="J74" s="73">
        <v>153.1</v>
      </c>
      <c r="K74" s="73">
        <v>156.1</v>
      </c>
      <c r="L74" s="152">
        <f t="shared" si="8"/>
        <v>-3</v>
      </c>
      <c r="M74" s="434">
        <f t="shared" si="9"/>
        <v>-1.9218449711723256</v>
      </c>
      <c r="N74" s="83">
        <f>'Margin &amp; Volatility'!B74</f>
        <v>850</v>
      </c>
      <c r="O74" s="26">
        <f t="shared" si="6"/>
        <v>2550</v>
      </c>
      <c r="P74" s="26">
        <f t="shared" si="7"/>
        <v>0</v>
      </c>
    </row>
    <row r="75" spans="1:16" ht="13.5">
      <c r="A75" s="447" t="s">
        <v>7</v>
      </c>
      <c r="B75" s="198">
        <v>1818</v>
      </c>
      <c r="C75" s="431">
        <v>0.28</v>
      </c>
      <c r="D75" s="198">
        <v>6</v>
      </c>
      <c r="E75" s="431">
        <v>0</v>
      </c>
      <c r="F75" s="198">
        <v>0</v>
      </c>
      <c r="G75" s="431">
        <v>0</v>
      </c>
      <c r="H75" s="198">
        <v>1824</v>
      </c>
      <c r="I75" s="430">
        <v>0.28</v>
      </c>
      <c r="J75" s="73">
        <v>549.6</v>
      </c>
      <c r="K75" s="73">
        <v>563.6</v>
      </c>
      <c r="L75" s="152">
        <f t="shared" si="8"/>
        <v>-14</v>
      </c>
      <c r="M75" s="434">
        <f t="shared" si="9"/>
        <v>-2.4840312278211494</v>
      </c>
      <c r="N75" s="83">
        <f>'Margin &amp; Volatility'!B75</f>
        <v>1250</v>
      </c>
      <c r="O75" s="26">
        <f t="shared" si="6"/>
        <v>7500</v>
      </c>
      <c r="P75" s="26">
        <f t="shared" si="7"/>
        <v>0</v>
      </c>
    </row>
    <row r="76" spans="1:18" ht="13.5">
      <c r="A76" s="447" t="s">
        <v>192</v>
      </c>
      <c r="B76" s="453">
        <v>116</v>
      </c>
      <c r="C76" s="450">
        <v>-0.37</v>
      </c>
      <c r="D76" s="198">
        <v>0</v>
      </c>
      <c r="E76" s="431">
        <v>0</v>
      </c>
      <c r="F76" s="198">
        <v>0</v>
      </c>
      <c r="G76" s="431">
        <v>0</v>
      </c>
      <c r="H76" s="198">
        <v>116</v>
      </c>
      <c r="I76" s="430">
        <v>-0.37</v>
      </c>
      <c r="J76" s="73">
        <v>276.4</v>
      </c>
      <c r="K76" s="73">
        <v>274.1</v>
      </c>
      <c r="L76" s="152">
        <f t="shared" si="8"/>
        <v>2.2999999999999545</v>
      </c>
      <c r="M76" s="434">
        <f t="shared" si="9"/>
        <v>0.8391098139365027</v>
      </c>
      <c r="N76" s="83">
        <f>'Margin &amp; Volatility'!B76</f>
        <v>1200</v>
      </c>
      <c r="O76" s="26">
        <f t="shared" si="6"/>
        <v>0</v>
      </c>
      <c r="P76" s="26">
        <f t="shared" si="7"/>
        <v>0</v>
      </c>
      <c r="R76" s="26"/>
    </row>
    <row r="77" spans="1:16" ht="13.5">
      <c r="A77" s="447" t="s">
        <v>249</v>
      </c>
      <c r="B77" s="198">
        <v>4917</v>
      </c>
      <c r="C77" s="431">
        <v>0.6</v>
      </c>
      <c r="D77" s="198">
        <v>21</v>
      </c>
      <c r="E77" s="431">
        <v>0.91</v>
      </c>
      <c r="F77" s="198">
        <v>3</v>
      </c>
      <c r="G77" s="431">
        <v>0</v>
      </c>
      <c r="H77" s="198">
        <v>4941</v>
      </c>
      <c r="I77" s="430">
        <v>0.6</v>
      </c>
      <c r="J77" s="73">
        <v>750.65</v>
      </c>
      <c r="K77" s="73">
        <v>770.05</v>
      </c>
      <c r="L77" s="152">
        <f t="shared" si="8"/>
        <v>-19.399999999999977</v>
      </c>
      <c r="M77" s="434">
        <f t="shared" si="9"/>
        <v>-2.5193169274722393</v>
      </c>
      <c r="N77" s="83">
        <f>'Margin &amp; Volatility'!B77</f>
        <v>800</v>
      </c>
      <c r="O77" s="26">
        <f t="shared" si="6"/>
        <v>16800</v>
      </c>
      <c r="P77" s="26">
        <f t="shared" si="7"/>
        <v>2400</v>
      </c>
    </row>
    <row r="78" spans="1:16" ht="13.5">
      <c r="A78" s="447" t="s">
        <v>230</v>
      </c>
      <c r="B78" s="198">
        <v>1724</v>
      </c>
      <c r="C78" s="431">
        <v>0.06</v>
      </c>
      <c r="D78" s="198">
        <v>1</v>
      </c>
      <c r="E78" s="431">
        <v>0</v>
      </c>
      <c r="F78" s="198">
        <v>0</v>
      </c>
      <c r="G78" s="431">
        <v>0</v>
      </c>
      <c r="H78" s="198">
        <v>1725</v>
      </c>
      <c r="I78" s="430">
        <v>0.06</v>
      </c>
      <c r="J78" s="73">
        <v>225.75</v>
      </c>
      <c r="K78" s="73">
        <v>232.3</v>
      </c>
      <c r="L78" s="152">
        <f t="shared" si="8"/>
        <v>-6.550000000000011</v>
      </c>
      <c r="M78" s="434">
        <f t="shared" si="9"/>
        <v>-2.8196297890658677</v>
      </c>
      <c r="N78" s="83">
        <f>'Margin &amp; Volatility'!B78</f>
        <v>1250</v>
      </c>
      <c r="O78" s="26">
        <f t="shared" si="6"/>
        <v>1250</v>
      </c>
      <c r="P78" s="26">
        <f t="shared" si="7"/>
        <v>0</v>
      </c>
    </row>
    <row r="79" spans="1:18" ht="13.5">
      <c r="A79" s="447" t="s">
        <v>193</v>
      </c>
      <c r="B79" s="453">
        <v>76</v>
      </c>
      <c r="C79" s="450">
        <v>-0.6</v>
      </c>
      <c r="D79" s="198">
        <v>0</v>
      </c>
      <c r="E79" s="431">
        <v>-1</v>
      </c>
      <c r="F79" s="198">
        <v>0</v>
      </c>
      <c r="G79" s="431">
        <v>0</v>
      </c>
      <c r="H79" s="198">
        <v>76</v>
      </c>
      <c r="I79" s="430">
        <v>-0.61</v>
      </c>
      <c r="J79" s="73">
        <v>165.55</v>
      </c>
      <c r="K79" s="73">
        <v>173.35</v>
      </c>
      <c r="L79" s="152">
        <f t="shared" si="8"/>
        <v>-7.799999999999983</v>
      </c>
      <c r="M79" s="434">
        <f t="shared" si="9"/>
        <v>-4.4995673492933275</v>
      </c>
      <c r="N79" s="83">
        <f>'Margin &amp; Volatility'!B79</f>
        <v>1600</v>
      </c>
      <c r="O79" s="26">
        <f t="shared" si="6"/>
        <v>0</v>
      </c>
      <c r="P79" s="26">
        <f t="shared" si="7"/>
        <v>0</v>
      </c>
      <c r="R79" s="26"/>
    </row>
    <row r="80" spans="1:16" ht="13.5">
      <c r="A80" s="447" t="s">
        <v>168</v>
      </c>
      <c r="B80" s="198">
        <v>269</v>
      </c>
      <c r="C80" s="431">
        <v>-0.09</v>
      </c>
      <c r="D80" s="198">
        <v>2</v>
      </c>
      <c r="E80" s="431">
        <v>0</v>
      </c>
      <c r="F80" s="198">
        <v>0</v>
      </c>
      <c r="G80" s="431">
        <v>0</v>
      </c>
      <c r="H80" s="198">
        <v>271</v>
      </c>
      <c r="I80" s="430">
        <v>-0.09</v>
      </c>
      <c r="J80" s="73">
        <v>34.05</v>
      </c>
      <c r="K80" s="73">
        <v>33.85</v>
      </c>
      <c r="L80" s="152">
        <f t="shared" si="8"/>
        <v>0.19999999999999574</v>
      </c>
      <c r="M80" s="434">
        <f t="shared" si="9"/>
        <v>0.5908419497784216</v>
      </c>
      <c r="N80" s="83">
        <f>'Margin &amp; Volatility'!B80</f>
        <v>4450</v>
      </c>
      <c r="O80" s="26">
        <f t="shared" si="6"/>
        <v>8900</v>
      </c>
      <c r="P80" s="26">
        <f t="shared" si="7"/>
        <v>0</v>
      </c>
    </row>
    <row r="81" spans="1:16" ht="13.5">
      <c r="A81" s="447" t="s">
        <v>8</v>
      </c>
      <c r="B81" s="198">
        <v>3218</v>
      </c>
      <c r="C81" s="431">
        <v>-0.27</v>
      </c>
      <c r="D81" s="198">
        <v>164</v>
      </c>
      <c r="E81" s="431">
        <v>-0.41</v>
      </c>
      <c r="F81" s="198">
        <v>38</v>
      </c>
      <c r="G81" s="431">
        <v>-0.25</v>
      </c>
      <c r="H81" s="198">
        <v>3420</v>
      </c>
      <c r="I81" s="430">
        <v>-0.28</v>
      </c>
      <c r="J81" s="73">
        <v>147.45</v>
      </c>
      <c r="K81" s="73">
        <v>153.75</v>
      </c>
      <c r="L81" s="152">
        <f t="shared" si="8"/>
        <v>-6.300000000000011</v>
      </c>
      <c r="M81" s="434">
        <f t="shared" si="9"/>
        <v>-4.097560975609763</v>
      </c>
      <c r="N81" s="83">
        <f>'Margin &amp; Volatility'!B81</f>
        <v>1600</v>
      </c>
      <c r="O81" s="26">
        <f t="shared" si="6"/>
        <v>262400</v>
      </c>
      <c r="P81" s="26">
        <f t="shared" si="7"/>
        <v>60800</v>
      </c>
    </row>
    <row r="82" spans="1:18" ht="13.5">
      <c r="A82" s="447" t="s">
        <v>202</v>
      </c>
      <c r="B82" s="453">
        <v>220</v>
      </c>
      <c r="C82" s="450">
        <v>-0.38</v>
      </c>
      <c r="D82" s="198">
        <v>23</v>
      </c>
      <c r="E82" s="431">
        <v>-0.3</v>
      </c>
      <c r="F82" s="198">
        <v>4</v>
      </c>
      <c r="G82" s="431">
        <v>-0.6</v>
      </c>
      <c r="H82" s="198">
        <v>247</v>
      </c>
      <c r="I82" s="430">
        <v>-0.38</v>
      </c>
      <c r="J82" s="73">
        <v>10.7</v>
      </c>
      <c r="K82" s="73">
        <v>10.8</v>
      </c>
      <c r="L82" s="152">
        <f t="shared" si="8"/>
        <v>-0.10000000000000142</v>
      </c>
      <c r="M82" s="434">
        <f t="shared" si="9"/>
        <v>-0.925925925925939</v>
      </c>
      <c r="N82" s="83">
        <f>'Margin &amp; Volatility'!B82</f>
        <v>14000</v>
      </c>
      <c r="O82" s="26">
        <f t="shared" si="6"/>
        <v>322000</v>
      </c>
      <c r="P82" s="26">
        <f t="shared" si="7"/>
        <v>56000</v>
      </c>
      <c r="R82" s="26"/>
    </row>
    <row r="83" spans="1:16" ht="13.5">
      <c r="A83" s="447" t="s">
        <v>225</v>
      </c>
      <c r="B83" s="198">
        <v>777</v>
      </c>
      <c r="C83" s="431">
        <v>-0.31</v>
      </c>
      <c r="D83" s="198">
        <v>1</v>
      </c>
      <c r="E83" s="431">
        <v>-0.67</v>
      </c>
      <c r="F83" s="198">
        <v>0</v>
      </c>
      <c r="G83" s="431">
        <v>0</v>
      </c>
      <c r="H83" s="198">
        <v>778</v>
      </c>
      <c r="I83" s="430">
        <v>-0.31</v>
      </c>
      <c r="J83" s="73">
        <v>209</v>
      </c>
      <c r="K83" s="73">
        <v>210.55</v>
      </c>
      <c r="L83" s="152">
        <f t="shared" si="8"/>
        <v>-1.5500000000000114</v>
      </c>
      <c r="M83" s="434">
        <f t="shared" si="9"/>
        <v>-0.7361671811921213</v>
      </c>
      <c r="N83" s="83">
        <f>'Margin &amp; Volatility'!B83</f>
        <v>1150</v>
      </c>
      <c r="O83" s="26">
        <f t="shared" si="6"/>
        <v>1150</v>
      </c>
      <c r="P83" s="26">
        <f t="shared" si="7"/>
        <v>0</v>
      </c>
    </row>
    <row r="84" spans="1:18" ht="13.5">
      <c r="A84" s="447" t="s">
        <v>194</v>
      </c>
      <c r="B84" s="453">
        <v>266</v>
      </c>
      <c r="C84" s="450">
        <v>-0.51</v>
      </c>
      <c r="D84" s="198">
        <v>0</v>
      </c>
      <c r="E84" s="431">
        <v>0</v>
      </c>
      <c r="F84" s="198">
        <v>0</v>
      </c>
      <c r="G84" s="431">
        <v>0</v>
      </c>
      <c r="H84" s="198">
        <v>266</v>
      </c>
      <c r="I84" s="430">
        <v>-0.51</v>
      </c>
      <c r="J84" s="73">
        <v>149</v>
      </c>
      <c r="K84" s="73">
        <v>155.15</v>
      </c>
      <c r="L84" s="152">
        <f t="shared" si="8"/>
        <v>-6.150000000000006</v>
      </c>
      <c r="M84" s="434">
        <f t="shared" si="9"/>
        <v>-3.963905897518534</v>
      </c>
      <c r="N84" s="83">
        <f>'Margin &amp; Volatility'!B84</f>
        <v>1100</v>
      </c>
      <c r="O84" s="26">
        <f t="shared" si="6"/>
        <v>0</v>
      </c>
      <c r="P84" s="26">
        <f t="shared" si="7"/>
        <v>0</v>
      </c>
      <c r="R84" s="26"/>
    </row>
    <row r="85" spans="1:16" ht="13.5">
      <c r="A85" s="447" t="s">
        <v>169</v>
      </c>
      <c r="B85" s="198">
        <v>482</v>
      </c>
      <c r="C85" s="431">
        <v>2.57</v>
      </c>
      <c r="D85" s="198">
        <v>11</v>
      </c>
      <c r="E85" s="431">
        <v>4.5</v>
      </c>
      <c r="F85" s="198">
        <v>0</v>
      </c>
      <c r="G85" s="431">
        <v>0</v>
      </c>
      <c r="H85" s="198">
        <v>493</v>
      </c>
      <c r="I85" s="430">
        <v>2.6</v>
      </c>
      <c r="J85" s="73">
        <v>56.4</v>
      </c>
      <c r="K85" s="73">
        <v>66.1</v>
      </c>
      <c r="L85" s="152">
        <f t="shared" si="8"/>
        <v>-9.699999999999996</v>
      </c>
      <c r="M85" s="434">
        <f t="shared" si="9"/>
        <v>-14.67473524962178</v>
      </c>
      <c r="N85" s="83">
        <f>'Margin &amp; Volatility'!B85</f>
        <v>2950</v>
      </c>
      <c r="O85" s="26">
        <f t="shared" si="6"/>
        <v>32450</v>
      </c>
      <c r="P85" s="26">
        <f t="shared" si="7"/>
        <v>0</v>
      </c>
    </row>
    <row r="86" spans="1:16" ht="13.5">
      <c r="A86" s="447" t="s">
        <v>170</v>
      </c>
      <c r="B86" s="198">
        <v>210</v>
      </c>
      <c r="C86" s="431">
        <v>-0.18</v>
      </c>
      <c r="D86" s="198">
        <v>0</v>
      </c>
      <c r="E86" s="431">
        <v>0</v>
      </c>
      <c r="F86" s="198">
        <v>0</v>
      </c>
      <c r="G86" s="431">
        <v>0</v>
      </c>
      <c r="H86" s="198">
        <v>210</v>
      </c>
      <c r="I86" s="430">
        <v>-0.18</v>
      </c>
      <c r="J86" s="73">
        <v>161.5</v>
      </c>
      <c r="K86" s="73">
        <v>153.8</v>
      </c>
      <c r="L86" s="152">
        <f t="shared" si="8"/>
        <v>7.699999999999989</v>
      </c>
      <c r="M86" s="434">
        <f t="shared" si="9"/>
        <v>5.006501950585167</v>
      </c>
      <c r="N86" s="83">
        <f>'Margin &amp; Volatility'!B86</f>
        <v>1045</v>
      </c>
      <c r="O86" s="26">
        <f t="shared" si="6"/>
        <v>0</v>
      </c>
      <c r="P86" s="26">
        <f t="shared" si="7"/>
        <v>0</v>
      </c>
    </row>
    <row r="87" spans="1:16" ht="13.5">
      <c r="A87" s="447" t="s">
        <v>140</v>
      </c>
      <c r="B87" s="198">
        <v>891</v>
      </c>
      <c r="C87" s="431">
        <v>-0.55</v>
      </c>
      <c r="D87" s="198">
        <v>82</v>
      </c>
      <c r="E87" s="431">
        <v>-0.68</v>
      </c>
      <c r="F87" s="198">
        <v>13</v>
      </c>
      <c r="G87" s="431">
        <v>-0.62</v>
      </c>
      <c r="H87" s="198">
        <v>986</v>
      </c>
      <c r="I87" s="430">
        <v>-0.57</v>
      </c>
      <c r="J87" s="73">
        <v>107.25</v>
      </c>
      <c r="K87" s="73">
        <v>108.6</v>
      </c>
      <c r="L87" s="152">
        <f t="shared" si="8"/>
        <v>-1.3499999999999943</v>
      </c>
      <c r="M87" s="434">
        <f t="shared" si="9"/>
        <v>-1.2430939226519286</v>
      </c>
      <c r="N87" s="83">
        <f>'Margin &amp; Volatility'!B87</f>
        <v>3250</v>
      </c>
      <c r="O87" s="26">
        <f t="shared" si="6"/>
        <v>266500</v>
      </c>
      <c r="P87" s="26">
        <f t="shared" si="7"/>
        <v>42250</v>
      </c>
    </row>
    <row r="88" spans="1:16" ht="13.5">
      <c r="A88" s="447" t="s">
        <v>52</v>
      </c>
      <c r="B88" s="198">
        <v>5213</v>
      </c>
      <c r="C88" s="431">
        <v>-0.02</v>
      </c>
      <c r="D88" s="198">
        <v>18</v>
      </c>
      <c r="E88" s="431">
        <v>-0.4</v>
      </c>
      <c r="F88" s="198">
        <v>2</v>
      </c>
      <c r="G88" s="431">
        <v>0</v>
      </c>
      <c r="H88" s="198">
        <v>5233</v>
      </c>
      <c r="I88" s="430">
        <v>-0.02</v>
      </c>
      <c r="J88" s="73">
        <v>977.15</v>
      </c>
      <c r="K88" s="73">
        <v>991.55</v>
      </c>
      <c r="L88" s="152">
        <f t="shared" si="8"/>
        <v>-14.399999999999977</v>
      </c>
      <c r="M88" s="434">
        <f t="shared" si="9"/>
        <v>-1.4522716958297592</v>
      </c>
      <c r="N88" s="83">
        <f>'Margin &amp; Volatility'!B88</f>
        <v>300</v>
      </c>
      <c r="O88" s="26">
        <f t="shared" si="6"/>
        <v>5400</v>
      </c>
      <c r="P88" s="26">
        <f t="shared" si="7"/>
        <v>600</v>
      </c>
    </row>
    <row r="89" spans="1:18" ht="13.5">
      <c r="A89" s="447" t="s">
        <v>195</v>
      </c>
      <c r="B89" s="453">
        <v>882</v>
      </c>
      <c r="C89" s="450">
        <v>-0.24</v>
      </c>
      <c r="D89" s="198">
        <v>0</v>
      </c>
      <c r="E89" s="431">
        <v>-1</v>
      </c>
      <c r="F89" s="198">
        <v>0</v>
      </c>
      <c r="G89" s="431">
        <v>0</v>
      </c>
      <c r="H89" s="198">
        <v>882</v>
      </c>
      <c r="I89" s="430">
        <v>-0.24</v>
      </c>
      <c r="J89" s="110">
        <v>179.35</v>
      </c>
      <c r="K89" s="110">
        <v>184.4</v>
      </c>
      <c r="L89" s="152">
        <f t="shared" si="8"/>
        <v>-5.050000000000011</v>
      </c>
      <c r="M89" s="434">
        <f t="shared" si="9"/>
        <v>-2.7386117136659496</v>
      </c>
      <c r="N89" s="83">
        <f>'Margin &amp; Volatility'!B89</f>
        <v>1050</v>
      </c>
      <c r="O89" s="26">
        <f t="shared" si="6"/>
        <v>0</v>
      </c>
      <c r="P89" s="26">
        <f t="shared" si="7"/>
        <v>0</v>
      </c>
      <c r="R89" s="26"/>
    </row>
    <row r="90" spans="1:16" ht="13.5">
      <c r="A90" s="447" t="s">
        <v>96</v>
      </c>
      <c r="B90" s="198">
        <v>653</v>
      </c>
      <c r="C90" s="431">
        <v>-0.37</v>
      </c>
      <c r="D90" s="198">
        <v>0</v>
      </c>
      <c r="E90" s="431">
        <v>-1</v>
      </c>
      <c r="F90" s="198">
        <v>0</v>
      </c>
      <c r="G90" s="431">
        <v>0</v>
      </c>
      <c r="H90" s="198">
        <v>653</v>
      </c>
      <c r="I90" s="430">
        <v>-0.38</v>
      </c>
      <c r="J90" s="73">
        <v>162.65</v>
      </c>
      <c r="K90" s="73">
        <v>169.8</v>
      </c>
      <c r="L90" s="152">
        <f t="shared" si="8"/>
        <v>-7.150000000000006</v>
      </c>
      <c r="M90" s="434">
        <f t="shared" si="9"/>
        <v>-4.21083627797409</v>
      </c>
      <c r="N90" s="83">
        <f>'Margin &amp; Volatility'!B90</f>
        <v>600</v>
      </c>
      <c r="O90" s="26">
        <f t="shared" si="6"/>
        <v>0</v>
      </c>
      <c r="P90" s="26">
        <f t="shared" si="7"/>
        <v>0</v>
      </c>
    </row>
    <row r="91" spans="1:16" ht="13.5">
      <c r="A91" s="447" t="s">
        <v>250</v>
      </c>
      <c r="B91" s="198">
        <v>24</v>
      </c>
      <c r="C91" s="431">
        <v>-0.76</v>
      </c>
      <c r="D91" s="198">
        <v>0</v>
      </c>
      <c r="E91" s="431">
        <v>0</v>
      </c>
      <c r="F91" s="198">
        <v>0</v>
      </c>
      <c r="G91" s="431">
        <v>0</v>
      </c>
      <c r="H91" s="198">
        <v>24</v>
      </c>
      <c r="I91" s="430">
        <v>-0.76</v>
      </c>
      <c r="J91" s="73">
        <v>313.65</v>
      </c>
      <c r="K91" s="73">
        <v>319.45</v>
      </c>
      <c r="L91" s="152">
        <f t="shared" si="8"/>
        <v>-5.800000000000011</v>
      </c>
      <c r="M91" s="434">
        <f t="shared" si="9"/>
        <v>-1.8156205979026487</v>
      </c>
      <c r="N91" s="83">
        <f>'Margin &amp; Volatility'!B91</f>
        <v>650</v>
      </c>
      <c r="O91" s="26">
        <f t="shared" si="6"/>
        <v>0</v>
      </c>
      <c r="P91" s="26">
        <f t="shared" si="7"/>
        <v>0</v>
      </c>
    </row>
    <row r="92" spans="1:16" ht="13.5">
      <c r="A92" s="447" t="s">
        <v>97</v>
      </c>
      <c r="B92" s="198">
        <v>1061</v>
      </c>
      <c r="C92" s="431">
        <v>-0.46</v>
      </c>
      <c r="D92" s="198">
        <v>0</v>
      </c>
      <c r="E92" s="431">
        <v>-1</v>
      </c>
      <c r="F92" s="198">
        <v>0</v>
      </c>
      <c r="G92" s="431">
        <v>0</v>
      </c>
      <c r="H92" s="198">
        <v>1061</v>
      </c>
      <c r="I92" s="430">
        <v>-0.46</v>
      </c>
      <c r="J92" s="73">
        <v>342.95</v>
      </c>
      <c r="K92" s="73">
        <v>360.85</v>
      </c>
      <c r="L92" s="152">
        <f t="shared" si="8"/>
        <v>-17.900000000000034</v>
      </c>
      <c r="M92" s="434">
        <f t="shared" si="9"/>
        <v>-4.96050990716365</v>
      </c>
      <c r="N92" s="83">
        <f>'Margin &amp; Volatility'!B92</f>
        <v>600</v>
      </c>
      <c r="O92" s="26">
        <f t="shared" si="6"/>
        <v>0</v>
      </c>
      <c r="P92" s="26">
        <f t="shared" si="7"/>
        <v>0</v>
      </c>
    </row>
    <row r="93" spans="1:16" ht="13.5">
      <c r="A93" s="447" t="s">
        <v>251</v>
      </c>
      <c r="B93" s="198">
        <v>333</v>
      </c>
      <c r="C93" s="431">
        <v>-0.31</v>
      </c>
      <c r="D93" s="198">
        <v>17</v>
      </c>
      <c r="E93" s="431">
        <v>0.31</v>
      </c>
      <c r="F93" s="198">
        <v>2</v>
      </c>
      <c r="G93" s="431">
        <v>0</v>
      </c>
      <c r="H93" s="198">
        <v>352</v>
      </c>
      <c r="I93" s="430">
        <v>-0.29</v>
      </c>
      <c r="J93" s="73">
        <v>63</v>
      </c>
      <c r="K93" s="73">
        <v>68.35</v>
      </c>
      <c r="L93" s="152">
        <f t="shared" si="8"/>
        <v>-5.349999999999994</v>
      </c>
      <c r="M93" s="434">
        <f t="shared" si="9"/>
        <v>-7.827359180687629</v>
      </c>
      <c r="N93" s="83">
        <f>'Margin &amp; Volatility'!B93</f>
        <v>2800</v>
      </c>
      <c r="O93" s="26">
        <f t="shared" si="6"/>
        <v>47600</v>
      </c>
      <c r="P93" s="26">
        <f t="shared" si="7"/>
        <v>5600</v>
      </c>
    </row>
    <row r="94" spans="1:16" ht="13.5">
      <c r="A94" s="447" t="s">
        <v>252</v>
      </c>
      <c r="B94" s="198">
        <v>863</v>
      </c>
      <c r="C94" s="431">
        <v>0.31</v>
      </c>
      <c r="D94" s="198">
        <v>1</v>
      </c>
      <c r="E94" s="431">
        <v>0</v>
      </c>
      <c r="F94" s="198">
        <v>0</v>
      </c>
      <c r="G94" s="431">
        <v>0</v>
      </c>
      <c r="H94" s="198">
        <v>864</v>
      </c>
      <c r="I94" s="430">
        <v>0.31</v>
      </c>
      <c r="J94" s="73">
        <v>793.45</v>
      </c>
      <c r="K94" s="73">
        <v>798.9</v>
      </c>
      <c r="L94" s="152">
        <f>J94-K94</f>
        <v>-5.449999999999932</v>
      </c>
      <c r="M94" s="434">
        <f>L94/K94*100</f>
        <v>-0.682188008511695</v>
      </c>
      <c r="N94" s="83">
        <f>'Margin &amp; Volatility'!B94</f>
        <v>300</v>
      </c>
      <c r="O94" s="26">
        <f t="shared" si="6"/>
        <v>300</v>
      </c>
      <c r="P94" s="26">
        <f t="shared" si="7"/>
        <v>0</v>
      </c>
    </row>
    <row r="95" spans="1:16" ht="13.5">
      <c r="A95" s="447" t="s">
        <v>253</v>
      </c>
      <c r="B95" s="198">
        <v>3082</v>
      </c>
      <c r="C95" s="431">
        <v>-0.01</v>
      </c>
      <c r="D95" s="198">
        <v>53</v>
      </c>
      <c r="E95" s="431">
        <v>-0.27</v>
      </c>
      <c r="F95" s="198">
        <v>4</v>
      </c>
      <c r="G95" s="431">
        <v>-0.43</v>
      </c>
      <c r="H95" s="198">
        <v>3139</v>
      </c>
      <c r="I95" s="430">
        <v>-0.02</v>
      </c>
      <c r="J95" s="73">
        <v>360.4</v>
      </c>
      <c r="K95" s="73">
        <v>364.15</v>
      </c>
      <c r="L95" s="152">
        <f t="shared" si="8"/>
        <v>-3.75</v>
      </c>
      <c r="M95" s="434">
        <f t="shared" si="9"/>
        <v>-1.0297954139777565</v>
      </c>
      <c r="N95" s="83">
        <f>'Margin &amp; Volatility'!B95</f>
        <v>400</v>
      </c>
      <c r="O95" s="26">
        <f t="shared" si="6"/>
        <v>21200</v>
      </c>
      <c r="P95" s="26">
        <f t="shared" si="7"/>
        <v>1600</v>
      </c>
    </row>
    <row r="96" spans="1:16" ht="13.5">
      <c r="A96" s="447" t="s">
        <v>115</v>
      </c>
      <c r="B96" s="198">
        <v>3560</v>
      </c>
      <c r="C96" s="431">
        <v>-0.36</v>
      </c>
      <c r="D96" s="198">
        <v>26</v>
      </c>
      <c r="E96" s="431">
        <v>-0.04</v>
      </c>
      <c r="F96" s="198">
        <v>0</v>
      </c>
      <c r="G96" s="431">
        <v>-1</v>
      </c>
      <c r="H96" s="198">
        <v>3586</v>
      </c>
      <c r="I96" s="430">
        <v>-0.36</v>
      </c>
      <c r="J96" s="73">
        <v>425.65</v>
      </c>
      <c r="K96" s="73">
        <v>431.45</v>
      </c>
      <c r="L96" s="152">
        <f t="shared" si="8"/>
        <v>-5.800000000000011</v>
      </c>
      <c r="M96" s="434">
        <f t="shared" si="9"/>
        <v>-1.3443040908564172</v>
      </c>
      <c r="N96" s="83">
        <f>'Margin &amp; Volatility'!B96</f>
        <v>550</v>
      </c>
      <c r="O96" s="26">
        <f t="shared" si="6"/>
        <v>14300</v>
      </c>
      <c r="P96" s="26">
        <f t="shared" si="7"/>
        <v>0</v>
      </c>
    </row>
    <row r="97" spans="1:16" ht="13.5">
      <c r="A97" s="447" t="s">
        <v>171</v>
      </c>
      <c r="B97" s="198">
        <v>6411</v>
      </c>
      <c r="C97" s="431">
        <v>-0.27</v>
      </c>
      <c r="D97" s="198">
        <v>91</v>
      </c>
      <c r="E97" s="431">
        <v>-0.25</v>
      </c>
      <c r="F97" s="198">
        <v>10</v>
      </c>
      <c r="G97" s="431">
        <v>9</v>
      </c>
      <c r="H97" s="198">
        <v>6512</v>
      </c>
      <c r="I97" s="430">
        <v>-0.27</v>
      </c>
      <c r="J97" s="73">
        <v>381.25</v>
      </c>
      <c r="K97" s="73">
        <v>400.65</v>
      </c>
      <c r="L97" s="152">
        <f t="shared" si="8"/>
        <v>-19.399999999999977</v>
      </c>
      <c r="M97" s="434">
        <f t="shared" si="9"/>
        <v>-4.842131536253583</v>
      </c>
      <c r="N97" s="83">
        <f>'Margin &amp; Volatility'!B97</f>
        <v>1100</v>
      </c>
      <c r="O97" s="26">
        <f t="shared" si="6"/>
        <v>100100</v>
      </c>
      <c r="P97" s="26">
        <f t="shared" si="7"/>
        <v>11000</v>
      </c>
    </row>
    <row r="98" spans="1:16" ht="13.5">
      <c r="A98" s="447" t="s">
        <v>226</v>
      </c>
      <c r="B98" s="198">
        <v>26355</v>
      </c>
      <c r="C98" s="431">
        <v>-0.23</v>
      </c>
      <c r="D98" s="198">
        <v>2143</v>
      </c>
      <c r="E98" s="431">
        <v>-0.39</v>
      </c>
      <c r="F98" s="198">
        <v>1135</v>
      </c>
      <c r="G98" s="431">
        <v>-0.35</v>
      </c>
      <c r="H98" s="198">
        <v>29633</v>
      </c>
      <c r="I98" s="430">
        <v>-0.25</v>
      </c>
      <c r="J98" s="73">
        <v>901.05</v>
      </c>
      <c r="K98" s="73">
        <v>922.75</v>
      </c>
      <c r="L98" s="152">
        <f t="shared" si="8"/>
        <v>-21.700000000000045</v>
      </c>
      <c r="M98" s="434">
        <f t="shared" si="9"/>
        <v>-2.3516662151178593</v>
      </c>
      <c r="N98" s="83">
        <f>'Margin &amp; Volatility'!B98</f>
        <v>600</v>
      </c>
      <c r="O98" s="26">
        <f t="shared" si="6"/>
        <v>1285800</v>
      </c>
      <c r="P98" s="26">
        <f t="shared" si="7"/>
        <v>681000</v>
      </c>
    </row>
    <row r="99" spans="1:16" ht="13.5">
      <c r="A99" s="447" t="s">
        <v>242</v>
      </c>
      <c r="B99" s="198">
        <v>1285</v>
      </c>
      <c r="C99" s="431">
        <v>-0.51</v>
      </c>
      <c r="D99" s="198">
        <v>145</v>
      </c>
      <c r="E99" s="431">
        <v>-0.46</v>
      </c>
      <c r="F99" s="198">
        <v>32</v>
      </c>
      <c r="G99" s="431">
        <v>-0.43</v>
      </c>
      <c r="H99" s="198">
        <v>1462</v>
      </c>
      <c r="I99" s="430">
        <v>-0.5</v>
      </c>
      <c r="J99" s="73">
        <v>62</v>
      </c>
      <c r="K99" s="73">
        <v>63</v>
      </c>
      <c r="L99" s="152">
        <f>J99-K99</f>
        <v>-1</v>
      </c>
      <c r="M99" s="434">
        <f>L99/K99*100</f>
        <v>-1.5873015873015872</v>
      </c>
      <c r="N99" s="83">
        <f>'Margin &amp; Volatility'!B99</f>
        <v>3350</v>
      </c>
      <c r="O99" s="26">
        <f t="shared" si="6"/>
        <v>485750</v>
      </c>
      <c r="P99" s="26">
        <f t="shared" si="7"/>
        <v>107200</v>
      </c>
    </row>
    <row r="100" spans="1:16" ht="13.5">
      <c r="A100" s="447" t="s">
        <v>227</v>
      </c>
      <c r="B100" s="198">
        <v>5179</v>
      </c>
      <c r="C100" s="431">
        <v>-0.09</v>
      </c>
      <c r="D100" s="198">
        <v>201</v>
      </c>
      <c r="E100" s="431">
        <v>-0.36</v>
      </c>
      <c r="F100" s="198">
        <v>23</v>
      </c>
      <c r="G100" s="431">
        <v>-0.61</v>
      </c>
      <c r="H100" s="198">
        <v>5403</v>
      </c>
      <c r="I100" s="430">
        <v>-0.11</v>
      </c>
      <c r="J100" s="73">
        <v>609.7</v>
      </c>
      <c r="K100" s="73">
        <v>624.4</v>
      </c>
      <c r="L100" s="152">
        <f t="shared" si="8"/>
        <v>-14.699999999999932</v>
      </c>
      <c r="M100" s="434">
        <f t="shared" si="9"/>
        <v>-2.354260089686088</v>
      </c>
      <c r="N100" s="83">
        <f>'Margin &amp; Volatility'!B100</f>
        <v>600</v>
      </c>
      <c r="O100" s="26">
        <f t="shared" si="6"/>
        <v>120600</v>
      </c>
      <c r="P100" s="26">
        <f t="shared" si="7"/>
        <v>13800</v>
      </c>
    </row>
    <row r="101" spans="1:16" ht="13.5">
      <c r="A101" s="447" t="s">
        <v>228</v>
      </c>
      <c r="B101" s="198">
        <v>8021</v>
      </c>
      <c r="C101" s="431">
        <v>-0.18</v>
      </c>
      <c r="D101" s="198">
        <v>259</v>
      </c>
      <c r="E101" s="431">
        <v>-0.06</v>
      </c>
      <c r="F101" s="198">
        <v>23</v>
      </c>
      <c r="G101" s="431">
        <v>-0.57</v>
      </c>
      <c r="H101" s="198">
        <v>8303</v>
      </c>
      <c r="I101" s="430">
        <v>-0.18</v>
      </c>
      <c r="J101" s="73">
        <v>746.4</v>
      </c>
      <c r="K101" s="73">
        <v>771.6</v>
      </c>
      <c r="L101" s="152">
        <f t="shared" si="8"/>
        <v>-25.200000000000045</v>
      </c>
      <c r="M101" s="434">
        <f t="shared" si="9"/>
        <v>-3.2659409020217787</v>
      </c>
      <c r="N101" s="83">
        <f>'Margin &amp; Volatility'!B101</f>
        <v>500</v>
      </c>
      <c r="O101" s="26">
        <f t="shared" si="6"/>
        <v>129500</v>
      </c>
      <c r="P101" s="26">
        <f t="shared" si="7"/>
        <v>11500</v>
      </c>
    </row>
    <row r="102" spans="1:16" ht="13.5">
      <c r="A102" s="447" t="s">
        <v>53</v>
      </c>
      <c r="B102" s="198">
        <v>286</v>
      </c>
      <c r="C102" s="431">
        <v>-0.29</v>
      </c>
      <c r="D102" s="198">
        <v>7</v>
      </c>
      <c r="E102" s="431">
        <v>-0.13</v>
      </c>
      <c r="F102" s="198">
        <v>2</v>
      </c>
      <c r="G102" s="431">
        <v>0</v>
      </c>
      <c r="H102" s="198">
        <v>295</v>
      </c>
      <c r="I102" s="430">
        <v>-0.28</v>
      </c>
      <c r="J102" s="73">
        <v>126.05</v>
      </c>
      <c r="K102" s="73">
        <v>134.65</v>
      </c>
      <c r="L102" s="152">
        <f t="shared" si="8"/>
        <v>-8.600000000000009</v>
      </c>
      <c r="M102" s="434">
        <f t="shared" si="9"/>
        <v>-6.386929075380622</v>
      </c>
      <c r="N102" s="83">
        <f>'Margin &amp; Volatility'!B102</f>
        <v>1600</v>
      </c>
      <c r="O102" s="26">
        <f t="shared" si="6"/>
        <v>11200</v>
      </c>
      <c r="P102" s="26">
        <f t="shared" si="7"/>
        <v>3200</v>
      </c>
    </row>
    <row r="103" spans="1:18" ht="13.5">
      <c r="A103" s="447" t="s">
        <v>254</v>
      </c>
      <c r="B103" s="198">
        <v>1738</v>
      </c>
      <c r="C103" s="431">
        <v>-0.16</v>
      </c>
      <c r="D103" s="198">
        <v>6</v>
      </c>
      <c r="E103" s="431">
        <v>0</v>
      </c>
      <c r="F103" s="198">
        <v>0</v>
      </c>
      <c r="G103" s="431">
        <v>0</v>
      </c>
      <c r="H103" s="198">
        <v>1744</v>
      </c>
      <c r="I103" s="430">
        <v>-0.16</v>
      </c>
      <c r="J103" s="73">
        <v>4104</v>
      </c>
      <c r="K103" s="73">
        <v>4214.15</v>
      </c>
      <c r="L103" s="152">
        <f t="shared" si="8"/>
        <v>-110.14999999999964</v>
      </c>
      <c r="M103" s="434">
        <f t="shared" si="9"/>
        <v>-2.613812987197884</v>
      </c>
      <c r="N103" s="83">
        <f>'Margin &amp; Volatility'!B103</f>
        <v>150</v>
      </c>
      <c r="O103" s="26">
        <f t="shared" si="6"/>
        <v>900</v>
      </c>
      <c r="P103" s="26">
        <f t="shared" si="7"/>
        <v>0</v>
      </c>
      <c r="R103" s="26"/>
    </row>
    <row r="104" spans="1:18" ht="13.5">
      <c r="A104" s="447" t="s">
        <v>203</v>
      </c>
      <c r="B104" s="453">
        <v>1409</v>
      </c>
      <c r="C104" s="450">
        <v>-0.32</v>
      </c>
      <c r="D104" s="198">
        <v>15</v>
      </c>
      <c r="E104" s="431">
        <v>0.15</v>
      </c>
      <c r="F104" s="198">
        <v>0</v>
      </c>
      <c r="G104" s="431">
        <v>0</v>
      </c>
      <c r="H104" s="198">
        <v>1424</v>
      </c>
      <c r="I104" s="430">
        <v>-0.32</v>
      </c>
      <c r="J104" s="73">
        <v>157.4</v>
      </c>
      <c r="K104" s="73">
        <v>170.2</v>
      </c>
      <c r="L104" s="152">
        <f t="shared" si="8"/>
        <v>-12.799999999999983</v>
      </c>
      <c r="M104" s="434">
        <f t="shared" si="9"/>
        <v>-7.520564042303163</v>
      </c>
      <c r="N104" s="83">
        <f>'Margin &amp; Volatility'!B104</f>
        <v>1500</v>
      </c>
      <c r="O104" s="26">
        <f t="shared" si="6"/>
        <v>22500</v>
      </c>
      <c r="P104" s="26">
        <f t="shared" si="7"/>
        <v>0</v>
      </c>
      <c r="R104" s="26"/>
    </row>
    <row r="105" spans="1:16" ht="13.5">
      <c r="A105" s="447" t="s">
        <v>204</v>
      </c>
      <c r="B105" s="453">
        <v>180</v>
      </c>
      <c r="C105" s="450">
        <v>0.33</v>
      </c>
      <c r="D105" s="198">
        <v>0</v>
      </c>
      <c r="E105" s="431">
        <v>0</v>
      </c>
      <c r="F105" s="198">
        <v>0</v>
      </c>
      <c r="G105" s="431">
        <v>0</v>
      </c>
      <c r="H105" s="198">
        <v>180</v>
      </c>
      <c r="I105" s="430">
        <v>0.33</v>
      </c>
      <c r="J105" s="73">
        <v>276.4</v>
      </c>
      <c r="K105" s="73">
        <v>260.6</v>
      </c>
      <c r="L105" s="152">
        <f t="shared" si="8"/>
        <v>15.799999999999955</v>
      </c>
      <c r="M105" s="434">
        <f t="shared" si="9"/>
        <v>6.062931696085937</v>
      </c>
      <c r="N105" s="83">
        <f>'Margin &amp; Volatility'!B105</f>
        <v>850</v>
      </c>
      <c r="O105" s="26">
        <f t="shared" si="6"/>
        <v>0</v>
      </c>
      <c r="P105" s="26">
        <f t="shared" si="7"/>
        <v>0</v>
      </c>
    </row>
    <row r="106" spans="1:16" ht="13.5">
      <c r="A106" s="447" t="s">
        <v>172</v>
      </c>
      <c r="B106" s="198">
        <v>8011</v>
      </c>
      <c r="C106" s="431">
        <v>-0.03</v>
      </c>
      <c r="D106" s="198">
        <v>16</v>
      </c>
      <c r="E106" s="431">
        <v>0.33</v>
      </c>
      <c r="F106" s="198">
        <v>0</v>
      </c>
      <c r="G106" s="431">
        <v>-1</v>
      </c>
      <c r="H106" s="198">
        <v>8027</v>
      </c>
      <c r="I106" s="430">
        <v>-0.02</v>
      </c>
      <c r="J106" s="73">
        <v>318.85</v>
      </c>
      <c r="K106" s="73">
        <v>344.3</v>
      </c>
      <c r="L106" s="152">
        <f t="shared" si="8"/>
        <v>-25.44999999999999</v>
      </c>
      <c r="M106" s="434">
        <f t="shared" si="9"/>
        <v>-7.391809468486782</v>
      </c>
      <c r="N106" s="83">
        <f>'Margin &amp; Volatility'!B106</f>
        <v>1750</v>
      </c>
      <c r="O106" s="26">
        <f t="shared" si="6"/>
        <v>28000</v>
      </c>
      <c r="P106" s="26">
        <f t="shared" si="7"/>
        <v>0</v>
      </c>
    </row>
    <row r="107" spans="1:16" ht="13.5">
      <c r="A107" s="447" t="s">
        <v>173</v>
      </c>
      <c r="B107" s="198">
        <v>391</v>
      </c>
      <c r="C107" s="431">
        <v>-0.02</v>
      </c>
      <c r="D107" s="198">
        <v>0</v>
      </c>
      <c r="E107" s="431">
        <v>0</v>
      </c>
      <c r="F107" s="198">
        <v>0</v>
      </c>
      <c r="G107" s="431">
        <v>0</v>
      </c>
      <c r="H107" s="198">
        <v>391</v>
      </c>
      <c r="I107" s="430">
        <v>-0.02</v>
      </c>
      <c r="J107" s="73">
        <v>720.7</v>
      </c>
      <c r="K107" s="73">
        <v>720.2</v>
      </c>
      <c r="L107" s="152">
        <f t="shared" si="8"/>
        <v>0.5</v>
      </c>
      <c r="M107" s="434">
        <f t="shared" si="9"/>
        <v>0.06942515967786726</v>
      </c>
      <c r="N107" s="83">
        <f>'Margin &amp; Volatility'!B107</f>
        <v>450</v>
      </c>
      <c r="O107" s="26">
        <f t="shared" si="6"/>
        <v>0</v>
      </c>
      <c r="P107" s="26">
        <f t="shared" si="7"/>
        <v>0</v>
      </c>
    </row>
    <row r="108" spans="1:16" ht="13.5">
      <c r="A108" s="447" t="s">
        <v>239</v>
      </c>
      <c r="B108" s="198">
        <v>60</v>
      </c>
      <c r="C108" s="431">
        <v>-0.55</v>
      </c>
      <c r="D108" s="198">
        <v>0</v>
      </c>
      <c r="E108" s="431">
        <v>0</v>
      </c>
      <c r="F108" s="198">
        <v>0</v>
      </c>
      <c r="G108" s="431">
        <v>0</v>
      </c>
      <c r="H108" s="198">
        <v>60</v>
      </c>
      <c r="I108" s="430">
        <v>-0.55</v>
      </c>
      <c r="J108" s="73">
        <v>949.85</v>
      </c>
      <c r="K108" s="73">
        <v>1025.7</v>
      </c>
      <c r="L108" s="152">
        <f>J108-K108</f>
        <v>-75.85000000000002</v>
      </c>
      <c r="M108" s="434">
        <f>L108/K108*100</f>
        <v>-7.394949790387055</v>
      </c>
      <c r="N108" s="83">
        <f>'Margin &amp; Volatility'!B108</f>
        <v>250</v>
      </c>
      <c r="O108" s="26">
        <f t="shared" si="6"/>
        <v>0</v>
      </c>
      <c r="P108" s="26">
        <f t="shared" si="7"/>
        <v>0</v>
      </c>
    </row>
    <row r="109" spans="1:16" ht="13.5">
      <c r="A109" s="447" t="s">
        <v>255</v>
      </c>
      <c r="B109" s="198">
        <v>1379</v>
      </c>
      <c r="C109" s="431">
        <v>0.13</v>
      </c>
      <c r="D109" s="198">
        <v>1</v>
      </c>
      <c r="E109" s="431">
        <v>0</v>
      </c>
      <c r="F109" s="198">
        <v>0</v>
      </c>
      <c r="G109" s="431">
        <v>0</v>
      </c>
      <c r="H109" s="198">
        <v>1380</v>
      </c>
      <c r="I109" s="430">
        <v>0.13</v>
      </c>
      <c r="J109" s="73">
        <v>854.1</v>
      </c>
      <c r="K109" s="73">
        <v>906.2</v>
      </c>
      <c r="L109" s="152">
        <f t="shared" si="8"/>
        <v>-52.10000000000002</v>
      </c>
      <c r="M109" s="434">
        <f t="shared" si="9"/>
        <v>-5.74928271904657</v>
      </c>
      <c r="N109" s="83">
        <f>'Margin &amp; Volatility'!B109</f>
        <v>400</v>
      </c>
      <c r="O109" s="26">
        <f t="shared" si="6"/>
        <v>400</v>
      </c>
      <c r="P109" s="26">
        <f t="shared" si="7"/>
        <v>0</v>
      </c>
    </row>
    <row r="110" spans="1:16" ht="13.5">
      <c r="A110" s="447" t="s">
        <v>107</v>
      </c>
      <c r="B110" s="198">
        <v>370</v>
      </c>
      <c r="C110" s="431">
        <v>-0.04</v>
      </c>
      <c r="D110" s="198">
        <v>19</v>
      </c>
      <c r="E110" s="431">
        <v>1.11</v>
      </c>
      <c r="F110" s="198">
        <v>2</v>
      </c>
      <c r="G110" s="431">
        <v>0</v>
      </c>
      <c r="H110" s="198">
        <v>391</v>
      </c>
      <c r="I110" s="430">
        <v>-0.01</v>
      </c>
      <c r="J110" s="73">
        <v>59.05</v>
      </c>
      <c r="K110" s="73">
        <v>61.45</v>
      </c>
      <c r="L110" s="152">
        <f t="shared" si="8"/>
        <v>-2.4000000000000057</v>
      </c>
      <c r="M110" s="434">
        <f t="shared" si="9"/>
        <v>-3.905614320585851</v>
      </c>
      <c r="N110" s="83">
        <f>'Margin &amp; Volatility'!B110</f>
        <v>3800</v>
      </c>
      <c r="O110" s="26">
        <f t="shared" si="6"/>
        <v>72200</v>
      </c>
      <c r="P110" s="26">
        <f t="shared" si="7"/>
        <v>7600</v>
      </c>
    </row>
    <row r="111" spans="1:16" ht="13.5">
      <c r="A111" s="447" t="s">
        <v>174</v>
      </c>
      <c r="B111" s="198">
        <v>272</v>
      </c>
      <c r="C111" s="431">
        <v>-0.53</v>
      </c>
      <c r="D111" s="198">
        <v>5</v>
      </c>
      <c r="E111" s="431">
        <v>-0.55</v>
      </c>
      <c r="F111" s="198">
        <v>0</v>
      </c>
      <c r="G111" s="431">
        <v>0</v>
      </c>
      <c r="H111" s="198">
        <v>277</v>
      </c>
      <c r="I111" s="430">
        <v>-0.53</v>
      </c>
      <c r="J111" s="73">
        <v>202.85</v>
      </c>
      <c r="K111" s="73">
        <v>207.15</v>
      </c>
      <c r="L111" s="152">
        <f t="shared" si="8"/>
        <v>-4.300000000000011</v>
      </c>
      <c r="M111" s="434">
        <f t="shared" si="9"/>
        <v>-2.0757904899831097</v>
      </c>
      <c r="N111" s="83">
        <f>'Margin &amp; Volatility'!B111</f>
        <v>1350</v>
      </c>
      <c r="O111" s="26">
        <f t="shared" si="6"/>
        <v>6750</v>
      </c>
      <c r="P111" s="26">
        <f t="shared" si="7"/>
        <v>0</v>
      </c>
    </row>
    <row r="112" spans="1:16" ht="13.5">
      <c r="A112" s="447" t="s">
        <v>231</v>
      </c>
      <c r="B112" s="198">
        <v>6180</v>
      </c>
      <c r="C112" s="431">
        <v>0.28</v>
      </c>
      <c r="D112" s="198">
        <v>19</v>
      </c>
      <c r="E112" s="431">
        <v>0.58</v>
      </c>
      <c r="F112" s="198">
        <v>0</v>
      </c>
      <c r="G112" s="431">
        <v>-1</v>
      </c>
      <c r="H112" s="198">
        <v>6199</v>
      </c>
      <c r="I112" s="430">
        <v>0.28</v>
      </c>
      <c r="J112" s="73">
        <v>727.9</v>
      </c>
      <c r="K112" s="73">
        <v>757.15</v>
      </c>
      <c r="L112" s="152">
        <f t="shared" si="8"/>
        <v>-29.25</v>
      </c>
      <c r="M112" s="434">
        <f t="shared" si="9"/>
        <v>-3.8631711021594137</v>
      </c>
      <c r="N112" s="83">
        <f>'Margin &amp; Volatility'!B112</f>
        <v>825</v>
      </c>
      <c r="O112" s="26">
        <f t="shared" si="6"/>
        <v>15675</v>
      </c>
      <c r="P112" s="26">
        <f t="shared" si="7"/>
        <v>0</v>
      </c>
    </row>
    <row r="113" spans="1:16" ht="13.5">
      <c r="A113" s="447" t="s">
        <v>256</v>
      </c>
      <c r="B113" s="198">
        <v>332</v>
      </c>
      <c r="C113" s="431">
        <v>-0.26</v>
      </c>
      <c r="D113" s="198">
        <v>1</v>
      </c>
      <c r="E113" s="431">
        <v>-0.67</v>
      </c>
      <c r="F113" s="198">
        <v>0</v>
      </c>
      <c r="G113" s="431">
        <v>0</v>
      </c>
      <c r="H113" s="198">
        <v>333</v>
      </c>
      <c r="I113" s="430">
        <v>-0.26</v>
      </c>
      <c r="J113" s="73">
        <v>426.7</v>
      </c>
      <c r="K113" s="73">
        <v>438.2</v>
      </c>
      <c r="L113" s="152">
        <f t="shared" si="8"/>
        <v>-11.5</v>
      </c>
      <c r="M113" s="434">
        <f t="shared" si="9"/>
        <v>-2.624372432679142</v>
      </c>
      <c r="N113" s="83">
        <f>'Margin &amp; Volatility'!B113</f>
        <v>800</v>
      </c>
      <c r="O113" s="26">
        <f t="shared" si="6"/>
        <v>800</v>
      </c>
      <c r="P113" s="26">
        <f t="shared" si="7"/>
        <v>0</v>
      </c>
    </row>
    <row r="114" spans="1:16" ht="13.5">
      <c r="A114" s="447" t="s">
        <v>208</v>
      </c>
      <c r="B114" s="198">
        <v>18407</v>
      </c>
      <c r="C114" s="431">
        <v>0.14</v>
      </c>
      <c r="D114" s="198">
        <v>674</v>
      </c>
      <c r="E114" s="431">
        <v>-0.17</v>
      </c>
      <c r="F114" s="198">
        <v>202</v>
      </c>
      <c r="G114" s="431">
        <v>1.08</v>
      </c>
      <c r="H114" s="198">
        <v>19283</v>
      </c>
      <c r="I114" s="430">
        <v>0.13</v>
      </c>
      <c r="J114" s="73">
        <v>426.85</v>
      </c>
      <c r="K114" s="73">
        <v>456.05</v>
      </c>
      <c r="L114" s="152">
        <f t="shared" si="8"/>
        <v>-29.19999999999999</v>
      </c>
      <c r="M114" s="434">
        <f t="shared" si="9"/>
        <v>-6.40280670979059</v>
      </c>
      <c r="N114" s="83">
        <f>'Margin &amp; Volatility'!B114</f>
        <v>675</v>
      </c>
      <c r="O114" s="26">
        <f t="shared" si="6"/>
        <v>454950</v>
      </c>
      <c r="P114" s="26">
        <f t="shared" si="7"/>
        <v>136350</v>
      </c>
    </row>
    <row r="115" spans="1:16" ht="13.5">
      <c r="A115" s="447" t="s">
        <v>229</v>
      </c>
      <c r="B115" s="198">
        <v>365</v>
      </c>
      <c r="C115" s="431">
        <v>-0.32</v>
      </c>
      <c r="D115" s="198">
        <v>0</v>
      </c>
      <c r="E115" s="431">
        <v>0</v>
      </c>
      <c r="F115" s="198">
        <v>1</v>
      </c>
      <c r="G115" s="431">
        <v>0</v>
      </c>
      <c r="H115" s="198">
        <v>366</v>
      </c>
      <c r="I115" s="430">
        <v>-0.32</v>
      </c>
      <c r="J115" s="73">
        <v>652.75</v>
      </c>
      <c r="K115" s="73">
        <v>688.7</v>
      </c>
      <c r="L115" s="152">
        <f t="shared" si="8"/>
        <v>-35.950000000000045</v>
      </c>
      <c r="M115" s="434">
        <f t="shared" si="9"/>
        <v>-5.219979671845512</v>
      </c>
      <c r="N115" s="83">
        <f>'Margin &amp; Volatility'!B115</f>
        <v>550</v>
      </c>
      <c r="O115" s="26">
        <f t="shared" si="6"/>
        <v>0</v>
      </c>
      <c r="P115" s="26">
        <f t="shared" si="7"/>
        <v>550</v>
      </c>
    </row>
    <row r="116" spans="1:18" ht="13.5">
      <c r="A116" s="447" t="s">
        <v>136</v>
      </c>
      <c r="B116" s="198">
        <v>2578</v>
      </c>
      <c r="C116" s="431">
        <v>0.09</v>
      </c>
      <c r="D116" s="198">
        <v>18</v>
      </c>
      <c r="E116" s="431">
        <v>1.57</v>
      </c>
      <c r="F116" s="198">
        <v>0</v>
      </c>
      <c r="G116" s="431">
        <v>0</v>
      </c>
      <c r="H116" s="198">
        <v>2596</v>
      </c>
      <c r="I116" s="430">
        <v>0.09</v>
      </c>
      <c r="J116" s="73">
        <v>1638.75</v>
      </c>
      <c r="K116" s="73">
        <v>1671.15</v>
      </c>
      <c r="L116" s="152">
        <f t="shared" si="8"/>
        <v>-32.40000000000009</v>
      </c>
      <c r="M116" s="434">
        <f t="shared" si="9"/>
        <v>-1.9387846692397503</v>
      </c>
      <c r="N116" s="83">
        <f>'Margin &amp; Volatility'!B116</f>
        <v>250</v>
      </c>
      <c r="O116" s="26">
        <f t="shared" si="6"/>
        <v>4500</v>
      </c>
      <c r="P116" s="26">
        <f t="shared" si="7"/>
        <v>0</v>
      </c>
      <c r="R116" s="26"/>
    </row>
    <row r="117" spans="1:18" ht="13.5">
      <c r="A117" s="447" t="s">
        <v>257</v>
      </c>
      <c r="B117" s="453">
        <v>1623</v>
      </c>
      <c r="C117" s="450">
        <v>-0.25</v>
      </c>
      <c r="D117" s="198">
        <v>0</v>
      </c>
      <c r="E117" s="431">
        <v>0</v>
      </c>
      <c r="F117" s="198">
        <v>0</v>
      </c>
      <c r="G117" s="431">
        <v>0</v>
      </c>
      <c r="H117" s="198">
        <v>1623</v>
      </c>
      <c r="I117" s="430">
        <v>-0.25</v>
      </c>
      <c r="J117" s="73">
        <v>579.65</v>
      </c>
      <c r="K117" s="73">
        <v>616.5</v>
      </c>
      <c r="L117" s="152">
        <f t="shared" si="8"/>
        <v>-36.85000000000002</v>
      </c>
      <c r="M117" s="434">
        <f t="shared" si="9"/>
        <v>-5.977291159772916</v>
      </c>
      <c r="N117" s="83">
        <f>'Margin &amp; Volatility'!B117</f>
        <v>822</v>
      </c>
      <c r="O117" s="26">
        <f t="shared" si="6"/>
        <v>0</v>
      </c>
      <c r="P117" s="26">
        <f t="shared" si="7"/>
        <v>0</v>
      </c>
      <c r="R117" s="26"/>
    </row>
    <row r="118" spans="1:16" ht="13.5">
      <c r="A118" s="447" t="s">
        <v>196</v>
      </c>
      <c r="B118" s="453">
        <v>59</v>
      </c>
      <c r="C118" s="450">
        <v>-0.44</v>
      </c>
      <c r="D118" s="198">
        <v>0</v>
      </c>
      <c r="E118" s="431">
        <v>0</v>
      </c>
      <c r="F118" s="198">
        <v>0</v>
      </c>
      <c r="G118" s="431">
        <v>0</v>
      </c>
      <c r="H118" s="198">
        <v>59</v>
      </c>
      <c r="I118" s="430">
        <v>-0.44</v>
      </c>
      <c r="J118" s="73">
        <v>109</v>
      </c>
      <c r="K118" s="73">
        <v>113.4</v>
      </c>
      <c r="L118" s="152">
        <f t="shared" si="8"/>
        <v>-4.400000000000006</v>
      </c>
      <c r="M118" s="434">
        <f t="shared" si="9"/>
        <v>-3.880070546737218</v>
      </c>
      <c r="N118" s="83">
        <f>'Margin &amp; Volatility'!B118</f>
        <v>2950</v>
      </c>
      <c r="O118" s="26">
        <f t="shared" si="6"/>
        <v>0</v>
      </c>
      <c r="P118" s="26">
        <f t="shared" si="7"/>
        <v>0</v>
      </c>
    </row>
    <row r="119" spans="1:16" ht="13.5">
      <c r="A119" s="447" t="s">
        <v>98</v>
      </c>
      <c r="B119" s="198">
        <v>127</v>
      </c>
      <c r="C119" s="431">
        <v>-0.76</v>
      </c>
      <c r="D119" s="198">
        <v>1</v>
      </c>
      <c r="E119" s="431">
        <v>-0.67</v>
      </c>
      <c r="F119" s="198">
        <v>0</v>
      </c>
      <c r="G119" s="431">
        <v>0</v>
      </c>
      <c r="H119" s="198">
        <v>128</v>
      </c>
      <c r="I119" s="430">
        <v>-0.76</v>
      </c>
      <c r="J119" s="73">
        <v>94.95</v>
      </c>
      <c r="K119" s="73">
        <v>99.55</v>
      </c>
      <c r="L119" s="152">
        <f t="shared" si="8"/>
        <v>-4.599999999999994</v>
      </c>
      <c r="M119" s="434">
        <f t="shared" si="9"/>
        <v>-4.620793571069809</v>
      </c>
      <c r="N119" s="83">
        <f>'Margin &amp; Volatility'!B119</f>
        <v>2100</v>
      </c>
      <c r="O119" s="26">
        <f t="shared" si="6"/>
        <v>2100</v>
      </c>
      <c r="P119" s="26">
        <f t="shared" si="7"/>
        <v>0</v>
      </c>
    </row>
    <row r="120" spans="1:16" ht="13.5">
      <c r="A120" s="447" t="s">
        <v>175</v>
      </c>
      <c r="B120" s="198">
        <v>113</v>
      </c>
      <c r="C120" s="431">
        <v>-0.3</v>
      </c>
      <c r="D120" s="198">
        <v>0</v>
      </c>
      <c r="E120" s="431">
        <v>0</v>
      </c>
      <c r="F120" s="198">
        <v>0</v>
      </c>
      <c r="G120" s="431">
        <v>0</v>
      </c>
      <c r="H120" s="198">
        <v>113</v>
      </c>
      <c r="I120" s="430">
        <v>-0.3</v>
      </c>
      <c r="J120" s="73">
        <v>256.75</v>
      </c>
      <c r="K120" s="73">
        <v>260.7</v>
      </c>
      <c r="L120" s="152">
        <f t="shared" si="8"/>
        <v>-3.9499999999999886</v>
      </c>
      <c r="M120" s="434">
        <f t="shared" si="9"/>
        <v>-1.515151515151511</v>
      </c>
      <c r="N120" s="83">
        <f>'Margin &amp; Volatility'!B120</f>
        <v>900</v>
      </c>
      <c r="O120" s="26">
        <f t="shared" si="6"/>
        <v>0</v>
      </c>
      <c r="P120" s="26">
        <f t="shared" si="7"/>
        <v>0</v>
      </c>
    </row>
    <row r="121" spans="1:16" ht="13.5">
      <c r="A121" s="447" t="s">
        <v>176</v>
      </c>
      <c r="B121" s="198">
        <v>107</v>
      </c>
      <c r="C121" s="431">
        <v>-0.24</v>
      </c>
      <c r="D121" s="198">
        <v>0</v>
      </c>
      <c r="E121" s="431">
        <v>-1</v>
      </c>
      <c r="F121" s="198">
        <v>1</v>
      </c>
      <c r="G121" s="431">
        <v>0</v>
      </c>
      <c r="H121" s="198">
        <v>108</v>
      </c>
      <c r="I121" s="430">
        <v>-0.25</v>
      </c>
      <c r="J121" s="73">
        <v>38.85</v>
      </c>
      <c r="K121" s="73">
        <v>41.7</v>
      </c>
      <c r="L121" s="152">
        <f t="shared" si="8"/>
        <v>-2.8500000000000014</v>
      </c>
      <c r="M121" s="434">
        <f t="shared" si="9"/>
        <v>-6.834532374100723</v>
      </c>
      <c r="N121" s="83">
        <f>'Margin &amp; Volatility'!B121</f>
        <v>3450</v>
      </c>
      <c r="O121" s="26">
        <f t="shared" si="6"/>
        <v>0</v>
      </c>
      <c r="P121" s="26">
        <f t="shared" si="7"/>
        <v>3450</v>
      </c>
    </row>
    <row r="122" spans="1:16" ht="13.5">
      <c r="A122" s="447" t="s">
        <v>177</v>
      </c>
      <c r="B122" s="198">
        <v>3126</v>
      </c>
      <c r="C122" s="431">
        <v>-0.35</v>
      </c>
      <c r="D122" s="198">
        <v>9</v>
      </c>
      <c r="E122" s="431">
        <v>-0.4</v>
      </c>
      <c r="F122" s="198">
        <v>0</v>
      </c>
      <c r="G122" s="431">
        <v>0</v>
      </c>
      <c r="H122" s="198">
        <v>3135</v>
      </c>
      <c r="I122" s="430">
        <v>-0.35</v>
      </c>
      <c r="J122" s="73">
        <v>336.55</v>
      </c>
      <c r="K122" s="73">
        <v>353.45</v>
      </c>
      <c r="L122" s="152">
        <f t="shared" si="8"/>
        <v>-16.899999999999977</v>
      </c>
      <c r="M122" s="434">
        <f t="shared" si="9"/>
        <v>-4.781440090536138</v>
      </c>
      <c r="N122" s="83">
        <f>'Margin &amp; Volatility'!B122</f>
        <v>1050</v>
      </c>
      <c r="O122" s="26">
        <f t="shared" si="6"/>
        <v>9450</v>
      </c>
      <c r="P122" s="26">
        <f t="shared" si="7"/>
        <v>0</v>
      </c>
    </row>
    <row r="123" spans="1:16" ht="13.5">
      <c r="A123" s="447" t="s">
        <v>54</v>
      </c>
      <c r="B123" s="198">
        <v>2591</v>
      </c>
      <c r="C123" s="431">
        <v>0.13</v>
      </c>
      <c r="D123" s="198">
        <v>8</v>
      </c>
      <c r="E123" s="431">
        <v>-0.2</v>
      </c>
      <c r="F123" s="198">
        <v>0</v>
      </c>
      <c r="G123" s="431">
        <v>0</v>
      </c>
      <c r="H123" s="198">
        <v>2599</v>
      </c>
      <c r="I123" s="430">
        <v>0.13</v>
      </c>
      <c r="J123" s="73">
        <v>422.3</v>
      </c>
      <c r="K123" s="73">
        <v>434.9</v>
      </c>
      <c r="L123" s="152">
        <f t="shared" si="8"/>
        <v>-12.599999999999966</v>
      </c>
      <c r="M123" s="434">
        <f t="shared" si="9"/>
        <v>-2.8972177512071666</v>
      </c>
      <c r="N123" s="83">
        <f>'Margin &amp; Volatility'!B123</f>
        <v>600</v>
      </c>
      <c r="O123" s="26">
        <f t="shared" si="6"/>
        <v>4800</v>
      </c>
      <c r="P123" s="26">
        <f t="shared" si="7"/>
        <v>0</v>
      </c>
    </row>
    <row r="124" spans="1:17" ht="14.25" customHeight="1" thickBot="1">
      <c r="A124" s="448" t="s">
        <v>178</v>
      </c>
      <c r="B124" s="437">
        <v>174</v>
      </c>
      <c r="C124" s="438">
        <v>-0.39</v>
      </c>
      <c r="D124" s="437">
        <v>0</v>
      </c>
      <c r="E124" s="438">
        <v>0</v>
      </c>
      <c r="F124" s="437">
        <v>0</v>
      </c>
      <c r="G124" s="438">
        <v>0</v>
      </c>
      <c r="H124" s="437">
        <v>174</v>
      </c>
      <c r="I124" s="436">
        <v>-0.39</v>
      </c>
      <c r="J124" s="339">
        <v>340.85</v>
      </c>
      <c r="K124" s="339">
        <v>342.2</v>
      </c>
      <c r="L124" s="439">
        <f t="shared" si="8"/>
        <v>-1.349999999999966</v>
      </c>
      <c r="M124" s="440">
        <f t="shared" si="9"/>
        <v>-0.39450613676211743</v>
      </c>
      <c r="N124" s="73">
        <f>'Margin &amp; Volatility'!B124</f>
        <v>600</v>
      </c>
      <c r="O124" s="26">
        <f t="shared" si="6"/>
        <v>0</v>
      </c>
      <c r="P124" s="26">
        <f t="shared" si="7"/>
        <v>0</v>
      </c>
      <c r="Q124" s="73"/>
    </row>
    <row r="125" spans="2:17" ht="13.5" customHeight="1" hidden="1">
      <c r="B125" s="442">
        <f>SUM(B4:B124)</f>
        <v>582030</v>
      </c>
      <c r="C125" s="443"/>
      <c r="D125" s="442">
        <f>SUM(D4:D124)</f>
        <v>47602</v>
      </c>
      <c r="E125" s="443"/>
      <c r="F125" s="442">
        <f>SUM(F4:F124)</f>
        <v>27504</v>
      </c>
      <c r="G125" s="443"/>
      <c r="H125" s="198">
        <f>B125+D125+F125</f>
        <v>657136</v>
      </c>
      <c r="I125" s="443"/>
      <c r="J125" s="444"/>
      <c r="K125" s="73"/>
      <c r="L125" s="152"/>
      <c r="M125" s="153"/>
      <c r="N125" s="73"/>
      <c r="O125" s="26">
        <f>SUM(O4:O124)</f>
        <v>14491155</v>
      </c>
      <c r="P125" s="26">
        <f>SUM(P4:P124)</f>
        <v>4901425</v>
      </c>
      <c r="Q125" s="73"/>
    </row>
    <row r="126" spans="11:17" ht="14.25" customHeight="1">
      <c r="K126" s="73"/>
      <c r="L126" s="152"/>
      <c r="M126" s="153"/>
      <c r="N126" s="73"/>
      <c r="O126" s="73"/>
      <c r="P126" s="54">
        <f>P125/O125</f>
        <v>0.3382356340816174</v>
      </c>
      <c r="Q126" s="73"/>
    </row>
    <row r="127" spans="11:13" ht="12.75" customHeight="1">
      <c r="K127" s="73"/>
      <c r="L127" s="152"/>
      <c r="M127" s="153"/>
    </row>
  </sheetData>
  <mergeCells count="2">
    <mergeCell ref="B2:I2"/>
    <mergeCell ref="J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N44" sqref="N44"/>
    </sheetView>
  </sheetViews>
  <sheetFormatPr defaultColWidth="9.140625" defaultRowHeight="12.75"/>
  <cols>
    <col min="1" max="1" width="14.57421875" style="74" customWidth="1"/>
    <col min="2" max="2" width="13.00390625" style="74" customWidth="1"/>
    <col min="3" max="3" width="11.7109375" style="74" customWidth="1"/>
    <col min="4" max="4" width="11.28125" style="74" bestFit="1" customWidth="1"/>
    <col min="5" max="16384" width="9.140625" style="74" customWidth="1"/>
  </cols>
  <sheetData>
    <row r="1" spans="1:5" s="149" customFormat="1" ht="19.5" customHeight="1" thickBot="1">
      <c r="A1" s="491" t="s">
        <v>232</v>
      </c>
      <c r="B1" s="492"/>
      <c r="C1" s="492"/>
      <c r="D1" s="492"/>
      <c r="E1" s="492"/>
    </row>
    <row r="2" spans="1:5" s="73" customFormat="1" ht="14.25" thickBot="1">
      <c r="A2" s="150" t="s">
        <v>130</v>
      </c>
      <c r="B2" s="354" t="s">
        <v>237</v>
      </c>
      <c r="C2" s="34" t="s">
        <v>116</v>
      </c>
      <c r="D2" s="354" t="s">
        <v>141</v>
      </c>
      <c r="E2" s="258" t="s">
        <v>241</v>
      </c>
    </row>
    <row r="3" spans="1:5" s="73" customFormat="1" ht="13.5">
      <c r="A3" s="358" t="s">
        <v>236</v>
      </c>
      <c r="B3" s="211">
        <f>'Margin &amp; Volatility'!$B$6</f>
        <v>100</v>
      </c>
      <c r="C3" s="356">
        <f>Basis!B5</f>
        <v>2776.85</v>
      </c>
      <c r="D3" s="359">
        <f>Basis!C5</f>
        <v>2716</v>
      </c>
      <c r="E3" s="295">
        <f>'Margin &amp; Volatility'!$G$6</f>
        <v>50597.55</v>
      </c>
    </row>
    <row r="4" spans="1:5" s="73" customFormat="1" ht="13.5">
      <c r="A4" s="254" t="s">
        <v>152</v>
      </c>
      <c r="B4" s="211">
        <f>'Margin &amp; Volatility'!$B$7</f>
        <v>200</v>
      </c>
      <c r="C4" s="360">
        <f>Volume!J7</f>
        <v>2214.65</v>
      </c>
      <c r="D4" s="361">
        <f>Basis!C6</f>
        <v>2149.4</v>
      </c>
      <c r="E4" s="296">
        <f>'Margin &amp; Volatility'!$G$7</f>
        <v>124948.5</v>
      </c>
    </row>
    <row r="5" spans="1:5" s="73" customFormat="1" ht="13.5">
      <c r="A5" s="254" t="s">
        <v>0</v>
      </c>
      <c r="B5" s="211">
        <f>'Margin &amp; Volatility'!$B$8</f>
        <v>750</v>
      </c>
      <c r="C5" s="360">
        <f>Volume!J8</f>
        <v>715.85</v>
      </c>
      <c r="D5" s="361">
        <f>Basis!C7</f>
        <v>716.8</v>
      </c>
      <c r="E5" s="392">
        <f>'Margin &amp; Volatility'!G8</f>
        <v>148029.375</v>
      </c>
    </row>
    <row r="6" spans="1:5" s="73" customFormat="1" ht="13.5">
      <c r="A6" s="254" t="s">
        <v>16</v>
      </c>
      <c r="B6" s="211">
        <f>'Margin &amp; Volatility'!B15</f>
        <v>200</v>
      </c>
      <c r="C6" s="360">
        <f>Volume!J15</f>
        <v>2368.35</v>
      </c>
      <c r="D6" s="361">
        <f>Basis!C14</f>
        <v>2280.8</v>
      </c>
      <c r="E6" s="296">
        <f>'Margin &amp; Volatility'!G15</f>
        <v>121027.5</v>
      </c>
    </row>
    <row r="7" spans="1:5" s="15" customFormat="1" ht="13.5">
      <c r="A7" s="254" t="s">
        <v>156</v>
      </c>
      <c r="B7" s="211">
        <f>'Margin &amp; Volatility'!B20</f>
        <v>1000</v>
      </c>
      <c r="C7" s="360">
        <f>Volume!J20</f>
        <v>324.15</v>
      </c>
      <c r="D7" s="361">
        <f>Basis!C19</f>
        <v>318.35</v>
      </c>
      <c r="E7" s="393">
        <f>'Margin &amp; Volatility'!G20</f>
        <v>82737.5</v>
      </c>
    </row>
    <row r="8" spans="1:5" s="73" customFormat="1" ht="13.5">
      <c r="A8" s="254" t="s">
        <v>1</v>
      </c>
      <c r="B8" s="211">
        <f>'Margin &amp; Volatility'!B21</f>
        <v>300</v>
      </c>
      <c r="C8" s="360">
        <f>Volume!J21</f>
        <v>1736</v>
      </c>
      <c r="D8" s="361">
        <f>Basis!C20</f>
        <v>1710.5</v>
      </c>
      <c r="E8" s="296">
        <f>'Margin &amp; Volatility'!G21</f>
        <v>138855</v>
      </c>
    </row>
    <row r="9" spans="1:5" s="73" customFormat="1" ht="13.5">
      <c r="A9" s="254" t="s">
        <v>2</v>
      </c>
      <c r="B9" s="211">
        <f>'Margin &amp; Volatility'!B24</f>
        <v>550</v>
      </c>
      <c r="C9" s="360">
        <f>Volume!J24</f>
        <v>305.1</v>
      </c>
      <c r="D9" s="361">
        <f>Basis!C23</f>
        <v>300.1</v>
      </c>
      <c r="E9" s="296">
        <f>'Margin &amp; Volatility'!G24</f>
        <v>43876.25</v>
      </c>
    </row>
    <row r="10" spans="1:5" s="73" customFormat="1" ht="13.5">
      <c r="A10" s="254" t="s">
        <v>3</v>
      </c>
      <c r="B10" s="211">
        <f>'Margin &amp; Volatility'!B30</f>
        <v>2500</v>
      </c>
      <c r="C10" s="360">
        <f>Volume!J30</f>
        <v>198.5</v>
      </c>
      <c r="D10" s="361">
        <f>Basis!C29</f>
        <v>196.9</v>
      </c>
      <c r="E10" s="296">
        <f>'Margin &amp; Volatility'!G30</f>
        <v>119037.5</v>
      </c>
    </row>
    <row r="11" spans="1:5" s="73" customFormat="1" ht="13.5">
      <c r="A11" s="254" t="s">
        <v>160</v>
      </c>
      <c r="B11" s="211">
        <f>'Margin &amp; Volatility'!B35</f>
        <v>3600</v>
      </c>
      <c r="C11" s="360">
        <f>Volume!J35</f>
        <v>123.95</v>
      </c>
      <c r="D11" s="361">
        <f>Basis!C34</f>
        <v>118.85</v>
      </c>
      <c r="E11" s="296">
        <f>'Margin &amp; Volatility'!G35</f>
        <v>154287</v>
      </c>
    </row>
    <row r="12" spans="1:5" s="73" customFormat="1" ht="13.5">
      <c r="A12" s="254" t="s">
        <v>28</v>
      </c>
      <c r="B12" s="211">
        <f>'Margin &amp; Volatility'!B37</f>
        <v>400</v>
      </c>
      <c r="C12" s="360">
        <f>Volume!J37</f>
        <v>1223.9</v>
      </c>
      <c r="D12" s="361">
        <f>Basis!C36</f>
        <v>1210.95</v>
      </c>
      <c r="E12" s="296">
        <f>'Margin &amp; Volatility'!G37</f>
        <v>112410</v>
      </c>
    </row>
    <row r="13" spans="1:5" s="73" customFormat="1" ht="13.5">
      <c r="A13" s="254" t="s">
        <v>105</v>
      </c>
      <c r="B13" s="211">
        <f>'Margin &amp; Volatility'!B41</f>
        <v>1500</v>
      </c>
      <c r="C13" s="360">
        <f>Volume!J41</f>
        <v>239.25</v>
      </c>
      <c r="D13" s="361">
        <f>Basis!C40</f>
        <v>230.75</v>
      </c>
      <c r="E13" s="296">
        <f>'Margin &amp; Volatility'!G41</f>
        <v>95868.75</v>
      </c>
    </row>
    <row r="14" spans="1:5" s="73" customFormat="1" ht="13.5">
      <c r="A14" s="254" t="s">
        <v>162</v>
      </c>
      <c r="B14" s="211">
        <f>'Margin &amp; Volatility'!B43</f>
        <v>300</v>
      </c>
      <c r="C14" s="360">
        <f>Volume!J43</f>
        <v>1038.95</v>
      </c>
      <c r="D14" s="361">
        <f>Basis!C42</f>
        <v>997.25</v>
      </c>
      <c r="E14" s="296">
        <f>'Margin &amp; Volatility'!G43</f>
        <v>93578.25</v>
      </c>
    </row>
    <row r="15" spans="1:5" s="73" customFormat="1" ht="13.5">
      <c r="A15" s="254" t="s">
        <v>35</v>
      </c>
      <c r="B15" s="211">
        <f>'Margin &amp; Volatility'!B45</f>
        <v>175</v>
      </c>
      <c r="C15" s="360">
        <f>Volume!J45</f>
        <v>1652.15</v>
      </c>
      <c r="D15" s="361">
        <f>Basis!C44</f>
        <v>1646.35</v>
      </c>
      <c r="E15" s="296">
        <f>'Margin &amp; Volatility'!G44</f>
        <v>91332</v>
      </c>
    </row>
    <row r="16" spans="1:5" s="73" customFormat="1" ht="13.5">
      <c r="A16" s="254" t="s">
        <v>29</v>
      </c>
      <c r="B16" s="211">
        <f>'Margin &amp; Volatility'!B46</f>
        <v>4125</v>
      </c>
      <c r="C16" s="360">
        <f>Volume!J46</f>
        <v>89.95</v>
      </c>
      <c r="D16" s="361">
        <f>Basis!C45</f>
        <v>89.7</v>
      </c>
      <c r="E16" s="296">
        <f>'Margin &amp; Volatility'!G46</f>
        <v>88635.9375</v>
      </c>
    </row>
    <row r="17" spans="1:5" s="73" customFormat="1" ht="13.5">
      <c r="A17" s="254" t="s">
        <v>48</v>
      </c>
      <c r="B17" s="211">
        <f>'Margin &amp; Volatility'!B47</f>
        <v>650</v>
      </c>
      <c r="C17" s="360">
        <f>Volume!J47</f>
        <v>433.35</v>
      </c>
      <c r="D17" s="361">
        <f>Basis!C46</f>
        <v>423.55</v>
      </c>
      <c r="E17" s="296">
        <f>'Margin &amp; Volatility'!G47</f>
        <v>86890.375</v>
      </c>
    </row>
    <row r="18" spans="1:5" s="73" customFormat="1" ht="13.5">
      <c r="A18" s="254" t="s">
        <v>4</v>
      </c>
      <c r="B18" s="211">
        <f>'Margin &amp; Volatility'!B48</f>
        <v>300</v>
      </c>
      <c r="C18" s="360">
        <f>Volume!J48</f>
        <v>1117.3</v>
      </c>
      <c r="D18" s="361">
        <f>Basis!C47</f>
        <v>1114.2</v>
      </c>
      <c r="E18" s="296">
        <f>'Margin &amp; Volatility'!G48</f>
        <v>80599.5</v>
      </c>
    </row>
    <row r="19" spans="1:5" s="73" customFormat="1" ht="13.5">
      <c r="A19" s="254" t="s">
        <v>95</v>
      </c>
      <c r="B19" s="211">
        <f>'Margin &amp; Volatility'!B49</f>
        <v>400</v>
      </c>
      <c r="C19" s="360">
        <f>Volume!J49</f>
        <v>692.25</v>
      </c>
      <c r="D19" s="361">
        <f>Basis!C48</f>
        <v>679.75</v>
      </c>
      <c r="E19" s="296">
        <f>'Margin &amp; Volatility'!G49</f>
        <v>47413</v>
      </c>
    </row>
    <row r="20" spans="1:5" s="73" customFormat="1" ht="13.5">
      <c r="A20" s="254" t="s">
        <v>47</v>
      </c>
      <c r="B20" s="211">
        <f>'Margin &amp; Volatility'!B50</f>
        <v>400</v>
      </c>
      <c r="C20" s="360">
        <f>Volume!J50</f>
        <v>705.3</v>
      </c>
      <c r="D20" s="361">
        <f>Basis!C49</f>
        <v>695.9</v>
      </c>
      <c r="E20" s="296">
        <f>'Margin &amp; Volatility'!G50</f>
        <v>60562</v>
      </c>
    </row>
    <row r="21" spans="1:5" s="73" customFormat="1" ht="13.5">
      <c r="A21" s="254" t="s">
        <v>5</v>
      </c>
      <c r="B21" s="211">
        <f>'Margin &amp; Volatility'!B51</f>
        <v>1595</v>
      </c>
      <c r="C21" s="360">
        <f>Volume!J51</f>
        <v>152.75</v>
      </c>
      <c r="D21" s="361">
        <f>Basis!C50</f>
        <v>152.25</v>
      </c>
      <c r="E21" s="296">
        <f>'Margin &amp; Volatility'!G51</f>
        <v>76109.4125</v>
      </c>
    </row>
    <row r="22" spans="1:5" s="73" customFormat="1" ht="13.5">
      <c r="A22" s="254" t="s">
        <v>17</v>
      </c>
      <c r="B22" s="211">
        <f>'Margin &amp; Volatility'!B52</f>
        <v>2000</v>
      </c>
      <c r="C22" s="360">
        <f>Volume!J52</f>
        <v>196.7</v>
      </c>
      <c r="D22" s="361">
        <f>Basis!C51</f>
        <v>194.65</v>
      </c>
      <c r="E22" s="296">
        <f>'Margin &amp; Volatility'!G52</f>
        <v>100670</v>
      </c>
    </row>
    <row r="23" spans="1:5" s="73" customFormat="1" ht="13.5">
      <c r="A23" s="254" t="s">
        <v>18</v>
      </c>
      <c r="B23" s="211">
        <f>'Margin &amp; Volatility'!B53</f>
        <v>650</v>
      </c>
      <c r="C23" s="360">
        <f>Volume!J53</f>
        <v>222.95</v>
      </c>
      <c r="D23" s="361">
        <f>Basis!C52</f>
        <v>220.85</v>
      </c>
      <c r="E23" s="296">
        <f>'Margin &amp; Volatility'!G53</f>
        <v>44269.875</v>
      </c>
    </row>
    <row r="24" spans="1:5" s="73" customFormat="1" ht="13.5">
      <c r="A24" s="254" t="s">
        <v>49</v>
      </c>
      <c r="B24" s="211">
        <f>'Margin &amp; Volatility'!B55</f>
        <v>700</v>
      </c>
      <c r="C24" s="360">
        <f>Volume!J55</f>
        <v>474.2</v>
      </c>
      <c r="D24" s="361">
        <f>Basis!C54</f>
        <v>455.85</v>
      </c>
      <c r="E24" s="296">
        <f>'Margin &amp; Volatility'!G55</f>
        <v>71918</v>
      </c>
    </row>
    <row r="25" spans="1:5" s="73" customFormat="1" ht="13.5">
      <c r="A25" s="254" t="s">
        <v>30</v>
      </c>
      <c r="B25" s="211">
        <f>'Margin &amp; Volatility'!B62</f>
        <v>100</v>
      </c>
      <c r="C25" s="360">
        <f>Volume!J62</f>
        <v>2763.2</v>
      </c>
      <c r="D25" s="361">
        <f>Basis!C61</f>
        <v>2740.15</v>
      </c>
      <c r="E25" s="296">
        <f>'Margin &amp; Volatility'!G62</f>
        <v>50373</v>
      </c>
    </row>
    <row r="26" spans="1:5" s="73" customFormat="1" ht="13.5">
      <c r="A26" s="254" t="s">
        <v>50</v>
      </c>
      <c r="B26" s="211">
        <f>'Margin &amp; Volatility'!B65</f>
        <v>2200</v>
      </c>
      <c r="C26" s="360">
        <f>Basis!B64</f>
        <v>241.95</v>
      </c>
      <c r="D26" s="361">
        <f>Basis!C64</f>
        <v>240.9</v>
      </c>
      <c r="E26" s="296">
        <f>'Margin &amp; Volatility'!G65</f>
        <v>169592.5</v>
      </c>
    </row>
    <row r="27" spans="1:5" s="73" customFormat="1" ht="13.5">
      <c r="A27" s="254" t="s">
        <v>6</v>
      </c>
      <c r="B27" s="211">
        <f>'Margin &amp; Volatility'!B66</f>
        <v>2250</v>
      </c>
      <c r="C27" s="360">
        <f>Volume!J66</f>
        <v>154.4</v>
      </c>
      <c r="D27" s="361">
        <f>Basis!C65</f>
        <v>151.4</v>
      </c>
      <c r="E27" s="296">
        <f>'Margin &amp; Volatility'!G66</f>
        <v>85657.5</v>
      </c>
    </row>
    <row r="28" spans="1:5" s="73" customFormat="1" ht="13.5">
      <c r="A28" s="254" t="s">
        <v>150</v>
      </c>
      <c r="B28" s="211">
        <f>'Margin &amp; Volatility'!B69</f>
        <v>200</v>
      </c>
      <c r="C28" s="360">
        <f>Volume!J69</f>
        <v>649.7</v>
      </c>
      <c r="D28" s="361">
        <f>Basis!C68</f>
        <v>631.3</v>
      </c>
      <c r="E28" s="296">
        <f>'Margin &amp; Volatility'!G69</f>
        <v>39105</v>
      </c>
    </row>
    <row r="29" spans="1:5" s="73" customFormat="1" ht="13.5">
      <c r="A29" s="254" t="s">
        <v>233</v>
      </c>
      <c r="B29" s="211">
        <v>0</v>
      </c>
      <c r="C29" s="360">
        <v>0</v>
      </c>
      <c r="D29" s="361">
        <v>0</v>
      </c>
      <c r="E29" s="394"/>
    </row>
    <row r="30" spans="1:5" s="73" customFormat="1" ht="13.5">
      <c r="A30" s="254" t="s">
        <v>7</v>
      </c>
      <c r="B30" s="211">
        <f>'Margin &amp; Volatility'!B75</f>
        <v>1250</v>
      </c>
      <c r="C30" s="360">
        <f>Volume!J75</f>
        <v>549.6</v>
      </c>
      <c r="D30" s="361">
        <f>Basis!C74</f>
        <v>535.9</v>
      </c>
      <c r="E30" s="296">
        <f>'Margin &amp; Volatility'!G75</f>
        <v>172412.5</v>
      </c>
    </row>
    <row r="31" spans="1:5" s="73" customFormat="1" ht="13.5">
      <c r="A31" s="254" t="s">
        <v>60</v>
      </c>
      <c r="B31" s="211">
        <f>'Margin &amp; Volatility'!B77</f>
        <v>800</v>
      </c>
      <c r="C31" s="360">
        <f>Volume!J77</f>
        <v>750.65</v>
      </c>
      <c r="D31" s="361">
        <f>Basis!C76</f>
        <v>736.05</v>
      </c>
      <c r="E31" s="296">
        <f>'Margin &amp; Volatility'!G77</f>
        <v>174458</v>
      </c>
    </row>
    <row r="32" spans="1:5" s="73" customFormat="1" ht="13.5">
      <c r="A32" s="254" t="s">
        <v>8</v>
      </c>
      <c r="B32" s="211">
        <f>'Margin &amp; Volatility'!B81</f>
        <v>1600</v>
      </c>
      <c r="C32" s="360">
        <f>Volume!J81</f>
        <v>147.45</v>
      </c>
      <c r="D32" s="361">
        <f>Basis!C80</f>
        <v>147.55</v>
      </c>
      <c r="E32" s="296">
        <f>'Margin &amp; Volatility'!G81</f>
        <v>72868</v>
      </c>
    </row>
    <row r="33" spans="1:5" s="73" customFormat="1" ht="13.5">
      <c r="A33" s="254" t="s">
        <v>51</v>
      </c>
      <c r="B33" s="211">
        <f>'Margin &amp; Volatility'!B83</f>
        <v>1150</v>
      </c>
      <c r="C33" s="360">
        <f>Volume!J83</f>
        <v>209</v>
      </c>
      <c r="D33" s="361">
        <f>Basis!C82</f>
        <v>196.1</v>
      </c>
      <c r="E33" s="296">
        <f>'Margin &amp; Volatility'!G83</f>
        <v>87717.74500000001</v>
      </c>
    </row>
    <row r="34" spans="1:5" s="73" customFormat="1" ht="13.5">
      <c r="A34" s="254" t="s">
        <v>52</v>
      </c>
      <c r="B34" s="211">
        <f>'Margin &amp; Volatility'!B88</f>
        <v>300</v>
      </c>
      <c r="C34" s="360">
        <f>Volume!J88</f>
        <v>977.15</v>
      </c>
      <c r="D34" s="361">
        <f>Basis!C87</f>
        <v>955.75</v>
      </c>
      <c r="E34" s="296">
        <f>'Margin &amp; Volatility'!G88</f>
        <v>75854.25</v>
      </c>
    </row>
    <row r="35" spans="1:5" s="73" customFormat="1" ht="13.5">
      <c r="A35" s="254" t="s">
        <v>96</v>
      </c>
      <c r="B35" s="211">
        <f>'Margin &amp; Volatility'!B90</f>
        <v>600</v>
      </c>
      <c r="C35" s="360">
        <f>Volume!J90</f>
        <v>162.65</v>
      </c>
      <c r="D35" s="361">
        <f>Basis!C89</f>
        <v>161.45</v>
      </c>
      <c r="E35" s="296">
        <f>'Margin &amp; Volatility'!G90</f>
        <v>26887.5</v>
      </c>
    </row>
    <row r="36" spans="1:5" s="73" customFormat="1" ht="13.5">
      <c r="A36" s="254" t="s">
        <v>97</v>
      </c>
      <c r="B36" s="211">
        <f>'Margin &amp; Volatility'!B92</f>
        <v>600</v>
      </c>
      <c r="C36" s="360">
        <f>Volume!J92</f>
        <v>342.95</v>
      </c>
      <c r="D36" s="361">
        <f>Basis!C91</f>
        <v>331.85</v>
      </c>
      <c r="E36" s="296">
        <f>'Margin &amp; Volatility'!G92</f>
        <v>46960.5</v>
      </c>
    </row>
    <row r="37" spans="1:5" s="73" customFormat="1" ht="13.5">
      <c r="A37" s="254" t="s">
        <v>31</v>
      </c>
      <c r="B37" s="211">
        <f>'Margin &amp; Volatility'!B95</f>
        <v>400</v>
      </c>
      <c r="C37" s="360">
        <f>Volume!J95</f>
        <v>360.4</v>
      </c>
      <c r="D37" s="361">
        <f>Basis!C94</f>
        <v>355.9</v>
      </c>
      <c r="E37" s="296">
        <f>'Margin &amp; Volatility'!G95</f>
        <v>37956</v>
      </c>
    </row>
    <row r="38" spans="1:5" s="73" customFormat="1" ht="13.5">
      <c r="A38" s="254" t="s">
        <v>115</v>
      </c>
      <c r="B38" s="211">
        <f>'Margin &amp; Volatility'!B96</f>
        <v>550</v>
      </c>
      <c r="C38" s="360">
        <f>Volume!J96</f>
        <v>425.65</v>
      </c>
      <c r="D38" s="361">
        <f>Basis!C95</f>
        <v>406.25</v>
      </c>
      <c r="E38" s="393">
        <f>'Margin &amp; Volatility'!G96</f>
        <v>73250.375</v>
      </c>
    </row>
    <row r="39" spans="1:5" s="73" customFormat="1" ht="13.5">
      <c r="A39" s="254" t="s">
        <v>32</v>
      </c>
      <c r="B39" s="211">
        <f>'Margin &amp; Volatility'!B98</f>
        <v>600</v>
      </c>
      <c r="C39" s="360">
        <f>Volume!J98</f>
        <v>901.05</v>
      </c>
      <c r="D39" s="361">
        <f>Basis!C97</f>
        <v>897.9</v>
      </c>
      <c r="E39" s="296">
        <f>'Margin &amp; Volatility'!G98</f>
        <v>148267.5</v>
      </c>
    </row>
    <row r="40" spans="1:5" s="73" customFormat="1" ht="13.5">
      <c r="A40" s="254" t="s">
        <v>235</v>
      </c>
      <c r="B40" s="211">
        <v>0</v>
      </c>
      <c r="C40" s="360">
        <v>0</v>
      </c>
      <c r="D40" s="361">
        <v>0</v>
      </c>
      <c r="E40" s="394"/>
    </row>
    <row r="41" spans="1:5" s="73" customFormat="1" ht="13.5">
      <c r="A41" s="254" t="s">
        <v>33</v>
      </c>
      <c r="B41" s="211">
        <f>'Margin &amp; Volatility'!B100</f>
        <v>600</v>
      </c>
      <c r="C41" s="360">
        <f>Volume!J100</f>
        <v>609.7</v>
      </c>
      <c r="D41" s="361">
        <f>Basis!C99</f>
        <v>604.25</v>
      </c>
      <c r="E41" s="296">
        <f>'Margin &amp; Volatility'!G100</f>
        <v>76989</v>
      </c>
    </row>
    <row r="42" spans="1:5" s="73" customFormat="1" ht="13.5">
      <c r="A42" s="254" t="s">
        <v>19</v>
      </c>
      <c r="B42" s="211">
        <f>'Margin &amp; Volatility'!B101</f>
        <v>500</v>
      </c>
      <c r="C42" s="360">
        <f>Volume!J101</f>
        <v>746.4</v>
      </c>
      <c r="D42" s="361">
        <f>Basis!C100</f>
        <v>732.5</v>
      </c>
      <c r="E42" s="296">
        <f>'Margin &amp; Volatility'!G101</f>
        <v>80645</v>
      </c>
    </row>
    <row r="43" spans="1:5" s="73" customFormat="1" ht="13.5">
      <c r="A43" s="254" t="s">
        <v>53</v>
      </c>
      <c r="B43" s="211">
        <f>'Margin &amp; Volatility'!B102</f>
        <v>1600</v>
      </c>
      <c r="C43" s="360">
        <f>Volume!J102</f>
        <v>126.05</v>
      </c>
      <c r="D43" s="361">
        <f>Basis!C101</f>
        <v>124.2</v>
      </c>
      <c r="E43" s="296">
        <f>'Margin &amp; Volatility'!G102</f>
        <v>52372</v>
      </c>
    </row>
    <row r="44" spans="1:5" s="73" customFormat="1" ht="13.5">
      <c r="A44" s="254" t="s">
        <v>173</v>
      </c>
      <c r="B44" s="211">
        <f>'Margin &amp; Volatility'!B107</f>
        <v>450</v>
      </c>
      <c r="C44" s="360">
        <f>Volume!J107</f>
        <v>720.7</v>
      </c>
      <c r="D44" s="361">
        <f>Basis!C106</f>
        <v>688.3</v>
      </c>
      <c r="E44" s="296">
        <f>'Margin &amp; Volatility'!G107</f>
        <v>72128.25</v>
      </c>
    </row>
    <row r="45" spans="1:5" s="73" customFormat="1" ht="13.5">
      <c r="A45" s="254" t="s">
        <v>174</v>
      </c>
      <c r="B45" s="211">
        <f>'Margin &amp; Volatility'!B111</f>
        <v>1350</v>
      </c>
      <c r="C45" s="360">
        <f>Volume!J111</f>
        <v>202.85</v>
      </c>
      <c r="D45" s="361">
        <f>Basis!C110</f>
        <v>186.35</v>
      </c>
      <c r="E45" s="296">
        <f>'Margin &amp; Volatility'!G111</f>
        <v>81502.875</v>
      </c>
    </row>
    <row r="46" spans="1:5" s="73" customFormat="1" ht="13.5">
      <c r="A46" s="254" t="s">
        <v>111</v>
      </c>
      <c r="B46" s="211">
        <f>'Margin &amp; Volatility'!B112</f>
        <v>825</v>
      </c>
      <c r="C46" s="360">
        <f>Volume!J112</f>
        <v>727.9</v>
      </c>
      <c r="D46" s="361">
        <f>Basis!C111</f>
        <v>708.1</v>
      </c>
      <c r="E46" s="296">
        <f>'Margin &amp; Volatility'!G112</f>
        <v>171109.125</v>
      </c>
    </row>
    <row r="47" spans="1:5" s="73" customFormat="1" ht="13.5">
      <c r="A47" s="254" t="s">
        <v>34</v>
      </c>
      <c r="B47" s="211">
        <f>'Margin &amp; Volatility'!B113</f>
        <v>800</v>
      </c>
      <c r="C47" s="360">
        <f>Volume!J113</f>
        <v>426.7</v>
      </c>
      <c r="D47" s="361">
        <f>Basis!C112</f>
        <v>408.6</v>
      </c>
      <c r="E47" s="296">
        <f>'Margin &amp; Volatility'!G113</f>
        <v>81476</v>
      </c>
    </row>
    <row r="48" spans="1:5" s="73" customFormat="1" ht="13.5">
      <c r="A48" s="254" t="s">
        <v>208</v>
      </c>
      <c r="B48" s="211">
        <f>'Margin &amp; Volatility'!B114</f>
        <v>675</v>
      </c>
      <c r="C48" s="360">
        <f>Volume!J114</f>
        <v>426.85</v>
      </c>
      <c r="D48" s="361">
        <f>Basis!C113</f>
        <v>421.4</v>
      </c>
      <c r="E48" s="296">
        <f>'Margin &amp; Volatility'!G114</f>
        <v>101521.6875</v>
      </c>
    </row>
    <row r="49" spans="1:5" s="73" customFormat="1" ht="13.5">
      <c r="A49" s="254" t="s">
        <v>23</v>
      </c>
      <c r="B49" s="211">
        <f>'Margin &amp; Volatility'!B115</f>
        <v>550</v>
      </c>
      <c r="C49" s="360">
        <f>Volume!J115</f>
        <v>652.75</v>
      </c>
      <c r="D49" s="361">
        <f>Basis!C114</f>
        <v>650.05</v>
      </c>
      <c r="E49" s="296">
        <f>'Margin &amp; Volatility'!G115</f>
        <v>96765.625</v>
      </c>
    </row>
    <row r="50" spans="1:5" ht="13.5">
      <c r="A50" s="254" t="s">
        <v>136</v>
      </c>
      <c r="B50" s="211">
        <f>'Margin &amp; Volatility'!B116</f>
        <v>250</v>
      </c>
      <c r="C50" s="360">
        <f>Volume!J116</f>
        <v>1638.75</v>
      </c>
      <c r="D50" s="361">
        <f>Basis!C115</f>
        <v>1605.9</v>
      </c>
      <c r="E50" s="395">
        <f>'Margin &amp; Volatility'!G116</f>
        <v>80499.375</v>
      </c>
    </row>
    <row r="51" spans="1:5" ht="13.5">
      <c r="A51" s="254" t="s">
        <v>177</v>
      </c>
      <c r="B51" s="211">
        <f>'Margin &amp; Volatility'!B122</f>
        <v>1050</v>
      </c>
      <c r="C51" s="360">
        <f>Volume!J122</f>
        <v>336.55</v>
      </c>
      <c r="D51" s="361">
        <f>Basis!C121</f>
        <v>333.55</v>
      </c>
      <c r="E51" s="395">
        <f>'Margin &amp; Volatility'!G122</f>
        <v>139281.31875</v>
      </c>
    </row>
    <row r="52" spans="1:5" ht="13.5">
      <c r="A52" s="254" t="s">
        <v>54</v>
      </c>
      <c r="B52" s="211">
        <f>'Margin &amp; Volatility'!B123</f>
        <v>600</v>
      </c>
      <c r="C52" s="360">
        <f>Volume!J123</f>
        <v>422.3</v>
      </c>
      <c r="D52" s="361">
        <f>Basis!C122</f>
        <v>410.4</v>
      </c>
      <c r="E52" s="395">
        <f>'Margin &amp; Volatility'!G123</f>
        <v>69699</v>
      </c>
    </row>
    <row r="53" spans="1:5" ht="14.25" thickBot="1">
      <c r="A53" s="254" t="s">
        <v>234</v>
      </c>
      <c r="B53" s="212">
        <v>0</v>
      </c>
      <c r="C53" s="191">
        <v>0</v>
      </c>
      <c r="D53" s="362">
        <v>0</v>
      </c>
      <c r="E53" s="396"/>
    </row>
  </sheetData>
  <mergeCells count="1">
    <mergeCell ref="A1:E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167"/>
  <sheetViews>
    <sheetView workbookViewId="0" topLeftCell="A1">
      <selection activeCell="L60" sqref="L60"/>
    </sheetView>
  </sheetViews>
  <sheetFormatPr defaultColWidth="9.140625" defaultRowHeight="12.75"/>
  <cols>
    <col min="1" max="1" width="14.8515625" style="4" customWidth="1"/>
    <col min="2" max="2" width="11.57421875" style="7" customWidth="1"/>
    <col min="3" max="3" width="10.421875" style="7" customWidth="1"/>
    <col min="4" max="5" width="10.7109375" style="172" customWidth="1"/>
    <col min="6" max="6" width="10.57421875" style="64" bestFit="1" customWidth="1"/>
    <col min="7" max="7" width="9.8515625" style="7" customWidth="1"/>
    <col min="8" max="8" width="9.28125" style="63" bestFit="1" customWidth="1"/>
    <col min="9" max="9" width="10.57421875" style="7" bestFit="1" customWidth="1"/>
    <col min="10" max="10" width="8.7109375" style="7" customWidth="1"/>
    <col min="11" max="11" width="9.8515625" style="63" customWidth="1"/>
    <col min="12" max="12" width="12.7109375" style="64" customWidth="1"/>
    <col min="13" max="13" width="11.421875" style="7" customWidth="1"/>
    <col min="14" max="14" width="8.421875" style="63"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5"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4" customWidth="1"/>
    <col min="29" max="16384" width="9.140625" style="4" customWidth="1"/>
  </cols>
  <sheetData>
    <row r="1" spans="1:28" s="68" customFormat="1" ht="23.25" customHeight="1" thickBot="1">
      <c r="A1" s="469" t="s">
        <v>212</v>
      </c>
      <c r="B1" s="470"/>
      <c r="C1" s="470"/>
      <c r="D1" s="470"/>
      <c r="E1" s="470"/>
      <c r="F1" s="470"/>
      <c r="G1" s="470"/>
      <c r="H1" s="470"/>
      <c r="I1" s="470"/>
      <c r="J1" s="470"/>
      <c r="K1" s="471"/>
      <c r="L1" s="173"/>
      <c r="M1" s="120"/>
      <c r="N1" s="66"/>
      <c r="O1" s="3"/>
      <c r="P1" s="115"/>
      <c r="Q1" s="116"/>
      <c r="R1" s="73"/>
      <c r="S1" s="110"/>
      <c r="T1" s="110"/>
      <c r="U1" s="110"/>
      <c r="V1" s="110"/>
      <c r="W1" s="110"/>
      <c r="X1" s="110"/>
      <c r="Y1" s="110"/>
      <c r="Z1" s="110"/>
      <c r="AA1" s="110"/>
      <c r="AB1" s="79"/>
    </row>
    <row r="2" spans="1:28" s="62" customFormat="1" ht="16.5" customHeight="1" thickBot="1">
      <c r="A2" s="150"/>
      <c r="B2" s="493" t="s">
        <v>75</v>
      </c>
      <c r="C2" s="494"/>
      <c r="D2" s="494"/>
      <c r="E2" s="495"/>
      <c r="F2" s="478" t="s">
        <v>209</v>
      </c>
      <c r="G2" s="479"/>
      <c r="H2" s="480"/>
      <c r="I2" s="478" t="s">
        <v>210</v>
      </c>
      <c r="J2" s="479"/>
      <c r="K2" s="480"/>
      <c r="L2" s="2"/>
      <c r="M2" s="6"/>
      <c r="N2" s="66"/>
      <c r="O2" s="3"/>
      <c r="P2" s="115"/>
      <c r="Q2" s="116"/>
      <c r="R2" s="73"/>
      <c r="S2" s="110"/>
      <c r="T2" s="110"/>
      <c r="U2" s="117"/>
      <c r="V2" s="110"/>
      <c r="W2" s="110"/>
      <c r="X2" s="110"/>
      <c r="Y2" s="110"/>
      <c r="Z2" s="110"/>
      <c r="AA2" s="110"/>
      <c r="AB2" s="80"/>
    </row>
    <row r="3" spans="1:28" s="62" customFormat="1" ht="15.75" thickBot="1">
      <c r="A3" s="30" t="s">
        <v>61</v>
      </c>
      <c r="B3" s="234" t="s">
        <v>103</v>
      </c>
      <c r="C3" s="235" t="s">
        <v>211</v>
      </c>
      <c r="D3" s="236" t="s">
        <v>27</v>
      </c>
      <c r="E3" s="237" t="s">
        <v>211</v>
      </c>
      <c r="F3" s="175" t="s">
        <v>123</v>
      </c>
      <c r="G3" s="342" t="s">
        <v>14</v>
      </c>
      <c r="H3" s="340" t="s">
        <v>62</v>
      </c>
      <c r="I3" s="341" t="s">
        <v>123</v>
      </c>
      <c r="J3" s="342" t="s">
        <v>14</v>
      </c>
      <c r="K3" s="340" t="s">
        <v>62</v>
      </c>
      <c r="L3" s="2"/>
      <c r="M3" s="6"/>
      <c r="N3" s="66"/>
      <c r="O3" s="3"/>
      <c r="P3" s="3"/>
      <c r="Q3" s="3"/>
      <c r="R3" s="3"/>
      <c r="S3" s="2"/>
      <c r="T3" s="2"/>
      <c r="U3" s="84"/>
      <c r="V3" s="3"/>
      <c r="W3" s="3"/>
      <c r="X3" s="3"/>
      <c r="Y3" s="3"/>
      <c r="Z3" s="3"/>
      <c r="AA3" s="3"/>
      <c r="AB3" s="80"/>
    </row>
    <row r="4" spans="1:29" s="62" customFormat="1" ht="15">
      <c r="A4" s="108" t="s">
        <v>205</v>
      </c>
      <c r="B4" s="192">
        <f>'Open Int.'!E4</f>
        <v>0</v>
      </c>
      <c r="C4" s="227">
        <f>'Open Int.'!F4</f>
        <v>0</v>
      </c>
      <c r="D4" s="229">
        <f>'Open Int.'!H4</f>
        <v>0</v>
      </c>
      <c r="E4" s="161">
        <f>'Open Int.'!I4</f>
        <v>0</v>
      </c>
      <c r="F4" s="348">
        <f>IF('Open Int.'!E4=0,0,'Open Int.'!H4/'Open Int.'!E4)</f>
        <v>0</v>
      </c>
      <c r="G4" s="350">
        <v>0</v>
      </c>
      <c r="H4" s="343">
        <f>IF(G4=0,0,(F4-G4)/G4)</f>
        <v>0</v>
      </c>
      <c r="I4" s="219">
        <f>IF(Volume!D4=0,0,Volume!F4/Volume!D4)</f>
        <v>0</v>
      </c>
      <c r="J4" s="219">
        <v>0</v>
      </c>
      <c r="K4" s="343">
        <f>IF(J4=0,0,(I4-J4)/J4)</f>
        <v>0</v>
      </c>
      <c r="L4" s="64"/>
      <c r="M4" s="7"/>
      <c r="N4" s="63"/>
      <c r="O4" s="4"/>
      <c r="P4" s="4"/>
      <c r="Q4" s="4"/>
      <c r="R4" s="4"/>
      <c r="S4" s="4"/>
      <c r="T4" s="4"/>
      <c r="U4" s="65"/>
      <c r="V4" s="4"/>
      <c r="W4" s="4"/>
      <c r="X4" s="4"/>
      <c r="Y4" s="4"/>
      <c r="Z4" s="4"/>
      <c r="AA4" s="3"/>
      <c r="AB4" s="83"/>
      <c r="AC4" s="82"/>
    </row>
    <row r="5" spans="1:29" s="62" customFormat="1" ht="15">
      <c r="A5" s="239" t="s">
        <v>90</v>
      </c>
      <c r="B5" s="192">
        <f>'Open Int.'!E5</f>
        <v>0</v>
      </c>
      <c r="C5" s="227">
        <f>'Open Int.'!F5</f>
        <v>0</v>
      </c>
      <c r="D5" s="229">
        <f>'Open Int.'!H5</f>
        <v>0</v>
      </c>
      <c r="E5" s="161">
        <f>'Open Int.'!I5</f>
        <v>0</v>
      </c>
      <c r="F5" s="231">
        <f>IF('Open Int.'!E5=0,0,'Open Int.'!H5/'Open Int.'!E5)</f>
        <v>0</v>
      </c>
      <c r="G5" s="173">
        <v>0</v>
      </c>
      <c r="H5" s="195">
        <f aca="true" t="shared" si="0" ref="H5:H68">IF(G5=0,0,(F5-G5)/G5)</f>
        <v>0</v>
      </c>
      <c r="I5" s="208">
        <f>IF(Volume!D5=0,0,Volume!F5/Volume!D5)</f>
        <v>0</v>
      </c>
      <c r="J5" s="208">
        <v>0</v>
      </c>
      <c r="K5" s="195">
        <f aca="true" t="shared" si="1" ref="K5:K68">IF(J5=0,0,(I5-J5)/J5)</f>
        <v>0</v>
      </c>
      <c r="L5" s="64"/>
      <c r="M5" s="7"/>
      <c r="N5" s="63"/>
      <c r="O5" s="4"/>
      <c r="P5" s="4"/>
      <c r="Q5" s="4"/>
      <c r="R5" s="4"/>
      <c r="S5" s="4"/>
      <c r="T5" s="4"/>
      <c r="U5" s="65"/>
      <c r="V5" s="4"/>
      <c r="W5" s="4"/>
      <c r="X5" s="4"/>
      <c r="Y5" s="4"/>
      <c r="Z5" s="4"/>
      <c r="AA5" s="3"/>
      <c r="AB5" s="83"/>
      <c r="AC5" s="82"/>
    </row>
    <row r="6" spans="1:29" s="62" customFormat="1" ht="15">
      <c r="A6" s="239" t="s">
        <v>9</v>
      </c>
      <c r="B6" s="192">
        <f>'Open Int.'!E6</f>
        <v>10323800</v>
      </c>
      <c r="C6" s="227">
        <f>'Open Int.'!F6</f>
        <v>518100</v>
      </c>
      <c r="D6" s="229">
        <f>'Open Int.'!H6</f>
        <v>6783200</v>
      </c>
      <c r="E6" s="161">
        <f>'Open Int.'!I6</f>
        <v>141100</v>
      </c>
      <c r="F6" s="231">
        <f>IF('Open Int.'!E6=0,0,'Open Int.'!H6/'Open Int.'!E6)</f>
        <v>0.6570448865727736</v>
      </c>
      <c r="G6" s="173">
        <v>0.6773713248416737</v>
      </c>
      <c r="H6" s="195">
        <f t="shared" si="0"/>
        <v>-0.030007822184753914</v>
      </c>
      <c r="I6" s="208">
        <f>IF(Volume!D6=0,0,Volume!F6/Volume!D6)</f>
        <v>0.6208483972041455</v>
      </c>
      <c r="J6" s="208">
        <v>0.650631125811708</v>
      </c>
      <c r="K6" s="195">
        <f t="shared" si="1"/>
        <v>-0.045775136519032096</v>
      </c>
      <c r="L6" s="64"/>
      <c r="M6" s="7"/>
      <c r="N6" s="63"/>
      <c r="O6" s="4"/>
      <c r="P6" s="4"/>
      <c r="Q6" s="4"/>
      <c r="R6" s="4"/>
      <c r="S6" s="4"/>
      <c r="T6" s="4"/>
      <c r="U6" s="65"/>
      <c r="V6" s="4"/>
      <c r="W6" s="4"/>
      <c r="X6" s="4"/>
      <c r="Y6" s="4"/>
      <c r="Z6" s="4"/>
      <c r="AA6" s="3"/>
      <c r="AB6" s="83"/>
      <c r="AC6" s="82"/>
    </row>
    <row r="7" spans="1:27" s="8" customFormat="1" ht="15">
      <c r="A7" s="239" t="s">
        <v>152</v>
      </c>
      <c r="B7" s="192">
        <f>'Open Int.'!E7</f>
        <v>0</v>
      </c>
      <c r="C7" s="227">
        <f>'Open Int.'!F7</f>
        <v>0</v>
      </c>
      <c r="D7" s="229">
        <f>'Open Int.'!H7</f>
        <v>0</v>
      </c>
      <c r="E7" s="161">
        <f>'Open Int.'!I7</f>
        <v>0</v>
      </c>
      <c r="F7" s="231">
        <f>IF('Open Int.'!E7=0,0,'Open Int.'!H7/'Open Int.'!E7)</f>
        <v>0</v>
      </c>
      <c r="G7" s="173">
        <v>0</v>
      </c>
      <c r="H7" s="195">
        <f t="shared" si="0"/>
        <v>0</v>
      </c>
      <c r="I7" s="208">
        <f>IF(Volume!D7=0,0,Volume!F7/Volume!D7)</f>
        <v>0</v>
      </c>
      <c r="J7" s="208">
        <v>0</v>
      </c>
      <c r="K7" s="195">
        <f t="shared" si="1"/>
        <v>0</v>
      </c>
      <c r="L7" s="64"/>
      <c r="M7" s="7"/>
      <c r="N7" s="63"/>
      <c r="O7" s="4"/>
      <c r="P7" s="4"/>
      <c r="Q7" s="4"/>
      <c r="R7" s="4"/>
      <c r="S7" s="4"/>
      <c r="T7" s="4"/>
      <c r="U7" s="65"/>
      <c r="V7" s="4"/>
      <c r="W7" s="4"/>
      <c r="X7" s="4"/>
      <c r="Y7" s="4"/>
      <c r="Z7" s="4"/>
      <c r="AA7" s="3"/>
    </row>
    <row r="8" spans="1:29" s="62" customFormat="1" ht="15">
      <c r="A8" s="239" t="s">
        <v>0</v>
      </c>
      <c r="B8" s="192">
        <f>'Open Int.'!E8</f>
        <v>324000</v>
      </c>
      <c r="C8" s="227">
        <f>'Open Int.'!F8</f>
        <v>12000</v>
      </c>
      <c r="D8" s="229">
        <f>'Open Int.'!H8</f>
        <v>21000</v>
      </c>
      <c r="E8" s="161">
        <f>'Open Int.'!I8</f>
        <v>3750</v>
      </c>
      <c r="F8" s="231">
        <f>IF('Open Int.'!E8=0,0,'Open Int.'!H8/'Open Int.'!E8)</f>
        <v>0.06481481481481481</v>
      </c>
      <c r="G8" s="173">
        <v>0.055288461538461536</v>
      </c>
      <c r="H8" s="195">
        <f t="shared" si="0"/>
        <v>0.1723027375201288</v>
      </c>
      <c r="I8" s="208">
        <f>IF(Volume!D8=0,0,Volume!F8/Volume!D8)</f>
        <v>0.1566265060240964</v>
      </c>
      <c r="J8" s="208">
        <v>0.15151515151515152</v>
      </c>
      <c r="K8" s="195">
        <f t="shared" si="1"/>
        <v>0.033734939759036145</v>
      </c>
      <c r="L8" s="64"/>
      <c r="M8" s="7"/>
      <c r="N8" s="63"/>
      <c r="O8" s="4"/>
      <c r="P8" s="4"/>
      <c r="Q8" s="4"/>
      <c r="R8" s="4"/>
      <c r="S8" s="4"/>
      <c r="T8" s="4"/>
      <c r="U8" s="65"/>
      <c r="V8" s="4"/>
      <c r="W8" s="4"/>
      <c r="X8" s="4"/>
      <c r="Y8" s="4"/>
      <c r="Z8" s="4"/>
      <c r="AA8" s="3"/>
      <c r="AB8" s="83"/>
      <c r="AC8" s="82"/>
    </row>
    <row r="9" spans="1:27" s="8" customFormat="1" ht="15">
      <c r="A9" s="239" t="s">
        <v>153</v>
      </c>
      <c r="B9" s="192">
        <f>'Open Int.'!E9</f>
        <v>754600</v>
      </c>
      <c r="C9" s="227">
        <f>'Open Int.'!F9</f>
        <v>2450</v>
      </c>
      <c r="D9" s="229">
        <f>'Open Int.'!H9</f>
        <v>73500</v>
      </c>
      <c r="E9" s="161">
        <f>'Open Int.'!I9</f>
        <v>0</v>
      </c>
      <c r="F9" s="231">
        <f>IF('Open Int.'!E9=0,0,'Open Int.'!H9/'Open Int.'!E9)</f>
        <v>0.09740259740259741</v>
      </c>
      <c r="G9" s="173">
        <v>0.09771986970684039</v>
      </c>
      <c r="H9" s="195">
        <f t="shared" si="0"/>
        <v>-0.0032467532467532166</v>
      </c>
      <c r="I9" s="208">
        <f>IF(Volume!D9=0,0,Volume!F9/Volume!D9)</f>
        <v>0.16666666666666666</v>
      </c>
      <c r="J9" s="208">
        <v>0.09090909090909091</v>
      </c>
      <c r="K9" s="195">
        <f t="shared" si="1"/>
        <v>0.8333333333333331</v>
      </c>
      <c r="L9" s="64"/>
      <c r="M9" s="7"/>
      <c r="N9" s="63"/>
      <c r="O9" s="4"/>
      <c r="P9" s="4"/>
      <c r="Q9" s="4"/>
      <c r="R9" s="4"/>
      <c r="S9" s="4"/>
      <c r="T9" s="4"/>
      <c r="U9" s="65"/>
      <c r="V9" s="4"/>
      <c r="W9" s="4"/>
      <c r="X9" s="4"/>
      <c r="Y9" s="4"/>
      <c r="Z9" s="4"/>
      <c r="AA9" s="3"/>
    </row>
    <row r="10" spans="1:27" s="8" customFormat="1" ht="15">
      <c r="A10" s="239" t="s">
        <v>197</v>
      </c>
      <c r="B10" s="192">
        <f>'Open Int.'!E10</f>
        <v>144050</v>
      </c>
      <c r="C10" s="227">
        <f>'Open Int.'!F10</f>
        <v>0</v>
      </c>
      <c r="D10" s="229">
        <f>'Open Int.'!H10</f>
        <v>16750</v>
      </c>
      <c r="E10" s="161">
        <f>'Open Int.'!I10</f>
        <v>0</v>
      </c>
      <c r="F10" s="231">
        <f>IF('Open Int.'!E10=0,0,'Open Int.'!H10/'Open Int.'!E10)</f>
        <v>0.11627906976744186</v>
      </c>
      <c r="G10" s="173">
        <v>0.11627906976744186</v>
      </c>
      <c r="H10" s="195">
        <f t="shared" si="0"/>
        <v>0</v>
      </c>
      <c r="I10" s="208">
        <f>IF(Volume!D10=0,0,Volume!F10/Volume!D10)</f>
        <v>0</v>
      </c>
      <c r="J10" s="208">
        <v>0</v>
      </c>
      <c r="K10" s="195">
        <f t="shared" si="1"/>
        <v>0</v>
      </c>
      <c r="L10" s="64"/>
      <c r="M10" s="7"/>
      <c r="N10" s="63"/>
      <c r="O10" s="4"/>
      <c r="P10" s="4"/>
      <c r="Q10" s="4"/>
      <c r="R10" s="4"/>
      <c r="S10" s="4"/>
      <c r="T10" s="4"/>
      <c r="U10" s="65"/>
      <c r="V10" s="4"/>
      <c r="W10" s="4"/>
      <c r="X10" s="4"/>
      <c r="Y10" s="4"/>
      <c r="Z10" s="4"/>
      <c r="AA10" s="3"/>
    </row>
    <row r="11" spans="1:29" s="62" customFormat="1" ht="15">
      <c r="A11" s="239" t="s">
        <v>91</v>
      </c>
      <c r="B11" s="192">
        <f>'Open Int.'!E11</f>
        <v>710700</v>
      </c>
      <c r="C11" s="227">
        <f>'Open Int.'!F11</f>
        <v>-9200</v>
      </c>
      <c r="D11" s="229">
        <f>'Open Int.'!H11</f>
        <v>16100</v>
      </c>
      <c r="E11" s="161">
        <f>'Open Int.'!I11</f>
        <v>0</v>
      </c>
      <c r="F11" s="231">
        <f>IF('Open Int.'!E11=0,0,'Open Int.'!H11/'Open Int.'!E11)</f>
        <v>0.022653721682847898</v>
      </c>
      <c r="G11" s="173">
        <v>0.022364217252396165</v>
      </c>
      <c r="H11" s="195">
        <f t="shared" si="0"/>
        <v>0.012944983818770336</v>
      </c>
      <c r="I11" s="208">
        <f>IF(Volume!D11=0,0,Volume!F11/Volume!D11)</f>
        <v>0</v>
      </c>
      <c r="J11" s="208">
        <v>0</v>
      </c>
      <c r="K11" s="195">
        <f t="shared" si="1"/>
        <v>0</v>
      </c>
      <c r="L11" s="64"/>
      <c r="M11" s="7"/>
      <c r="N11" s="63"/>
      <c r="O11" s="4"/>
      <c r="P11" s="4"/>
      <c r="Q11" s="4"/>
      <c r="R11" s="4"/>
      <c r="S11" s="4"/>
      <c r="T11" s="4"/>
      <c r="U11" s="65"/>
      <c r="V11" s="4"/>
      <c r="W11" s="4"/>
      <c r="X11" s="4"/>
      <c r="Y11" s="4"/>
      <c r="Z11" s="4"/>
      <c r="AA11" s="3"/>
      <c r="AB11" s="83"/>
      <c r="AC11" s="82"/>
    </row>
    <row r="12" spans="1:29" s="62" customFormat="1" ht="15">
      <c r="A12" s="239" t="s">
        <v>104</v>
      </c>
      <c r="B12" s="192">
        <f>'Open Int.'!E12</f>
        <v>1236250</v>
      </c>
      <c r="C12" s="227">
        <f>'Open Int.'!F12</f>
        <v>159100</v>
      </c>
      <c r="D12" s="229">
        <f>'Open Int.'!H12</f>
        <v>96750</v>
      </c>
      <c r="E12" s="161">
        <f>'Open Int.'!I12</f>
        <v>-4300</v>
      </c>
      <c r="F12" s="231">
        <f>IF('Open Int.'!E12=0,0,'Open Int.'!H12/'Open Int.'!E12)</f>
        <v>0.0782608695652174</v>
      </c>
      <c r="G12" s="173">
        <v>0.09381237524950099</v>
      </c>
      <c r="H12" s="195">
        <f t="shared" si="0"/>
        <v>-0.16577243293246982</v>
      </c>
      <c r="I12" s="208">
        <f>IF(Volume!D12=0,0,Volume!F12/Volume!D12)</f>
        <v>0.025974025974025976</v>
      </c>
      <c r="J12" s="208">
        <v>0.13186813186813187</v>
      </c>
      <c r="K12" s="195">
        <f t="shared" si="1"/>
        <v>-0.803030303030303</v>
      </c>
      <c r="L12" s="64"/>
      <c r="M12" s="7"/>
      <c r="N12" s="63"/>
      <c r="O12" s="4"/>
      <c r="P12" s="4"/>
      <c r="Q12" s="4"/>
      <c r="R12" s="4"/>
      <c r="S12" s="4"/>
      <c r="T12" s="4"/>
      <c r="U12" s="65"/>
      <c r="V12" s="4"/>
      <c r="W12" s="4"/>
      <c r="X12" s="4"/>
      <c r="Y12" s="4"/>
      <c r="Z12" s="4"/>
      <c r="AA12" s="3"/>
      <c r="AB12" s="83"/>
      <c r="AC12" s="82"/>
    </row>
    <row r="13" spans="1:27" s="8" customFormat="1" ht="15">
      <c r="A13" s="239" t="s">
        <v>154</v>
      </c>
      <c r="B13" s="192">
        <f>'Open Int.'!E13</f>
        <v>7515850</v>
      </c>
      <c r="C13" s="227">
        <f>'Open Int.'!F13</f>
        <v>47750</v>
      </c>
      <c r="D13" s="229">
        <f>'Open Int.'!H13</f>
        <v>3743600</v>
      </c>
      <c r="E13" s="161">
        <f>'Open Int.'!I13</f>
        <v>57300</v>
      </c>
      <c r="F13" s="231">
        <f>IF('Open Int.'!E13=0,0,'Open Int.'!H13/'Open Int.'!E13)</f>
        <v>0.49809402795425667</v>
      </c>
      <c r="G13" s="173">
        <v>0.4936061381074169</v>
      </c>
      <c r="H13" s="195">
        <f t="shared" si="0"/>
        <v>0.009092046270022575</v>
      </c>
      <c r="I13" s="208">
        <f>IF(Volume!D13=0,0,Volume!F13/Volume!D13)</f>
        <v>0.36363636363636365</v>
      </c>
      <c r="J13" s="208">
        <v>0.34057971014492755</v>
      </c>
      <c r="K13" s="195">
        <f t="shared" si="1"/>
        <v>0.06769825918762087</v>
      </c>
      <c r="L13" s="64"/>
      <c r="M13" s="7"/>
      <c r="N13" s="63"/>
      <c r="O13" s="4"/>
      <c r="P13" s="4"/>
      <c r="Q13" s="4"/>
      <c r="R13" s="4"/>
      <c r="S13" s="4"/>
      <c r="T13" s="4"/>
      <c r="U13" s="65"/>
      <c r="V13" s="4"/>
      <c r="W13" s="4"/>
      <c r="X13" s="4"/>
      <c r="Y13" s="4"/>
      <c r="Z13" s="4"/>
      <c r="AA13" s="3"/>
    </row>
    <row r="14" spans="1:27" s="8" customFormat="1" ht="15">
      <c r="A14" s="239" t="s">
        <v>179</v>
      </c>
      <c r="B14" s="192">
        <f>'Open Int.'!E14</f>
        <v>0</v>
      </c>
      <c r="C14" s="227">
        <f>'Open Int.'!F14</f>
        <v>0</v>
      </c>
      <c r="D14" s="229">
        <f>'Open Int.'!H14</f>
        <v>0</v>
      </c>
      <c r="E14" s="161">
        <f>'Open Int.'!I14</f>
        <v>0</v>
      </c>
      <c r="F14" s="231">
        <f>IF('Open Int.'!E14=0,0,'Open Int.'!H14/'Open Int.'!E14)</f>
        <v>0</v>
      </c>
      <c r="G14" s="173">
        <v>0</v>
      </c>
      <c r="H14" s="195">
        <f t="shared" si="0"/>
        <v>0</v>
      </c>
      <c r="I14" s="208">
        <f>IF(Volume!D14=0,0,Volume!F14/Volume!D14)</f>
        <v>0</v>
      </c>
      <c r="J14" s="208">
        <v>0</v>
      </c>
      <c r="K14" s="195">
        <f t="shared" si="1"/>
        <v>0</v>
      </c>
      <c r="L14" s="64"/>
      <c r="M14" s="7"/>
      <c r="N14" s="63"/>
      <c r="O14" s="4"/>
      <c r="P14" s="4"/>
      <c r="Q14" s="4"/>
      <c r="R14" s="4"/>
      <c r="S14" s="4"/>
      <c r="T14" s="4"/>
      <c r="U14" s="65"/>
      <c r="V14" s="4"/>
      <c r="W14" s="4"/>
      <c r="X14" s="4"/>
      <c r="Y14" s="4"/>
      <c r="Z14" s="4"/>
      <c r="AA14" s="3"/>
    </row>
    <row r="15" spans="1:29" s="62" customFormat="1" ht="15">
      <c r="A15" s="239" t="s">
        <v>216</v>
      </c>
      <c r="B15" s="192">
        <f>'Open Int.'!E15</f>
        <v>0</v>
      </c>
      <c r="C15" s="227">
        <f>'Open Int.'!F15</f>
        <v>0</v>
      </c>
      <c r="D15" s="229">
        <f>'Open Int.'!H15</f>
        <v>0</v>
      </c>
      <c r="E15" s="161">
        <f>'Open Int.'!I15</f>
        <v>0</v>
      </c>
      <c r="F15" s="231">
        <f>IF('Open Int.'!E15=0,0,'Open Int.'!H15/'Open Int.'!E15)</f>
        <v>0</v>
      </c>
      <c r="G15" s="173">
        <v>0</v>
      </c>
      <c r="H15" s="195">
        <f t="shared" si="0"/>
        <v>0</v>
      </c>
      <c r="I15" s="208">
        <f>IF(Volume!D15=0,0,Volume!F15/Volume!D15)</f>
        <v>0</v>
      </c>
      <c r="J15" s="208">
        <v>0</v>
      </c>
      <c r="K15" s="195">
        <f t="shared" si="1"/>
        <v>0</v>
      </c>
      <c r="L15" s="64"/>
      <c r="M15" s="7"/>
      <c r="N15" s="63"/>
      <c r="O15" s="4"/>
      <c r="P15" s="4"/>
      <c r="Q15" s="4"/>
      <c r="R15" s="4"/>
      <c r="S15" s="4"/>
      <c r="T15" s="4"/>
      <c r="U15" s="65"/>
      <c r="V15" s="4"/>
      <c r="W15" s="4"/>
      <c r="X15" s="4"/>
      <c r="Y15" s="4"/>
      <c r="Z15" s="4"/>
      <c r="AA15" s="3"/>
      <c r="AB15" s="83"/>
      <c r="AC15" s="82"/>
    </row>
    <row r="16" spans="1:29" s="62" customFormat="1" ht="15">
      <c r="A16" s="239" t="s">
        <v>92</v>
      </c>
      <c r="B16" s="192">
        <f>'Open Int.'!E16</f>
        <v>106400</v>
      </c>
      <c r="C16" s="227">
        <f>'Open Int.'!F16</f>
        <v>0</v>
      </c>
      <c r="D16" s="229">
        <f>'Open Int.'!H16</f>
        <v>5600</v>
      </c>
      <c r="E16" s="161">
        <f>'Open Int.'!I16</f>
        <v>0</v>
      </c>
      <c r="F16" s="231">
        <f>IF('Open Int.'!E16=0,0,'Open Int.'!H16/'Open Int.'!E16)</f>
        <v>0.05263157894736842</v>
      </c>
      <c r="G16" s="173">
        <v>0.05263157894736842</v>
      </c>
      <c r="H16" s="195">
        <f t="shared" si="0"/>
        <v>0</v>
      </c>
      <c r="I16" s="208">
        <f>IF(Volume!D16=0,0,Volume!F16/Volume!D16)</f>
        <v>0</v>
      </c>
      <c r="J16" s="208">
        <v>0.1</v>
      </c>
      <c r="K16" s="195">
        <f t="shared" si="1"/>
        <v>-1</v>
      </c>
      <c r="L16" s="64"/>
      <c r="M16" s="7"/>
      <c r="N16" s="63"/>
      <c r="O16" s="4"/>
      <c r="P16" s="4"/>
      <c r="Q16" s="4"/>
      <c r="R16" s="4"/>
      <c r="S16" s="4"/>
      <c r="T16" s="4"/>
      <c r="U16" s="65"/>
      <c r="V16" s="4"/>
      <c r="W16" s="4"/>
      <c r="X16" s="4"/>
      <c r="Y16" s="4"/>
      <c r="Z16" s="4"/>
      <c r="AA16" s="3"/>
      <c r="AB16" s="83"/>
      <c r="AC16" s="82"/>
    </row>
    <row r="17" spans="1:29" s="62" customFormat="1" ht="15">
      <c r="A17" s="239" t="s">
        <v>93</v>
      </c>
      <c r="B17" s="192">
        <f>'Open Int.'!E17</f>
        <v>148200</v>
      </c>
      <c r="C17" s="227">
        <f>'Open Int.'!F17</f>
        <v>1900</v>
      </c>
      <c r="D17" s="229">
        <f>'Open Int.'!H17</f>
        <v>3800</v>
      </c>
      <c r="E17" s="161">
        <f>'Open Int.'!I17</f>
        <v>0</v>
      </c>
      <c r="F17" s="231">
        <f>IF('Open Int.'!E17=0,0,'Open Int.'!H17/'Open Int.'!E17)</f>
        <v>0.02564102564102564</v>
      </c>
      <c r="G17" s="173">
        <v>0.025974025974025976</v>
      </c>
      <c r="H17" s="195">
        <f t="shared" si="0"/>
        <v>-0.01282051282051292</v>
      </c>
      <c r="I17" s="208">
        <f>IF(Volume!D17=0,0,Volume!F17/Volume!D17)</f>
        <v>0</v>
      </c>
      <c r="J17" s="208">
        <v>0</v>
      </c>
      <c r="K17" s="195">
        <f t="shared" si="1"/>
        <v>0</v>
      </c>
      <c r="L17" s="64"/>
      <c r="M17" s="7"/>
      <c r="N17" s="63"/>
      <c r="O17" s="4"/>
      <c r="P17" s="4"/>
      <c r="Q17" s="4"/>
      <c r="R17" s="4"/>
      <c r="S17" s="4"/>
      <c r="T17" s="4"/>
      <c r="U17" s="65"/>
      <c r="V17" s="4"/>
      <c r="W17" s="4"/>
      <c r="X17" s="4"/>
      <c r="Y17" s="4"/>
      <c r="Z17" s="4"/>
      <c r="AA17" s="3"/>
      <c r="AB17" s="83"/>
      <c r="AC17" s="82"/>
    </row>
    <row r="18" spans="1:29" s="62" customFormat="1" ht="15">
      <c r="A18" s="239" t="s">
        <v>46</v>
      </c>
      <c r="B18" s="192">
        <f>'Open Int.'!E18</f>
        <v>1100</v>
      </c>
      <c r="C18" s="227">
        <f>'Open Int.'!F18</f>
        <v>0</v>
      </c>
      <c r="D18" s="229">
        <f>'Open Int.'!H18</f>
        <v>550</v>
      </c>
      <c r="E18" s="161">
        <f>'Open Int.'!I18</f>
        <v>0</v>
      </c>
      <c r="F18" s="231">
        <f>IF('Open Int.'!E18=0,0,'Open Int.'!H18/'Open Int.'!E18)</f>
        <v>0.5</v>
      </c>
      <c r="G18" s="173">
        <v>0.5</v>
      </c>
      <c r="H18" s="195">
        <f t="shared" si="0"/>
        <v>0</v>
      </c>
      <c r="I18" s="208">
        <f>IF(Volume!D18=0,0,Volume!F18/Volume!D18)</f>
        <v>0</v>
      </c>
      <c r="J18" s="208">
        <v>0</v>
      </c>
      <c r="K18" s="195">
        <f t="shared" si="1"/>
        <v>0</v>
      </c>
      <c r="L18" s="64"/>
      <c r="M18" s="7"/>
      <c r="N18" s="63"/>
      <c r="O18" s="4"/>
      <c r="P18" s="4"/>
      <c r="Q18" s="4"/>
      <c r="R18" s="4"/>
      <c r="S18" s="4"/>
      <c r="T18" s="4"/>
      <c r="U18" s="65"/>
      <c r="V18" s="4"/>
      <c r="W18" s="4"/>
      <c r="X18" s="4"/>
      <c r="Y18" s="4"/>
      <c r="Z18" s="4"/>
      <c r="AA18" s="3"/>
      <c r="AB18" s="83"/>
      <c r="AC18" s="82"/>
    </row>
    <row r="19" spans="1:27" s="9" customFormat="1" ht="15">
      <c r="A19" s="239" t="s">
        <v>155</v>
      </c>
      <c r="B19" s="192">
        <f>'Open Int.'!E19</f>
        <v>7000</v>
      </c>
      <c r="C19" s="227">
        <f>'Open Int.'!F19</f>
        <v>0</v>
      </c>
      <c r="D19" s="229">
        <f>'Open Int.'!H19</f>
        <v>1000</v>
      </c>
      <c r="E19" s="161">
        <f>'Open Int.'!I19</f>
        <v>0</v>
      </c>
      <c r="F19" s="231">
        <f>IF('Open Int.'!E19=0,0,'Open Int.'!H19/'Open Int.'!E19)</f>
        <v>0.14285714285714285</v>
      </c>
      <c r="G19" s="173">
        <v>0.14285714285714285</v>
      </c>
      <c r="H19" s="195">
        <f t="shared" si="0"/>
        <v>0</v>
      </c>
      <c r="I19" s="208">
        <f>IF(Volume!D19=0,0,Volume!F19/Volume!D19)</f>
        <v>0</v>
      </c>
      <c r="J19" s="208">
        <v>0</v>
      </c>
      <c r="K19" s="195">
        <f t="shared" si="1"/>
        <v>0</v>
      </c>
      <c r="L19" s="64"/>
      <c r="M19" s="7"/>
      <c r="N19" s="63"/>
      <c r="O19" s="4"/>
      <c r="P19" s="4"/>
      <c r="Q19" s="4"/>
      <c r="R19" s="4"/>
      <c r="S19" s="4"/>
      <c r="T19" s="4"/>
      <c r="U19" s="65"/>
      <c r="V19" s="4"/>
      <c r="W19" s="4"/>
      <c r="X19" s="4"/>
      <c r="Y19" s="4"/>
      <c r="Z19" s="4"/>
      <c r="AA19" s="3"/>
    </row>
    <row r="20" spans="1:27" s="9" customFormat="1" ht="15">
      <c r="A20" s="239" t="s">
        <v>156</v>
      </c>
      <c r="B20" s="192">
        <f>'Open Int.'!E20</f>
        <v>50000</v>
      </c>
      <c r="C20" s="227">
        <f>'Open Int.'!F20</f>
        <v>1000</v>
      </c>
      <c r="D20" s="229">
        <f>'Open Int.'!H20</f>
        <v>3000</v>
      </c>
      <c r="E20" s="161">
        <f>'Open Int.'!I20</f>
        <v>0</v>
      </c>
      <c r="F20" s="231">
        <f>IF('Open Int.'!E20=0,0,'Open Int.'!H20/'Open Int.'!E20)</f>
        <v>0.06</v>
      </c>
      <c r="G20" s="173">
        <v>0.061224489795918366</v>
      </c>
      <c r="H20" s="195">
        <f t="shared" si="0"/>
        <v>-0.020000000000000014</v>
      </c>
      <c r="I20" s="208">
        <f>IF(Volume!D20=0,0,Volume!F20/Volume!D20)</f>
        <v>0</v>
      </c>
      <c r="J20" s="208">
        <v>0</v>
      </c>
      <c r="K20" s="195">
        <f t="shared" si="1"/>
        <v>0</v>
      </c>
      <c r="L20" s="64"/>
      <c r="M20" s="7"/>
      <c r="N20" s="63"/>
      <c r="O20" s="4"/>
      <c r="P20" s="4"/>
      <c r="Q20" s="4"/>
      <c r="R20" s="4"/>
      <c r="S20" s="4"/>
      <c r="T20" s="4"/>
      <c r="U20" s="65"/>
      <c r="V20" s="4"/>
      <c r="W20" s="4"/>
      <c r="X20" s="4"/>
      <c r="Y20" s="4"/>
      <c r="Z20" s="4"/>
      <c r="AA20" s="3"/>
    </row>
    <row r="21" spans="1:29" s="62" customFormat="1" ht="15">
      <c r="A21" s="239" t="s">
        <v>1</v>
      </c>
      <c r="B21" s="192">
        <f>'Open Int.'!E21</f>
        <v>2100</v>
      </c>
      <c r="C21" s="227">
        <f>'Open Int.'!F21</f>
        <v>300</v>
      </c>
      <c r="D21" s="229">
        <f>'Open Int.'!H21</f>
        <v>900</v>
      </c>
      <c r="E21" s="161">
        <f>'Open Int.'!I21</f>
        <v>600</v>
      </c>
      <c r="F21" s="231">
        <f>IF('Open Int.'!E21=0,0,'Open Int.'!H21/'Open Int.'!E21)</f>
        <v>0.42857142857142855</v>
      </c>
      <c r="G21" s="173">
        <v>0.16666666666666666</v>
      </c>
      <c r="H21" s="195">
        <f t="shared" si="0"/>
        <v>1.5714285714285712</v>
      </c>
      <c r="I21" s="208">
        <f>IF(Volume!D21=0,0,Volume!F21/Volume!D21)</f>
        <v>1</v>
      </c>
      <c r="J21" s="208">
        <v>1</v>
      </c>
      <c r="K21" s="195">
        <f t="shared" si="1"/>
        <v>0</v>
      </c>
      <c r="L21" s="64"/>
      <c r="M21" s="7"/>
      <c r="N21" s="63"/>
      <c r="O21" s="4"/>
      <c r="P21" s="4"/>
      <c r="Q21" s="4"/>
      <c r="R21" s="4"/>
      <c r="S21" s="4"/>
      <c r="T21" s="4"/>
      <c r="U21" s="65"/>
      <c r="V21" s="4"/>
      <c r="W21" s="4"/>
      <c r="X21" s="4"/>
      <c r="Y21" s="4"/>
      <c r="Z21" s="4"/>
      <c r="AA21" s="3"/>
      <c r="AB21" s="83"/>
      <c r="AC21" s="82"/>
    </row>
    <row r="22" spans="1:27" s="8" customFormat="1" ht="15">
      <c r="A22" s="239" t="s">
        <v>180</v>
      </c>
      <c r="B22" s="192">
        <f>'Open Int.'!E22</f>
        <v>91200</v>
      </c>
      <c r="C22" s="227">
        <f>'Open Int.'!F22</f>
        <v>0</v>
      </c>
      <c r="D22" s="229">
        <f>'Open Int.'!H22</f>
        <v>0</v>
      </c>
      <c r="E22" s="161">
        <f>'Open Int.'!I22</f>
        <v>0</v>
      </c>
      <c r="F22" s="231">
        <f>IF('Open Int.'!E22=0,0,'Open Int.'!H22/'Open Int.'!E22)</f>
        <v>0</v>
      </c>
      <c r="G22" s="173">
        <v>0</v>
      </c>
      <c r="H22" s="195">
        <f t="shared" si="0"/>
        <v>0</v>
      </c>
      <c r="I22" s="208">
        <f>IF(Volume!D22=0,0,Volume!F22/Volume!D22)</f>
        <v>0</v>
      </c>
      <c r="J22" s="208">
        <v>0</v>
      </c>
      <c r="K22" s="195">
        <f t="shared" si="1"/>
        <v>0</v>
      </c>
      <c r="L22" s="64"/>
      <c r="M22" s="7"/>
      <c r="N22" s="63"/>
      <c r="O22" s="4"/>
      <c r="P22" s="4"/>
      <c r="Q22" s="4"/>
      <c r="R22" s="4"/>
      <c r="S22" s="4"/>
      <c r="T22" s="4"/>
      <c r="U22" s="65"/>
      <c r="V22" s="4"/>
      <c r="W22" s="4"/>
      <c r="X22" s="4"/>
      <c r="Y22" s="4"/>
      <c r="Z22" s="4"/>
      <c r="AA22" s="3"/>
    </row>
    <row r="23" spans="1:27" s="8" customFormat="1" ht="15">
      <c r="A23" s="239" t="s">
        <v>181</v>
      </c>
      <c r="B23" s="192">
        <f>'Open Int.'!E23</f>
        <v>265500</v>
      </c>
      <c r="C23" s="227">
        <f>'Open Int.'!F23</f>
        <v>0</v>
      </c>
      <c r="D23" s="229">
        <f>'Open Int.'!H23</f>
        <v>4500</v>
      </c>
      <c r="E23" s="161">
        <f>'Open Int.'!I23</f>
        <v>0</v>
      </c>
      <c r="F23" s="231">
        <f>IF('Open Int.'!E23=0,0,'Open Int.'!H23/'Open Int.'!E23)</f>
        <v>0.01694915254237288</v>
      </c>
      <c r="G23" s="173">
        <v>0.01694915254237288</v>
      </c>
      <c r="H23" s="195">
        <f t="shared" si="0"/>
        <v>0</v>
      </c>
      <c r="I23" s="208">
        <f>IF(Volume!D23=0,0,Volume!F23/Volume!D23)</f>
        <v>0</v>
      </c>
      <c r="J23" s="208">
        <v>0</v>
      </c>
      <c r="K23" s="195">
        <f t="shared" si="1"/>
        <v>0</v>
      </c>
      <c r="L23" s="64"/>
      <c r="M23" s="7"/>
      <c r="N23" s="63"/>
      <c r="O23" s="4"/>
      <c r="P23" s="4"/>
      <c r="Q23" s="4"/>
      <c r="R23" s="4"/>
      <c r="S23" s="4"/>
      <c r="T23" s="4"/>
      <c r="U23" s="65"/>
      <c r="V23" s="4"/>
      <c r="W23" s="4"/>
      <c r="X23" s="4"/>
      <c r="Y23" s="4"/>
      <c r="Z23" s="4"/>
      <c r="AA23" s="3"/>
    </row>
    <row r="24" spans="1:29" s="62" customFormat="1" ht="15">
      <c r="A24" s="239" t="s">
        <v>2</v>
      </c>
      <c r="B24" s="192">
        <f>'Open Int.'!E24</f>
        <v>23100</v>
      </c>
      <c r="C24" s="227">
        <f>'Open Int.'!F24</f>
        <v>550</v>
      </c>
      <c r="D24" s="229">
        <f>'Open Int.'!H24</f>
        <v>20900</v>
      </c>
      <c r="E24" s="161">
        <f>'Open Int.'!I24</f>
        <v>0</v>
      </c>
      <c r="F24" s="231">
        <f>IF('Open Int.'!E24=0,0,'Open Int.'!H24/'Open Int.'!E24)</f>
        <v>0.9047619047619048</v>
      </c>
      <c r="G24" s="173">
        <v>0.926829268292683</v>
      </c>
      <c r="H24" s="195">
        <f t="shared" si="0"/>
        <v>-0.023809523809523853</v>
      </c>
      <c r="I24" s="208">
        <f>IF(Volume!D24=0,0,Volume!F24/Volume!D24)</f>
        <v>0</v>
      </c>
      <c r="J24" s="208">
        <v>0</v>
      </c>
      <c r="K24" s="195">
        <f t="shared" si="1"/>
        <v>0</v>
      </c>
      <c r="L24" s="64"/>
      <c r="M24" s="7"/>
      <c r="N24" s="63"/>
      <c r="O24" s="4"/>
      <c r="P24" s="4"/>
      <c r="Q24" s="4"/>
      <c r="R24" s="4"/>
      <c r="S24" s="4"/>
      <c r="T24" s="4"/>
      <c r="U24" s="65"/>
      <c r="V24" s="4"/>
      <c r="W24" s="4"/>
      <c r="X24" s="4"/>
      <c r="Y24" s="4"/>
      <c r="Z24" s="4"/>
      <c r="AA24" s="3"/>
      <c r="AB24" s="83"/>
      <c r="AC24" s="82"/>
    </row>
    <row r="25" spans="1:29" s="62" customFormat="1" ht="15">
      <c r="A25" s="239" t="s">
        <v>94</v>
      </c>
      <c r="B25" s="192">
        <f>'Open Int.'!E25</f>
        <v>6400</v>
      </c>
      <c r="C25" s="227">
        <f>'Open Int.'!F25</f>
        <v>-1600</v>
      </c>
      <c r="D25" s="229">
        <f>'Open Int.'!H25</f>
        <v>0</v>
      </c>
      <c r="E25" s="161">
        <f>'Open Int.'!I25</f>
        <v>0</v>
      </c>
      <c r="F25" s="231">
        <f>IF('Open Int.'!E25=0,0,'Open Int.'!H25/'Open Int.'!E25)</f>
        <v>0</v>
      </c>
      <c r="G25" s="173">
        <v>0</v>
      </c>
      <c r="H25" s="195">
        <f t="shared" si="0"/>
        <v>0</v>
      </c>
      <c r="I25" s="208">
        <f>IF(Volume!D25=0,0,Volume!F25/Volume!D25)</f>
        <v>0</v>
      </c>
      <c r="J25" s="208">
        <v>0</v>
      </c>
      <c r="K25" s="195">
        <f t="shared" si="1"/>
        <v>0</v>
      </c>
      <c r="L25" s="64"/>
      <c r="M25" s="7"/>
      <c r="N25" s="63"/>
      <c r="O25" s="4"/>
      <c r="P25" s="4"/>
      <c r="Q25" s="4"/>
      <c r="R25" s="4"/>
      <c r="S25" s="4"/>
      <c r="T25" s="4"/>
      <c r="U25" s="65"/>
      <c r="V25" s="4"/>
      <c r="W25" s="4"/>
      <c r="X25" s="4"/>
      <c r="Y25" s="4"/>
      <c r="Z25" s="4"/>
      <c r="AA25" s="3"/>
      <c r="AB25" s="83"/>
      <c r="AC25" s="82"/>
    </row>
    <row r="26" spans="1:27" s="8" customFormat="1" ht="15">
      <c r="A26" s="239" t="s">
        <v>157</v>
      </c>
      <c r="B26" s="192">
        <f>'Open Int.'!E26</f>
        <v>158950</v>
      </c>
      <c r="C26" s="227">
        <f>'Open Int.'!F26</f>
        <v>7650</v>
      </c>
      <c r="D26" s="229">
        <f>'Open Int.'!H26</f>
        <v>8500</v>
      </c>
      <c r="E26" s="161">
        <f>'Open Int.'!I26</f>
        <v>850</v>
      </c>
      <c r="F26" s="231">
        <f>IF('Open Int.'!E26=0,0,'Open Int.'!H26/'Open Int.'!E26)</f>
        <v>0.053475935828877004</v>
      </c>
      <c r="G26" s="173">
        <v>0.05056179775280899</v>
      </c>
      <c r="H26" s="195">
        <f t="shared" si="0"/>
        <v>0.05763517528223411</v>
      </c>
      <c r="I26" s="208">
        <f>IF(Volume!D26=0,0,Volume!F26/Volume!D26)</f>
        <v>0.047619047619047616</v>
      </c>
      <c r="J26" s="208">
        <v>0</v>
      </c>
      <c r="K26" s="195">
        <f t="shared" si="1"/>
        <v>0</v>
      </c>
      <c r="L26" s="64"/>
      <c r="M26" s="7"/>
      <c r="N26" s="63"/>
      <c r="O26" s="4"/>
      <c r="P26" s="4"/>
      <c r="Q26" s="4"/>
      <c r="R26" s="4"/>
      <c r="S26" s="4"/>
      <c r="T26" s="4"/>
      <c r="U26" s="65"/>
      <c r="V26" s="4"/>
      <c r="W26" s="4"/>
      <c r="X26" s="4"/>
      <c r="Y26" s="4"/>
      <c r="Z26" s="4"/>
      <c r="AA26" s="3"/>
    </row>
    <row r="27" spans="1:27" s="8" customFormat="1" ht="15">
      <c r="A27" s="239" t="s">
        <v>182</v>
      </c>
      <c r="B27" s="192">
        <f>'Open Int.'!E27</f>
        <v>1100</v>
      </c>
      <c r="C27" s="227">
        <f>'Open Int.'!F27</f>
        <v>0</v>
      </c>
      <c r="D27" s="229">
        <f>'Open Int.'!H27</f>
        <v>0</v>
      </c>
      <c r="E27" s="161">
        <f>'Open Int.'!I27</f>
        <v>0</v>
      </c>
      <c r="F27" s="231">
        <f>IF('Open Int.'!E27=0,0,'Open Int.'!H27/'Open Int.'!E27)</f>
        <v>0</v>
      </c>
      <c r="G27" s="173">
        <v>0</v>
      </c>
      <c r="H27" s="195">
        <f t="shared" si="0"/>
        <v>0</v>
      </c>
      <c r="I27" s="208">
        <f>IF(Volume!D27=0,0,Volume!F27/Volume!D27)</f>
        <v>0</v>
      </c>
      <c r="J27" s="208">
        <v>0</v>
      </c>
      <c r="K27" s="195">
        <f t="shared" si="1"/>
        <v>0</v>
      </c>
      <c r="L27" s="64"/>
      <c r="M27" s="7"/>
      <c r="N27" s="63"/>
      <c r="O27" s="4"/>
      <c r="P27" s="4"/>
      <c r="Q27" s="4"/>
      <c r="R27" s="4"/>
      <c r="S27" s="4"/>
      <c r="T27" s="4"/>
      <c r="U27" s="65"/>
      <c r="V27" s="4"/>
      <c r="W27" s="4"/>
      <c r="X27" s="4"/>
      <c r="Y27" s="4"/>
      <c r="Z27" s="4"/>
      <c r="AA27" s="3"/>
    </row>
    <row r="28" spans="1:27" s="8" customFormat="1" ht="15">
      <c r="A28" s="239" t="s">
        <v>183</v>
      </c>
      <c r="B28" s="192">
        <f>'Open Int.'!E28</f>
        <v>952200</v>
      </c>
      <c r="C28" s="227">
        <f>'Open Int.'!F28</f>
        <v>6900</v>
      </c>
      <c r="D28" s="229">
        <f>'Open Int.'!H28</f>
        <v>27600</v>
      </c>
      <c r="E28" s="161">
        <f>'Open Int.'!I28</f>
        <v>0</v>
      </c>
      <c r="F28" s="231">
        <f>IF('Open Int.'!E28=0,0,'Open Int.'!H28/'Open Int.'!E28)</f>
        <v>0.028985507246376812</v>
      </c>
      <c r="G28" s="173">
        <v>0.029197080291970802</v>
      </c>
      <c r="H28" s="195">
        <f t="shared" si="0"/>
        <v>-0.007246376811594158</v>
      </c>
      <c r="I28" s="208">
        <f>IF(Volume!D28=0,0,Volume!F28/Volume!D28)</f>
        <v>0</v>
      </c>
      <c r="J28" s="208">
        <v>0</v>
      </c>
      <c r="K28" s="195">
        <f t="shared" si="1"/>
        <v>0</v>
      </c>
      <c r="L28" s="64"/>
      <c r="M28" s="7"/>
      <c r="N28" s="63"/>
      <c r="O28" s="4"/>
      <c r="P28" s="4"/>
      <c r="Q28" s="4"/>
      <c r="R28" s="4"/>
      <c r="S28" s="4"/>
      <c r="T28" s="4"/>
      <c r="U28" s="65"/>
      <c r="V28" s="4"/>
      <c r="W28" s="4"/>
      <c r="X28" s="4"/>
      <c r="Y28" s="4"/>
      <c r="Z28" s="4"/>
      <c r="AA28" s="3"/>
    </row>
    <row r="29" spans="1:27" s="8" customFormat="1" ht="15">
      <c r="A29" s="239" t="s">
        <v>158</v>
      </c>
      <c r="B29" s="192">
        <f>'Open Int.'!E29</f>
        <v>0</v>
      </c>
      <c r="C29" s="227">
        <f>'Open Int.'!F29</f>
        <v>0</v>
      </c>
      <c r="D29" s="229">
        <f>'Open Int.'!H29</f>
        <v>0</v>
      </c>
      <c r="E29" s="161">
        <f>'Open Int.'!I29</f>
        <v>0</v>
      </c>
      <c r="F29" s="231">
        <f>IF('Open Int.'!E29=0,0,'Open Int.'!H29/'Open Int.'!E29)</f>
        <v>0</v>
      </c>
      <c r="G29" s="173">
        <v>0</v>
      </c>
      <c r="H29" s="195">
        <f t="shared" si="0"/>
        <v>0</v>
      </c>
      <c r="I29" s="208">
        <f>IF(Volume!D29=0,0,Volume!F29/Volume!D29)</f>
        <v>0</v>
      </c>
      <c r="J29" s="208">
        <v>0</v>
      </c>
      <c r="K29" s="195">
        <f t="shared" si="1"/>
        <v>0</v>
      </c>
      <c r="L29" s="64"/>
      <c r="M29" s="7"/>
      <c r="N29" s="63"/>
      <c r="O29" s="4"/>
      <c r="P29" s="4"/>
      <c r="Q29" s="4"/>
      <c r="R29" s="4"/>
      <c r="S29" s="4"/>
      <c r="T29" s="4"/>
      <c r="U29" s="65"/>
      <c r="V29" s="4"/>
      <c r="W29" s="4"/>
      <c r="X29" s="4"/>
      <c r="Y29" s="4"/>
      <c r="Z29" s="4"/>
      <c r="AA29" s="3"/>
    </row>
    <row r="30" spans="1:29" s="62" customFormat="1" ht="15">
      <c r="A30" s="239" t="s">
        <v>3</v>
      </c>
      <c r="B30" s="192">
        <f>'Open Int.'!E30</f>
        <v>87000</v>
      </c>
      <c r="C30" s="227">
        <f>'Open Int.'!F30</f>
        <v>3000</v>
      </c>
      <c r="D30" s="229">
        <f>'Open Int.'!H30</f>
        <v>3000</v>
      </c>
      <c r="E30" s="161">
        <f>'Open Int.'!I30</f>
        <v>-1000</v>
      </c>
      <c r="F30" s="231">
        <f>IF('Open Int.'!E30=0,0,'Open Int.'!H30/'Open Int.'!E30)</f>
        <v>0.034482758620689655</v>
      </c>
      <c r="G30" s="173">
        <v>0.047619047619047616</v>
      </c>
      <c r="H30" s="195">
        <f t="shared" si="0"/>
        <v>-0.27586206896551724</v>
      </c>
      <c r="I30" s="208">
        <f>IF(Volume!D30=0,0,Volume!F30/Volume!D30)</f>
        <v>0.3333333333333333</v>
      </c>
      <c r="J30" s="208">
        <v>0</v>
      </c>
      <c r="K30" s="195">
        <f t="shared" si="1"/>
        <v>0</v>
      </c>
      <c r="L30" s="64"/>
      <c r="M30" s="7"/>
      <c r="N30" s="63"/>
      <c r="O30" s="4"/>
      <c r="P30" s="4"/>
      <c r="Q30" s="4"/>
      <c r="R30" s="4"/>
      <c r="S30" s="4"/>
      <c r="T30" s="4"/>
      <c r="U30" s="65"/>
      <c r="V30" s="4"/>
      <c r="W30" s="4"/>
      <c r="X30" s="4"/>
      <c r="Y30" s="4"/>
      <c r="Z30" s="4"/>
      <c r="AA30" s="3"/>
      <c r="AB30" s="83"/>
      <c r="AC30" s="82"/>
    </row>
    <row r="31" spans="1:27" s="8" customFormat="1" ht="15">
      <c r="A31" s="239" t="s">
        <v>159</v>
      </c>
      <c r="B31" s="192">
        <f>'Open Int.'!E31</f>
        <v>0</v>
      </c>
      <c r="C31" s="227">
        <f>'Open Int.'!F31</f>
        <v>0</v>
      </c>
      <c r="D31" s="229">
        <f>'Open Int.'!H31</f>
        <v>0</v>
      </c>
      <c r="E31" s="161">
        <f>'Open Int.'!I31</f>
        <v>0</v>
      </c>
      <c r="F31" s="231">
        <f>IF('Open Int.'!E31=0,0,'Open Int.'!H31/'Open Int.'!E31)</f>
        <v>0</v>
      </c>
      <c r="G31" s="173">
        <v>0</v>
      </c>
      <c r="H31" s="195">
        <f t="shared" si="0"/>
        <v>0</v>
      </c>
      <c r="I31" s="208">
        <f>IF(Volume!D31=0,0,Volume!F31/Volume!D31)</f>
        <v>0</v>
      </c>
      <c r="J31" s="208">
        <v>0</v>
      </c>
      <c r="K31" s="195">
        <f t="shared" si="1"/>
        <v>0</v>
      </c>
      <c r="L31" s="64"/>
      <c r="M31" s="7"/>
      <c r="N31" s="63"/>
      <c r="O31" s="4"/>
      <c r="P31" s="4"/>
      <c r="Q31" s="4"/>
      <c r="R31" s="4"/>
      <c r="S31" s="4"/>
      <c r="T31" s="4"/>
      <c r="U31" s="65"/>
      <c r="V31" s="4"/>
      <c r="W31" s="4"/>
      <c r="X31" s="4"/>
      <c r="Y31" s="4"/>
      <c r="Z31" s="4"/>
      <c r="AA31" s="3"/>
    </row>
    <row r="32" spans="1:27" s="8" customFormat="1" ht="15">
      <c r="A32" s="239" t="s">
        <v>244</v>
      </c>
      <c r="B32" s="192">
        <f>'Open Int.'!E32</f>
        <v>1050</v>
      </c>
      <c r="C32" s="227">
        <f>'Open Int.'!F32</f>
        <v>0</v>
      </c>
      <c r="D32" s="229">
        <f>'Open Int.'!H32</f>
        <v>0</v>
      </c>
      <c r="E32" s="161">
        <f>'Open Int.'!I32</f>
        <v>0</v>
      </c>
      <c r="F32" s="231">
        <f>IF('Open Int.'!E32=0,0,'Open Int.'!H32/'Open Int.'!E32)</f>
        <v>0</v>
      </c>
      <c r="G32" s="173">
        <v>0</v>
      </c>
      <c r="H32" s="195">
        <f t="shared" si="0"/>
        <v>0</v>
      </c>
      <c r="I32" s="208">
        <f>IF(Volume!D32=0,0,Volume!F32/Volume!D32)</f>
        <v>0</v>
      </c>
      <c r="J32" s="208">
        <v>0</v>
      </c>
      <c r="K32" s="195">
        <f t="shared" si="1"/>
        <v>0</v>
      </c>
      <c r="L32" s="64"/>
      <c r="M32" s="7"/>
      <c r="N32" s="63"/>
      <c r="O32" s="4"/>
      <c r="P32" s="4"/>
      <c r="Q32" s="4"/>
      <c r="R32" s="4"/>
      <c r="S32" s="4"/>
      <c r="T32" s="4"/>
      <c r="U32" s="65"/>
      <c r="V32" s="4"/>
      <c r="W32" s="4"/>
      <c r="X32" s="4"/>
      <c r="Y32" s="4"/>
      <c r="Z32" s="4"/>
      <c r="AA32" s="3"/>
    </row>
    <row r="33" spans="1:27" s="8" customFormat="1" ht="15">
      <c r="A33" s="239" t="s">
        <v>184</v>
      </c>
      <c r="B33" s="192">
        <f>'Open Int.'!E33</f>
        <v>0</v>
      </c>
      <c r="C33" s="227">
        <f>'Open Int.'!F33</f>
        <v>0</v>
      </c>
      <c r="D33" s="229">
        <f>'Open Int.'!H33</f>
        <v>0</v>
      </c>
      <c r="E33" s="161">
        <f>'Open Int.'!I33</f>
        <v>0</v>
      </c>
      <c r="F33" s="231">
        <f>IF('Open Int.'!E33=0,0,'Open Int.'!H33/'Open Int.'!E33)</f>
        <v>0</v>
      </c>
      <c r="G33" s="173">
        <v>0</v>
      </c>
      <c r="H33" s="195">
        <f t="shared" si="0"/>
        <v>0</v>
      </c>
      <c r="I33" s="208">
        <f>IF(Volume!D33=0,0,Volume!F33/Volume!D33)</f>
        <v>0</v>
      </c>
      <c r="J33" s="208">
        <v>0</v>
      </c>
      <c r="K33" s="195">
        <f t="shared" si="1"/>
        <v>0</v>
      </c>
      <c r="L33" s="64"/>
      <c r="M33" s="7"/>
      <c r="N33" s="63"/>
      <c r="O33" s="4"/>
      <c r="P33" s="4"/>
      <c r="Q33" s="4"/>
      <c r="R33" s="4"/>
      <c r="S33" s="4"/>
      <c r="T33" s="4"/>
      <c r="U33" s="65"/>
      <c r="V33" s="4"/>
      <c r="W33" s="4"/>
      <c r="X33" s="4"/>
      <c r="Y33" s="4"/>
      <c r="Z33" s="4"/>
      <c r="AA33" s="3"/>
    </row>
    <row r="34" spans="1:27" s="8" customFormat="1" ht="15">
      <c r="A34" s="239" t="s">
        <v>206</v>
      </c>
      <c r="B34" s="192">
        <f>'Open Int.'!E34</f>
        <v>15200</v>
      </c>
      <c r="C34" s="227">
        <f>'Open Int.'!F34</f>
        <v>0</v>
      </c>
      <c r="D34" s="229">
        <f>'Open Int.'!H34</f>
        <v>0</v>
      </c>
      <c r="E34" s="161">
        <f>'Open Int.'!I34</f>
        <v>0</v>
      </c>
      <c r="F34" s="231">
        <f>IF('Open Int.'!E34=0,0,'Open Int.'!H34/'Open Int.'!E34)</f>
        <v>0</v>
      </c>
      <c r="G34" s="173">
        <v>0</v>
      </c>
      <c r="H34" s="195">
        <f t="shared" si="0"/>
        <v>0</v>
      </c>
      <c r="I34" s="208">
        <f>IF(Volume!D34=0,0,Volume!F34/Volume!D34)</f>
        <v>0</v>
      </c>
      <c r="J34" s="208">
        <v>0</v>
      </c>
      <c r="K34" s="195">
        <f t="shared" si="1"/>
        <v>0</v>
      </c>
      <c r="L34" s="64"/>
      <c r="M34" s="7"/>
      <c r="N34" s="63"/>
      <c r="O34" s="4"/>
      <c r="P34" s="4"/>
      <c r="Q34" s="4"/>
      <c r="R34" s="4"/>
      <c r="S34" s="4"/>
      <c r="T34" s="4"/>
      <c r="U34" s="65"/>
      <c r="V34" s="4"/>
      <c r="W34" s="4"/>
      <c r="X34" s="4"/>
      <c r="Y34" s="4"/>
      <c r="Z34" s="4"/>
      <c r="AA34" s="3"/>
    </row>
    <row r="35" spans="1:27" s="8" customFormat="1" ht="15">
      <c r="A35" s="239" t="s">
        <v>245</v>
      </c>
      <c r="B35" s="192">
        <f>'Open Int.'!E35</f>
        <v>154800</v>
      </c>
      <c r="C35" s="227">
        <f>'Open Int.'!F35</f>
        <v>10800</v>
      </c>
      <c r="D35" s="229">
        <f>'Open Int.'!H35</f>
        <v>14400</v>
      </c>
      <c r="E35" s="161">
        <f>'Open Int.'!I35</f>
        <v>0</v>
      </c>
      <c r="F35" s="231">
        <f>IF('Open Int.'!E35=0,0,'Open Int.'!H35/'Open Int.'!E35)</f>
        <v>0.09302325581395349</v>
      </c>
      <c r="G35" s="173">
        <v>0.1</v>
      </c>
      <c r="H35" s="195">
        <f t="shared" si="0"/>
        <v>-0.06976744186046518</v>
      </c>
      <c r="I35" s="208">
        <f>IF(Volume!D35=0,0,Volume!F35/Volume!D35)</f>
        <v>0</v>
      </c>
      <c r="J35" s="208">
        <v>0</v>
      </c>
      <c r="K35" s="195">
        <f t="shared" si="1"/>
        <v>0</v>
      </c>
      <c r="L35" s="64"/>
      <c r="M35" s="7"/>
      <c r="N35" s="63"/>
      <c r="O35" s="4"/>
      <c r="P35" s="4"/>
      <c r="Q35" s="4"/>
      <c r="R35" s="4"/>
      <c r="S35" s="4"/>
      <c r="T35" s="4"/>
      <c r="U35" s="65"/>
      <c r="V35" s="4"/>
      <c r="W35" s="4"/>
      <c r="X35" s="4"/>
      <c r="Y35" s="4"/>
      <c r="Z35" s="4"/>
      <c r="AA35" s="3"/>
    </row>
    <row r="36" spans="1:27" s="8" customFormat="1" ht="15">
      <c r="A36" s="239" t="s">
        <v>185</v>
      </c>
      <c r="B36" s="192">
        <f>'Open Int.'!E36</f>
        <v>0</v>
      </c>
      <c r="C36" s="227">
        <f>'Open Int.'!F36</f>
        <v>0</v>
      </c>
      <c r="D36" s="229">
        <f>'Open Int.'!H36</f>
        <v>0</v>
      </c>
      <c r="E36" s="161">
        <f>'Open Int.'!I36</f>
        <v>0</v>
      </c>
      <c r="F36" s="231">
        <f>IF('Open Int.'!E36=0,0,'Open Int.'!H36/'Open Int.'!E36)</f>
        <v>0</v>
      </c>
      <c r="G36" s="173">
        <v>0</v>
      </c>
      <c r="H36" s="195">
        <f t="shared" si="0"/>
        <v>0</v>
      </c>
      <c r="I36" s="208">
        <f>IF(Volume!D36=0,0,Volume!F36/Volume!D36)</f>
        <v>0</v>
      </c>
      <c r="J36" s="208">
        <v>0</v>
      </c>
      <c r="K36" s="195">
        <f t="shared" si="1"/>
        <v>0</v>
      </c>
      <c r="L36" s="64"/>
      <c r="M36" s="7"/>
      <c r="N36" s="63"/>
      <c r="O36" s="4"/>
      <c r="P36" s="4"/>
      <c r="Q36" s="4"/>
      <c r="R36" s="4"/>
      <c r="S36" s="4"/>
      <c r="T36" s="4"/>
      <c r="U36" s="65"/>
      <c r="V36" s="4"/>
      <c r="W36" s="4"/>
      <c r="X36" s="4"/>
      <c r="Y36" s="4"/>
      <c r="Z36" s="4"/>
      <c r="AA36" s="3"/>
    </row>
    <row r="37" spans="1:29" s="62" customFormat="1" ht="15">
      <c r="A37" s="239" t="s">
        <v>217</v>
      </c>
      <c r="B37" s="192">
        <f>'Open Int.'!E37</f>
        <v>400</v>
      </c>
      <c r="C37" s="227">
        <f>'Open Int.'!F37</f>
        <v>0</v>
      </c>
      <c r="D37" s="229">
        <f>'Open Int.'!H37</f>
        <v>0</v>
      </c>
      <c r="E37" s="161">
        <f>'Open Int.'!I37</f>
        <v>0</v>
      </c>
      <c r="F37" s="231">
        <f>IF('Open Int.'!E37=0,0,'Open Int.'!H37/'Open Int.'!E37)</f>
        <v>0</v>
      </c>
      <c r="G37" s="173">
        <v>0</v>
      </c>
      <c r="H37" s="195">
        <f t="shared" si="0"/>
        <v>0</v>
      </c>
      <c r="I37" s="208">
        <f>IF(Volume!D37=0,0,Volume!F37/Volume!D37)</f>
        <v>0</v>
      </c>
      <c r="J37" s="208">
        <v>0</v>
      </c>
      <c r="K37" s="195">
        <f t="shared" si="1"/>
        <v>0</v>
      </c>
      <c r="L37" s="64"/>
      <c r="M37" s="7"/>
      <c r="N37" s="63"/>
      <c r="O37" s="4"/>
      <c r="P37" s="4"/>
      <c r="Q37" s="4"/>
      <c r="R37" s="4"/>
      <c r="S37" s="4"/>
      <c r="T37" s="4"/>
      <c r="U37" s="65"/>
      <c r="V37" s="4"/>
      <c r="W37" s="4"/>
      <c r="X37" s="4"/>
      <c r="Y37" s="4"/>
      <c r="Z37" s="4"/>
      <c r="AA37" s="3"/>
      <c r="AB37" s="83"/>
      <c r="AC37" s="82"/>
    </row>
    <row r="38" spans="1:27" s="8" customFormat="1" ht="15">
      <c r="A38" s="239" t="s">
        <v>246</v>
      </c>
      <c r="B38" s="192">
        <f>'Open Int.'!E38</f>
        <v>283200</v>
      </c>
      <c r="C38" s="227">
        <f>'Open Int.'!F38</f>
        <v>0</v>
      </c>
      <c r="D38" s="229">
        <f>'Open Int.'!H38</f>
        <v>26400</v>
      </c>
      <c r="E38" s="161">
        <f>'Open Int.'!I38</f>
        <v>0</v>
      </c>
      <c r="F38" s="231">
        <f>IF('Open Int.'!E38=0,0,'Open Int.'!H38/'Open Int.'!E38)</f>
        <v>0.09322033898305085</v>
      </c>
      <c r="G38" s="173">
        <v>0.09322033898305085</v>
      </c>
      <c r="H38" s="195">
        <f t="shared" si="0"/>
        <v>0</v>
      </c>
      <c r="I38" s="208">
        <f>IF(Volume!D38=0,0,Volume!F38/Volume!D38)</f>
        <v>0</v>
      </c>
      <c r="J38" s="208">
        <v>0</v>
      </c>
      <c r="K38" s="195">
        <f t="shared" si="1"/>
        <v>0</v>
      </c>
      <c r="L38" s="64"/>
      <c r="M38" s="7"/>
      <c r="N38" s="63"/>
      <c r="O38" s="4"/>
      <c r="P38" s="4"/>
      <c r="Q38" s="4"/>
      <c r="R38" s="4"/>
      <c r="S38" s="4"/>
      <c r="T38" s="4"/>
      <c r="U38" s="65"/>
      <c r="V38" s="4"/>
      <c r="W38" s="4"/>
      <c r="X38" s="4"/>
      <c r="Y38" s="4"/>
      <c r="Z38" s="4"/>
      <c r="AA38" s="3"/>
    </row>
    <row r="39" spans="1:27" s="8" customFormat="1" ht="15">
      <c r="A39" s="239" t="s">
        <v>186</v>
      </c>
      <c r="B39" s="192">
        <f>'Open Int.'!E39</f>
        <v>1135650</v>
      </c>
      <c r="C39" s="227">
        <f>'Open Int.'!F39</f>
        <v>67800</v>
      </c>
      <c r="D39" s="229">
        <f>'Open Int.'!H39</f>
        <v>11300</v>
      </c>
      <c r="E39" s="161">
        <f>'Open Int.'!I39</f>
        <v>0</v>
      </c>
      <c r="F39" s="231">
        <f>IF('Open Int.'!E39=0,0,'Open Int.'!H39/'Open Int.'!E39)</f>
        <v>0.009950248756218905</v>
      </c>
      <c r="G39" s="173">
        <v>0.010582010582010581</v>
      </c>
      <c r="H39" s="195">
        <f t="shared" si="0"/>
        <v>-0.0597014925373134</v>
      </c>
      <c r="I39" s="208">
        <f>IF(Volume!D39=0,0,Volume!F39/Volume!D39)</f>
        <v>0</v>
      </c>
      <c r="J39" s="208">
        <v>0</v>
      </c>
      <c r="K39" s="195">
        <f t="shared" si="1"/>
        <v>0</v>
      </c>
      <c r="L39" s="64"/>
      <c r="M39" s="7"/>
      <c r="N39" s="63"/>
      <c r="O39" s="4"/>
      <c r="P39" s="4"/>
      <c r="Q39" s="4"/>
      <c r="R39" s="4"/>
      <c r="S39" s="4"/>
      <c r="T39" s="4"/>
      <c r="U39" s="65"/>
      <c r="V39" s="4"/>
      <c r="W39" s="4"/>
      <c r="X39" s="4"/>
      <c r="Y39" s="4"/>
      <c r="Z39" s="4"/>
      <c r="AA39" s="3"/>
    </row>
    <row r="40" spans="1:27" s="8" customFormat="1" ht="15">
      <c r="A40" s="239" t="s">
        <v>187</v>
      </c>
      <c r="B40" s="192">
        <f>'Open Int.'!E40</f>
        <v>0</v>
      </c>
      <c r="C40" s="227">
        <f>'Open Int.'!F40</f>
        <v>0</v>
      </c>
      <c r="D40" s="229">
        <f>'Open Int.'!H40</f>
        <v>0</v>
      </c>
      <c r="E40" s="161">
        <f>'Open Int.'!I40</f>
        <v>0</v>
      </c>
      <c r="F40" s="231">
        <f>IF('Open Int.'!E40=0,0,'Open Int.'!H40/'Open Int.'!E40)</f>
        <v>0</v>
      </c>
      <c r="G40" s="173">
        <v>0</v>
      </c>
      <c r="H40" s="195">
        <f t="shared" si="0"/>
        <v>0</v>
      </c>
      <c r="I40" s="208">
        <f>IF(Volume!D40=0,0,Volume!F40/Volume!D40)</f>
        <v>0</v>
      </c>
      <c r="J40" s="208">
        <v>0</v>
      </c>
      <c r="K40" s="195">
        <f t="shared" si="1"/>
        <v>0</v>
      </c>
      <c r="L40" s="64"/>
      <c r="M40" s="7"/>
      <c r="N40" s="63"/>
      <c r="O40" s="4"/>
      <c r="P40" s="4"/>
      <c r="Q40" s="4"/>
      <c r="R40" s="4"/>
      <c r="S40" s="4"/>
      <c r="T40" s="4"/>
      <c r="U40" s="65"/>
      <c r="V40" s="4"/>
      <c r="W40" s="4"/>
      <c r="X40" s="4"/>
      <c r="Y40" s="4"/>
      <c r="Z40" s="4"/>
      <c r="AA40" s="3"/>
    </row>
    <row r="41" spans="1:29" s="62" customFormat="1" ht="15">
      <c r="A41" s="239" t="s">
        <v>105</v>
      </c>
      <c r="B41" s="192">
        <f>'Open Int.'!E41</f>
        <v>201000</v>
      </c>
      <c r="C41" s="227">
        <f>'Open Int.'!F41</f>
        <v>3000</v>
      </c>
      <c r="D41" s="229">
        <f>'Open Int.'!H41</f>
        <v>15000</v>
      </c>
      <c r="E41" s="161">
        <f>'Open Int.'!I41</f>
        <v>0</v>
      </c>
      <c r="F41" s="231">
        <f>IF('Open Int.'!E41=0,0,'Open Int.'!H41/'Open Int.'!E41)</f>
        <v>0.07462686567164178</v>
      </c>
      <c r="G41" s="173">
        <v>0.07575757575757576</v>
      </c>
      <c r="H41" s="195">
        <f t="shared" si="0"/>
        <v>-0.014925373134328472</v>
      </c>
      <c r="I41" s="208">
        <f>IF(Volume!D41=0,0,Volume!F41/Volume!D41)</f>
        <v>0</v>
      </c>
      <c r="J41" s="208">
        <v>0.42857142857142855</v>
      </c>
      <c r="K41" s="195">
        <f t="shared" si="1"/>
        <v>-1</v>
      </c>
      <c r="L41" s="64"/>
      <c r="M41" s="7"/>
      <c r="N41" s="63"/>
      <c r="O41" s="4"/>
      <c r="P41" s="4"/>
      <c r="Q41" s="4"/>
      <c r="R41" s="4"/>
      <c r="S41" s="4"/>
      <c r="T41" s="4"/>
      <c r="U41" s="65"/>
      <c r="V41" s="4"/>
      <c r="W41" s="4"/>
      <c r="X41" s="4"/>
      <c r="Y41" s="4"/>
      <c r="Z41" s="4"/>
      <c r="AA41" s="3"/>
      <c r="AB41" s="83"/>
      <c r="AC41" s="82"/>
    </row>
    <row r="42" spans="1:27" s="8" customFormat="1" ht="15">
      <c r="A42" s="239" t="s">
        <v>161</v>
      </c>
      <c r="B42" s="192">
        <f>'Open Int.'!E42</f>
        <v>159300</v>
      </c>
      <c r="C42" s="227">
        <f>'Open Int.'!F42</f>
        <v>5400</v>
      </c>
      <c r="D42" s="229">
        <f>'Open Int.'!H42</f>
        <v>10800</v>
      </c>
      <c r="E42" s="161">
        <f>'Open Int.'!I42</f>
        <v>1350</v>
      </c>
      <c r="F42" s="231">
        <f>IF('Open Int.'!E42=0,0,'Open Int.'!H42/'Open Int.'!E42)</f>
        <v>0.06779661016949153</v>
      </c>
      <c r="G42" s="173">
        <v>0.06140350877192982</v>
      </c>
      <c r="H42" s="195">
        <f t="shared" si="0"/>
        <v>0.10411622276029062</v>
      </c>
      <c r="I42" s="208">
        <f>IF(Volume!D42=0,0,Volume!F42/Volume!D42)</f>
        <v>0.125</v>
      </c>
      <c r="J42" s="208">
        <v>0</v>
      </c>
      <c r="K42" s="195">
        <f t="shared" si="1"/>
        <v>0</v>
      </c>
      <c r="L42" s="64"/>
      <c r="M42" s="7"/>
      <c r="N42" s="63"/>
      <c r="O42" s="4"/>
      <c r="P42" s="4"/>
      <c r="Q42" s="4"/>
      <c r="R42" s="4"/>
      <c r="S42" s="4"/>
      <c r="T42" s="4"/>
      <c r="U42" s="65"/>
      <c r="V42" s="4"/>
      <c r="W42" s="4"/>
      <c r="X42" s="4"/>
      <c r="Y42" s="4"/>
      <c r="Z42" s="4"/>
      <c r="AA42" s="3"/>
    </row>
    <row r="43" spans="1:27" s="8" customFormat="1" ht="15">
      <c r="A43" s="239" t="s">
        <v>247</v>
      </c>
      <c r="B43" s="192">
        <f>'Open Int.'!E43</f>
        <v>0</v>
      </c>
      <c r="C43" s="227">
        <f>'Open Int.'!F43</f>
        <v>0</v>
      </c>
      <c r="D43" s="229">
        <f>'Open Int.'!H43</f>
        <v>0</v>
      </c>
      <c r="E43" s="161">
        <f>'Open Int.'!I43</f>
        <v>0</v>
      </c>
      <c r="F43" s="231">
        <f>IF('Open Int.'!E43=0,0,'Open Int.'!H43/'Open Int.'!E43)</f>
        <v>0</v>
      </c>
      <c r="G43" s="173">
        <v>0</v>
      </c>
      <c r="H43" s="195">
        <f t="shared" si="0"/>
        <v>0</v>
      </c>
      <c r="I43" s="208">
        <f>IF(Volume!D43=0,0,Volume!F43/Volume!D43)</f>
        <v>0</v>
      </c>
      <c r="J43" s="208">
        <v>0</v>
      </c>
      <c r="K43" s="195">
        <f t="shared" si="1"/>
        <v>0</v>
      </c>
      <c r="L43" s="64"/>
      <c r="M43" s="7"/>
      <c r="N43" s="63"/>
      <c r="O43" s="4"/>
      <c r="P43" s="4"/>
      <c r="Q43" s="4"/>
      <c r="R43" s="4"/>
      <c r="S43" s="4"/>
      <c r="T43" s="4"/>
      <c r="U43" s="65"/>
      <c r="V43" s="4"/>
      <c r="W43" s="4"/>
      <c r="X43" s="4"/>
      <c r="Y43" s="4"/>
      <c r="Z43" s="4"/>
      <c r="AA43" s="3"/>
    </row>
    <row r="44" spans="1:27" s="8" customFormat="1" ht="15">
      <c r="A44" s="239" t="s">
        <v>188</v>
      </c>
      <c r="B44" s="192">
        <f>'Open Int.'!E44</f>
        <v>660800</v>
      </c>
      <c r="C44" s="227">
        <f>'Open Int.'!F44</f>
        <v>8850</v>
      </c>
      <c r="D44" s="229">
        <f>'Open Int.'!H44</f>
        <v>26550</v>
      </c>
      <c r="E44" s="161">
        <f>'Open Int.'!I44</f>
        <v>0</v>
      </c>
      <c r="F44" s="231">
        <f>IF('Open Int.'!E44=0,0,'Open Int.'!H44/'Open Int.'!E44)</f>
        <v>0.04017857142857143</v>
      </c>
      <c r="G44" s="173">
        <v>0.04072398190045249</v>
      </c>
      <c r="H44" s="195">
        <f t="shared" si="0"/>
        <v>-0.013392857142857095</v>
      </c>
      <c r="I44" s="208">
        <f>IF(Volume!D44=0,0,Volume!F44/Volume!D44)</f>
        <v>0</v>
      </c>
      <c r="J44" s="208">
        <v>0</v>
      </c>
      <c r="K44" s="195">
        <f t="shared" si="1"/>
        <v>0</v>
      </c>
      <c r="L44" s="64"/>
      <c r="M44" s="7"/>
      <c r="N44" s="63"/>
      <c r="O44" s="4"/>
      <c r="P44" s="4"/>
      <c r="Q44" s="4"/>
      <c r="R44" s="4"/>
      <c r="S44" s="4"/>
      <c r="T44" s="4"/>
      <c r="U44" s="65"/>
      <c r="V44" s="4"/>
      <c r="W44" s="4"/>
      <c r="X44" s="4"/>
      <c r="Y44" s="4"/>
      <c r="Z44" s="4"/>
      <c r="AA44" s="3"/>
    </row>
    <row r="45" spans="1:29" s="62" customFormat="1" ht="15">
      <c r="A45" s="239" t="s">
        <v>248</v>
      </c>
      <c r="B45" s="192">
        <f>'Open Int.'!E45</f>
        <v>350</v>
      </c>
      <c r="C45" s="227">
        <f>'Open Int.'!F45</f>
        <v>0</v>
      </c>
      <c r="D45" s="229">
        <f>'Open Int.'!H45</f>
        <v>0</v>
      </c>
      <c r="E45" s="161">
        <f>'Open Int.'!I45</f>
        <v>0</v>
      </c>
      <c r="F45" s="231">
        <f>IF('Open Int.'!E45=0,0,'Open Int.'!H45/'Open Int.'!E45)</f>
        <v>0</v>
      </c>
      <c r="G45" s="173">
        <v>0</v>
      </c>
      <c r="H45" s="195">
        <f t="shared" si="0"/>
        <v>0</v>
      </c>
      <c r="I45" s="208">
        <f>IF(Volume!D45=0,0,Volume!F45/Volume!D45)</f>
        <v>0</v>
      </c>
      <c r="J45" s="208">
        <v>0</v>
      </c>
      <c r="K45" s="195">
        <f t="shared" si="1"/>
        <v>0</v>
      </c>
      <c r="L45" s="64"/>
      <c r="M45" s="7"/>
      <c r="N45" s="63"/>
      <c r="O45" s="4"/>
      <c r="P45" s="4"/>
      <c r="Q45" s="4"/>
      <c r="R45" s="4"/>
      <c r="S45" s="4"/>
      <c r="T45" s="4"/>
      <c r="U45" s="65"/>
      <c r="V45" s="4"/>
      <c r="W45" s="4"/>
      <c r="X45" s="4"/>
      <c r="Y45" s="4"/>
      <c r="Z45" s="4"/>
      <c r="AA45" s="3"/>
      <c r="AB45" s="83"/>
      <c r="AC45" s="82"/>
    </row>
    <row r="46" spans="1:29" s="62" customFormat="1" ht="15">
      <c r="A46" s="239" t="s">
        <v>218</v>
      </c>
      <c r="B46" s="192">
        <f>'Open Int.'!E46</f>
        <v>5626500</v>
      </c>
      <c r="C46" s="227">
        <f>'Open Int.'!F46</f>
        <v>41250</v>
      </c>
      <c r="D46" s="229">
        <f>'Open Int.'!H46</f>
        <v>1443750</v>
      </c>
      <c r="E46" s="161">
        <f>'Open Int.'!I46</f>
        <v>24750</v>
      </c>
      <c r="F46" s="231">
        <f>IF('Open Int.'!E46=0,0,'Open Int.'!H46/'Open Int.'!E46)</f>
        <v>0.2565982404692082</v>
      </c>
      <c r="G46" s="173">
        <v>0.25406203840472674</v>
      </c>
      <c r="H46" s="195">
        <f t="shared" si="0"/>
        <v>0.00998260928868576</v>
      </c>
      <c r="I46" s="208">
        <f>IF(Volume!D46=0,0,Volume!F46/Volume!D46)</f>
        <v>0.21428571428571427</v>
      </c>
      <c r="J46" s="208">
        <v>0.2923076923076923</v>
      </c>
      <c r="K46" s="195">
        <f t="shared" si="1"/>
        <v>-0.2669172932330828</v>
      </c>
      <c r="L46" s="64"/>
      <c r="M46" s="7"/>
      <c r="N46" s="63"/>
      <c r="O46" s="4"/>
      <c r="P46" s="4"/>
      <c r="Q46" s="4"/>
      <c r="R46" s="4"/>
      <c r="S46" s="4"/>
      <c r="T46" s="4"/>
      <c r="U46" s="65"/>
      <c r="V46" s="4"/>
      <c r="W46" s="4"/>
      <c r="X46" s="4"/>
      <c r="Y46" s="4"/>
      <c r="Z46" s="4"/>
      <c r="AA46" s="3"/>
      <c r="AB46" s="83"/>
      <c r="AC46" s="82"/>
    </row>
    <row r="47" spans="1:29" s="62" customFormat="1" ht="15">
      <c r="A47" s="239" t="s">
        <v>220</v>
      </c>
      <c r="B47" s="192">
        <f>'Open Int.'!E47</f>
        <v>0</v>
      </c>
      <c r="C47" s="227">
        <f>'Open Int.'!F47</f>
        <v>0</v>
      </c>
      <c r="D47" s="229">
        <f>'Open Int.'!H47</f>
        <v>0</v>
      </c>
      <c r="E47" s="161">
        <f>'Open Int.'!I47</f>
        <v>0</v>
      </c>
      <c r="F47" s="231">
        <f>IF('Open Int.'!E47=0,0,'Open Int.'!H47/'Open Int.'!E47)</f>
        <v>0</v>
      </c>
      <c r="G47" s="173">
        <v>0</v>
      </c>
      <c r="H47" s="195">
        <f t="shared" si="0"/>
        <v>0</v>
      </c>
      <c r="I47" s="208">
        <f>IF(Volume!D47=0,0,Volume!F47/Volume!D47)</f>
        <v>0</v>
      </c>
      <c r="J47" s="208">
        <v>0</v>
      </c>
      <c r="K47" s="195">
        <f t="shared" si="1"/>
        <v>0</v>
      </c>
      <c r="L47" s="64"/>
      <c r="M47" s="7"/>
      <c r="N47" s="63"/>
      <c r="O47" s="4"/>
      <c r="P47" s="4"/>
      <c r="Q47" s="4"/>
      <c r="R47" s="4"/>
      <c r="S47" s="4"/>
      <c r="T47" s="4"/>
      <c r="U47" s="65"/>
      <c r="V47" s="4"/>
      <c r="W47" s="4"/>
      <c r="X47" s="4"/>
      <c r="Y47" s="4"/>
      <c r="Z47" s="4"/>
      <c r="AA47" s="3"/>
      <c r="AB47" s="83"/>
      <c r="AC47" s="82"/>
    </row>
    <row r="48" spans="1:29" s="62" customFormat="1" ht="15">
      <c r="A48" s="239" t="s">
        <v>4</v>
      </c>
      <c r="B48" s="192">
        <f>'Open Int.'!E48</f>
        <v>0</v>
      </c>
      <c r="C48" s="227">
        <f>'Open Int.'!F48</f>
        <v>0</v>
      </c>
      <c r="D48" s="229">
        <f>'Open Int.'!H48</f>
        <v>0</v>
      </c>
      <c r="E48" s="161">
        <f>'Open Int.'!I48</f>
        <v>0</v>
      </c>
      <c r="F48" s="231">
        <f>IF('Open Int.'!E48=0,0,'Open Int.'!H48/'Open Int.'!E48)</f>
        <v>0</v>
      </c>
      <c r="G48" s="173">
        <v>0</v>
      </c>
      <c r="H48" s="195">
        <f t="shared" si="0"/>
        <v>0</v>
      </c>
      <c r="I48" s="208">
        <f>IF(Volume!D48=0,0,Volume!F48/Volume!D48)</f>
        <v>0</v>
      </c>
      <c r="J48" s="208">
        <v>0</v>
      </c>
      <c r="K48" s="195">
        <f t="shared" si="1"/>
        <v>0</v>
      </c>
      <c r="L48" s="64"/>
      <c r="M48" s="7"/>
      <c r="N48" s="63"/>
      <c r="O48" s="4"/>
      <c r="P48" s="4"/>
      <c r="Q48" s="4"/>
      <c r="R48" s="4"/>
      <c r="S48" s="4"/>
      <c r="T48" s="4"/>
      <c r="U48" s="65"/>
      <c r="V48" s="4"/>
      <c r="W48" s="4"/>
      <c r="X48" s="4"/>
      <c r="Y48" s="4"/>
      <c r="Z48" s="4"/>
      <c r="AA48" s="3"/>
      <c r="AB48" s="83"/>
      <c r="AC48" s="82"/>
    </row>
    <row r="49" spans="1:29" s="62" customFormat="1" ht="15">
      <c r="A49" s="239" t="s">
        <v>95</v>
      </c>
      <c r="B49" s="192">
        <f>'Open Int.'!E49</f>
        <v>6400</v>
      </c>
      <c r="C49" s="227">
        <f>'Open Int.'!F49</f>
        <v>0</v>
      </c>
      <c r="D49" s="229">
        <f>'Open Int.'!H49</f>
        <v>1200</v>
      </c>
      <c r="E49" s="161">
        <f>'Open Int.'!I49</f>
        <v>0</v>
      </c>
      <c r="F49" s="231">
        <f>IF('Open Int.'!E49=0,0,'Open Int.'!H49/'Open Int.'!E49)</f>
        <v>0.1875</v>
      </c>
      <c r="G49" s="173">
        <v>0.1875</v>
      </c>
      <c r="H49" s="195">
        <f t="shared" si="0"/>
        <v>0</v>
      </c>
      <c r="I49" s="208">
        <f>IF(Volume!D49=0,0,Volume!F49/Volume!D49)</f>
        <v>0</v>
      </c>
      <c r="J49" s="208">
        <v>0</v>
      </c>
      <c r="K49" s="195">
        <f t="shared" si="1"/>
        <v>0</v>
      </c>
      <c r="L49" s="64"/>
      <c r="M49" s="7"/>
      <c r="N49" s="63"/>
      <c r="O49" s="4"/>
      <c r="P49" s="4"/>
      <c r="Q49" s="4"/>
      <c r="R49" s="4"/>
      <c r="S49" s="4"/>
      <c r="T49" s="4"/>
      <c r="U49" s="65"/>
      <c r="V49" s="4"/>
      <c r="W49" s="4"/>
      <c r="X49" s="4"/>
      <c r="Y49" s="4"/>
      <c r="Z49" s="4"/>
      <c r="AA49" s="3"/>
      <c r="AB49" s="83"/>
      <c r="AC49" s="82"/>
    </row>
    <row r="50" spans="1:29" s="62" customFormat="1" ht="15">
      <c r="A50" s="239" t="s">
        <v>219</v>
      </c>
      <c r="B50" s="192">
        <f>'Open Int.'!E50</f>
        <v>6800</v>
      </c>
      <c r="C50" s="227">
        <f>'Open Int.'!F50</f>
        <v>0</v>
      </c>
      <c r="D50" s="229">
        <f>'Open Int.'!H50</f>
        <v>800</v>
      </c>
      <c r="E50" s="161">
        <f>'Open Int.'!I50</f>
        <v>0</v>
      </c>
      <c r="F50" s="231">
        <f>IF('Open Int.'!E50=0,0,'Open Int.'!H50/'Open Int.'!E50)</f>
        <v>0.11764705882352941</v>
      </c>
      <c r="G50" s="173">
        <v>0.11764705882352941</v>
      </c>
      <c r="H50" s="195">
        <f t="shared" si="0"/>
        <v>0</v>
      </c>
      <c r="I50" s="208">
        <f>IF(Volume!D50=0,0,Volume!F50/Volume!D50)</f>
        <v>0</v>
      </c>
      <c r="J50" s="208">
        <v>0</v>
      </c>
      <c r="K50" s="195">
        <f t="shared" si="1"/>
        <v>0</v>
      </c>
      <c r="L50" s="64"/>
      <c r="M50" s="7"/>
      <c r="N50" s="63"/>
      <c r="O50" s="4"/>
      <c r="P50" s="4"/>
      <c r="Q50" s="4"/>
      <c r="R50" s="4"/>
      <c r="S50" s="4"/>
      <c r="T50" s="4"/>
      <c r="U50" s="65"/>
      <c r="V50" s="4"/>
      <c r="W50" s="4"/>
      <c r="X50" s="4"/>
      <c r="Y50" s="4"/>
      <c r="Z50" s="4"/>
      <c r="AA50" s="3"/>
      <c r="AB50" s="83"/>
      <c r="AC50" s="82"/>
    </row>
    <row r="51" spans="1:29" s="62" customFormat="1" ht="15">
      <c r="A51" s="239" t="s">
        <v>5</v>
      </c>
      <c r="B51" s="192">
        <f>'Open Int.'!E51</f>
        <v>2030435</v>
      </c>
      <c r="C51" s="227">
        <f>'Open Int.'!F51</f>
        <v>17545</v>
      </c>
      <c r="D51" s="229">
        <f>'Open Int.'!H51</f>
        <v>173855</v>
      </c>
      <c r="E51" s="161">
        <f>'Open Int.'!I51</f>
        <v>1595</v>
      </c>
      <c r="F51" s="231">
        <f>IF('Open Int.'!E51=0,0,'Open Int.'!H51/'Open Int.'!E51)</f>
        <v>0.08562450903377848</v>
      </c>
      <c r="G51" s="173">
        <v>0.08557844690966719</v>
      </c>
      <c r="H51" s="195">
        <f t="shared" si="0"/>
        <v>0.0005382444502634094</v>
      </c>
      <c r="I51" s="208">
        <f>IF(Volume!D51=0,0,Volume!F51/Volume!D51)</f>
        <v>0.04032258064516129</v>
      </c>
      <c r="J51" s="208">
        <v>0.06711409395973154</v>
      </c>
      <c r="K51" s="195">
        <f t="shared" si="1"/>
        <v>-0.3991935483870968</v>
      </c>
      <c r="L51" s="64"/>
      <c r="M51" s="7"/>
      <c r="N51" s="63"/>
      <c r="O51" s="4"/>
      <c r="P51" s="4"/>
      <c r="Q51" s="4"/>
      <c r="R51" s="4"/>
      <c r="S51" s="4"/>
      <c r="T51" s="4"/>
      <c r="U51" s="65"/>
      <c r="V51" s="4"/>
      <c r="W51" s="4"/>
      <c r="X51" s="4"/>
      <c r="Y51" s="4"/>
      <c r="Z51" s="4"/>
      <c r="AA51" s="3"/>
      <c r="AB51" s="83"/>
      <c r="AC51" s="82"/>
    </row>
    <row r="52" spans="1:29" s="62" customFormat="1" ht="15">
      <c r="A52" s="239" t="s">
        <v>221</v>
      </c>
      <c r="B52" s="192">
        <f>'Open Int.'!E52</f>
        <v>734000</v>
      </c>
      <c r="C52" s="227">
        <f>'Open Int.'!F52</f>
        <v>60000</v>
      </c>
      <c r="D52" s="229">
        <f>'Open Int.'!H52</f>
        <v>84000</v>
      </c>
      <c r="E52" s="161">
        <f>'Open Int.'!I52</f>
        <v>0</v>
      </c>
      <c r="F52" s="231">
        <f>IF('Open Int.'!E52=0,0,'Open Int.'!H52/'Open Int.'!E52)</f>
        <v>0.11444141689373297</v>
      </c>
      <c r="G52" s="173">
        <v>0.12462908011869436</v>
      </c>
      <c r="H52" s="195">
        <f t="shared" si="0"/>
        <v>-0.08174386920980929</v>
      </c>
      <c r="I52" s="208">
        <f>IF(Volume!D52=0,0,Volume!F52/Volume!D52)</f>
        <v>0.06172839506172839</v>
      </c>
      <c r="J52" s="208">
        <v>0.08</v>
      </c>
      <c r="K52" s="195">
        <f t="shared" si="1"/>
        <v>-0.22839506172839513</v>
      </c>
      <c r="L52" s="64"/>
      <c r="M52" s="7"/>
      <c r="N52" s="63"/>
      <c r="O52" s="4"/>
      <c r="P52" s="4"/>
      <c r="Q52" s="4"/>
      <c r="R52" s="4"/>
      <c r="S52" s="4"/>
      <c r="T52" s="4"/>
      <c r="U52" s="65"/>
      <c r="V52" s="4"/>
      <c r="W52" s="4"/>
      <c r="X52" s="4"/>
      <c r="Y52" s="4"/>
      <c r="Z52" s="4"/>
      <c r="AA52" s="3"/>
      <c r="AB52" s="83"/>
      <c r="AC52" s="82"/>
    </row>
    <row r="53" spans="1:29" s="62" customFormat="1" ht="15">
      <c r="A53" s="239" t="s">
        <v>222</v>
      </c>
      <c r="B53" s="192">
        <f>'Open Int.'!E53</f>
        <v>234650</v>
      </c>
      <c r="C53" s="227">
        <f>'Open Int.'!F53</f>
        <v>3250</v>
      </c>
      <c r="D53" s="229">
        <f>'Open Int.'!H53</f>
        <v>41600</v>
      </c>
      <c r="E53" s="161">
        <f>'Open Int.'!I53</f>
        <v>0</v>
      </c>
      <c r="F53" s="231">
        <f>IF('Open Int.'!E53=0,0,'Open Int.'!H53/'Open Int.'!E53)</f>
        <v>0.1772853185595568</v>
      </c>
      <c r="G53" s="173">
        <v>0.1797752808988764</v>
      </c>
      <c r="H53" s="195">
        <f t="shared" si="0"/>
        <v>-0.013850415512465344</v>
      </c>
      <c r="I53" s="208">
        <f>IF(Volume!D53=0,0,Volume!F53/Volume!D53)</f>
        <v>0</v>
      </c>
      <c r="J53" s="208">
        <v>0.058823529411764705</v>
      </c>
      <c r="K53" s="195">
        <f t="shared" si="1"/>
        <v>-1</v>
      </c>
      <c r="L53" s="64"/>
      <c r="M53" s="7"/>
      <c r="N53" s="63"/>
      <c r="O53" s="4"/>
      <c r="P53" s="4"/>
      <c r="Q53" s="4"/>
      <c r="R53" s="4"/>
      <c r="S53" s="4"/>
      <c r="T53" s="4"/>
      <c r="U53" s="65"/>
      <c r="V53" s="4"/>
      <c r="W53" s="4"/>
      <c r="X53" s="4"/>
      <c r="Y53" s="4"/>
      <c r="Z53" s="4"/>
      <c r="AA53" s="3"/>
      <c r="AB53" s="83"/>
      <c r="AC53" s="82"/>
    </row>
    <row r="54" spans="1:29" s="62" customFormat="1" ht="15">
      <c r="A54" s="239" t="s">
        <v>59</v>
      </c>
      <c r="B54" s="192">
        <f>'Open Int.'!E54</f>
        <v>0</v>
      </c>
      <c r="C54" s="227">
        <f>'Open Int.'!F54</f>
        <v>0</v>
      </c>
      <c r="D54" s="229">
        <f>'Open Int.'!H54</f>
        <v>0</v>
      </c>
      <c r="E54" s="161">
        <f>'Open Int.'!I54</f>
        <v>0</v>
      </c>
      <c r="F54" s="231">
        <f>IF('Open Int.'!E54=0,0,'Open Int.'!H54/'Open Int.'!E54)</f>
        <v>0</v>
      </c>
      <c r="G54" s="173">
        <v>0</v>
      </c>
      <c r="H54" s="195">
        <f t="shared" si="0"/>
        <v>0</v>
      </c>
      <c r="I54" s="208">
        <f>IF(Volume!D54=0,0,Volume!F54/Volume!D54)</f>
        <v>0</v>
      </c>
      <c r="J54" s="208">
        <v>0</v>
      </c>
      <c r="K54" s="195">
        <f t="shared" si="1"/>
        <v>0</v>
      </c>
      <c r="L54" s="64"/>
      <c r="M54" s="7"/>
      <c r="N54" s="63"/>
      <c r="O54" s="4"/>
      <c r="P54" s="4"/>
      <c r="Q54" s="4"/>
      <c r="R54" s="4"/>
      <c r="S54" s="4"/>
      <c r="T54" s="4"/>
      <c r="U54" s="65"/>
      <c r="V54" s="4"/>
      <c r="W54" s="4"/>
      <c r="X54" s="4"/>
      <c r="Y54" s="4"/>
      <c r="Z54" s="4"/>
      <c r="AA54" s="3"/>
      <c r="AB54" s="83"/>
      <c r="AC54" s="82"/>
    </row>
    <row r="55" spans="1:29" s="62" customFormat="1" ht="15">
      <c r="A55" s="239" t="s">
        <v>223</v>
      </c>
      <c r="B55" s="192">
        <f>'Open Int.'!E55</f>
        <v>86800</v>
      </c>
      <c r="C55" s="227">
        <f>'Open Int.'!F55</f>
        <v>15400</v>
      </c>
      <c r="D55" s="229">
        <f>'Open Int.'!H55</f>
        <v>13300</v>
      </c>
      <c r="E55" s="161">
        <f>'Open Int.'!I55</f>
        <v>0</v>
      </c>
      <c r="F55" s="231">
        <f>IF('Open Int.'!E55=0,0,'Open Int.'!H55/'Open Int.'!E55)</f>
        <v>0.1532258064516129</v>
      </c>
      <c r="G55" s="173">
        <v>0.18627450980392157</v>
      </c>
      <c r="H55" s="195">
        <f t="shared" si="0"/>
        <v>-0.1774193548387097</v>
      </c>
      <c r="I55" s="208">
        <f>IF(Volume!D55=0,0,Volume!F55/Volume!D55)</f>
        <v>0.03125</v>
      </c>
      <c r="J55" s="208">
        <v>0.06666666666666667</v>
      </c>
      <c r="K55" s="195">
        <f t="shared" si="1"/>
        <v>-0.53125</v>
      </c>
      <c r="L55" s="64"/>
      <c r="M55" s="7"/>
      <c r="N55" s="63"/>
      <c r="O55" s="4"/>
      <c r="P55" s="4"/>
      <c r="Q55" s="4"/>
      <c r="R55" s="4"/>
      <c r="S55" s="4"/>
      <c r="T55" s="4"/>
      <c r="U55" s="65"/>
      <c r="V55" s="4"/>
      <c r="W55" s="4"/>
      <c r="X55" s="4"/>
      <c r="Y55" s="4"/>
      <c r="Z55" s="4"/>
      <c r="AA55" s="3"/>
      <c r="AB55" s="83"/>
      <c r="AC55" s="82"/>
    </row>
    <row r="56" spans="1:27" s="8" customFormat="1" ht="15">
      <c r="A56" s="239" t="s">
        <v>163</v>
      </c>
      <c r="B56" s="192">
        <f>'Open Int.'!E56</f>
        <v>2313600</v>
      </c>
      <c r="C56" s="227">
        <f>'Open Int.'!F56</f>
        <v>38400</v>
      </c>
      <c r="D56" s="229">
        <f>'Open Int.'!H56</f>
        <v>103200</v>
      </c>
      <c r="E56" s="161">
        <f>'Open Int.'!I56</f>
        <v>2400</v>
      </c>
      <c r="F56" s="231">
        <f>IF('Open Int.'!E56=0,0,'Open Int.'!H56/'Open Int.'!E56)</f>
        <v>0.044605809128630707</v>
      </c>
      <c r="G56" s="173">
        <v>0.04430379746835443</v>
      </c>
      <c r="H56" s="195">
        <f t="shared" si="0"/>
        <v>0.006816834617664515</v>
      </c>
      <c r="I56" s="208">
        <f>IF(Volume!D56=0,0,Volume!F56/Volume!D56)</f>
        <v>0.009174311926605505</v>
      </c>
      <c r="J56" s="208">
        <v>0.022727272727272728</v>
      </c>
      <c r="K56" s="195">
        <f t="shared" si="1"/>
        <v>-0.5963302752293578</v>
      </c>
      <c r="L56" s="64"/>
      <c r="M56" s="7"/>
      <c r="N56" s="63"/>
      <c r="O56" s="4"/>
      <c r="P56" s="4"/>
      <c r="Q56" s="4"/>
      <c r="R56" s="4"/>
      <c r="S56" s="4"/>
      <c r="T56" s="4"/>
      <c r="U56" s="65"/>
      <c r="V56" s="4"/>
      <c r="W56" s="4"/>
      <c r="X56" s="4"/>
      <c r="Y56" s="4"/>
      <c r="Z56" s="4"/>
      <c r="AA56" s="3"/>
    </row>
    <row r="57" spans="1:27" s="8" customFormat="1" ht="15">
      <c r="A57" s="239" t="s">
        <v>207</v>
      </c>
      <c r="B57" s="192">
        <f>'Open Int.'!E57</f>
        <v>2802500</v>
      </c>
      <c r="C57" s="227">
        <f>'Open Int.'!F57</f>
        <v>76700</v>
      </c>
      <c r="D57" s="229">
        <f>'Open Int.'!H57</f>
        <v>418900</v>
      </c>
      <c r="E57" s="161">
        <f>'Open Int.'!I57</f>
        <v>41300</v>
      </c>
      <c r="F57" s="231">
        <f>IF('Open Int.'!E57=0,0,'Open Int.'!H57/'Open Int.'!E57)</f>
        <v>0.14947368421052631</v>
      </c>
      <c r="G57" s="173">
        <v>0.13852813852813853</v>
      </c>
      <c r="H57" s="195">
        <f t="shared" si="0"/>
        <v>0.07901315789473683</v>
      </c>
      <c r="I57" s="208">
        <f>IF(Volume!D57=0,0,Volume!F57/Volume!D57)</f>
        <v>0.21666666666666667</v>
      </c>
      <c r="J57" s="208">
        <v>0.18064516129032257</v>
      </c>
      <c r="K57" s="195">
        <f t="shared" si="1"/>
        <v>0.19940476190476203</v>
      </c>
      <c r="L57" s="64"/>
      <c r="M57" s="7"/>
      <c r="N57" s="63"/>
      <c r="O57" s="4"/>
      <c r="P57" s="4"/>
      <c r="Q57" s="4"/>
      <c r="R57" s="4"/>
      <c r="S57" s="4"/>
      <c r="T57" s="4"/>
      <c r="U57" s="65"/>
      <c r="V57" s="4"/>
      <c r="W57" s="4"/>
      <c r="X57" s="4"/>
      <c r="Y57" s="4"/>
      <c r="Z57" s="4"/>
      <c r="AA57" s="3"/>
    </row>
    <row r="58" spans="1:27" s="8" customFormat="1" ht="15">
      <c r="A58" s="239" t="s">
        <v>198</v>
      </c>
      <c r="B58" s="192">
        <f>'Open Int.'!E58</f>
        <v>16096500</v>
      </c>
      <c r="C58" s="227">
        <f>'Open Int.'!F58</f>
        <v>-78750</v>
      </c>
      <c r="D58" s="229">
        <f>'Open Int.'!H58</f>
        <v>4630500</v>
      </c>
      <c r="E58" s="161">
        <f>'Open Int.'!I58</f>
        <v>141750</v>
      </c>
      <c r="F58" s="231">
        <f>IF('Open Int.'!E58=0,0,'Open Int.'!H58/'Open Int.'!E58)</f>
        <v>0.2876712328767123</v>
      </c>
      <c r="G58" s="173">
        <v>0.2775073028237585</v>
      </c>
      <c r="H58" s="195">
        <f t="shared" si="0"/>
        <v>0.03662581110310017</v>
      </c>
      <c r="I58" s="208">
        <f>IF(Volume!D58=0,0,Volume!F58/Volume!D58)</f>
        <v>0.234375</v>
      </c>
      <c r="J58" s="208">
        <v>0.28627450980392155</v>
      </c>
      <c r="K58" s="195">
        <f t="shared" si="1"/>
        <v>-0.18129280821917804</v>
      </c>
      <c r="L58" s="64"/>
      <c r="M58" s="7"/>
      <c r="N58" s="63"/>
      <c r="O58" s="4"/>
      <c r="P58" s="4"/>
      <c r="Q58" s="4"/>
      <c r="R58" s="4"/>
      <c r="S58" s="4"/>
      <c r="T58" s="4"/>
      <c r="U58" s="65"/>
      <c r="V58" s="4"/>
      <c r="W58" s="4"/>
      <c r="X58" s="4"/>
      <c r="Y58" s="4"/>
      <c r="Z58" s="4"/>
      <c r="AA58" s="3"/>
    </row>
    <row r="59" spans="1:27" s="8" customFormat="1" ht="15">
      <c r="A59" s="239" t="s">
        <v>164</v>
      </c>
      <c r="B59" s="192">
        <f>'Open Int.'!E59</f>
        <v>5250</v>
      </c>
      <c r="C59" s="227">
        <f>'Open Int.'!F59</f>
        <v>-700</v>
      </c>
      <c r="D59" s="229">
        <f>'Open Int.'!H59</f>
        <v>0</v>
      </c>
      <c r="E59" s="161">
        <f>'Open Int.'!I59</f>
        <v>0</v>
      </c>
      <c r="F59" s="231">
        <f>IF('Open Int.'!E59=0,0,'Open Int.'!H59/'Open Int.'!E59)</f>
        <v>0</v>
      </c>
      <c r="G59" s="173">
        <v>0</v>
      </c>
      <c r="H59" s="195">
        <f t="shared" si="0"/>
        <v>0</v>
      </c>
      <c r="I59" s="208">
        <f>IF(Volume!D59=0,0,Volume!F59/Volume!D59)</f>
        <v>0</v>
      </c>
      <c r="J59" s="208">
        <v>0</v>
      </c>
      <c r="K59" s="195">
        <f t="shared" si="1"/>
        <v>0</v>
      </c>
      <c r="L59" s="64"/>
      <c r="M59" s="7"/>
      <c r="N59" s="63"/>
      <c r="O59" s="4"/>
      <c r="P59" s="4"/>
      <c r="Q59" s="4"/>
      <c r="R59" s="4"/>
      <c r="S59" s="4"/>
      <c r="T59" s="4"/>
      <c r="U59" s="65"/>
      <c r="V59" s="4"/>
      <c r="W59" s="4"/>
      <c r="X59" s="4"/>
      <c r="Y59" s="4"/>
      <c r="Z59" s="4"/>
      <c r="AA59" s="3"/>
    </row>
    <row r="60" spans="1:27" s="8" customFormat="1" ht="15">
      <c r="A60" s="239" t="s">
        <v>199</v>
      </c>
      <c r="B60" s="192">
        <f>'Open Int.'!E60</f>
        <v>983100</v>
      </c>
      <c r="C60" s="227">
        <f>'Open Int.'!F60</f>
        <v>58000</v>
      </c>
      <c r="D60" s="229">
        <f>'Open Int.'!H60</f>
        <v>81200</v>
      </c>
      <c r="E60" s="161">
        <f>'Open Int.'!I60</f>
        <v>2900</v>
      </c>
      <c r="F60" s="231">
        <f>IF('Open Int.'!E60=0,0,'Open Int.'!H60/'Open Int.'!E60)</f>
        <v>0.08259587020648967</v>
      </c>
      <c r="G60" s="173">
        <v>0.08463949843260188</v>
      </c>
      <c r="H60" s="195">
        <f t="shared" si="0"/>
        <v>-0.02414508904184419</v>
      </c>
      <c r="I60" s="208">
        <f>IF(Volume!D60=0,0,Volume!F60/Volume!D60)</f>
        <v>0.03389830508474576</v>
      </c>
      <c r="J60" s="208">
        <v>0.02040816326530612</v>
      </c>
      <c r="K60" s="195">
        <f t="shared" si="1"/>
        <v>0.6610169491525425</v>
      </c>
      <c r="L60" s="64"/>
      <c r="M60" s="7"/>
      <c r="N60" s="63"/>
      <c r="O60" s="4"/>
      <c r="P60" s="4"/>
      <c r="Q60" s="4"/>
      <c r="R60" s="4"/>
      <c r="S60" s="4"/>
      <c r="T60" s="4"/>
      <c r="U60" s="65"/>
      <c r="V60" s="4"/>
      <c r="W60" s="4"/>
      <c r="X60" s="4"/>
      <c r="Y60" s="4"/>
      <c r="Z60" s="4"/>
      <c r="AA60" s="3"/>
    </row>
    <row r="61" spans="1:27" s="8" customFormat="1" ht="15">
      <c r="A61" s="239" t="s">
        <v>189</v>
      </c>
      <c r="B61" s="192">
        <f>'Open Int.'!E61</f>
        <v>308000</v>
      </c>
      <c r="C61" s="227">
        <f>'Open Int.'!F61</f>
        <v>0</v>
      </c>
      <c r="D61" s="229">
        <f>'Open Int.'!H61</f>
        <v>7700</v>
      </c>
      <c r="E61" s="161">
        <f>'Open Int.'!I61</f>
        <v>0</v>
      </c>
      <c r="F61" s="231">
        <f>IF('Open Int.'!E61=0,0,'Open Int.'!H61/'Open Int.'!E61)</f>
        <v>0.025</v>
      </c>
      <c r="G61" s="173">
        <v>0.025</v>
      </c>
      <c r="H61" s="195">
        <f t="shared" si="0"/>
        <v>0</v>
      </c>
      <c r="I61" s="208">
        <f>IF(Volume!D61=0,0,Volume!F61/Volume!D61)</f>
        <v>0</v>
      </c>
      <c r="J61" s="208">
        <v>0.09090909090909091</v>
      </c>
      <c r="K61" s="195">
        <f t="shared" si="1"/>
        <v>-1</v>
      </c>
      <c r="L61" s="64"/>
      <c r="M61" s="7"/>
      <c r="N61" s="63"/>
      <c r="O61" s="4"/>
      <c r="P61" s="4"/>
      <c r="Q61" s="4"/>
      <c r="R61" s="4"/>
      <c r="S61" s="4"/>
      <c r="T61" s="4"/>
      <c r="U61" s="65"/>
      <c r="V61" s="4"/>
      <c r="W61" s="4"/>
      <c r="X61" s="4"/>
      <c r="Y61" s="4"/>
      <c r="Z61" s="4"/>
      <c r="AA61" s="3"/>
    </row>
    <row r="62" spans="1:29" s="62" customFormat="1" ht="15">
      <c r="A62" s="239" t="s">
        <v>224</v>
      </c>
      <c r="B62" s="192">
        <f>'Open Int.'!E62</f>
        <v>208300</v>
      </c>
      <c r="C62" s="227">
        <f>'Open Int.'!F62</f>
        <v>8500</v>
      </c>
      <c r="D62" s="229">
        <f>'Open Int.'!H62</f>
        <v>28700</v>
      </c>
      <c r="E62" s="161">
        <f>'Open Int.'!I62</f>
        <v>400</v>
      </c>
      <c r="F62" s="231">
        <f>IF('Open Int.'!E62=0,0,'Open Int.'!H62/'Open Int.'!E62)</f>
        <v>0.13778204512722037</v>
      </c>
      <c r="G62" s="173">
        <v>0.14164164164164164</v>
      </c>
      <c r="H62" s="195">
        <f t="shared" si="0"/>
        <v>-0.027249024154818762</v>
      </c>
      <c r="I62" s="208">
        <f>IF(Volume!D62=0,0,Volume!F62/Volume!D62)</f>
        <v>0.06109324758842444</v>
      </c>
      <c r="J62" s="208">
        <v>0.03468208092485549</v>
      </c>
      <c r="K62" s="195">
        <f t="shared" si="1"/>
        <v>0.7615219721329047</v>
      </c>
      <c r="L62" s="64"/>
      <c r="M62" s="7"/>
      <c r="N62" s="63"/>
      <c r="O62" s="4"/>
      <c r="P62" s="4"/>
      <c r="Q62" s="4"/>
      <c r="R62" s="4"/>
      <c r="S62" s="4"/>
      <c r="T62" s="4"/>
      <c r="U62" s="65"/>
      <c r="V62" s="4"/>
      <c r="W62" s="4"/>
      <c r="X62" s="4"/>
      <c r="Y62" s="4"/>
      <c r="Z62" s="4"/>
      <c r="AA62" s="3"/>
      <c r="AB62" s="83"/>
      <c r="AC62" s="82"/>
    </row>
    <row r="63" spans="1:27" s="8" customFormat="1" ht="15">
      <c r="A63" s="239" t="s">
        <v>165</v>
      </c>
      <c r="B63" s="192">
        <f>'Open Int.'!E63</f>
        <v>0</v>
      </c>
      <c r="C63" s="227">
        <f>'Open Int.'!F63</f>
        <v>-5900</v>
      </c>
      <c r="D63" s="229">
        <f>'Open Int.'!H63</f>
        <v>0</v>
      </c>
      <c r="E63" s="161">
        <f>'Open Int.'!I63</f>
        <v>0</v>
      </c>
      <c r="F63" s="231">
        <f>IF('Open Int.'!E63=0,0,'Open Int.'!H63/'Open Int.'!E63)</f>
        <v>0</v>
      </c>
      <c r="G63" s="173">
        <v>0</v>
      </c>
      <c r="H63" s="195">
        <f t="shared" si="0"/>
        <v>0</v>
      </c>
      <c r="I63" s="208">
        <f>IF(Volume!D63=0,0,Volume!F63/Volume!D63)</f>
        <v>0</v>
      </c>
      <c r="J63" s="208">
        <v>0</v>
      </c>
      <c r="K63" s="195">
        <f t="shared" si="1"/>
        <v>0</v>
      </c>
      <c r="L63" s="64"/>
      <c r="M63" s="7"/>
      <c r="N63" s="63"/>
      <c r="O63" s="4"/>
      <c r="P63" s="4"/>
      <c r="Q63" s="4"/>
      <c r="R63" s="4"/>
      <c r="S63" s="4"/>
      <c r="T63" s="4"/>
      <c r="U63" s="65"/>
      <c r="V63" s="4"/>
      <c r="W63" s="4"/>
      <c r="X63" s="4"/>
      <c r="Y63" s="4"/>
      <c r="Z63" s="4"/>
      <c r="AA63" s="3"/>
    </row>
    <row r="64" spans="1:29" s="62" customFormat="1" ht="15">
      <c r="A64" s="239" t="s">
        <v>106</v>
      </c>
      <c r="B64" s="192">
        <f>'Open Int.'!E64</f>
        <v>1200</v>
      </c>
      <c r="C64" s="227">
        <f>'Open Int.'!F64</f>
        <v>0</v>
      </c>
      <c r="D64" s="229">
        <f>'Open Int.'!H64</f>
        <v>0</v>
      </c>
      <c r="E64" s="161">
        <f>'Open Int.'!I64</f>
        <v>0</v>
      </c>
      <c r="F64" s="231">
        <f>IF('Open Int.'!E64=0,0,'Open Int.'!H64/'Open Int.'!E64)</f>
        <v>0</v>
      </c>
      <c r="G64" s="173">
        <v>0</v>
      </c>
      <c r="H64" s="195">
        <f t="shared" si="0"/>
        <v>0</v>
      </c>
      <c r="I64" s="208">
        <f>IF(Volume!D64=0,0,Volume!F64/Volume!D64)</f>
        <v>0</v>
      </c>
      <c r="J64" s="208">
        <v>0</v>
      </c>
      <c r="K64" s="195">
        <f t="shared" si="1"/>
        <v>0</v>
      </c>
      <c r="L64" s="64"/>
      <c r="M64" s="7"/>
      <c r="N64" s="63"/>
      <c r="O64" s="4"/>
      <c r="P64" s="4"/>
      <c r="Q64" s="4"/>
      <c r="R64" s="4"/>
      <c r="S64" s="4"/>
      <c r="T64" s="4"/>
      <c r="U64" s="65"/>
      <c r="V64" s="4"/>
      <c r="W64" s="4"/>
      <c r="X64" s="4"/>
      <c r="Y64" s="4"/>
      <c r="Z64" s="4"/>
      <c r="AA64" s="3"/>
      <c r="AB64" s="83"/>
      <c r="AC64" s="82"/>
    </row>
    <row r="65" spans="1:29" s="62" customFormat="1" ht="15">
      <c r="A65" s="239" t="s">
        <v>50</v>
      </c>
      <c r="B65" s="192">
        <f>'Open Int.'!E65</f>
        <v>673200</v>
      </c>
      <c r="C65" s="227">
        <f>'Open Int.'!F65</f>
        <v>39600</v>
      </c>
      <c r="D65" s="229">
        <f>'Open Int.'!H65</f>
        <v>127600</v>
      </c>
      <c r="E65" s="161">
        <f>'Open Int.'!I65</f>
        <v>35200</v>
      </c>
      <c r="F65" s="231">
        <f>IF('Open Int.'!E65=0,0,'Open Int.'!H65/'Open Int.'!E65)</f>
        <v>0.1895424836601307</v>
      </c>
      <c r="G65" s="173">
        <v>0.14583333333333334</v>
      </c>
      <c r="H65" s="195">
        <f t="shared" si="0"/>
        <v>0.29971988795518195</v>
      </c>
      <c r="I65" s="208">
        <f>IF(Volume!D65=0,0,Volume!F65/Volume!D65)</f>
        <v>0.2262295081967213</v>
      </c>
      <c r="J65" s="208">
        <v>0.12386706948640483</v>
      </c>
      <c r="K65" s="195">
        <f t="shared" si="1"/>
        <v>0.8263894442223111</v>
      </c>
      <c r="L65" s="64"/>
      <c r="M65" s="7"/>
      <c r="N65" s="63"/>
      <c r="O65" s="4"/>
      <c r="P65" s="4"/>
      <c r="Q65" s="4"/>
      <c r="R65" s="4"/>
      <c r="S65" s="4"/>
      <c r="T65" s="4"/>
      <c r="U65" s="65"/>
      <c r="V65" s="4"/>
      <c r="W65" s="4"/>
      <c r="X65" s="4"/>
      <c r="Y65" s="4"/>
      <c r="Z65" s="4"/>
      <c r="AA65" s="3"/>
      <c r="AB65" s="83"/>
      <c r="AC65" s="82"/>
    </row>
    <row r="66" spans="1:29" s="62" customFormat="1" ht="15">
      <c r="A66" s="239" t="s">
        <v>6</v>
      </c>
      <c r="B66" s="192">
        <f>'Open Int.'!E66</f>
        <v>2810250</v>
      </c>
      <c r="C66" s="227">
        <f>'Open Int.'!F66</f>
        <v>22500</v>
      </c>
      <c r="D66" s="229">
        <f>'Open Int.'!H66</f>
        <v>301500</v>
      </c>
      <c r="E66" s="161">
        <f>'Open Int.'!I66</f>
        <v>-2250</v>
      </c>
      <c r="F66" s="231">
        <f>IF('Open Int.'!E66=0,0,'Open Int.'!H66/'Open Int.'!E66)</f>
        <v>0.10728582866293035</v>
      </c>
      <c r="G66" s="173">
        <v>0.1089588377723971</v>
      </c>
      <c r="H66" s="195">
        <f t="shared" si="0"/>
        <v>-0.015354505826883675</v>
      </c>
      <c r="I66" s="208">
        <f>IF(Volume!D66=0,0,Volume!F66/Volume!D66)</f>
        <v>0.08441558441558442</v>
      </c>
      <c r="J66" s="208">
        <v>0.10674157303370786</v>
      </c>
      <c r="K66" s="195">
        <f t="shared" si="1"/>
        <v>-0.2091592617908407</v>
      </c>
      <c r="L66" s="64"/>
      <c r="M66" s="7"/>
      <c r="N66" s="63"/>
      <c r="O66" s="4"/>
      <c r="P66" s="4"/>
      <c r="Q66" s="4"/>
      <c r="R66" s="4"/>
      <c r="S66" s="4"/>
      <c r="T66" s="4"/>
      <c r="U66" s="65"/>
      <c r="V66" s="4"/>
      <c r="W66" s="4"/>
      <c r="X66" s="4"/>
      <c r="Y66" s="4"/>
      <c r="Z66" s="4"/>
      <c r="AA66" s="3"/>
      <c r="AB66" s="83"/>
      <c r="AC66" s="82"/>
    </row>
    <row r="67" spans="1:27" s="8" customFormat="1" ht="15">
      <c r="A67" s="239" t="s">
        <v>200</v>
      </c>
      <c r="B67" s="192">
        <f>'Open Int.'!E67</f>
        <v>50000</v>
      </c>
      <c r="C67" s="227">
        <f>'Open Int.'!F67</f>
        <v>-800</v>
      </c>
      <c r="D67" s="229">
        <f>'Open Int.'!H67</f>
        <v>2800</v>
      </c>
      <c r="E67" s="161">
        <f>'Open Int.'!I67</f>
        <v>0</v>
      </c>
      <c r="F67" s="231">
        <f>IF('Open Int.'!E67=0,0,'Open Int.'!H67/'Open Int.'!E67)</f>
        <v>0.056</v>
      </c>
      <c r="G67" s="173">
        <v>0.05511811023622047</v>
      </c>
      <c r="H67" s="195">
        <f t="shared" si="0"/>
        <v>0.016000000000000035</v>
      </c>
      <c r="I67" s="208">
        <f>IF(Volume!D67=0,0,Volume!F67/Volume!D67)</f>
        <v>0</v>
      </c>
      <c r="J67" s="208">
        <v>0</v>
      </c>
      <c r="K67" s="195">
        <f t="shared" si="1"/>
        <v>0</v>
      </c>
      <c r="L67" s="64"/>
      <c r="M67" s="7"/>
      <c r="N67" s="63"/>
      <c r="O67" s="4"/>
      <c r="P67" s="4"/>
      <c r="Q67" s="4"/>
      <c r="R67" s="4"/>
      <c r="S67" s="4"/>
      <c r="T67" s="4"/>
      <c r="U67" s="65"/>
      <c r="V67" s="4"/>
      <c r="W67" s="4"/>
      <c r="X67" s="4"/>
      <c r="Y67" s="4"/>
      <c r="Z67" s="4"/>
      <c r="AA67" s="3"/>
    </row>
    <row r="68" spans="1:27" s="8" customFormat="1" ht="15">
      <c r="A68" s="239" t="s">
        <v>190</v>
      </c>
      <c r="B68" s="192">
        <f>'Open Int.'!E68</f>
        <v>0</v>
      </c>
      <c r="C68" s="227">
        <f>'Open Int.'!F68</f>
        <v>0</v>
      </c>
      <c r="D68" s="229">
        <f>'Open Int.'!H68</f>
        <v>0</v>
      </c>
      <c r="E68" s="161">
        <f>'Open Int.'!I68</f>
        <v>0</v>
      </c>
      <c r="F68" s="231">
        <f>IF('Open Int.'!E68=0,0,'Open Int.'!H68/'Open Int.'!E68)</f>
        <v>0</v>
      </c>
      <c r="G68" s="173">
        <v>0</v>
      </c>
      <c r="H68" s="195">
        <f t="shared" si="0"/>
        <v>0</v>
      </c>
      <c r="I68" s="208">
        <f>IF(Volume!D68=0,0,Volume!F68/Volume!D68)</f>
        <v>0</v>
      </c>
      <c r="J68" s="208">
        <v>0</v>
      </c>
      <c r="K68" s="195">
        <f t="shared" si="1"/>
        <v>0</v>
      </c>
      <c r="L68" s="64"/>
      <c r="M68" s="7"/>
      <c r="N68" s="63"/>
      <c r="O68" s="4"/>
      <c r="P68" s="4"/>
      <c r="Q68" s="4"/>
      <c r="R68" s="4"/>
      <c r="S68" s="4"/>
      <c r="T68" s="4"/>
      <c r="U68" s="65"/>
      <c r="V68" s="4"/>
      <c r="W68" s="4"/>
      <c r="X68" s="4"/>
      <c r="Y68" s="4"/>
      <c r="Z68" s="4"/>
      <c r="AA68" s="3"/>
    </row>
    <row r="69" spans="1:29" s="62" customFormat="1" ht="15">
      <c r="A69" s="239" t="s">
        <v>150</v>
      </c>
      <c r="B69" s="192">
        <f>'Open Int.'!E69</f>
        <v>10800</v>
      </c>
      <c r="C69" s="227">
        <f>'Open Int.'!F69</f>
        <v>-200</v>
      </c>
      <c r="D69" s="229">
        <f>'Open Int.'!H69</f>
        <v>0</v>
      </c>
      <c r="E69" s="161">
        <f>'Open Int.'!I69</f>
        <v>0</v>
      </c>
      <c r="F69" s="231">
        <f>IF('Open Int.'!E69=0,0,'Open Int.'!H69/'Open Int.'!E69)</f>
        <v>0</v>
      </c>
      <c r="G69" s="173">
        <v>0</v>
      </c>
      <c r="H69" s="195">
        <f aca="true" t="shared" si="2" ref="H69:H124">IF(G69=0,0,(F69-G69)/G69)</f>
        <v>0</v>
      </c>
      <c r="I69" s="208">
        <f>IF(Volume!D69=0,0,Volume!F69/Volume!D69)</f>
        <v>0</v>
      </c>
      <c r="J69" s="208">
        <v>0</v>
      </c>
      <c r="K69" s="195">
        <f aca="true" t="shared" si="3" ref="K69:K124">IF(J69=0,0,(I69-J69)/J69)</f>
        <v>0</v>
      </c>
      <c r="L69" s="64"/>
      <c r="M69" s="7"/>
      <c r="N69" s="63"/>
      <c r="O69" s="4"/>
      <c r="P69" s="4"/>
      <c r="Q69" s="4"/>
      <c r="R69" s="4"/>
      <c r="S69" s="4"/>
      <c r="T69" s="4"/>
      <c r="U69" s="65"/>
      <c r="V69" s="4"/>
      <c r="W69" s="4"/>
      <c r="X69" s="4"/>
      <c r="Y69" s="4"/>
      <c r="Z69" s="4"/>
      <c r="AA69" s="3"/>
      <c r="AB69" s="83"/>
      <c r="AC69" s="82"/>
    </row>
    <row r="70" spans="1:27" s="8" customFormat="1" ht="15">
      <c r="A70" s="239" t="s">
        <v>166</v>
      </c>
      <c r="B70" s="192">
        <f>'Open Int.'!E70</f>
        <v>0</v>
      </c>
      <c r="C70" s="227">
        <f>'Open Int.'!F70</f>
        <v>0</v>
      </c>
      <c r="D70" s="229">
        <f>'Open Int.'!H70</f>
        <v>0</v>
      </c>
      <c r="E70" s="161">
        <f>'Open Int.'!I70</f>
        <v>0</v>
      </c>
      <c r="F70" s="231">
        <f>IF('Open Int.'!E70=0,0,'Open Int.'!H70/'Open Int.'!E70)</f>
        <v>0</v>
      </c>
      <c r="G70" s="173">
        <v>0</v>
      </c>
      <c r="H70" s="195">
        <f t="shared" si="2"/>
        <v>0</v>
      </c>
      <c r="I70" s="208">
        <f>IF(Volume!D70=0,0,Volume!F70/Volume!D70)</f>
        <v>0</v>
      </c>
      <c r="J70" s="208">
        <v>0</v>
      </c>
      <c r="K70" s="195">
        <f t="shared" si="3"/>
        <v>0</v>
      </c>
      <c r="L70" s="64"/>
      <c r="M70" s="7"/>
      <c r="N70" s="63"/>
      <c r="O70" s="4"/>
      <c r="P70" s="4"/>
      <c r="Q70" s="4"/>
      <c r="R70" s="4"/>
      <c r="S70" s="4"/>
      <c r="T70" s="4"/>
      <c r="U70" s="65"/>
      <c r="V70" s="4"/>
      <c r="W70" s="4"/>
      <c r="X70" s="4"/>
      <c r="Y70" s="4"/>
      <c r="Z70" s="4"/>
      <c r="AA70" s="3"/>
    </row>
    <row r="71" spans="1:29" s="62" customFormat="1" ht="15">
      <c r="A71" s="239" t="s">
        <v>151</v>
      </c>
      <c r="B71" s="192">
        <f>'Open Int.'!E71</f>
        <v>3031250</v>
      </c>
      <c r="C71" s="227">
        <f>'Open Int.'!F71</f>
        <v>75000</v>
      </c>
      <c r="D71" s="229">
        <f>'Open Int.'!H71</f>
        <v>168750</v>
      </c>
      <c r="E71" s="161">
        <f>'Open Int.'!I71</f>
        <v>25000</v>
      </c>
      <c r="F71" s="231">
        <f>IF('Open Int.'!E71=0,0,'Open Int.'!H71/'Open Int.'!E71)</f>
        <v>0.05567010309278351</v>
      </c>
      <c r="G71" s="173">
        <v>0.048625792811839326</v>
      </c>
      <c r="H71" s="195">
        <f t="shared" si="2"/>
        <v>0.1448677722994173</v>
      </c>
      <c r="I71" s="208">
        <f>IF(Volume!D71=0,0,Volume!F71/Volume!D71)</f>
        <v>0.125</v>
      </c>
      <c r="J71" s="208">
        <v>0.02857142857142857</v>
      </c>
      <c r="K71" s="195">
        <f t="shared" si="3"/>
        <v>3.3750000000000004</v>
      </c>
      <c r="L71" s="64"/>
      <c r="M71" s="7"/>
      <c r="N71" s="63"/>
      <c r="O71" s="4"/>
      <c r="P71" s="4"/>
      <c r="Q71" s="4"/>
      <c r="R71" s="4"/>
      <c r="S71" s="4"/>
      <c r="T71" s="4"/>
      <c r="U71" s="65"/>
      <c r="V71" s="4"/>
      <c r="W71" s="4"/>
      <c r="X71" s="4"/>
      <c r="Y71" s="4"/>
      <c r="Z71" s="4"/>
      <c r="AA71" s="3"/>
      <c r="AB71" s="83"/>
      <c r="AC71" s="82"/>
    </row>
    <row r="72" spans="1:27" s="8" customFormat="1" ht="15">
      <c r="A72" s="239" t="s">
        <v>191</v>
      </c>
      <c r="B72" s="192">
        <f>'Open Int.'!E72</f>
        <v>48000</v>
      </c>
      <c r="C72" s="227">
        <f>'Open Int.'!F72</f>
        <v>6000</v>
      </c>
      <c r="D72" s="229">
        <f>'Open Int.'!H72</f>
        <v>4000</v>
      </c>
      <c r="E72" s="161">
        <f>'Open Int.'!I72</f>
        <v>0</v>
      </c>
      <c r="F72" s="231">
        <f>IF('Open Int.'!E72=0,0,'Open Int.'!H72/'Open Int.'!E72)</f>
        <v>0.08333333333333333</v>
      </c>
      <c r="G72" s="173">
        <v>0.09523809523809523</v>
      </c>
      <c r="H72" s="195">
        <f t="shared" si="2"/>
        <v>-0.125</v>
      </c>
      <c r="I72" s="208">
        <f>IF(Volume!D72=0,0,Volume!F72/Volume!D72)</f>
        <v>0</v>
      </c>
      <c r="J72" s="208">
        <v>0</v>
      </c>
      <c r="K72" s="195">
        <f t="shared" si="3"/>
        <v>0</v>
      </c>
      <c r="L72" s="64"/>
      <c r="M72" s="7"/>
      <c r="N72" s="63"/>
      <c r="O72" s="4"/>
      <c r="P72" s="4"/>
      <c r="Q72" s="4"/>
      <c r="R72" s="4"/>
      <c r="S72" s="4"/>
      <c r="T72" s="4"/>
      <c r="U72" s="65"/>
      <c r="V72" s="4"/>
      <c r="W72" s="4"/>
      <c r="X72" s="4"/>
      <c r="Y72" s="4"/>
      <c r="Z72" s="4"/>
      <c r="AA72" s="3"/>
    </row>
    <row r="73" spans="1:27" s="8" customFormat="1" ht="15">
      <c r="A73" s="239" t="s">
        <v>201</v>
      </c>
      <c r="B73" s="192">
        <f>'Open Int.'!E73</f>
        <v>240000</v>
      </c>
      <c r="C73" s="227">
        <f>'Open Int.'!F73</f>
        <v>0</v>
      </c>
      <c r="D73" s="229">
        <f>'Open Int.'!H73</f>
        <v>12500</v>
      </c>
      <c r="E73" s="161">
        <f>'Open Int.'!I73</f>
        <v>0</v>
      </c>
      <c r="F73" s="231">
        <f>IF('Open Int.'!E73=0,0,'Open Int.'!H73/'Open Int.'!E73)</f>
        <v>0.052083333333333336</v>
      </c>
      <c r="G73" s="173">
        <v>0.052083333333333336</v>
      </c>
      <c r="H73" s="195">
        <f t="shared" si="2"/>
        <v>0</v>
      </c>
      <c r="I73" s="208">
        <f>IF(Volume!D73=0,0,Volume!F73/Volume!D73)</f>
        <v>0</v>
      </c>
      <c r="J73" s="208">
        <v>0.18181818181818182</v>
      </c>
      <c r="K73" s="195">
        <f t="shared" si="3"/>
        <v>-1</v>
      </c>
      <c r="L73" s="64"/>
      <c r="M73" s="7"/>
      <c r="N73" s="63"/>
      <c r="O73" s="4"/>
      <c r="P73" s="4"/>
      <c r="Q73" s="4"/>
      <c r="R73" s="4"/>
      <c r="S73" s="4"/>
      <c r="T73" s="4"/>
      <c r="U73" s="65"/>
      <c r="V73" s="4"/>
      <c r="W73" s="4"/>
      <c r="X73" s="4"/>
      <c r="Y73" s="4"/>
      <c r="Z73" s="4"/>
      <c r="AA73" s="3"/>
    </row>
    <row r="74" spans="1:27" s="8" customFormat="1" ht="15">
      <c r="A74" s="239" t="s">
        <v>167</v>
      </c>
      <c r="B74" s="192">
        <f>'Open Int.'!E74</f>
        <v>60350</v>
      </c>
      <c r="C74" s="227">
        <f>'Open Int.'!F74</f>
        <v>850</v>
      </c>
      <c r="D74" s="229">
        <f>'Open Int.'!H74</f>
        <v>0</v>
      </c>
      <c r="E74" s="161">
        <f>'Open Int.'!I74</f>
        <v>0</v>
      </c>
      <c r="F74" s="231">
        <f>IF('Open Int.'!E74=0,0,'Open Int.'!H74/'Open Int.'!E74)</f>
        <v>0</v>
      </c>
      <c r="G74" s="173">
        <v>0</v>
      </c>
      <c r="H74" s="195">
        <f t="shared" si="2"/>
        <v>0</v>
      </c>
      <c r="I74" s="208">
        <f>IF(Volume!D74=0,0,Volume!F74/Volume!D74)</f>
        <v>0</v>
      </c>
      <c r="J74" s="208">
        <v>0</v>
      </c>
      <c r="K74" s="195">
        <f t="shared" si="3"/>
        <v>0</v>
      </c>
      <c r="L74" s="64"/>
      <c r="M74" s="7"/>
      <c r="N74" s="63"/>
      <c r="O74" s="4"/>
      <c r="P74" s="4"/>
      <c r="Q74" s="4"/>
      <c r="R74" s="4"/>
      <c r="S74" s="4"/>
      <c r="T74" s="4"/>
      <c r="U74" s="65"/>
      <c r="V74" s="4"/>
      <c r="W74" s="4"/>
      <c r="X74" s="4"/>
      <c r="Y74" s="4"/>
      <c r="Z74" s="4"/>
      <c r="AA74" s="3"/>
    </row>
    <row r="75" spans="1:29" s="62" customFormat="1" ht="15">
      <c r="A75" s="239" t="s">
        <v>7</v>
      </c>
      <c r="B75" s="192">
        <f>'Open Int.'!E75</f>
        <v>72500</v>
      </c>
      <c r="C75" s="227">
        <f>'Open Int.'!F75</f>
        <v>2500</v>
      </c>
      <c r="D75" s="229">
        <f>'Open Int.'!H75</f>
        <v>5000</v>
      </c>
      <c r="E75" s="161">
        <f>'Open Int.'!I75</f>
        <v>0</v>
      </c>
      <c r="F75" s="231">
        <f>IF('Open Int.'!E75=0,0,'Open Int.'!H75/'Open Int.'!E75)</f>
        <v>0.06896551724137931</v>
      </c>
      <c r="G75" s="173">
        <v>0.07142857142857142</v>
      </c>
      <c r="H75" s="195">
        <f t="shared" si="2"/>
        <v>-0.03448275862068961</v>
      </c>
      <c r="I75" s="208">
        <f>IF(Volume!D75=0,0,Volume!F75/Volume!D75)</f>
        <v>0</v>
      </c>
      <c r="J75" s="208">
        <v>0</v>
      </c>
      <c r="K75" s="195">
        <f t="shared" si="3"/>
        <v>0</v>
      </c>
      <c r="L75" s="64"/>
      <c r="M75" s="7"/>
      <c r="N75" s="63"/>
      <c r="O75" s="4"/>
      <c r="P75" s="4"/>
      <c r="Q75" s="4"/>
      <c r="R75" s="4"/>
      <c r="S75" s="4"/>
      <c r="T75" s="4"/>
      <c r="U75" s="65"/>
      <c r="V75" s="4"/>
      <c r="W75" s="4"/>
      <c r="X75" s="4"/>
      <c r="Y75" s="4"/>
      <c r="Z75" s="4"/>
      <c r="AA75" s="3"/>
      <c r="AB75" s="83"/>
      <c r="AC75" s="82"/>
    </row>
    <row r="76" spans="1:27" s="8" customFormat="1" ht="15">
      <c r="A76" s="239" t="s">
        <v>192</v>
      </c>
      <c r="B76" s="192">
        <f>'Open Int.'!E76</f>
        <v>0</v>
      </c>
      <c r="C76" s="227">
        <f>'Open Int.'!F76</f>
        <v>0</v>
      </c>
      <c r="D76" s="229">
        <f>'Open Int.'!H76</f>
        <v>0</v>
      </c>
      <c r="E76" s="161">
        <f>'Open Int.'!I76</f>
        <v>0</v>
      </c>
      <c r="F76" s="231">
        <f>IF('Open Int.'!E76=0,0,'Open Int.'!H76/'Open Int.'!E76)</f>
        <v>0</v>
      </c>
      <c r="G76" s="173">
        <v>0</v>
      </c>
      <c r="H76" s="195">
        <f t="shared" si="2"/>
        <v>0</v>
      </c>
      <c r="I76" s="208">
        <f>IF(Volume!D76=0,0,Volume!F76/Volume!D76)</f>
        <v>0</v>
      </c>
      <c r="J76" s="208">
        <v>0</v>
      </c>
      <c r="K76" s="195">
        <f t="shared" si="3"/>
        <v>0</v>
      </c>
      <c r="L76" s="64"/>
      <c r="M76" s="7"/>
      <c r="N76" s="63"/>
      <c r="O76" s="4"/>
      <c r="P76" s="4"/>
      <c r="Q76" s="4"/>
      <c r="R76" s="4"/>
      <c r="S76" s="4"/>
      <c r="T76" s="4"/>
      <c r="U76" s="65"/>
      <c r="V76" s="4"/>
      <c r="W76" s="4"/>
      <c r="X76" s="4"/>
      <c r="Y76" s="4"/>
      <c r="Z76" s="4"/>
      <c r="AA76" s="3"/>
    </row>
    <row r="77" spans="1:27" s="8" customFormat="1" ht="15">
      <c r="A77" s="239" t="s">
        <v>249</v>
      </c>
      <c r="B77" s="192">
        <f>'Open Int.'!E77</f>
        <v>40800</v>
      </c>
      <c r="C77" s="227">
        <f>'Open Int.'!F77</f>
        <v>2400</v>
      </c>
      <c r="D77" s="229">
        <f>'Open Int.'!H77</f>
        <v>12000</v>
      </c>
      <c r="E77" s="161">
        <f>'Open Int.'!I77</f>
        <v>2400</v>
      </c>
      <c r="F77" s="231">
        <f>IF('Open Int.'!E77=0,0,'Open Int.'!H77/'Open Int.'!E77)</f>
        <v>0.29411764705882354</v>
      </c>
      <c r="G77" s="173">
        <v>0.25</v>
      </c>
      <c r="H77" s="195">
        <f t="shared" si="2"/>
        <v>0.17647058823529416</v>
      </c>
      <c r="I77" s="208">
        <f>IF(Volume!D77=0,0,Volume!F77/Volume!D77)</f>
        <v>0.14285714285714285</v>
      </c>
      <c r="J77" s="208">
        <v>0</v>
      </c>
      <c r="K77" s="195">
        <f t="shared" si="3"/>
        <v>0</v>
      </c>
      <c r="L77" s="64"/>
      <c r="M77" s="7"/>
      <c r="N77" s="63"/>
      <c r="O77" s="4"/>
      <c r="P77" s="4"/>
      <c r="Q77" s="4"/>
      <c r="R77" s="4"/>
      <c r="S77" s="4"/>
      <c r="T77" s="4"/>
      <c r="U77" s="65"/>
      <c r="V77" s="4"/>
      <c r="W77" s="4"/>
      <c r="X77" s="4"/>
      <c r="Y77" s="4"/>
      <c r="Z77" s="4"/>
      <c r="AA77" s="3"/>
    </row>
    <row r="78" spans="1:29" s="62" customFormat="1" ht="15">
      <c r="A78" s="239" t="s">
        <v>230</v>
      </c>
      <c r="B78" s="192">
        <f>'Open Int.'!E78</f>
        <v>33750</v>
      </c>
      <c r="C78" s="227">
        <f>'Open Int.'!F78</f>
        <v>0</v>
      </c>
      <c r="D78" s="229">
        <f>'Open Int.'!H78</f>
        <v>2500</v>
      </c>
      <c r="E78" s="161">
        <f>'Open Int.'!I78</f>
        <v>0</v>
      </c>
      <c r="F78" s="231">
        <f>IF('Open Int.'!E78=0,0,'Open Int.'!H78/'Open Int.'!E78)</f>
        <v>0.07407407407407407</v>
      </c>
      <c r="G78" s="173">
        <v>0.07407407407407407</v>
      </c>
      <c r="H78" s="195">
        <f t="shared" si="2"/>
        <v>0</v>
      </c>
      <c r="I78" s="208">
        <f>IF(Volume!D78=0,0,Volume!F78/Volume!D78)</f>
        <v>0</v>
      </c>
      <c r="J78" s="208">
        <v>0</v>
      </c>
      <c r="K78" s="195">
        <f t="shared" si="3"/>
        <v>0</v>
      </c>
      <c r="L78" s="64"/>
      <c r="M78" s="7"/>
      <c r="N78" s="63"/>
      <c r="O78" s="4"/>
      <c r="P78" s="4"/>
      <c r="Q78" s="4"/>
      <c r="R78" s="4"/>
      <c r="S78" s="4"/>
      <c r="T78" s="4"/>
      <c r="U78" s="65"/>
      <c r="V78" s="4"/>
      <c r="W78" s="4"/>
      <c r="X78" s="4"/>
      <c r="Y78" s="4"/>
      <c r="Z78" s="4"/>
      <c r="AA78" s="3"/>
      <c r="AB78" s="83"/>
      <c r="AC78" s="82"/>
    </row>
    <row r="79" spans="1:27" s="8" customFormat="1" ht="15">
      <c r="A79" s="239" t="s">
        <v>193</v>
      </c>
      <c r="B79" s="192">
        <f>'Open Int.'!E79</f>
        <v>16000</v>
      </c>
      <c r="C79" s="227">
        <f>'Open Int.'!F79</f>
        <v>0</v>
      </c>
      <c r="D79" s="229">
        <f>'Open Int.'!H79</f>
        <v>0</v>
      </c>
      <c r="E79" s="161">
        <f>'Open Int.'!I79</f>
        <v>0</v>
      </c>
      <c r="F79" s="231">
        <f>IF('Open Int.'!E79=0,0,'Open Int.'!H79/'Open Int.'!E79)</f>
        <v>0</v>
      </c>
      <c r="G79" s="173">
        <v>0</v>
      </c>
      <c r="H79" s="195">
        <f t="shared" si="2"/>
        <v>0</v>
      </c>
      <c r="I79" s="208">
        <f>IF(Volume!D79=0,0,Volume!F79/Volume!D79)</f>
        <v>0</v>
      </c>
      <c r="J79" s="208">
        <v>0</v>
      </c>
      <c r="K79" s="195">
        <f t="shared" si="3"/>
        <v>0</v>
      </c>
      <c r="L79" s="64"/>
      <c r="M79" s="7"/>
      <c r="N79" s="63"/>
      <c r="O79" s="4"/>
      <c r="P79" s="4"/>
      <c r="Q79" s="4"/>
      <c r="R79" s="4"/>
      <c r="S79" s="4"/>
      <c r="T79" s="4"/>
      <c r="U79" s="65"/>
      <c r="V79" s="4"/>
      <c r="W79" s="4"/>
      <c r="X79" s="4"/>
      <c r="Y79" s="4"/>
      <c r="Z79" s="4"/>
      <c r="AA79" s="3"/>
    </row>
    <row r="80" spans="1:27" s="8" customFormat="1" ht="15">
      <c r="A80" s="239" t="s">
        <v>168</v>
      </c>
      <c r="B80" s="192">
        <f>'Open Int.'!E80</f>
        <v>591850</v>
      </c>
      <c r="C80" s="227">
        <f>'Open Int.'!F80</f>
        <v>4450</v>
      </c>
      <c r="D80" s="229">
        <f>'Open Int.'!H80</f>
        <v>17800</v>
      </c>
      <c r="E80" s="161">
        <f>'Open Int.'!I80</f>
        <v>0</v>
      </c>
      <c r="F80" s="231">
        <f>IF('Open Int.'!E80=0,0,'Open Int.'!H80/'Open Int.'!E80)</f>
        <v>0.03007518796992481</v>
      </c>
      <c r="G80" s="173">
        <v>0.030303030303030304</v>
      </c>
      <c r="H80" s="195">
        <f t="shared" si="2"/>
        <v>-0.007518796992481286</v>
      </c>
      <c r="I80" s="208">
        <f>IF(Volume!D80=0,0,Volume!F80/Volume!D80)</f>
        <v>0</v>
      </c>
      <c r="J80" s="208">
        <v>0</v>
      </c>
      <c r="K80" s="195">
        <f t="shared" si="3"/>
        <v>0</v>
      </c>
      <c r="L80" s="64"/>
      <c r="M80" s="7"/>
      <c r="N80" s="63"/>
      <c r="O80" s="4"/>
      <c r="P80" s="4"/>
      <c r="Q80" s="4"/>
      <c r="R80" s="4"/>
      <c r="S80" s="4"/>
      <c r="T80" s="4"/>
      <c r="U80" s="65"/>
      <c r="V80" s="4"/>
      <c r="W80" s="4"/>
      <c r="X80" s="4"/>
      <c r="Y80" s="4"/>
      <c r="Z80" s="4"/>
      <c r="AA80" s="3"/>
    </row>
    <row r="81" spans="1:29" s="62" customFormat="1" ht="15">
      <c r="A81" s="239" t="s">
        <v>8</v>
      </c>
      <c r="B81" s="192">
        <f>'Open Int.'!E81</f>
        <v>2092800</v>
      </c>
      <c r="C81" s="227">
        <f>'Open Int.'!F81</f>
        <v>-9600</v>
      </c>
      <c r="D81" s="229">
        <f>'Open Int.'!H81</f>
        <v>214400</v>
      </c>
      <c r="E81" s="161">
        <f>'Open Int.'!I81</f>
        <v>25600</v>
      </c>
      <c r="F81" s="231">
        <f>IF('Open Int.'!E81=0,0,'Open Int.'!H81/'Open Int.'!E81)</f>
        <v>0.10244648318042814</v>
      </c>
      <c r="G81" s="173">
        <v>0.0898021308980213</v>
      </c>
      <c r="H81" s="195">
        <f t="shared" si="2"/>
        <v>0.14080236355154727</v>
      </c>
      <c r="I81" s="208">
        <f>IF(Volume!D81=0,0,Volume!F81/Volume!D81)</f>
        <v>0.23170731707317074</v>
      </c>
      <c r="J81" s="208">
        <v>0.18345323741007194</v>
      </c>
      <c r="K81" s="195">
        <f t="shared" si="3"/>
        <v>0.2630320420851268</v>
      </c>
      <c r="L81" s="64"/>
      <c r="M81" s="7"/>
      <c r="N81" s="63"/>
      <c r="O81" s="4"/>
      <c r="P81" s="4"/>
      <c r="Q81" s="4"/>
      <c r="R81" s="4"/>
      <c r="S81" s="4"/>
      <c r="T81" s="4"/>
      <c r="U81" s="65"/>
      <c r="V81" s="4"/>
      <c r="W81" s="4"/>
      <c r="X81" s="4"/>
      <c r="Y81" s="4"/>
      <c r="Z81" s="4"/>
      <c r="AA81" s="3"/>
      <c r="AB81" s="83"/>
      <c r="AC81" s="82"/>
    </row>
    <row r="82" spans="1:27" s="8" customFormat="1" ht="15">
      <c r="A82" s="239" t="s">
        <v>202</v>
      </c>
      <c r="B82" s="192">
        <f>'Open Int.'!E82</f>
        <v>3962000</v>
      </c>
      <c r="C82" s="227">
        <f>'Open Int.'!F82</f>
        <v>126000</v>
      </c>
      <c r="D82" s="229">
        <f>'Open Int.'!H82</f>
        <v>546000</v>
      </c>
      <c r="E82" s="161">
        <f>'Open Int.'!I82</f>
        <v>42000</v>
      </c>
      <c r="F82" s="231">
        <f>IF('Open Int.'!E82=0,0,'Open Int.'!H82/'Open Int.'!E82)</f>
        <v>0.13780918727915195</v>
      </c>
      <c r="G82" s="173">
        <v>0.13138686131386862</v>
      </c>
      <c r="H82" s="195">
        <f t="shared" si="2"/>
        <v>0.048881036513545355</v>
      </c>
      <c r="I82" s="208">
        <f>IF(Volume!D82=0,0,Volume!F82/Volume!D82)</f>
        <v>0.17391304347826086</v>
      </c>
      <c r="J82" s="208">
        <v>0.30303030303030304</v>
      </c>
      <c r="K82" s="195">
        <f t="shared" si="3"/>
        <v>-0.42608695652173917</v>
      </c>
      <c r="L82" s="64"/>
      <c r="M82" s="7"/>
      <c r="N82" s="63"/>
      <c r="O82" s="4"/>
      <c r="P82" s="4"/>
      <c r="Q82" s="4"/>
      <c r="R82" s="4"/>
      <c r="S82" s="4"/>
      <c r="T82" s="4"/>
      <c r="U82" s="65"/>
      <c r="V82" s="4"/>
      <c r="W82" s="4"/>
      <c r="X82" s="4"/>
      <c r="Y82" s="4"/>
      <c r="Z82" s="4"/>
      <c r="AA82" s="3"/>
    </row>
    <row r="83" spans="1:29" s="62" customFormat="1" ht="15">
      <c r="A83" s="239" t="s">
        <v>225</v>
      </c>
      <c r="B83" s="192">
        <f>'Open Int.'!E83</f>
        <v>39100</v>
      </c>
      <c r="C83" s="227">
        <f>'Open Int.'!F83</f>
        <v>0</v>
      </c>
      <c r="D83" s="229">
        <f>'Open Int.'!H83</f>
        <v>0</v>
      </c>
      <c r="E83" s="161">
        <f>'Open Int.'!I83</f>
        <v>0</v>
      </c>
      <c r="F83" s="231">
        <f>IF('Open Int.'!E83=0,0,'Open Int.'!H83/'Open Int.'!E83)</f>
        <v>0</v>
      </c>
      <c r="G83" s="173">
        <v>0</v>
      </c>
      <c r="H83" s="195">
        <f t="shared" si="2"/>
        <v>0</v>
      </c>
      <c r="I83" s="208">
        <f>IF(Volume!D83=0,0,Volume!F83/Volume!D83)</f>
        <v>0</v>
      </c>
      <c r="J83" s="208">
        <v>0</v>
      </c>
      <c r="K83" s="195">
        <f t="shared" si="3"/>
        <v>0</v>
      </c>
      <c r="L83" s="64"/>
      <c r="M83" s="7"/>
      <c r="N83" s="63"/>
      <c r="O83" s="4"/>
      <c r="P83" s="4"/>
      <c r="Q83" s="4"/>
      <c r="R83" s="4"/>
      <c r="S83" s="4"/>
      <c r="T83" s="4"/>
      <c r="U83" s="65"/>
      <c r="V83" s="4"/>
      <c r="W83" s="4"/>
      <c r="X83" s="4"/>
      <c r="Y83" s="4"/>
      <c r="Z83" s="4"/>
      <c r="AA83" s="3"/>
      <c r="AB83" s="83"/>
      <c r="AC83" s="82"/>
    </row>
    <row r="84" spans="1:27" s="8" customFormat="1" ht="15">
      <c r="A84" s="239" t="s">
        <v>194</v>
      </c>
      <c r="B84" s="192">
        <f>'Open Int.'!E84</f>
        <v>1100</v>
      </c>
      <c r="C84" s="227">
        <f>'Open Int.'!F84</f>
        <v>0</v>
      </c>
      <c r="D84" s="229">
        <f>'Open Int.'!H84</f>
        <v>0</v>
      </c>
      <c r="E84" s="161">
        <f>'Open Int.'!I84</f>
        <v>0</v>
      </c>
      <c r="F84" s="231">
        <f>IF('Open Int.'!E84=0,0,'Open Int.'!H84/'Open Int.'!E84)</f>
        <v>0</v>
      </c>
      <c r="G84" s="173">
        <v>0</v>
      </c>
      <c r="H84" s="195">
        <f t="shared" si="2"/>
        <v>0</v>
      </c>
      <c r="I84" s="208">
        <f>IF(Volume!D84=0,0,Volume!F84/Volume!D84)</f>
        <v>0</v>
      </c>
      <c r="J84" s="208">
        <v>0</v>
      </c>
      <c r="K84" s="195">
        <f t="shared" si="3"/>
        <v>0</v>
      </c>
      <c r="L84" s="64"/>
      <c r="M84" s="7"/>
      <c r="N84" s="63"/>
      <c r="O84" s="4"/>
      <c r="P84" s="4"/>
      <c r="Q84" s="4"/>
      <c r="R84" s="4"/>
      <c r="S84" s="4"/>
      <c r="T84" s="4"/>
      <c r="U84" s="65"/>
      <c r="V84" s="4"/>
      <c r="W84" s="4"/>
      <c r="X84" s="4"/>
      <c r="Y84" s="4"/>
      <c r="Z84" s="4"/>
      <c r="AA84" s="3"/>
    </row>
    <row r="85" spans="1:27" s="8" customFormat="1" ht="15">
      <c r="A85" s="239" t="s">
        <v>169</v>
      </c>
      <c r="B85" s="192">
        <f>'Open Int.'!E85</f>
        <v>268450</v>
      </c>
      <c r="C85" s="227">
        <f>'Open Int.'!F85</f>
        <v>14750</v>
      </c>
      <c r="D85" s="229">
        <f>'Open Int.'!H85</f>
        <v>5900</v>
      </c>
      <c r="E85" s="161">
        <f>'Open Int.'!I85</f>
        <v>0</v>
      </c>
      <c r="F85" s="231">
        <f>IF('Open Int.'!E85=0,0,'Open Int.'!H85/'Open Int.'!E85)</f>
        <v>0.02197802197802198</v>
      </c>
      <c r="G85" s="173">
        <v>0.023255813953488372</v>
      </c>
      <c r="H85" s="195">
        <f t="shared" si="2"/>
        <v>-0.05494505494505486</v>
      </c>
      <c r="I85" s="208">
        <f>IF(Volume!D85=0,0,Volume!F85/Volume!D85)</f>
        <v>0</v>
      </c>
      <c r="J85" s="208">
        <v>0</v>
      </c>
      <c r="K85" s="195">
        <f t="shared" si="3"/>
        <v>0</v>
      </c>
      <c r="L85" s="64"/>
      <c r="M85" s="7"/>
      <c r="N85" s="63"/>
      <c r="O85" s="4"/>
      <c r="P85" s="4"/>
      <c r="Q85" s="4"/>
      <c r="R85" s="4"/>
      <c r="S85" s="4"/>
      <c r="T85" s="4"/>
      <c r="U85" s="65"/>
      <c r="V85" s="4"/>
      <c r="W85" s="4"/>
      <c r="X85" s="4"/>
      <c r="Y85" s="4"/>
      <c r="Z85" s="4"/>
      <c r="AA85" s="3"/>
    </row>
    <row r="86" spans="1:27" s="8" customFormat="1" ht="15">
      <c r="A86" s="239" t="s">
        <v>170</v>
      </c>
      <c r="B86" s="192">
        <f>'Open Int.'!E86</f>
        <v>10450</v>
      </c>
      <c r="C86" s="227">
        <f>'Open Int.'!F86</f>
        <v>0</v>
      </c>
      <c r="D86" s="229">
        <f>'Open Int.'!H86</f>
        <v>0</v>
      </c>
      <c r="E86" s="161">
        <f>'Open Int.'!I86</f>
        <v>0</v>
      </c>
      <c r="F86" s="231">
        <f>IF('Open Int.'!E86=0,0,'Open Int.'!H86/'Open Int.'!E86)</f>
        <v>0</v>
      </c>
      <c r="G86" s="173">
        <v>0</v>
      </c>
      <c r="H86" s="195">
        <f t="shared" si="2"/>
        <v>0</v>
      </c>
      <c r="I86" s="208">
        <f>IF(Volume!D86=0,0,Volume!F86/Volume!D86)</f>
        <v>0</v>
      </c>
      <c r="J86" s="208">
        <v>0</v>
      </c>
      <c r="K86" s="195">
        <f t="shared" si="3"/>
        <v>0</v>
      </c>
      <c r="L86" s="64"/>
      <c r="M86" s="7"/>
      <c r="N86" s="63"/>
      <c r="O86" s="4"/>
      <c r="P86" s="4"/>
      <c r="Q86" s="4"/>
      <c r="R86" s="4"/>
      <c r="S86" s="4"/>
      <c r="T86" s="4"/>
      <c r="U86" s="65"/>
      <c r="V86" s="4"/>
      <c r="W86" s="4"/>
      <c r="X86" s="4"/>
      <c r="Y86" s="4"/>
      <c r="Z86" s="4"/>
      <c r="AA86" s="3"/>
    </row>
    <row r="87" spans="1:29" s="62" customFormat="1" ht="15">
      <c r="A87" s="239" t="s">
        <v>140</v>
      </c>
      <c r="B87" s="192">
        <f>'Open Int.'!E87</f>
        <v>2798250</v>
      </c>
      <c r="C87" s="227">
        <f>'Open Int.'!F87</f>
        <v>52000</v>
      </c>
      <c r="D87" s="229">
        <f>'Open Int.'!H87</f>
        <v>312000</v>
      </c>
      <c r="E87" s="161">
        <f>'Open Int.'!I87</f>
        <v>16250</v>
      </c>
      <c r="F87" s="231">
        <f>IF('Open Int.'!E87=0,0,'Open Int.'!H87/'Open Int.'!E87)</f>
        <v>0.11149825783972125</v>
      </c>
      <c r="G87" s="173">
        <v>0.1076923076923077</v>
      </c>
      <c r="H87" s="195">
        <f t="shared" si="2"/>
        <v>0.03534096565455445</v>
      </c>
      <c r="I87" s="208">
        <f>IF(Volume!D87=0,0,Volume!F87/Volume!D87)</f>
        <v>0.15853658536585366</v>
      </c>
      <c r="J87" s="208">
        <v>0.1328125</v>
      </c>
      <c r="K87" s="195">
        <f t="shared" si="3"/>
        <v>0.19368723098995697</v>
      </c>
      <c r="L87" s="64"/>
      <c r="M87" s="7"/>
      <c r="N87" s="63"/>
      <c r="O87" s="4"/>
      <c r="P87" s="4"/>
      <c r="Q87" s="4"/>
      <c r="R87" s="4"/>
      <c r="S87" s="4"/>
      <c r="T87" s="4"/>
      <c r="U87" s="65"/>
      <c r="V87" s="4"/>
      <c r="W87" s="4"/>
      <c r="X87" s="4"/>
      <c r="Y87" s="4"/>
      <c r="Z87" s="4"/>
      <c r="AA87" s="3"/>
      <c r="AB87" s="83"/>
      <c r="AC87" s="82"/>
    </row>
    <row r="88" spans="1:29" s="62" customFormat="1" ht="15">
      <c r="A88" s="239" t="s">
        <v>52</v>
      </c>
      <c r="B88" s="192">
        <f>'Open Int.'!E88</f>
        <v>158700</v>
      </c>
      <c r="C88" s="227">
        <f>'Open Int.'!F88</f>
        <v>1200</v>
      </c>
      <c r="D88" s="229">
        <f>'Open Int.'!H88</f>
        <v>12000</v>
      </c>
      <c r="E88" s="161">
        <f>'Open Int.'!I88</f>
        <v>600</v>
      </c>
      <c r="F88" s="231">
        <f>IF('Open Int.'!E88=0,0,'Open Int.'!H88/'Open Int.'!E88)</f>
        <v>0.07561436672967864</v>
      </c>
      <c r="G88" s="173">
        <v>0.07238095238095238</v>
      </c>
      <c r="H88" s="195">
        <f t="shared" si="2"/>
        <v>0.044672171923191756</v>
      </c>
      <c r="I88" s="208">
        <f>IF(Volume!D88=0,0,Volume!F88/Volume!D88)</f>
        <v>0.1111111111111111</v>
      </c>
      <c r="J88" s="208">
        <v>0</v>
      </c>
      <c r="K88" s="195">
        <f t="shared" si="3"/>
        <v>0</v>
      </c>
      <c r="L88" s="64"/>
      <c r="M88" s="7"/>
      <c r="N88" s="63"/>
      <c r="O88" s="4"/>
      <c r="P88" s="4"/>
      <c r="Q88" s="4"/>
      <c r="R88" s="4"/>
      <c r="S88" s="4"/>
      <c r="T88" s="4"/>
      <c r="U88" s="65"/>
      <c r="V88" s="4"/>
      <c r="W88" s="4"/>
      <c r="X88" s="4"/>
      <c r="Y88" s="4"/>
      <c r="Z88" s="4"/>
      <c r="AA88" s="3"/>
      <c r="AB88" s="83"/>
      <c r="AC88" s="82"/>
    </row>
    <row r="89" spans="1:27" s="8" customFormat="1" ht="15">
      <c r="A89" s="239" t="s">
        <v>195</v>
      </c>
      <c r="B89" s="192">
        <f>'Open Int.'!E89</f>
        <v>34650</v>
      </c>
      <c r="C89" s="227">
        <f>'Open Int.'!F89</f>
        <v>0</v>
      </c>
      <c r="D89" s="229">
        <f>'Open Int.'!H89</f>
        <v>2100</v>
      </c>
      <c r="E89" s="161">
        <f>'Open Int.'!I89</f>
        <v>0</v>
      </c>
      <c r="F89" s="231">
        <f>IF('Open Int.'!E89=0,0,'Open Int.'!H89/'Open Int.'!E89)</f>
        <v>0.06060606060606061</v>
      </c>
      <c r="G89" s="173">
        <v>0.06060606060606061</v>
      </c>
      <c r="H89" s="195">
        <f t="shared" si="2"/>
        <v>0</v>
      </c>
      <c r="I89" s="208">
        <f>IF(Volume!D89=0,0,Volume!F89/Volume!D89)</f>
        <v>0</v>
      </c>
      <c r="J89" s="208">
        <v>0</v>
      </c>
      <c r="K89" s="195">
        <f t="shared" si="3"/>
        <v>0</v>
      </c>
      <c r="L89" s="64"/>
      <c r="M89" s="7"/>
      <c r="N89" s="63"/>
      <c r="O89" s="4"/>
      <c r="P89" s="4"/>
      <c r="Q89" s="4"/>
      <c r="R89" s="4"/>
      <c r="S89" s="4"/>
      <c r="T89" s="4"/>
      <c r="U89" s="65"/>
      <c r="V89" s="4"/>
      <c r="W89" s="4"/>
      <c r="X89" s="4"/>
      <c r="Y89" s="4"/>
      <c r="Z89" s="4"/>
      <c r="AA89" s="3"/>
    </row>
    <row r="90" spans="1:29" s="62" customFormat="1" ht="15">
      <c r="A90" s="239" t="s">
        <v>96</v>
      </c>
      <c r="B90" s="192">
        <f>'Open Int.'!E90</f>
        <v>93000</v>
      </c>
      <c r="C90" s="227">
        <f>'Open Int.'!F90</f>
        <v>0</v>
      </c>
      <c r="D90" s="229">
        <f>'Open Int.'!H90</f>
        <v>1200</v>
      </c>
      <c r="E90" s="161">
        <f>'Open Int.'!I90</f>
        <v>0</v>
      </c>
      <c r="F90" s="231">
        <f>IF('Open Int.'!E90=0,0,'Open Int.'!H90/'Open Int.'!E90)</f>
        <v>0.012903225806451613</v>
      </c>
      <c r="G90" s="173">
        <v>0.012903225806451613</v>
      </c>
      <c r="H90" s="195">
        <f t="shared" si="2"/>
        <v>0</v>
      </c>
      <c r="I90" s="208">
        <f>IF(Volume!D90=0,0,Volume!F90/Volume!D90)</f>
        <v>0</v>
      </c>
      <c r="J90" s="208">
        <v>0</v>
      </c>
      <c r="K90" s="195">
        <f t="shared" si="3"/>
        <v>0</v>
      </c>
      <c r="L90" s="64"/>
      <c r="M90" s="7"/>
      <c r="N90" s="63"/>
      <c r="O90" s="4"/>
      <c r="P90" s="4"/>
      <c r="Q90" s="4"/>
      <c r="R90" s="4"/>
      <c r="S90" s="4"/>
      <c r="T90" s="4"/>
      <c r="U90" s="65"/>
      <c r="V90" s="4"/>
      <c r="W90" s="4"/>
      <c r="X90" s="4"/>
      <c r="Y90" s="4"/>
      <c r="Z90" s="4"/>
      <c r="AA90" s="3"/>
      <c r="AB90" s="83"/>
      <c r="AC90" s="82"/>
    </row>
    <row r="91" spans="1:27" s="8" customFormat="1" ht="15">
      <c r="A91" s="239" t="s">
        <v>250</v>
      </c>
      <c r="B91" s="192">
        <f>'Open Int.'!E91</f>
        <v>0</v>
      </c>
      <c r="C91" s="227">
        <f>'Open Int.'!F91</f>
        <v>0</v>
      </c>
      <c r="D91" s="229">
        <f>'Open Int.'!H91</f>
        <v>0</v>
      </c>
      <c r="E91" s="161">
        <f>'Open Int.'!I91</f>
        <v>0</v>
      </c>
      <c r="F91" s="231">
        <f>IF('Open Int.'!E91=0,0,'Open Int.'!H91/'Open Int.'!E91)</f>
        <v>0</v>
      </c>
      <c r="G91" s="173">
        <v>0</v>
      </c>
      <c r="H91" s="195">
        <f t="shared" si="2"/>
        <v>0</v>
      </c>
      <c r="I91" s="208">
        <f>IF(Volume!D91=0,0,Volume!F91/Volume!D91)</f>
        <v>0</v>
      </c>
      <c r="J91" s="208">
        <v>0</v>
      </c>
      <c r="K91" s="195">
        <f t="shared" si="3"/>
        <v>0</v>
      </c>
      <c r="L91" s="64"/>
      <c r="M91" s="7"/>
      <c r="N91" s="63"/>
      <c r="O91" s="4"/>
      <c r="P91" s="4"/>
      <c r="Q91" s="4"/>
      <c r="R91" s="4"/>
      <c r="S91" s="4"/>
      <c r="T91" s="4"/>
      <c r="U91" s="65"/>
      <c r="V91" s="4"/>
      <c r="W91" s="4"/>
      <c r="X91" s="4"/>
      <c r="Y91" s="4"/>
      <c r="Z91" s="4"/>
      <c r="AA91" s="3"/>
    </row>
    <row r="92" spans="1:29" s="62" customFormat="1" ht="15">
      <c r="A92" s="239" t="s">
        <v>97</v>
      </c>
      <c r="B92" s="192">
        <f>'Open Int.'!E92</f>
        <v>11400</v>
      </c>
      <c r="C92" s="227">
        <f>'Open Int.'!F92</f>
        <v>0</v>
      </c>
      <c r="D92" s="229">
        <f>'Open Int.'!H92</f>
        <v>600</v>
      </c>
      <c r="E92" s="161">
        <f>'Open Int.'!I92</f>
        <v>0</v>
      </c>
      <c r="F92" s="231">
        <f>IF('Open Int.'!E92=0,0,'Open Int.'!H92/'Open Int.'!E92)</f>
        <v>0.05263157894736842</v>
      </c>
      <c r="G92" s="173">
        <v>0.05263157894736842</v>
      </c>
      <c r="H92" s="195">
        <f t="shared" si="2"/>
        <v>0</v>
      </c>
      <c r="I92" s="208">
        <f>IF(Volume!D92=0,0,Volume!F92/Volume!D92)</f>
        <v>0</v>
      </c>
      <c r="J92" s="208">
        <v>0</v>
      </c>
      <c r="K92" s="195">
        <f t="shared" si="3"/>
        <v>0</v>
      </c>
      <c r="L92" s="64"/>
      <c r="M92" s="7"/>
      <c r="N92" s="63"/>
      <c r="O92" s="4"/>
      <c r="P92" s="4"/>
      <c r="Q92" s="4"/>
      <c r="R92" s="4"/>
      <c r="S92" s="4"/>
      <c r="T92" s="4"/>
      <c r="U92" s="65"/>
      <c r="V92" s="4"/>
      <c r="W92" s="4"/>
      <c r="X92" s="4"/>
      <c r="Y92" s="4"/>
      <c r="Z92" s="4"/>
      <c r="AA92" s="3"/>
      <c r="AB92" s="83"/>
      <c r="AC92" s="82"/>
    </row>
    <row r="93" spans="1:29" s="62" customFormat="1" ht="15">
      <c r="A93" s="239" t="s">
        <v>251</v>
      </c>
      <c r="B93" s="192">
        <f>'Open Int.'!E93</f>
        <v>324800</v>
      </c>
      <c r="C93" s="227">
        <f>'Open Int.'!F93</f>
        <v>36400</v>
      </c>
      <c r="D93" s="229">
        <f>'Open Int.'!H93</f>
        <v>36400</v>
      </c>
      <c r="E93" s="161">
        <f>'Open Int.'!I93</f>
        <v>2800</v>
      </c>
      <c r="F93" s="231">
        <f>IF('Open Int.'!E93=0,0,'Open Int.'!H93/'Open Int.'!E93)</f>
        <v>0.11206896551724138</v>
      </c>
      <c r="G93" s="173">
        <v>0.11650485436893204</v>
      </c>
      <c r="H93" s="195">
        <f t="shared" si="2"/>
        <v>-0.03807471264367818</v>
      </c>
      <c r="I93" s="208">
        <f>IF(Volume!D93=0,0,Volume!F93/Volume!D93)</f>
        <v>0.11764705882352941</v>
      </c>
      <c r="J93" s="208">
        <v>0.15384615384615385</v>
      </c>
      <c r="K93" s="195">
        <f t="shared" si="3"/>
        <v>-0.23529411764705888</v>
      </c>
      <c r="L93" s="64"/>
      <c r="M93" s="7"/>
      <c r="N93" s="63"/>
      <c r="O93" s="4"/>
      <c r="P93" s="4"/>
      <c r="Q93" s="4"/>
      <c r="R93" s="4"/>
      <c r="S93" s="4"/>
      <c r="T93" s="4"/>
      <c r="U93" s="65"/>
      <c r="V93" s="4"/>
      <c r="W93" s="4"/>
      <c r="X93" s="4"/>
      <c r="Y93" s="4"/>
      <c r="Z93" s="4"/>
      <c r="AA93" s="3"/>
      <c r="AB93" s="83"/>
      <c r="AC93" s="82"/>
    </row>
    <row r="94" spans="1:29" s="62" customFormat="1" ht="15">
      <c r="A94" s="239" t="s">
        <v>252</v>
      </c>
      <c r="B94" s="192">
        <f>'Open Int.'!E94</f>
        <v>1200</v>
      </c>
      <c r="C94" s="227">
        <f>'Open Int.'!F94</f>
        <v>300</v>
      </c>
      <c r="D94" s="229">
        <f>'Open Int.'!H94</f>
        <v>0</v>
      </c>
      <c r="E94" s="161">
        <f>'Open Int.'!I94</f>
        <v>0</v>
      </c>
      <c r="F94" s="231">
        <f>IF('Open Int.'!E94=0,0,'Open Int.'!H94/'Open Int.'!E94)</f>
        <v>0</v>
      </c>
      <c r="G94" s="173">
        <v>0</v>
      </c>
      <c r="H94" s="195">
        <f t="shared" si="2"/>
        <v>0</v>
      </c>
      <c r="I94" s="208">
        <f>IF(Volume!D94=0,0,Volume!F94/Volume!D94)</f>
        <v>0</v>
      </c>
      <c r="J94" s="208">
        <v>0</v>
      </c>
      <c r="K94" s="195">
        <f t="shared" si="3"/>
        <v>0</v>
      </c>
      <c r="L94" s="64"/>
      <c r="M94" s="7"/>
      <c r="N94" s="63"/>
      <c r="O94" s="4"/>
      <c r="P94" s="4"/>
      <c r="Q94" s="4"/>
      <c r="R94" s="4"/>
      <c r="S94" s="4"/>
      <c r="T94" s="4"/>
      <c r="U94" s="65"/>
      <c r="V94" s="4"/>
      <c r="W94" s="4"/>
      <c r="X94" s="4"/>
      <c r="Y94" s="4"/>
      <c r="Z94" s="4"/>
      <c r="AA94" s="3"/>
      <c r="AB94" s="83"/>
      <c r="AC94" s="82"/>
    </row>
    <row r="95" spans="1:29" s="62" customFormat="1" ht="15">
      <c r="A95" s="239" t="s">
        <v>253</v>
      </c>
      <c r="B95" s="192">
        <f>'Open Int.'!E95</f>
        <v>179200</v>
      </c>
      <c r="C95" s="227">
        <f>'Open Int.'!F95</f>
        <v>5600</v>
      </c>
      <c r="D95" s="229">
        <f>'Open Int.'!H95</f>
        <v>18000</v>
      </c>
      <c r="E95" s="161">
        <f>'Open Int.'!I95</f>
        <v>800</v>
      </c>
      <c r="F95" s="231">
        <f>IF('Open Int.'!E95=0,0,'Open Int.'!H95/'Open Int.'!E95)</f>
        <v>0.10044642857142858</v>
      </c>
      <c r="G95" s="173">
        <v>0.09907834101382489</v>
      </c>
      <c r="H95" s="195">
        <f t="shared" si="2"/>
        <v>0.013808139534883749</v>
      </c>
      <c r="I95" s="208">
        <f>IF(Volume!D95=0,0,Volume!F95/Volume!D95)</f>
        <v>0.07547169811320754</v>
      </c>
      <c r="J95" s="208">
        <v>0.0958904109589041</v>
      </c>
      <c r="K95" s="195">
        <f t="shared" si="3"/>
        <v>-0.21293800539083557</v>
      </c>
      <c r="L95" s="64"/>
      <c r="M95" s="7"/>
      <c r="N95" s="63"/>
      <c r="O95" s="4"/>
      <c r="P95" s="4"/>
      <c r="Q95" s="4"/>
      <c r="R95" s="4"/>
      <c r="S95" s="4"/>
      <c r="T95" s="4"/>
      <c r="U95" s="65"/>
      <c r="V95" s="4"/>
      <c r="W95" s="4"/>
      <c r="X95" s="4"/>
      <c r="Y95" s="4"/>
      <c r="Z95" s="4"/>
      <c r="AA95" s="3"/>
      <c r="AB95" s="83"/>
      <c r="AC95" s="82"/>
    </row>
    <row r="96" spans="1:29" s="62" customFormat="1" ht="15">
      <c r="A96" s="239" t="s">
        <v>115</v>
      </c>
      <c r="B96" s="192">
        <f>'Open Int.'!E96</f>
        <v>91300</v>
      </c>
      <c r="C96" s="227">
        <f>'Open Int.'!F96</f>
        <v>1650</v>
      </c>
      <c r="D96" s="229">
        <f>'Open Int.'!H96</f>
        <v>3300</v>
      </c>
      <c r="E96" s="161">
        <f>'Open Int.'!I96</f>
        <v>0</v>
      </c>
      <c r="F96" s="231">
        <f>IF('Open Int.'!E96=0,0,'Open Int.'!H96/'Open Int.'!E96)</f>
        <v>0.03614457831325301</v>
      </c>
      <c r="G96" s="173">
        <v>0.03680981595092025</v>
      </c>
      <c r="H96" s="195">
        <f t="shared" si="2"/>
        <v>-0.01807228915662662</v>
      </c>
      <c r="I96" s="208">
        <f>IF(Volume!D96=0,0,Volume!F96/Volume!D96)</f>
        <v>0</v>
      </c>
      <c r="J96" s="208">
        <v>0.07407407407407407</v>
      </c>
      <c r="K96" s="195">
        <f t="shared" si="3"/>
        <v>-1</v>
      </c>
      <c r="L96" s="64"/>
      <c r="M96" s="7"/>
      <c r="N96" s="63"/>
      <c r="O96" s="4"/>
      <c r="P96" s="4"/>
      <c r="Q96" s="4"/>
      <c r="R96" s="4"/>
      <c r="S96" s="4"/>
      <c r="T96" s="4"/>
      <c r="U96" s="65"/>
      <c r="V96" s="4"/>
      <c r="W96" s="4"/>
      <c r="X96" s="4"/>
      <c r="Y96" s="4"/>
      <c r="Z96" s="4"/>
      <c r="AA96" s="3"/>
      <c r="AB96" s="83"/>
      <c r="AC96" s="82"/>
    </row>
    <row r="97" spans="1:27" s="8" customFormat="1" ht="15">
      <c r="A97" s="239" t="s">
        <v>171</v>
      </c>
      <c r="B97" s="192">
        <f>'Open Int.'!E97</f>
        <v>421300</v>
      </c>
      <c r="C97" s="227">
        <f>'Open Int.'!F97</f>
        <v>19800</v>
      </c>
      <c r="D97" s="229">
        <f>'Open Int.'!H97</f>
        <v>58300</v>
      </c>
      <c r="E97" s="161">
        <f>'Open Int.'!I97</f>
        <v>4400</v>
      </c>
      <c r="F97" s="231">
        <f>IF('Open Int.'!E97=0,0,'Open Int.'!H97/'Open Int.'!E97)</f>
        <v>0.13838120104438642</v>
      </c>
      <c r="G97" s="173">
        <v>0.13424657534246576</v>
      </c>
      <c r="H97" s="195">
        <f t="shared" si="2"/>
        <v>0.030798742473490653</v>
      </c>
      <c r="I97" s="208">
        <f>IF(Volume!D97=0,0,Volume!F97/Volume!D97)</f>
        <v>0.10989010989010989</v>
      </c>
      <c r="J97" s="208">
        <v>0.008264462809917356</v>
      </c>
      <c r="K97" s="195">
        <f t="shared" si="3"/>
        <v>12.296703296703296</v>
      </c>
      <c r="L97" s="64"/>
      <c r="M97" s="7"/>
      <c r="N97" s="63"/>
      <c r="O97" s="4"/>
      <c r="P97" s="4"/>
      <c r="Q97" s="4"/>
      <c r="R97" s="4"/>
      <c r="S97" s="4"/>
      <c r="T97" s="4"/>
      <c r="U97" s="65"/>
      <c r="V97" s="4"/>
      <c r="W97" s="4"/>
      <c r="X97" s="4"/>
      <c r="Y97" s="4"/>
      <c r="Z97" s="4"/>
      <c r="AA97" s="3"/>
    </row>
    <row r="98" spans="1:29" s="62" customFormat="1" ht="15">
      <c r="A98" s="239" t="s">
        <v>226</v>
      </c>
      <c r="B98" s="192">
        <f>'Open Int.'!E98</f>
        <v>2865600</v>
      </c>
      <c r="C98" s="227">
        <f>'Open Int.'!F98</f>
        <v>114000</v>
      </c>
      <c r="D98" s="229">
        <f>'Open Int.'!H98</f>
        <v>1306200</v>
      </c>
      <c r="E98" s="161">
        <f>'Open Int.'!I98</f>
        <v>88800</v>
      </c>
      <c r="F98" s="231">
        <f>IF('Open Int.'!E98=0,0,'Open Int.'!H98/'Open Int.'!E98)</f>
        <v>0.455820770519263</v>
      </c>
      <c r="G98" s="173">
        <v>0.44243349324029657</v>
      </c>
      <c r="H98" s="195">
        <f t="shared" si="2"/>
        <v>0.030258281715791067</v>
      </c>
      <c r="I98" s="208">
        <f>IF(Volume!D98=0,0,Volume!F98/Volume!D98)</f>
        <v>0.5296313579094727</v>
      </c>
      <c r="J98" s="208">
        <v>0.4977116704805492</v>
      </c>
      <c r="K98" s="195">
        <f t="shared" si="3"/>
        <v>0.06413288922500948</v>
      </c>
      <c r="L98" s="64"/>
      <c r="M98" s="7"/>
      <c r="N98" s="63"/>
      <c r="O98" s="4"/>
      <c r="P98" s="4"/>
      <c r="Q98" s="4"/>
      <c r="R98" s="4"/>
      <c r="S98" s="4"/>
      <c r="T98" s="4"/>
      <c r="U98" s="65"/>
      <c r="V98" s="4"/>
      <c r="W98" s="4"/>
      <c r="X98" s="4"/>
      <c r="Y98" s="4"/>
      <c r="Z98" s="4"/>
      <c r="AA98" s="3"/>
      <c r="AB98" s="83"/>
      <c r="AC98" s="82"/>
    </row>
    <row r="99" spans="1:29" s="62" customFormat="1" ht="15">
      <c r="A99" s="239" t="s">
        <v>242</v>
      </c>
      <c r="B99" s="192">
        <f>'Open Int.'!E99</f>
        <v>8301300</v>
      </c>
      <c r="C99" s="227">
        <f>'Open Int.'!F99</f>
        <v>80400</v>
      </c>
      <c r="D99" s="229">
        <f>'Open Int.'!H99</f>
        <v>921250</v>
      </c>
      <c r="E99" s="161">
        <f>'Open Int.'!I99</f>
        <v>13400</v>
      </c>
      <c r="F99" s="231">
        <f>IF('Open Int.'!E99=0,0,'Open Int.'!H99/'Open Int.'!E99)</f>
        <v>0.11097659402744149</v>
      </c>
      <c r="G99" s="173">
        <v>0.1104319478402608</v>
      </c>
      <c r="H99" s="195">
        <f>IF(G99=0,0,(F99-G99)/G99)</f>
        <v>0.004931962152551407</v>
      </c>
      <c r="I99" s="208">
        <f>IF(Volume!D99=0,0,Volume!F99/Volume!D99)</f>
        <v>0.2206896551724138</v>
      </c>
      <c r="J99" s="208">
        <v>0.2066420664206642</v>
      </c>
      <c r="K99" s="195">
        <f>IF(J99=0,0,(I99-J99)/J99)</f>
        <v>0.06798029556650242</v>
      </c>
      <c r="L99" s="64"/>
      <c r="M99" s="7"/>
      <c r="N99" s="63"/>
      <c r="O99" s="4"/>
      <c r="P99" s="4"/>
      <c r="Q99" s="4"/>
      <c r="R99" s="4"/>
      <c r="S99" s="4"/>
      <c r="T99" s="4"/>
      <c r="U99" s="65"/>
      <c r="V99" s="4"/>
      <c r="W99" s="4"/>
      <c r="X99" s="4"/>
      <c r="Y99" s="4"/>
      <c r="Z99" s="4"/>
      <c r="AA99" s="3"/>
      <c r="AB99" s="83"/>
      <c r="AC99" s="82"/>
    </row>
    <row r="100" spans="1:29" s="62" customFormat="1" ht="15">
      <c r="A100" s="239" t="s">
        <v>227</v>
      </c>
      <c r="B100" s="192">
        <f>'Open Int.'!E100</f>
        <v>814800</v>
      </c>
      <c r="C100" s="227">
        <f>'Open Int.'!F100</f>
        <v>39600</v>
      </c>
      <c r="D100" s="229">
        <f>'Open Int.'!H100</f>
        <v>160800</v>
      </c>
      <c r="E100" s="161">
        <f>'Open Int.'!I100</f>
        <v>3600</v>
      </c>
      <c r="F100" s="231">
        <f>IF('Open Int.'!E100=0,0,'Open Int.'!H100/'Open Int.'!E100)</f>
        <v>0.19734904270986744</v>
      </c>
      <c r="G100" s="173">
        <v>0.20278637770897834</v>
      </c>
      <c r="H100" s="195">
        <f t="shared" si="2"/>
        <v>-0.026813117629203336</v>
      </c>
      <c r="I100" s="208">
        <f>IF(Volume!D100=0,0,Volume!F100/Volume!D100)</f>
        <v>0.11442786069651742</v>
      </c>
      <c r="J100" s="208">
        <v>0.18789808917197454</v>
      </c>
      <c r="K100" s="195">
        <f t="shared" si="3"/>
        <v>-0.39101104646260226</v>
      </c>
      <c r="L100" s="64"/>
      <c r="M100" s="7"/>
      <c r="N100" s="63"/>
      <c r="O100" s="4"/>
      <c r="P100" s="4"/>
      <c r="Q100" s="4"/>
      <c r="R100" s="4"/>
      <c r="S100" s="4"/>
      <c r="T100" s="4"/>
      <c r="U100" s="65"/>
      <c r="V100" s="4"/>
      <c r="W100" s="4"/>
      <c r="X100" s="4"/>
      <c r="Y100" s="4"/>
      <c r="Z100" s="4"/>
      <c r="AA100" s="3"/>
      <c r="AB100" s="83"/>
      <c r="AC100" s="82"/>
    </row>
    <row r="101" spans="1:29" s="62" customFormat="1" ht="15">
      <c r="A101" s="239" t="s">
        <v>228</v>
      </c>
      <c r="B101" s="192">
        <f>'Open Int.'!E101</f>
        <v>595500</v>
      </c>
      <c r="C101" s="227">
        <f>'Open Int.'!F101</f>
        <v>40000</v>
      </c>
      <c r="D101" s="229">
        <f>'Open Int.'!H101</f>
        <v>58000</v>
      </c>
      <c r="E101" s="161">
        <f>'Open Int.'!I101</f>
        <v>4500</v>
      </c>
      <c r="F101" s="231">
        <f>IF('Open Int.'!E101=0,0,'Open Int.'!H101/'Open Int.'!E101)</f>
        <v>0.09739714525608732</v>
      </c>
      <c r="G101" s="173">
        <v>0.0963096309630963</v>
      </c>
      <c r="H101" s="195">
        <f t="shared" si="2"/>
        <v>0.011291854014140386</v>
      </c>
      <c r="I101" s="208">
        <f>IF(Volume!D101=0,0,Volume!F101/Volume!D101)</f>
        <v>0.0888030888030888</v>
      </c>
      <c r="J101" s="208">
        <v>0.1956521739130435</v>
      </c>
      <c r="K101" s="195">
        <f t="shared" si="3"/>
        <v>-0.5461175461175461</v>
      </c>
      <c r="L101" s="64"/>
      <c r="M101" s="7"/>
      <c r="N101" s="63"/>
      <c r="O101" s="4"/>
      <c r="P101" s="4"/>
      <c r="Q101" s="4"/>
      <c r="R101" s="4"/>
      <c r="S101" s="4"/>
      <c r="T101" s="4"/>
      <c r="U101" s="65"/>
      <c r="V101" s="4"/>
      <c r="W101" s="4"/>
      <c r="X101" s="4"/>
      <c r="Y101" s="4"/>
      <c r="Z101" s="4"/>
      <c r="AA101" s="3"/>
      <c r="AB101" s="83"/>
      <c r="AC101" s="82"/>
    </row>
    <row r="102" spans="1:27" s="8" customFormat="1" ht="15">
      <c r="A102" s="239" t="s">
        <v>53</v>
      </c>
      <c r="B102" s="192">
        <f>'Open Int.'!E102</f>
        <v>190400</v>
      </c>
      <c r="C102" s="227">
        <f>'Open Int.'!F102</f>
        <v>11200</v>
      </c>
      <c r="D102" s="229">
        <f>'Open Int.'!H102</f>
        <v>11200</v>
      </c>
      <c r="E102" s="161">
        <f>'Open Int.'!I102</f>
        <v>3200</v>
      </c>
      <c r="F102" s="231">
        <f>IF('Open Int.'!E102=0,0,'Open Int.'!H102/'Open Int.'!E102)</f>
        <v>0.058823529411764705</v>
      </c>
      <c r="G102" s="173">
        <v>0.044642857142857144</v>
      </c>
      <c r="H102" s="195">
        <f t="shared" si="2"/>
        <v>0.31764705882352934</v>
      </c>
      <c r="I102" s="208">
        <f>IF(Volume!D102=0,0,Volume!F102/Volume!D102)</f>
        <v>0.2857142857142857</v>
      </c>
      <c r="J102" s="208">
        <v>0</v>
      </c>
      <c r="K102" s="195">
        <f t="shared" si="3"/>
        <v>0</v>
      </c>
      <c r="L102" s="64"/>
      <c r="M102" s="7"/>
      <c r="N102" s="63"/>
      <c r="O102" s="4"/>
      <c r="P102" s="4"/>
      <c r="Q102" s="4"/>
      <c r="R102" s="4"/>
      <c r="S102" s="4"/>
      <c r="T102" s="4"/>
      <c r="U102" s="65"/>
      <c r="V102" s="4"/>
      <c r="W102" s="4"/>
      <c r="X102" s="4"/>
      <c r="Y102" s="4"/>
      <c r="Z102" s="4"/>
      <c r="AA102" s="3"/>
    </row>
    <row r="103" spans="1:27" s="8" customFormat="1" ht="15">
      <c r="A103" s="239" t="s">
        <v>254</v>
      </c>
      <c r="B103" s="192">
        <f>'Open Int.'!E103</f>
        <v>1650</v>
      </c>
      <c r="C103" s="227">
        <f>'Open Int.'!F103</f>
        <v>900</v>
      </c>
      <c r="D103" s="229">
        <f>'Open Int.'!H103</f>
        <v>150</v>
      </c>
      <c r="E103" s="161">
        <f>'Open Int.'!I103</f>
        <v>0</v>
      </c>
      <c r="F103" s="231">
        <f>IF('Open Int.'!E103=0,0,'Open Int.'!H103/'Open Int.'!E103)</f>
        <v>0.09090909090909091</v>
      </c>
      <c r="G103" s="173">
        <v>0.2</v>
      </c>
      <c r="H103" s="195">
        <f t="shared" si="2"/>
        <v>-0.5454545454545454</v>
      </c>
      <c r="I103" s="208">
        <f>IF(Volume!D103=0,0,Volume!F103/Volume!D103)</f>
        <v>0</v>
      </c>
      <c r="J103" s="208">
        <v>0</v>
      </c>
      <c r="K103" s="195">
        <f t="shared" si="3"/>
        <v>0</v>
      </c>
      <c r="L103" s="64"/>
      <c r="M103" s="7"/>
      <c r="N103" s="63"/>
      <c r="O103" s="4"/>
      <c r="P103" s="4"/>
      <c r="Q103" s="4"/>
      <c r="R103" s="4"/>
      <c r="S103" s="4"/>
      <c r="T103" s="4"/>
      <c r="U103" s="65"/>
      <c r="V103" s="4"/>
      <c r="W103" s="4"/>
      <c r="X103" s="4"/>
      <c r="Y103" s="4"/>
      <c r="Z103" s="4"/>
      <c r="AA103" s="3"/>
    </row>
    <row r="104" spans="1:27" s="8" customFormat="1" ht="15">
      <c r="A104" s="239" t="s">
        <v>203</v>
      </c>
      <c r="B104" s="192">
        <f>'Open Int.'!E104</f>
        <v>126000</v>
      </c>
      <c r="C104" s="227">
        <f>'Open Int.'!F104</f>
        <v>6000</v>
      </c>
      <c r="D104" s="229">
        <f>'Open Int.'!H104</f>
        <v>1500</v>
      </c>
      <c r="E104" s="161">
        <f>'Open Int.'!I104</f>
        <v>0</v>
      </c>
      <c r="F104" s="231">
        <f>IF('Open Int.'!E104=0,0,'Open Int.'!H104/'Open Int.'!E104)</f>
        <v>0.011904761904761904</v>
      </c>
      <c r="G104" s="173">
        <v>0.0125</v>
      </c>
      <c r="H104" s="195">
        <f t="shared" si="2"/>
        <v>-0.04761904761904773</v>
      </c>
      <c r="I104" s="208">
        <f>IF(Volume!D104=0,0,Volume!F104/Volume!D104)</f>
        <v>0</v>
      </c>
      <c r="J104" s="208">
        <v>0</v>
      </c>
      <c r="K104" s="195">
        <f t="shared" si="3"/>
        <v>0</v>
      </c>
      <c r="L104" s="64"/>
      <c r="M104" s="7"/>
      <c r="N104" s="63"/>
      <c r="O104" s="4"/>
      <c r="P104" s="4"/>
      <c r="Q104" s="4"/>
      <c r="R104" s="4"/>
      <c r="S104" s="4"/>
      <c r="T104" s="4"/>
      <c r="U104" s="65"/>
      <c r="V104" s="4"/>
      <c r="W104" s="4"/>
      <c r="X104" s="4"/>
      <c r="Y104" s="4"/>
      <c r="Z104" s="4"/>
      <c r="AA104" s="3"/>
    </row>
    <row r="105" spans="1:27" s="8" customFormat="1" ht="15">
      <c r="A105" s="239" t="s">
        <v>204</v>
      </c>
      <c r="B105" s="192">
        <f>'Open Int.'!E105</f>
        <v>850</v>
      </c>
      <c r="C105" s="227">
        <f>'Open Int.'!F105</f>
        <v>0</v>
      </c>
      <c r="D105" s="229">
        <f>'Open Int.'!H105</f>
        <v>0</v>
      </c>
      <c r="E105" s="161">
        <f>'Open Int.'!I105</f>
        <v>0</v>
      </c>
      <c r="F105" s="231">
        <f>IF('Open Int.'!E105=0,0,'Open Int.'!H105/'Open Int.'!E105)</f>
        <v>0</v>
      </c>
      <c r="G105" s="173">
        <v>0</v>
      </c>
      <c r="H105" s="195">
        <f t="shared" si="2"/>
        <v>0</v>
      </c>
      <c r="I105" s="208">
        <f>IF(Volume!D105=0,0,Volume!F105/Volume!D105)</f>
        <v>0</v>
      </c>
      <c r="J105" s="208">
        <v>0</v>
      </c>
      <c r="K105" s="195">
        <f t="shared" si="3"/>
        <v>0</v>
      </c>
      <c r="L105" s="64"/>
      <c r="M105" s="7"/>
      <c r="N105" s="63"/>
      <c r="O105" s="4"/>
      <c r="P105" s="4"/>
      <c r="Q105" s="4"/>
      <c r="R105" s="4"/>
      <c r="S105" s="4"/>
      <c r="T105" s="4"/>
      <c r="U105" s="65"/>
      <c r="V105" s="4"/>
      <c r="W105" s="4"/>
      <c r="X105" s="4"/>
      <c r="Y105" s="4"/>
      <c r="Z105" s="4"/>
      <c r="AA105" s="3"/>
    </row>
    <row r="106" spans="1:27" s="8" customFormat="1" ht="15">
      <c r="A106" s="239" t="s">
        <v>172</v>
      </c>
      <c r="B106" s="192">
        <f>'Open Int.'!E106</f>
        <v>120750</v>
      </c>
      <c r="C106" s="227">
        <f>'Open Int.'!F106</f>
        <v>12250</v>
      </c>
      <c r="D106" s="229">
        <f>'Open Int.'!H106</f>
        <v>10500</v>
      </c>
      <c r="E106" s="161">
        <f>'Open Int.'!I106</f>
        <v>0</v>
      </c>
      <c r="F106" s="231">
        <f>IF('Open Int.'!E106=0,0,'Open Int.'!H106/'Open Int.'!E106)</f>
        <v>0.08695652173913043</v>
      </c>
      <c r="G106" s="173">
        <v>0.0967741935483871</v>
      </c>
      <c r="H106" s="195">
        <f t="shared" si="2"/>
        <v>-0.10144927536231885</v>
      </c>
      <c r="I106" s="208">
        <f>IF(Volume!D106=0,0,Volume!F106/Volume!D106)</f>
        <v>0</v>
      </c>
      <c r="J106" s="208">
        <v>0.25</v>
      </c>
      <c r="K106" s="195">
        <f t="shared" si="3"/>
        <v>-1</v>
      </c>
      <c r="L106" s="64"/>
      <c r="M106" s="7"/>
      <c r="N106" s="63"/>
      <c r="O106" s="4"/>
      <c r="P106" s="4"/>
      <c r="Q106" s="4"/>
      <c r="R106" s="4"/>
      <c r="S106" s="4"/>
      <c r="T106" s="4"/>
      <c r="U106" s="65"/>
      <c r="V106" s="4"/>
      <c r="W106" s="4"/>
      <c r="X106" s="4"/>
      <c r="Y106" s="4"/>
      <c r="Z106" s="4"/>
      <c r="AA106" s="3"/>
    </row>
    <row r="107" spans="1:27" s="8" customFormat="1" ht="15">
      <c r="A107" s="239" t="s">
        <v>173</v>
      </c>
      <c r="B107" s="192">
        <f>'Open Int.'!E107</f>
        <v>450</v>
      </c>
      <c r="C107" s="227">
        <f>'Open Int.'!F107</f>
        <v>0</v>
      </c>
      <c r="D107" s="229">
        <f>'Open Int.'!H107</f>
        <v>0</v>
      </c>
      <c r="E107" s="161">
        <f>'Open Int.'!I107</f>
        <v>0</v>
      </c>
      <c r="F107" s="231">
        <f>IF('Open Int.'!E107=0,0,'Open Int.'!H107/'Open Int.'!E107)</f>
        <v>0</v>
      </c>
      <c r="G107" s="173">
        <v>0</v>
      </c>
      <c r="H107" s="195">
        <f t="shared" si="2"/>
        <v>0</v>
      </c>
      <c r="I107" s="208">
        <f>IF(Volume!D107=0,0,Volume!F107/Volume!D107)</f>
        <v>0</v>
      </c>
      <c r="J107" s="208">
        <v>0</v>
      </c>
      <c r="K107" s="195">
        <f t="shared" si="3"/>
        <v>0</v>
      </c>
      <c r="L107" s="64"/>
      <c r="M107" s="7"/>
      <c r="N107" s="63"/>
      <c r="O107" s="4"/>
      <c r="P107" s="4"/>
      <c r="Q107" s="4"/>
      <c r="R107" s="4"/>
      <c r="S107" s="4"/>
      <c r="T107" s="4"/>
      <c r="U107" s="65"/>
      <c r="V107" s="4"/>
      <c r="W107" s="4"/>
      <c r="X107" s="4"/>
      <c r="Y107" s="4"/>
      <c r="Z107" s="4"/>
      <c r="AA107" s="3"/>
    </row>
    <row r="108" spans="1:27" s="8" customFormat="1" ht="15">
      <c r="A108" s="239" t="s">
        <v>239</v>
      </c>
      <c r="B108" s="192">
        <f>'Open Int.'!E108</f>
        <v>0</v>
      </c>
      <c r="C108" s="227">
        <f>'Open Int.'!F108</f>
        <v>0</v>
      </c>
      <c r="D108" s="229">
        <f>'Open Int.'!H108</f>
        <v>0</v>
      </c>
      <c r="E108" s="161">
        <f>'Open Int.'!I108</f>
        <v>0</v>
      </c>
      <c r="F108" s="231">
        <f>IF('Open Int.'!E108=0,0,'Open Int.'!H108/'Open Int.'!E108)</f>
        <v>0</v>
      </c>
      <c r="G108" s="173">
        <v>0</v>
      </c>
      <c r="H108" s="195">
        <f>IF(G108=0,0,(F108-G108)/G108)</f>
        <v>0</v>
      </c>
      <c r="I108" s="208">
        <f>IF(Volume!D108=0,0,Volume!F108/Volume!D108)</f>
        <v>0</v>
      </c>
      <c r="J108" s="208">
        <v>0</v>
      </c>
      <c r="K108" s="195">
        <f>IF(J108=0,0,(I108-J108)/J108)</f>
        <v>0</v>
      </c>
      <c r="L108" s="64"/>
      <c r="M108" s="7"/>
      <c r="N108" s="63"/>
      <c r="O108" s="4"/>
      <c r="P108" s="4"/>
      <c r="Q108" s="4"/>
      <c r="R108" s="4"/>
      <c r="S108" s="4"/>
      <c r="T108" s="4"/>
      <c r="U108" s="65"/>
      <c r="V108" s="4"/>
      <c r="W108" s="4"/>
      <c r="X108" s="4"/>
      <c r="Y108" s="4"/>
      <c r="Z108" s="4"/>
      <c r="AA108" s="3"/>
    </row>
    <row r="109" spans="1:29" s="62" customFormat="1" ht="15">
      <c r="A109" s="239" t="s">
        <v>255</v>
      </c>
      <c r="B109" s="192">
        <f>'Open Int.'!E109</f>
        <v>1200</v>
      </c>
      <c r="C109" s="227">
        <f>'Open Int.'!F109</f>
        <v>400</v>
      </c>
      <c r="D109" s="229">
        <f>'Open Int.'!H109</f>
        <v>0</v>
      </c>
      <c r="E109" s="161">
        <f>'Open Int.'!I109</f>
        <v>0</v>
      </c>
      <c r="F109" s="231">
        <f>IF('Open Int.'!E109=0,0,'Open Int.'!H109/'Open Int.'!E109)</f>
        <v>0</v>
      </c>
      <c r="G109" s="173">
        <v>0</v>
      </c>
      <c r="H109" s="195">
        <f t="shared" si="2"/>
        <v>0</v>
      </c>
      <c r="I109" s="208">
        <f>IF(Volume!D109=0,0,Volume!F109/Volume!D109)</f>
        <v>0</v>
      </c>
      <c r="J109" s="208">
        <v>0</v>
      </c>
      <c r="K109" s="195">
        <f t="shared" si="3"/>
        <v>0</v>
      </c>
      <c r="L109" s="64"/>
      <c r="M109" s="7"/>
      <c r="N109" s="63"/>
      <c r="O109" s="4"/>
      <c r="P109" s="4"/>
      <c r="Q109" s="4"/>
      <c r="R109" s="4"/>
      <c r="S109" s="4"/>
      <c r="T109" s="4"/>
      <c r="U109" s="65"/>
      <c r="V109" s="4"/>
      <c r="W109" s="4"/>
      <c r="X109" s="4"/>
      <c r="Y109" s="4"/>
      <c r="Z109" s="4"/>
      <c r="AA109" s="3"/>
      <c r="AB109" s="83"/>
      <c r="AC109" s="82"/>
    </row>
    <row r="110" spans="1:27" s="8" customFormat="1" ht="15">
      <c r="A110" s="239" t="s">
        <v>107</v>
      </c>
      <c r="B110" s="192">
        <f>'Open Int.'!E110</f>
        <v>410400</v>
      </c>
      <c r="C110" s="227">
        <f>'Open Int.'!F110</f>
        <v>22800</v>
      </c>
      <c r="D110" s="229">
        <f>'Open Int.'!H110</f>
        <v>19000</v>
      </c>
      <c r="E110" s="161">
        <f>'Open Int.'!I110</f>
        <v>3800</v>
      </c>
      <c r="F110" s="231">
        <f>IF('Open Int.'!E110=0,0,'Open Int.'!H110/'Open Int.'!E110)</f>
        <v>0.046296296296296294</v>
      </c>
      <c r="G110" s="173">
        <v>0.0392156862745098</v>
      </c>
      <c r="H110" s="195">
        <f t="shared" si="2"/>
        <v>0.1805555555555555</v>
      </c>
      <c r="I110" s="208">
        <f>IF(Volume!D110=0,0,Volume!F110/Volume!D110)</f>
        <v>0.10526315789473684</v>
      </c>
      <c r="J110" s="208">
        <v>0.2222222222222222</v>
      </c>
      <c r="K110" s="195">
        <f t="shared" si="3"/>
        <v>-0.5263157894736842</v>
      </c>
      <c r="L110" s="64"/>
      <c r="M110" s="7"/>
      <c r="N110" s="63"/>
      <c r="O110" s="4"/>
      <c r="P110" s="4"/>
      <c r="Q110" s="4"/>
      <c r="R110" s="4"/>
      <c r="S110" s="4"/>
      <c r="T110" s="4"/>
      <c r="U110" s="65"/>
      <c r="V110" s="4"/>
      <c r="W110" s="4"/>
      <c r="X110" s="4"/>
      <c r="Y110" s="4"/>
      <c r="Z110" s="4"/>
      <c r="AA110" s="3"/>
    </row>
    <row r="111" spans="1:29" s="62" customFormat="1" ht="15">
      <c r="A111" s="239" t="s">
        <v>174</v>
      </c>
      <c r="B111" s="192">
        <f>'Open Int.'!E111</f>
        <v>47250</v>
      </c>
      <c r="C111" s="227">
        <f>'Open Int.'!F111</f>
        <v>1350</v>
      </c>
      <c r="D111" s="229">
        <f>'Open Int.'!H111</f>
        <v>5400</v>
      </c>
      <c r="E111" s="161">
        <f>'Open Int.'!I111</f>
        <v>0</v>
      </c>
      <c r="F111" s="231">
        <f>IF('Open Int.'!E111=0,0,'Open Int.'!H111/'Open Int.'!E111)</f>
        <v>0.11428571428571428</v>
      </c>
      <c r="G111" s="173">
        <v>0.11764705882352941</v>
      </c>
      <c r="H111" s="195">
        <f t="shared" si="2"/>
        <v>-0.028571428571428588</v>
      </c>
      <c r="I111" s="208">
        <f>IF(Volume!D111=0,0,Volume!F111/Volume!D111)</f>
        <v>0</v>
      </c>
      <c r="J111" s="208">
        <v>0</v>
      </c>
      <c r="K111" s="195">
        <f t="shared" si="3"/>
        <v>0</v>
      </c>
      <c r="L111" s="64"/>
      <c r="M111" s="7"/>
      <c r="N111" s="63"/>
      <c r="O111" s="4"/>
      <c r="P111" s="4"/>
      <c r="Q111" s="4"/>
      <c r="R111" s="4"/>
      <c r="S111" s="4"/>
      <c r="T111" s="4"/>
      <c r="U111" s="65"/>
      <c r="V111" s="4"/>
      <c r="W111" s="4"/>
      <c r="X111" s="4"/>
      <c r="Y111" s="4"/>
      <c r="Z111" s="4"/>
      <c r="AA111" s="3"/>
      <c r="AB111" s="83"/>
      <c r="AC111" s="82"/>
    </row>
    <row r="112" spans="1:29" s="62" customFormat="1" ht="15">
      <c r="A112" s="239" t="s">
        <v>231</v>
      </c>
      <c r="B112" s="192">
        <f>'Open Int.'!E112</f>
        <v>84975</v>
      </c>
      <c r="C112" s="227">
        <f>'Open Int.'!F112</f>
        <v>6600</v>
      </c>
      <c r="D112" s="229">
        <f>'Open Int.'!H112</f>
        <v>11550</v>
      </c>
      <c r="E112" s="161">
        <f>'Open Int.'!I112</f>
        <v>0</v>
      </c>
      <c r="F112" s="231">
        <f>IF('Open Int.'!E112=0,0,'Open Int.'!H112/'Open Int.'!E112)</f>
        <v>0.13592233009708737</v>
      </c>
      <c r="G112" s="173">
        <v>0.14736842105263157</v>
      </c>
      <c r="H112" s="195">
        <f t="shared" si="2"/>
        <v>-0.07766990291262131</v>
      </c>
      <c r="I112" s="208">
        <f>IF(Volume!D112=0,0,Volume!F112/Volume!D112)</f>
        <v>0</v>
      </c>
      <c r="J112" s="208">
        <v>0.08333333333333333</v>
      </c>
      <c r="K112" s="195">
        <f t="shared" si="3"/>
        <v>-1</v>
      </c>
      <c r="L112" s="64"/>
      <c r="M112" s="7"/>
      <c r="N112" s="63"/>
      <c r="O112" s="4"/>
      <c r="P112" s="4"/>
      <c r="Q112" s="4"/>
      <c r="R112" s="4"/>
      <c r="S112" s="4"/>
      <c r="T112" s="4"/>
      <c r="U112" s="65"/>
      <c r="V112" s="4"/>
      <c r="W112" s="4"/>
      <c r="X112" s="4"/>
      <c r="Y112" s="4"/>
      <c r="Z112" s="4"/>
      <c r="AA112" s="3"/>
      <c r="AB112" s="83"/>
      <c r="AC112" s="82"/>
    </row>
    <row r="113" spans="1:29" s="62" customFormat="1" ht="15">
      <c r="A113" s="239" t="s">
        <v>256</v>
      </c>
      <c r="B113" s="192">
        <f>'Open Int.'!E113</f>
        <v>19200</v>
      </c>
      <c r="C113" s="227">
        <f>'Open Int.'!F113</f>
        <v>-800</v>
      </c>
      <c r="D113" s="229">
        <f>'Open Int.'!H113</f>
        <v>0</v>
      </c>
      <c r="E113" s="161">
        <f>'Open Int.'!I113</f>
        <v>0</v>
      </c>
      <c r="F113" s="231">
        <f>IF('Open Int.'!E113=0,0,'Open Int.'!H113/'Open Int.'!E113)</f>
        <v>0</v>
      </c>
      <c r="G113" s="173">
        <v>0</v>
      </c>
      <c r="H113" s="195">
        <f t="shared" si="2"/>
        <v>0</v>
      </c>
      <c r="I113" s="208">
        <f>IF(Volume!D113=0,0,Volume!F113/Volume!D113)</f>
        <v>0</v>
      </c>
      <c r="J113" s="208">
        <v>0</v>
      </c>
      <c r="K113" s="195">
        <f t="shared" si="3"/>
        <v>0</v>
      </c>
      <c r="L113" s="64"/>
      <c r="M113" s="7"/>
      <c r="N113" s="63"/>
      <c r="O113" s="4"/>
      <c r="P113" s="4"/>
      <c r="Q113" s="4"/>
      <c r="R113" s="4"/>
      <c r="S113" s="4"/>
      <c r="T113" s="4"/>
      <c r="U113" s="65"/>
      <c r="V113" s="4"/>
      <c r="W113" s="4"/>
      <c r="X113" s="4"/>
      <c r="Y113" s="4"/>
      <c r="Z113" s="4"/>
      <c r="AA113" s="3"/>
      <c r="AB113" s="83"/>
      <c r="AC113" s="82"/>
    </row>
    <row r="114" spans="1:29" s="62" customFormat="1" ht="15">
      <c r="A114" s="239" t="s">
        <v>208</v>
      </c>
      <c r="B114" s="192">
        <f>'Open Int.'!E114</f>
        <v>2442150</v>
      </c>
      <c r="C114" s="227">
        <f>'Open Int.'!F114</f>
        <v>116100</v>
      </c>
      <c r="D114" s="229">
        <f>'Open Int.'!H114</f>
        <v>488025</v>
      </c>
      <c r="E114" s="161">
        <f>'Open Int.'!I114</f>
        <v>-5400</v>
      </c>
      <c r="F114" s="231">
        <f>IF('Open Int.'!E114=0,0,'Open Int.'!H114/'Open Int.'!E114)</f>
        <v>0.1998341625207297</v>
      </c>
      <c r="G114" s="173">
        <v>0.21213000580383054</v>
      </c>
      <c r="H114" s="195">
        <f t="shared" si="2"/>
        <v>-0.05796371539475448</v>
      </c>
      <c r="I114" s="208">
        <f>IF(Volume!D114=0,0,Volume!F114/Volume!D114)</f>
        <v>0.2997032640949555</v>
      </c>
      <c r="J114" s="208">
        <v>0.11975308641975309</v>
      </c>
      <c r="K114" s="195">
        <f t="shared" si="3"/>
        <v>1.5026767414114843</v>
      </c>
      <c r="L114" s="64"/>
      <c r="M114" s="7"/>
      <c r="N114" s="63"/>
      <c r="O114" s="4"/>
      <c r="P114" s="4"/>
      <c r="Q114" s="4"/>
      <c r="R114" s="4"/>
      <c r="S114" s="4"/>
      <c r="T114" s="4"/>
      <c r="U114" s="65"/>
      <c r="V114" s="4"/>
      <c r="W114" s="4"/>
      <c r="X114" s="4"/>
      <c r="Y114" s="4"/>
      <c r="Z114" s="4"/>
      <c r="AA114" s="3"/>
      <c r="AB114" s="83"/>
      <c r="AC114" s="82"/>
    </row>
    <row r="115" spans="1:29" s="62" customFormat="1" ht="15">
      <c r="A115" s="239" t="s">
        <v>229</v>
      </c>
      <c r="B115" s="192">
        <f>'Open Int.'!E115</f>
        <v>3850</v>
      </c>
      <c r="C115" s="227">
        <f>'Open Int.'!F115</f>
        <v>0</v>
      </c>
      <c r="D115" s="229">
        <f>'Open Int.'!H115</f>
        <v>550</v>
      </c>
      <c r="E115" s="161">
        <f>'Open Int.'!I115</f>
        <v>550</v>
      </c>
      <c r="F115" s="231">
        <f>IF('Open Int.'!E115=0,0,'Open Int.'!H115/'Open Int.'!E115)</f>
        <v>0.14285714285714285</v>
      </c>
      <c r="G115" s="173">
        <v>0</v>
      </c>
      <c r="H115" s="195">
        <f t="shared" si="2"/>
        <v>0</v>
      </c>
      <c r="I115" s="208">
        <f>IF(Volume!D115=0,0,Volume!F115/Volume!D115)</f>
        <v>0</v>
      </c>
      <c r="J115" s="208">
        <v>0</v>
      </c>
      <c r="K115" s="195">
        <f t="shared" si="3"/>
        <v>0</v>
      </c>
      <c r="L115" s="64"/>
      <c r="M115" s="7"/>
      <c r="N115" s="63"/>
      <c r="O115" s="4"/>
      <c r="P115" s="4"/>
      <c r="Q115" s="4"/>
      <c r="R115" s="4"/>
      <c r="S115" s="4"/>
      <c r="T115" s="4"/>
      <c r="U115" s="65"/>
      <c r="V115" s="4"/>
      <c r="W115" s="4"/>
      <c r="X115" s="4"/>
      <c r="Y115" s="4"/>
      <c r="Z115" s="4"/>
      <c r="AA115" s="3"/>
      <c r="AB115" s="83"/>
      <c r="AC115" s="82"/>
    </row>
    <row r="116" spans="1:27" s="8" customFormat="1" ht="15">
      <c r="A116" s="239" t="s">
        <v>136</v>
      </c>
      <c r="B116" s="192">
        <f>'Open Int.'!E116</f>
        <v>38000</v>
      </c>
      <c r="C116" s="227">
        <f>'Open Int.'!F116</f>
        <v>2750</v>
      </c>
      <c r="D116" s="229">
        <f>'Open Int.'!H116</f>
        <v>1500</v>
      </c>
      <c r="E116" s="161">
        <f>'Open Int.'!I116</f>
        <v>0</v>
      </c>
      <c r="F116" s="231">
        <f>IF('Open Int.'!E116=0,0,'Open Int.'!H116/'Open Int.'!E116)</f>
        <v>0.039473684210526314</v>
      </c>
      <c r="G116" s="173">
        <v>0.0425531914893617</v>
      </c>
      <c r="H116" s="195">
        <f t="shared" si="2"/>
        <v>-0.07236842105263161</v>
      </c>
      <c r="I116" s="208">
        <f>IF(Volume!D116=0,0,Volume!F116/Volume!D116)</f>
        <v>0</v>
      </c>
      <c r="J116" s="208">
        <v>0</v>
      </c>
      <c r="K116" s="195">
        <f t="shared" si="3"/>
        <v>0</v>
      </c>
      <c r="L116" s="64"/>
      <c r="M116" s="7"/>
      <c r="N116" s="63"/>
      <c r="O116" s="4"/>
      <c r="P116" s="4"/>
      <c r="Q116" s="4"/>
      <c r="R116" s="4"/>
      <c r="S116" s="4"/>
      <c r="T116" s="4"/>
      <c r="U116" s="65"/>
      <c r="V116" s="4"/>
      <c r="W116" s="4"/>
      <c r="X116" s="4"/>
      <c r="Y116" s="4"/>
      <c r="Z116" s="4"/>
      <c r="AA116" s="3"/>
    </row>
    <row r="117" spans="1:27" s="8" customFormat="1" ht="15">
      <c r="A117" s="239" t="s">
        <v>257</v>
      </c>
      <c r="B117" s="192">
        <f>'Open Int.'!E117</f>
        <v>10686</v>
      </c>
      <c r="C117" s="227">
        <f>'Open Int.'!F117</f>
        <v>0</v>
      </c>
      <c r="D117" s="229">
        <f>'Open Int.'!H117</f>
        <v>2466</v>
      </c>
      <c r="E117" s="161">
        <f>'Open Int.'!I117</f>
        <v>0</v>
      </c>
      <c r="F117" s="231">
        <f>IF('Open Int.'!E117=0,0,'Open Int.'!H117/'Open Int.'!E117)</f>
        <v>0.23076923076923078</v>
      </c>
      <c r="G117" s="173">
        <v>0.23076923076923078</v>
      </c>
      <c r="H117" s="195">
        <f t="shared" si="2"/>
        <v>0</v>
      </c>
      <c r="I117" s="208">
        <f>IF(Volume!D117=0,0,Volume!F117/Volume!D117)</f>
        <v>0</v>
      </c>
      <c r="J117" s="208">
        <v>0</v>
      </c>
      <c r="K117" s="195">
        <f t="shared" si="3"/>
        <v>0</v>
      </c>
      <c r="L117" s="64"/>
      <c r="M117" s="7"/>
      <c r="N117" s="63"/>
      <c r="O117" s="4"/>
      <c r="P117" s="4"/>
      <c r="Q117" s="4"/>
      <c r="R117" s="4"/>
      <c r="S117" s="4"/>
      <c r="T117" s="4"/>
      <c r="U117" s="65"/>
      <c r="V117" s="4"/>
      <c r="W117" s="4"/>
      <c r="X117" s="4"/>
      <c r="Y117" s="4"/>
      <c r="Z117" s="4"/>
      <c r="AA117" s="3"/>
    </row>
    <row r="118" spans="1:29" s="62" customFormat="1" ht="13.5" customHeight="1">
      <c r="A118" s="239" t="s">
        <v>196</v>
      </c>
      <c r="B118" s="192">
        <f>'Open Int.'!E118</f>
        <v>11800</v>
      </c>
      <c r="C118" s="227">
        <f>'Open Int.'!F118</f>
        <v>0</v>
      </c>
      <c r="D118" s="229">
        <f>'Open Int.'!H118</f>
        <v>0</v>
      </c>
      <c r="E118" s="161">
        <f>'Open Int.'!I118</f>
        <v>0</v>
      </c>
      <c r="F118" s="231">
        <f>IF('Open Int.'!E118=0,0,'Open Int.'!H118/'Open Int.'!E118)</f>
        <v>0</v>
      </c>
      <c r="G118" s="173">
        <v>0</v>
      </c>
      <c r="H118" s="195">
        <f t="shared" si="2"/>
        <v>0</v>
      </c>
      <c r="I118" s="208">
        <f>IF(Volume!D118=0,0,Volume!F118/Volume!D118)</f>
        <v>0</v>
      </c>
      <c r="J118" s="208">
        <v>0</v>
      </c>
      <c r="K118" s="195">
        <f t="shared" si="3"/>
        <v>0</v>
      </c>
      <c r="L118" s="64"/>
      <c r="M118" s="7"/>
      <c r="N118" s="63"/>
      <c r="O118" s="4"/>
      <c r="P118" s="4"/>
      <c r="Q118" s="4"/>
      <c r="R118" s="4"/>
      <c r="S118" s="4"/>
      <c r="T118" s="4"/>
      <c r="U118" s="65"/>
      <c r="V118" s="4"/>
      <c r="W118" s="4"/>
      <c r="X118" s="4"/>
      <c r="Y118" s="4"/>
      <c r="Z118" s="4"/>
      <c r="AA118" s="3"/>
      <c r="AB118" s="83"/>
      <c r="AC118" s="82"/>
    </row>
    <row r="119" spans="1:27" s="8" customFormat="1" ht="15">
      <c r="A119" s="239" t="s">
        <v>98</v>
      </c>
      <c r="B119" s="192">
        <f>'Open Int.'!E119</f>
        <v>168000</v>
      </c>
      <c r="C119" s="227">
        <f>'Open Int.'!F119</f>
        <v>0</v>
      </c>
      <c r="D119" s="229">
        <f>'Open Int.'!H119</f>
        <v>2100</v>
      </c>
      <c r="E119" s="161">
        <f>'Open Int.'!I119</f>
        <v>0</v>
      </c>
      <c r="F119" s="231">
        <f>IF('Open Int.'!E119=0,0,'Open Int.'!H119/'Open Int.'!E119)</f>
        <v>0.0125</v>
      </c>
      <c r="G119" s="173">
        <v>0.0125</v>
      </c>
      <c r="H119" s="195">
        <f t="shared" si="2"/>
        <v>0</v>
      </c>
      <c r="I119" s="208">
        <f>IF(Volume!D119=0,0,Volume!F119/Volume!D119)</f>
        <v>0</v>
      </c>
      <c r="J119" s="208">
        <v>0</v>
      </c>
      <c r="K119" s="195">
        <f t="shared" si="3"/>
        <v>0</v>
      </c>
      <c r="L119" s="64"/>
      <c r="M119" s="7"/>
      <c r="N119" s="63"/>
      <c r="O119" s="4"/>
      <c r="P119" s="4"/>
      <c r="Q119" s="4"/>
      <c r="R119" s="4"/>
      <c r="S119" s="4"/>
      <c r="T119" s="4"/>
      <c r="U119" s="65"/>
      <c r="V119" s="4"/>
      <c r="W119" s="4"/>
      <c r="X119" s="4"/>
      <c r="Y119" s="4"/>
      <c r="Z119" s="4"/>
      <c r="AA119" s="3"/>
    </row>
    <row r="120" spans="1:27" s="8" customFormat="1" ht="15">
      <c r="A120" s="239" t="s">
        <v>175</v>
      </c>
      <c r="B120" s="192">
        <f>'Open Int.'!E120</f>
        <v>0</v>
      </c>
      <c r="C120" s="227">
        <f>'Open Int.'!F120</f>
        <v>0</v>
      </c>
      <c r="D120" s="229">
        <f>'Open Int.'!H120</f>
        <v>0</v>
      </c>
      <c r="E120" s="161">
        <f>'Open Int.'!I120</f>
        <v>0</v>
      </c>
      <c r="F120" s="231">
        <f>IF('Open Int.'!E120=0,0,'Open Int.'!H120/'Open Int.'!E120)</f>
        <v>0</v>
      </c>
      <c r="G120" s="173">
        <v>0</v>
      </c>
      <c r="H120" s="195">
        <f t="shared" si="2"/>
        <v>0</v>
      </c>
      <c r="I120" s="208">
        <f>IF(Volume!D120=0,0,Volume!F120/Volume!D120)</f>
        <v>0</v>
      </c>
      <c r="J120" s="208">
        <v>0</v>
      </c>
      <c r="K120" s="195">
        <f t="shared" si="3"/>
        <v>0</v>
      </c>
      <c r="L120" s="64"/>
      <c r="M120" s="7"/>
      <c r="N120" s="63"/>
      <c r="O120" s="4"/>
      <c r="P120" s="4"/>
      <c r="Q120" s="4"/>
      <c r="R120" s="4"/>
      <c r="S120" s="4"/>
      <c r="T120" s="4"/>
      <c r="U120" s="65"/>
      <c r="V120" s="4"/>
      <c r="W120" s="4"/>
      <c r="X120" s="4"/>
      <c r="Y120" s="4"/>
      <c r="Z120" s="4"/>
      <c r="AA120" s="3"/>
    </row>
    <row r="121" spans="1:27" s="8" customFormat="1" ht="15">
      <c r="A121" s="239" t="s">
        <v>176</v>
      </c>
      <c r="B121" s="192">
        <f>'Open Int.'!E121</f>
        <v>258750</v>
      </c>
      <c r="C121" s="227">
        <f>'Open Int.'!F121</f>
        <v>0</v>
      </c>
      <c r="D121" s="229">
        <f>'Open Int.'!H121</f>
        <v>17250</v>
      </c>
      <c r="E121" s="161">
        <f>'Open Int.'!I121</f>
        <v>0</v>
      </c>
      <c r="F121" s="231">
        <f>IF('Open Int.'!E121=0,0,'Open Int.'!H121/'Open Int.'!E121)</f>
        <v>0.06666666666666667</v>
      </c>
      <c r="G121" s="173">
        <v>0.06666666666666667</v>
      </c>
      <c r="H121" s="195">
        <f t="shared" si="2"/>
        <v>0</v>
      </c>
      <c r="I121" s="208">
        <f>IF(Volume!D121=0,0,Volume!F121/Volume!D121)</f>
        <v>0</v>
      </c>
      <c r="J121" s="208">
        <v>0</v>
      </c>
      <c r="K121" s="195">
        <f t="shared" si="3"/>
        <v>0</v>
      </c>
      <c r="L121" s="64"/>
      <c r="M121" s="7"/>
      <c r="N121" s="63"/>
      <c r="O121" s="4"/>
      <c r="P121" s="4"/>
      <c r="Q121" s="4"/>
      <c r="R121" s="4"/>
      <c r="S121" s="4"/>
      <c r="T121" s="4"/>
      <c r="U121" s="65"/>
      <c r="V121" s="4"/>
      <c r="W121" s="4"/>
      <c r="X121" s="4"/>
      <c r="Y121" s="4"/>
      <c r="Z121" s="4"/>
      <c r="AA121" s="3"/>
    </row>
    <row r="122" spans="1:29" s="62" customFormat="1" ht="14.25" customHeight="1">
      <c r="A122" s="239" t="s">
        <v>177</v>
      </c>
      <c r="B122" s="192">
        <f>'Open Int.'!E122</f>
        <v>178500</v>
      </c>
      <c r="C122" s="227">
        <f>'Open Int.'!F122</f>
        <v>-1050</v>
      </c>
      <c r="D122" s="229">
        <f>'Open Int.'!H122</f>
        <v>4200</v>
      </c>
      <c r="E122" s="161">
        <f>'Open Int.'!I122</f>
        <v>0</v>
      </c>
      <c r="F122" s="231">
        <f>IF('Open Int.'!E122=0,0,'Open Int.'!H122/'Open Int.'!E122)</f>
        <v>0.023529411764705882</v>
      </c>
      <c r="G122" s="173">
        <v>0.023391812865497075</v>
      </c>
      <c r="H122" s="195">
        <f t="shared" si="2"/>
        <v>0.005882352941176512</v>
      </c>
      <c r="I122" s="208">
        <f>IF(Volume!D122=0,0,Volume!F122/Volume!D122)</f>
        <v>0</v>
      </c>
      <c r="J122" s="208">
        <v>0</v>
      </c>
      <c r="K122" s="195">
        <f t="shared" si="3"/>
        <v>0</v>
      </c>
      <c r="L122" s="64"/>
      <c r="M122" s="7"/>
      <c r="N122" s="63"/>
      <c r="O122" s="4"/>
      <c r="P122" s="4"/>
      <c r="Q122" s="4"/>
      <c r="R122" s="4"/>
      <c r="S122" s="4"/>
      <c r="T122" s="4"/>
      <c r="U122" s="65"/>
      <c r="V122" s="4"/>
      <c r="W122" s="4"/>
      <c r="X122" s="4"/>
      <c r="Y122" s="4"/>
      <c r="Z122" s="4"/>
      <c r="AA122" s="3"/>
      <c r="AB122" s="83"/>
      <c r="AC122" s="82"/>
    </row>
    <row r="123" spans="1:27" s="8" customFormat="1" ht="15">
      <c r="A123" s="239" t="s">
        <v>54</v>
      </c>
      <c r="B123" s="192">
        <f>'Open Int.'!E123</f>
        <v>113400</v>
      </c>
      <c r="C123" s="227">
        <f>'Open Int.'!F123</f>
        <v>3600</v>
      </c>
      <c r="D123" s="229">
        <f>'Open Int.'!H123</f>
        <v>600</v>
      </c>
      <c r="E123" s="161">
        <f>'Open Int.'!I123</f>
        <v>0</v>
      </c>
      <c r="F123" s="231">
        <f>IF('Open Int.'!E123=0,0,'Open Int.'!H123/'Open Int.'!E123)</f>
        <v>0.005291005291005291</v>
      </c>
      <c r="G123" s="173">
        <v>0.00546448087431694</v>
      </c>
      <c r="H123" s="195">
        <f t="shared" si="2"/>
        <v>-0.0317460317460318</v>
      </c>
      <c r="I123" s="208">
        <f>IF(Volume!D123=0,0,Volume!F123/Volume!D123)</f>
        <v>0</v>
      </c>
      <c r="J123" s="208">
        <v>0</v>
      </c>
      <c r="K123" s="195">
        <f t="shared" si="3"/>
        <v>0</v>
      </c>
      <c r="L123" s="64"/>
      <c r="M123" s="7"/>
      <c r="N123" s="63"/>
      <c r="O123" s="4"/>
      <c r="P123" s="4"/>
      <c r="Q123" s="4"/>
      <c r="R123" s="4"/>
      <c r="S123" s="4"/>
      <c r="T123" s="4"/>
      <c r="U123" s="65"/>
      <c r="V123" s="4"/>
      <c r="W123" s="4"/>
      <c r="X123" s="4"/>
      <c r="Y123" s="4"/>
      <c r="Z123" s="4"/>
      <c r="AA123" s="3"/>
    </row>
    <row r="124" spans="1:28" s="3" customFormat="1" ht="15" customHeight="1" thickBot="1">
      <c r="A124" s="240" t="s">
        <v>178</v>
      </c>
      <c r="B124" s="238">
        <f>'Open Int.'!E124</f>
        <v>4800</v>
      </c>
      <c r="C124" s="228">
        <f>'Open Int.'!F124</f>
        <v>0</v>
      </c>
      <c r="D124" s="230">
        <f>'Open Int.'!H124</f>
        <v>0</v>
      </c>
      <c r="E124" s="349">
        <f>'Open Int.'!I124</f>
        <v>0</v>
      </c>
      <c r="F124" s="232">
        <f>IF('Open Int.'!E124=0,0,'Open Int.'!H124/'Open Int.'!E124)</f>
        <v>0</v>
      </c>
      <c r="G124" s="351">
        <v>0</v>
      </c>
      <c r="H124" s="197">
        <f t="shared" si="2"/>
        <v>0</v>
      </c>
      <c r="I124" s="223">
        <f>IF(Volume!D124=0,0,Volume!F124/Volume!D124)</f>
        <v>0</v>
      </c>
      <c r="J124" s="223">
        <v>0</v>
      </c>
      <c r="K124" s="197">
        <f t="shared" si="3"/>
        <v>0</v>
      </c>
      <c r="L124" s="64"/>
      <c r="M124" s="7"/>
      <c r="N124" s="63"/>
      <c r="O124" s="4"/>
      <c r="P124" s="4"/>
      <c r="Q124" s="4"/>
      <c r="R124" s="4"/>
      <c r="S124" s="4"/>
      <c r="T124" s="4"/>
      <c r="U124" s="65"/>
      <c r="V124" s="4"/>
      <c r="W124" s="4"/>
      <c r="X124" s="4"/>
      <c r="Y124" s="4"/>
      <c r="Z124" s="4"/>
      <c r="AB124" s="80"/>
    </row>
    <row r="125" spans="1:28" s="3" customFormat="1" ht="15" customHeight="1" hidden="1">
      <c r="A125" s="76"/>
      <c r="B125" s="158">
        <f>SUM(B4:B124)</f>
        <v>91941996</v>
      </c>
      <c r="C125" s="159">
        <f>SUM(C4:C124)</f>
        <v>1935945</v>
      </c>
      <c r="D125" s="160"/>
      <c r="E125" s="161"/>
      <c r="F125" s="64"/>
      <c r="G125" s="7"/>
      <c r="H125" s="63"/>
      <c r="I125" s="7"/>
      <c r="J125" s="7"/>
      <c r="K125" s="63"/>
      <c r="L125" s="64"/>
      <c r="M125" s="7"/>
      <c r="N125" s="63"/>
      <c r="O125" s="4"/>
      <c r="P125" s="4"/>
      <c r="Q125" s="4"/>
      <c r="R125" s="4"/>
      <c r="S125" s="4"/>
      <c r="T125" s="4"/>
      <c r="U125" s="65"/>
      <c r="V125" s="4"/>
      <c r="W125" s="4"/>
      <c r="X125" s="4"/>
      <c r="Y125" s="4"/>
      <c r="Z125" s="4"/>
      <c r="AB125" s="80"/>
    </row>
    <row r="126" spans="2:28" s="3" customFormat="1" ht="15" customHeight="1">
      <c r="B126" s="6"/>
      <c r="C126" s="6"/>
      <c r="D126" s="161"/>
      <c r="E126" s="161"/>
      <c r="F126" s="64"/>
      <c r="G126" s="7"/>
      <c r="H126" s="63"/>
      <c r="I126" s="7"/>
      <c r="J126" s="7"/>
      <c r="K126" s="63"/>
      <c r="L126" s="64"/>
      <c r="M126" s="7"/>
      <c r="N126" s="63"/>
      <c r="O126" s="4"/>
      <c r="P126" s="4"/>
      <c r="Q126" s="4"/>
      <c r="R126" s="4"/>
      <c r="S126" s="4"/>
      <c r="T126" s="4"/>
      <c r="U126" s="65"/>
      <c r="V126" s="4"/>
      <c r="W126" s="4"/>
      <c r="X126" s="4"/>
      <c r="Y126" s="4"/>
      <c r="Z126" s="4"/>
      <c r="AB126" s="2"/>
    </row>
    <row r="127" spans="1:5" ht="12.75">
      <c r="A127" s="3"/>
      <c r="B127" s="6"/>
      <c r="C127" s="6"/>
      <c r="D127" s="161"/>
      <c r="E127" s="161"/>
    </row>
    <row r="128" spans="1:5" ht="12.75">
      <c r="A128" s="155"/>
      <c r="B128" s="162"/>
      <c r="C128" s="163"/>
      <c r="D128" s="164"/>
      <c r="E128" s="164"/>
    </row>
    <row r="129" spans="1:5" ht="12.75">
      <c r="A129" s="156"/>
      <c r="B129" s="165"/>
      <c r="C129" s="166"/>
      <c r="D129" s="166"/>
      <c r="E129" s="166"/>
    </row>
    <row r="130" spans="1:5" ht="12.75">
      <c r="A130" s="157"/>
      <c r="B130" s="167"/>
      <c r="C130" s="168"/>
      <c r="D130" s="169"/>
      <c r="E130" s="169"/>
    </row>
    <row r="131" spans="1:5" ht="12.75">
      <c r="A131" s="155"/>
      <c r="B131" s="167"/>
      <c r="C131" s="168"/>
      <c r="D131" s="169"/>
      <c r="E131" s="169"/>
    </row>
    <row r="132" spans="1:5" ht="12.75">
      <c r="A132" s="157"/>
      <c r="B132" s="167"/>
      <c r="C132" s="168"/>
      <c r="D132" s="169"/>
      <c r="E132" s="169"/>
    </row>
    <row r="133" spans="1:5" ht="12.75">
      <c r="A133" s="155"/>
      <c r="B133" s="167"/>
      <c r="C133" s="168"/>
      <c r="D133" s="169"/>
      <c r="E133" s="169"/>
    </row>
    <row r="134" spans="1:5" ht="12.75">
      <c r="A134" s="5"/>
      <c r="B134" s="170"/>
      <c r="C134" s="170"/>
      <c r="D134" s="171"/>
      <c r="E134" s="171"/>
    </row>
    <row r="135" spans="1:5" ht="12.75">
      <c r="A135" s="5"/>
      <c r="B135" s="170"/>
      <c r="C135" s="170"/>
      <c r="D135" s="171"/>
      <c r="E135" s="171"/>
    </row>
    <row r="136" spans="1:5" ht="12.75">
      <c r="A136" s="5"/>
      <c r="B136" s="170"/>
      <c r="C136" s="170"/>
      <c r="D136" s="171"/>
      <c r="E136" s="171"/>
    </row>
    <row r="167" ht="12.75">
      <c r="B167" s="134"/>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3"/>
  <sheetViews>
    <sheetView workbookViewId="0" topLeftCell="A1">
      <selection activeCell="L67" sqref="L67"/>
    </sheetView>
  </sheetViews>
  <sheetFormatPr defaultColWidth="9.140625" defaultRowHeight="12.75"/>
  <cols>
    <col min="1" max="1" width="14.57421875" style="74" customWidth="1"/>
    <col min="2" max="2" width="13.00390625" style="74" customWidth="1"/>
    <col min="3" max="3" width="11.7109375" style="74" customWidth="1"/>
    <col min="4" max="4" width="9.140625" style="74" customWidth="1"/>
    <col min="5" max="5" width="10.421875" style="74" customWidth="1"/>
    <col min="6" max="6" width="11.7109375" style="74" customWidth="1"/>
    <col min="7" max="7" width="10.28125" style="74" customWidth="1"/>
    <col min="8" max="16384" width="9.140625" style="74" customWidth="1"/>
  </cols>
  <sheetData>
    <row r="1" spans="1:7" s="149" customFormat="1" ht="19.5" customHeight="1" thickBot="1">
      <c r="A1" s="491" t="s">
        <v>144</v>
      </c>
      <c r="B1" s="492"/>
      <c r="C1" s="492"/>
      <c r="D1" s="492"/>
      <c r="E1" s="492"/>
      <c r="F1" s="492"/>
      <c r="G1" s="492"/>
    </row>
    <row r="2" spans="1:7" s="73" customFormat="1" ht="14.25" thickBot="1">
      <c r="A2" s="150" t="s">
        <v>130</v>
      </c>
      <c r="B2" s="34" t="s">
        <v>116</v>
      </c>
      <c r="C2" s="354" t="s">
        <v>141</v>
      </c>
      <c r="D2" s="106" t="s">
        <v>142</v>
      </c>
      <c r="E2" s="143" t="s">
        <v>137</v>
      </c>
      <c r="F2" s="258" t="s">
        <v>213</v>
      </c>
      <c r="G2" s="259" t="s">
        <v>86</v>
      </c>
    </row>
    <row r="3" spans="1:7" s="73" customFormat="1" ht="13.5">
      <c r="A3" s="30" t="s">
        <v>205</v>
      </c>
      <c r="B3" s="356">
        <f>Volume!J4</f>
        <v>3673.3</v>
      </c>
      <c r="C3" s="355">
        <v>3584.8</v>
      </c>
      <c r="D3" s="338">
        <f aca="true" t="shared" si="0" ref="D3:D34">C3-B3</f>
        <v>-88.5</v>
      </c>
      <c r="E3" s="357">
        <f>D3/B3</f>
        <v>-0.02409277761141208</v>
      </c>
      <c r="F3" s="338">
        <v>-66.5</v>
      </c>
      <c r="G3" s="183">
        <f aca="true" t="shared" si="1" ref="G3:G34">D3-F3</f>
        <v>-22</v>
      </c>
    </row>
    <row r="4" spans="1:7" s="73" customFormat="1" ht="13.5">
      <c r="A4" s="254" t="s">
        <v>90</v>
      </c>
      <c r="B4" s="360">
        <f>Volume!J5</f>
        <v>3533.05</v>
      </c>
      <c r="C4" s="3">
        <v>3543.8</v>
      </c>
      <c r="D4" s="73">
        <f t="shared" si="0"/>
        <v>10.75</v>
      </c>
      <c r="E4" s="151">
        <f aca="true" t="shared" si="2" ref="E4:E67">D4/B4</f>
        <v>0.003042696820028021</v>
      </c>
      <c r="F4" s="73">
        <v>12.799999999999727</v>
      </c>
      <c r="G4" s="182">
        <f t="shared" si="1"/>
        <v>-2.049999999999727</v>
      </c>
    </row>
    <row r="5" spans="1:7" s="73" customFormat="1" ht="13.5">
      <c r="A5" s="254" t="s">
        <v>9</v>
      </c>
      <c r="B5" s="360">
        <f>Volume!J6</f>
        <v>2776.85</v>
      </c>
      <c r="C5" s="3">
        <v>2716</v>
      </c>
      <c r="D5" s="73">
        <f t="shared" si="0"/>
        <v>-60.84999999999991</v>
      </c>
      <c r="E5" s="151">
        <f t="shared" si="2"/>
        <v>-0.021913319048562186</v>
      </c>
      <c r="F5" s="73">
        <v>-35.05000000000018</v>
      </c>
      <c r="G5" s="182">
        <f t="shared" si="1"/>
        <v>-25.799999999999727</v>
      </c>
    </row>
    <row r="6" spans="1:7" s="73" customFormat="1" ht="13.5">
      <c r="A6" s="254" t="s">
        <v>152</v>
      </c>
      <c r="B6" s="360">
        <f>Volume!J7</f>
        <v>2214.65</v>
      </c>
      <c r="C6" s="74">
        <v>2149.4</v>
      </c>
      <c r="D6" s="73">
        <f t="shared" si="0"/>
        <v>-65.25</v>
      </c>
      <c r="E6" s="151">
        <f t="shared" si="2"/>
        <v>-0.029462894814078974</v>
      </c>
      <c r="F6" s="73">
        <v>-43.5</v>
      </c>
      <c r="G6" s="182">
        <f t="shared" si="1"/>
        <v>-21.75</v>
      </c>
    </row>
    <row r="7" spans="1:10" s="73" customFormat="1" ht="13.5">
      <c r="A7" s="254" t="s">
        <v>0</v>
      </c>
      <c r="B7" s="360">
        <f>Volume!J8</f>
        <v>715.85</v>
      </c>
      <c r="C7" s="74">
        <v>716.8</v>
      </c>
      <c r="D7" s="73">
        <f t="shared" si="0"/>
        <v>0.9499999999999318</v>
      </c>
      <c r="E7" s="151">
        <f t="shared" si="2"/>
        <v>0.0013270936648738308</v>
      </c>
      <c r="F7" s="73">
        <v>0.6999999999999318</v>
      </c>
      <c r="G7" s="182">
        <f t="shared" si="1"/>
        <v>0.25</v>
      </c>
      <c r="H7" s="152"/>
      <c r="I7" s="153"/>
      <c r="J7" s="83"/>
    </row>
    <row r="8" spans="1:7" s="73" customFormat="1" ht="13.5">
      <c r="A8" s="254" t="s">
        <v>153</v>
      </c>
      <c r="B8" s="360">
        <f>Volume!J9</f>
        <v>70.8</v>
      </c>
      <c r="C8" s="74">
        <v>66.85</v>
      </c>
      <c r="D8" s="73">
        <f t="shared" si="0"/>
        <v>-3.950000000000003</v>
      </c>
      <c r="E8" s="151">
        <f t="shared" si="2"/>
        <v>-0.05579096045197744</v>
      </c>
      <c r="F8" s="73">
        <v>-3.75</v>
      </c>
      <c r="G8" s="182">
        <f t="shared" si="1"/>
        <v>-0.20000000000000284</v>
      </c>
    </row>
    <row r="9" spans="1:8" s="26" customFormat="1" ht="13.5">
      <c r="A9" s="254" t="s">
        <v>197</v>
      </c>
      <c r="B9" s="360">
        <f>Volume!J10</f>
        <v>67.35</v>
      </c>
      <c r="C9" s="74">
        <v>63.5</v>
      </c>
      <c r="D9" s="73">
        <f t="shared" si="0"/>
        <v>-3.8499999999999943</v>
      </c>
      <c r="E9" s="151">
        <f t="shared" si="2"/>
        <v>-0.05716406829992568</v>
      </c>
      <c r="F9" s="73">
        <v>-3.2</v>
      </c>
      <c r="G9" s="182">
        <f t="shared" si="1"/>
        <v>-0.6499999999999941</v>
      </c>
      <c r="H9" s="73"/>
    </row>
    <row r="10" spans="1:7" s="73" customFormat="1" ht="13.5">
      <c r="A10" s="254" t="s">
        <v>91</v>
      </c>
      <c r="B10" s="360">
        <f>Volume!J11</f>
        <v>62</v>
      </c>
      <c r="C10" s="74">
        <v>61.65</v>
      </c>
      <c r="D10" s="73">
        <f t="shared" si="0"/>
        <v>-0.3500000000000014</v>
      </c>
      <c r="E10" s="151">
        <f t="shared" si="2"/>
        <v>-0.005645161290322604</v>
      </c>
      <c r="F10" s="73">
        <v>-0.29999999999999716</v>
      </c>
      <c r="G10" s="182">
        <f t="shared" si="1"/>
        <v>-0.05000000000000426</v>
      </c>
    </row>
    <row r="11" spans="1:7" s="73" customFormat="1" ht="13.5">
      <c r="A11" s="254" t="s">
        <v>104</v>
      </c>
      <c r="B11" s="360">
        <f>Volume!J12</f>
        <v>55.45</v>
      </c>
      <c r="C11" s="74">
        <v>55.25</v>
      </c>
      <c r="D11" s="73">
        <f t="shared" si="0"/>
        <v>-0.20000000000000284</v>
      </c>
      <c r="E11" s="151">
        <f t="shared" si="2"/>
        <v>-0.003606853020739456</v>
      </c>
      <c r="F11" s="73">
        <v>0.30000000000000426</v>
      </c>
      <c r="G11" s="182">
        <f t="shared" si="1"/>
        <v>-0.5000000000000071</v>
      </c>
    </row>
    <row r="12" spans="1:7" s="73" customFormat="1" ht="13.5">
      <c r="A12" s="254" t="s">
        <v>154</v>
      </c>
      <c r="B12" s="360">
        <f>Volume!J13</f>
        <v>35.7</v>
      </c>
      <c r="C12" s="74">
        <v>35.2</v>
      </c>
      <c r="D12" s="73">
        <f t="shared" si="0"/>
        <v>-0.5</v>
      </c>
      <c r="E12" s="151">
        <f t="shared" si="2"/>
        <v>-0.014005602240896357</v>
      </c>
      <c r="F12" s="73">
        <v>-0.5499999999999972</v>
      </c>
      <c r="G12" s="182">
        <f t="shared" si="1"/>
        <v>0.04999999999999716</v>
      </c>
    </row>
    <row r="13" spans="1:7" s="73" customFormat="1" ht="13.5">
      <c r="A13" s="254" t="s">
        <v>179</v>
      </c>
      <c r="B13" s="360">
        <f>Volume!J14</f>
        <v>530.45</v>
      </c>
      <c r="C13" s="74">
        <v>499.1</v>
      </c>
      <c r="D13" s="73">
        <f t="shared" si="0"/>
        <v>-31.350000000000023</v>
      </c>
      <c r="E13" s="151">
        <f t="shared" si="2"/>
        <v>-0.059100763502686435</v>
      </c>
      <c r="F13" s="73">
        <v>-3.9500000000000455</v>
      </c>
      <c r="G13" s="182">
        <f t="shared" si="1"/>
        <v>-27.399999999999977</v>
      </c>
    </row>
    <row r="14" spans="1:7" s="73" customFormat="1" ht="13.5">
      <c r="A14" s="254" t="s">
        <v>216</v>
      </c>
      <c r="B14" s="360">
        <f>Volume!J15</f>
        <v>2368.35</v>
      </c>
      <c r="C14" s="74">
        <v>2280.8</v>
      </c>
      <c r="D14" s="73">
        <f t="shared" si="0"/>
        <v>-87.54999999999973</v>
      </c>
      <c r="E14" s="151">
        <f t="shared" si="2"/>
        <v>-0.03696666455549211</v>
      </c>
      <c r="F14" s="73">
        <v>-62.30000000000018</v>
      </c>
      <c r="G14" s="182">
        <f t="shared" si="1"/>
        <v>-25.249999999999545</v>
      </c>
    </row>
    <row r="15" spans="1:7" s="73" customFormat="1" ht="13.5">
      <c r="A15" s="254" t="s">
        <v>92</v>
      </c>
      <c r="B15" s="360">
        <f>Volume!J16</f>
        <v>202.95</v>
      </c>
      <c r="C15" s="74">
        <v>198.75</v>
      </c>
      <c r="D15" s="73">
        <f t="shared" si="0"/>
        <v>-4.199999999999989</v>
      </c>
      <c r="E15" s="151">
        <f t="shared" si="2"/>
        <v>-0.02069475240206942</v>
      </c>
      <c r="F15" s="73">
        <v>-4.75</v>
      </c>
      <c r="G15" s="182">
        <f t="shared" si="1"/>
        <v>0.5500000000000114</v>
      </c>
    </row>
    <row r="16" spans="1:7" s="73" customFormat="1" ht="13.5">
      <c r="A16" s="254" t="s">
        <v>93</v>
      </c>
      <c r="B16" s="360">
        <f>Volume!J17</f>
        <v>103.7</v>
      </c>
      <c r="C16" s="74">
        <v>102.95</v>
      </c>
      <c r="D16" s="73">
        <f t="shared" si="0"/>
        <v>-0.75</v>
      </c>
      <c r="E16" s="151">
        <f t="shared" si="2"/>
        <v>-0.007232401157184185</v>
      </c>
      <c r="F16" s="73">
        <v>-0.5500000000000114</v>
      </c>
      <c r="G16" s="182">
        <f t="shared" si="1"/>
        <v>-0.19999999999998863</v>
      </c>
    </row>
    <row r="17" spans="1:7" s="73" customFormat="1" ht="13.5">
      <c r="A17" s="254" t="s">
        <v>46</v>
      </c>
      <c r="B17" s="360">
        <f>Volume!J18</f>
        <v>939.2</v>
      </c>
      <c r="C17" s="74">
        <v>934.6</v>
      </c>
      <c r="D17" s="73">
        <f t="shared" si="0"/>
        <v>-4.600000000000023</v>
      </c>
      <c r="E17" s="151">
        <f t="shared" si="2"/>
        <v>-0.004897785349233414</v>
      </c>
      <c r="F17" s="73">
        <v>-7.75</v>
      </c>
      <c r="G17" s="182">
        <f t="shared" si="1"/>
        <v>3.1499999999999773</v>
      </c>
    </row>
    <row r="18" spans="1:7" s="15" customFormat="1" ht="13.5">
      <c r="A18" s="254" t="s">
        <v>155</v>
      </c>
      <c r="B18" s="360">
        <f>Volume!J19</f>
        <v>295</v>
      </c>
      <c r="C18" s="74">
        <v>283.95</v>
      </c>
      <c r="D18" s="73">
        <f t="shared" si="0"/>
        <v>-11.050000000000011</v>
      </c>
      <c r="E18" s="151">
        <f t="shared" si="2"/>
        <v>-0.03745762711864411</v>
      </c>
      <c r="F18" s="73">
        <v>-6</v>
      </c>
      <c r="G18" s="182">
        <f t="shared" si="1"/>
        <v>-5.050000000000011</v>
      </c>
    </row>
    <row r="19" spans="1:7" s="15" customFormat="1" ht="13.5">
      <c r="A19" s="254" t="s">
        <v>156</v>
      </c>
      <c r="B19" s="360">
        <f>Volume!J20</f>
        <v>324.15</v>
      </c>
      <c r="C19" s="74">
        <v>318.35</v>
      </c>
      <c r="D19" s="73">
        <f t="shared" si="0"/>
        <v>-5.7999999999999545</v>
      </c>
      <c r="E19" s="151">
        <f t="shared" si="2"/>
        <v>-0.017892950794385177</v>
      </c>
      <c r="F19" s="73">
        <v>-2.75</v>
      </c>
      <c r="G19" s="182">
        <f t="shared" si="1"/>
        <v>-3.0499999999999545</v>
      </c>
    </row>
    <row r="20" spans="1:7" s="73" customFormat="1" ht="13.5">
      <c r="A20" s="254" t="s">
        <v>1</v>
      </c>
      <c r="B20" s="360">
        <f>Volume!J21</f>
        <v>1736</v>
      </c>
      <c r="C20" s="74">
        <v>1710.5</v>
      </c>
      <c r="D20" s="73">
        <f t="shared" si="0"/>
        <v>-25.5</v>
      </c>
      <c r="E20" s="151">
        <f t="shared" si="2"/>
        <v>-0.0146889400921659</v>
      </c>
      <c r="F20" s="73">
        <v>-13.849999999999909</v>
      </c>
      <c r="G20" s="182">
        <f t="shared" si="1"/>
        <v>-11.650000000000091</v>
      </c>
    </row>
    <row r="21" spans="1:7" s="73" customFormat="1" ht="13.5">
      <c r="A21" s="254" t="s">
        <v>180</v>
      </c>
      <c r="B21" s="360">
        <f>Volume!J22</f>
        <v>96.9</v>
      </c>
      <c r="C21" s="74">
        <v>96.1</v>
      </c>
      <c r="D21" s="73">
        <f t="shared" si="0"/>
        <v>-0.8000000000000114</v>
      </c>
      <c r="E21" s="151">
        <f t="shared" si="2"/>
        <v>-0.008255933952528497</v>
      </c>
      <c r="F21" s="73">
        <v>-0.25</v>
      </c>
      <c r="G21" s="182">
        <f t="shared" si="1"/>
        <v>-0.5500000000000114</v>
      </c>
    </row>
    <row r="22" spans="1:7" s="73" customFormat="1" ht="13.5">
      <c r="A22" s="254" t="s">
        <v>181</v>
      </c>
      <c r="B22" s="360">
        <f>Volume!J23</f>
        <v>42.55</v>
      </c>
      <c r="C22" s="74">
        <v>42.45</v>
      </c>
      <c r="D22" s="73">
        <f t="shared" si="0"/>
        <v>-0.09999999999999432</v>
      </c>
      <c r="E22" s="151">
        <f t="shared" si="2"/>
        <v>-0.002350176263219608</v>
      </c>
      <c r="F22" s="73">
        <v>0.15000000000000568</v>
      </c>
      <c r="G22" s="182">
        <f t="shared" si="1"/>
        <v>-0.25</v>
      </c>
    </row>
    <row r="23" spans="1:7" s="73" customFormat="1" ht="13.5">
      <c r="A23" s="254" t="s">
        <v>2</v>
      </c>
      <c r="B23" s="360">
        <f>Volume!J24</f>
        <v>305.1</v>
      </c>
      <c r="C23" s="74">
        <v>300.1</v>
      </c>
      <c r="D23" s="73">
        <f t="shared" si="0"/>
        <v>-5</v>
      </c>
      <c r="E23" s="151">
        <f t="shared" si="2"/>
        <v>-0.016388069485414616</v>
      </c>
      <c r="F23" s="73">
        <v>-6.800000000000011</v>
      </c>
      <c r="G23" s="182">
        <f t="shared" si="1"/>
        <v>1.8000000000000114</v>
      </c>
    </row>
    <row r="24" spans="1:7" s="73" customFormat="1" ht="13.5">
      <c r="A24" s="254" t="s">
        <v>94</v>
      </c>
      <c r="B24" s="360">
        <f>Volume!J25</f>
        <v>209.9</v>
      </c>
      <c r="C24" s="74">
        <v>200.1</v>
      </c>
      <c r="D24" s="73">
        <f t="shared" si="0"/>
        <v>-9.800000000000011</v>
      </c>
      <c r="E24" s="151">
        <f t="shared" si="2"/>
        <v>-0.04668889947594098</v>
      </c>
      <c r="F24" s="73">
        <v>-14.5</v>
      </c>
      <c r="G24" s="182">
        <f t="shared" si="1"/>
        <v>4.699999999999989</v>
      </c>
    </row>
    <row r="25" spans="1:7" s="73" customFormat="1" ht="13.5">
      <c r="A25" s="254" t="s">
        <v>157</v>
      </c>
      <c r="B25" s="360">
        <f>Volume!J26</f>
        <v>303.65</v>
      </c>
      <c r="C25" s="74">
        <v>300.2</v>
      </c>
      <c r="D25" s="73">
        <f t="shared" si="0"/>
        <v>-3.4499999999999886</v>
      </c>
      <c r="E25" s="151">
        <f t="shared" si="2"/>
        <v>-0.011361765190186033</v>
      </c>
      <c r="F25" s="73">
        <v>-2.1999999999999886</v>
      </c>
      <c r="G25" s="182">
        <f t="shared" si="1"/>
        <v>-1.25</v>
      </c>
    </row>
    <row r="26" spans="1:7" s="73" customFormat="1" ht="13.5">
      <c r="A26" s="254" t="s">
        <v>182</v>
      </c>
      <c r="B26" s="360">
        <f>Volume!J27</f>
        <v>224.25</v>
      </c>
      <c r="C26" s="74">
        <v>217.55</v>
      </c>
      <c r="D26" s="73">
        <f t="shared" si="0"/>
        <v>-6.699999999999989</v>
      </c>
      <c r="E26" s="151">
        <f t="shared" si="2"/>
        <v>-0.02987736900780374</v>
      </c>
      <c r="F26" s="73">
        <v>0.6999999999999886</v>
      </c>
      <c r="G26" s="182">
        <f t="shared" si="1"/>
        <v>-7.399999999999977</v>
      </c>
    </row>
    <row r="27" spans="1:7" s="73" customFormat="1" ht="13.5">
      <c r="A27" s="254" t="s">
        <v>183</v>
      </c>
      <c r="B27" s="360">
        <f>Volume!J28</f>
        <v>30.45</v>
      </c>
      <c r="C27" s="74">
        <v>30.25</v>
      </c>
      <c r="D27" s="73">
        <f t="shared" si="0"/>
        <v>-0.1999999999999993</v>
      </c>
      <c r="E27" s="151">
        <f t="shared" si="2"/>
        <v>-0.006568144499178959</v>
      </c>
      <c r="F27" s="73">
        <v>0</v>
      </c>
      <c r="G27" s="182">
        <f t="shared" si="1"/>
        <v>-0.1999999999999993</v>
      </c>
    </row>
    <row r="28" spans="1:7" s="73" customFormat="1" ht="13.5">
      <c r="A28" s="254" t="s">
        <v>158</v>
      </c>
      <c r="B28" s="360">
        <f>Volume!J29</f>
        <v>154</v>
      </c>
      <c r="C28" s="74">
        <v>144.25</v>
      </c>
      <c r="D28" s="73">
        <f t="shared" si="0"/>
        <v>-9.75</v>
      </c>
      <c r="E28" s="151">
        <f t="shared" si="2"/>
        <v>-0.0633116883116883</v>
      </c>
      <c r="F28" s="73">
        <v>-1.0999999999999943</v>
      </c>
      <c r="G28" s="182">
        <f t="shared" si="1"/>
        <v>-8.650000000000006</v>
      </c>
    </row>
    <row r="29" spans="1:7" s="73" customFormat="1" ht="13.5">
      <c r="A29" s="254" t="s">
        <v>3</v>
      </c>
      <c r="B29" s="360">
        <f>Volume!J30</f>
        <v>198.5</v>
      </c>
      <c r="C29" s="74">
        <v>196.9</v>
      </c>
      <c r="D29" s="73">
        <f t="shared" si="0"/>
        <v>-1.5999999999999943</v>
      </c>
      <c r="E29" s="151">
        <f t="shared" si="2"/>
        <v>-0.00806045340050375</v>
      </c>
      <c r="F29" s="73">
        <v>0.6500000000000057</v>
      </c>
      <c r="G29" s="182">
        <f t="shared" si="1"/>
        <v>-2.25</v>
      </c>
    </row>
    <row r="30" spans="1:7" s="73" customFormat="1" ht="13.5">
      <c r="A30" s="254" t="s">
        <v>159</v>
      </c>
      <c r="B30" s="360">
        <f>Volume!J31</f>
        <v>126.55</v>
      </c>
      <c r="C30" s="74">
        <v>125.1</v>
      </c>
      <c r="D30" s="73">
        <f t="shared" si="0"/>
        <v>-1.4500000000000028</v>
      </c>
      <c r="E30" s="151">
        <f t="shared" si="2"/>
        <v>-0.011457921770051387</v>
      </c>
      <c r="F30" s="73">
        <v>-0.45000000000000284</v>
      </c>
      <c r="G30" s="182">
        <f t="shared" si="1"/>
        <v>-1</v>
      </c>
    </row>
    <row r="31" spans="1:7" s="73" customFormat="1" ht="13.5">
      <c r="A31" s="254" t="s">
        <v>244</v>
      </c>
      <c r="B31" s="360">
        <f>Volume!J32</f>
        <v>333.45</v>
      </c>
      <c r="C31" s="74">
        <v>332.5</v>
      </c>
      <c r="D31" s="73">
        <f t="shared" si="0"/>
        <v>-0.9499999999999886</v>
      </c>
      <c r="E31" s="151">
        <f t="shared" si="2"/>
        <v>-0.002849002849002815</v>
      </c>
      <c r="F31" s="73">
        <v>-1.9499999999999886</v>
      </c>
      <c r="G31" s="182">
        <f t="shared" si="1"/>
        <v>1</v>
      </c>
    </row>
    <row r="32" spans="1:7" s="73" customFormat="1" ht="13.5">
      <c r="A32" s="254" t="s">
        <v>184</v>
      </c>
      <c r="B32" s="360">
        <f>Volume!J33</f>
        <v>267.3</v>
      </c>
      <c r="C32" s="74">
        <v>262.85</v>
      </c>
      <c r="D32" s="73">
        <f t="shared" si="0"/>
        <v>-4.449999999999989</v>
      </c>
      <c r="E32" s="151">
        <f t="shared" si="2"/>
        <v>-0.016647961092405492</v>
      </c>
      <c r="F32" s="73">
        <v>-1.3000000000000114</v>
      </c>
      <c r="G32" s="182">
        <f t="shared" si="1"/>
        <v>-3.1499999999999773</v>
      </c>
    </row>
    <row r="33" spans="1:7" s="73" customFormat="1" ht="13.5">
      <c r="A33" s="254" t="s">
        <v>206</v>
      </c>
      <c r="B33" s="360">
        <f>Volume!J34</f>
        <v>175.2</v>
      </c>
      <c r="C33" s="74">
        <v>174.55</v>
      </c>
      <c r="D33" s="73">
        <f t="shared" si="0"/>
        <v>-0.6499999999999773</v>
      </c>
      <c r="E33" s="151">
        <f>D33/B33</f>
        <v>-0.003710045662100327</v>
      </c>
      <c r="F33" s="73">
        <v>0.15000000000000568</v>
      </c>
      <c r="G33" s="182">
        <f t="shared" si="1"/>
        <v>-0.799999999999983</v>
      </c>
    </row>
    <row r="34" spans="1:7" s="73" customFormat="1" ht="13.5">
      <c r="A34" s="254" t="s">
        <v>245</v>
      </c>
      <c r="B34" s="360">
        <f>Volume!J35</f>
        <v>123.95</v>
      </c>
      <c r="C34" s="74">
        <v>118.85</v>
      </c>
      <c r="D34" s="73">
        <f t="shared" si="0"/>
        <v>-5.1000000000000085</v>
      </c>
      <c r="E34" s="151">
        <f t="shared" si="2"/>
        <v>-0.041145623235175545</v>
      </c>
      <c r="F34" s="73">
        <v>-3.0500000000000114</v>
      </c>
      <c r="G34" s="182">
        <f t="shared" si="1"/>
        <v>-2.049999999999997</v>
      </c>
    </row>
    <row r="35" spans="1:7" s="73" customFormat="1" ht="13.5">
      <c r="A35" s="254" t="s">
        <v>185</v>
      </c>
      <c r="B35" s="360">
        <f>Volume!J36</f>
        <v>1235.5</v>
      </c>
      <c r="C35" s="74">
        <v>1217.7</v>
      </c>
      <c r="D35" s="73">
        <f aca="true" t="shared" si="3" ref="D35:D66">C35-B35</f>
        <v>-17.799999999999955</v>
      </c>
      <c r="E35" s="151">
        <f t="shared" si="2"/>
        <v>-0.014407122622420035</v>
      </c>
      <c r="F35" s="73">
        <v>1.349999999999909</v>
      </c>
      <c r="G35" s="182">
        <f aca="true" t="shared" si="4" ref="G35:G66">D35-F35</f>
        <v>-19.149999999999864</v>
      </c>
    </row>
    <row r="36" spans="1:7" s="73" customFormat="1" ht="13.5">
      <c r="A36" s="254" t="s">
        <v>217</v>
      </c>
      <c r="B36" s="360">
        <f>Volume!J37</f>
        <v>1223.9</v>
      </c>
      <c r="C36" s="74">
        <v>1210.95</v>
      </c>
      <c r="D36" s="73">
        <f t="shared" si="3"/>
        <v>-12.950000000000045</v>
      </c>
      <c r="E36" s="151">
        <f t="shared" si="2"/>
        <v>-0.010580929814527367</v>
      </c>
      <c r="F36" s="73">
        <v>0.40000000000009095</v>
      </c>
      <c r="G36" s="182">
        <f t="shared" si="4"/>
        <v>-13.350000000000136</v>
      </c>
    </row>
    <row r="37" spans="1:8" s="26" customFormat="1" ht="13.5">
      <c r="A37" s="254" t="s">
        <v>246</v>
      </c>
      <c r="B37" s="360">
        <f>Volume!J38</f>
        <v>60.5</v>
      </c>
      <c r="C37" s="74">
        <v>60.6</v>
      </c>
      <c r="D37" s="73">
        <f t="shared" si="3"/>
        <v>0.10000000000000142</v>
      </c>
      <c r="E37" s="151">
        <f t="shared" si="2"/>
        <v>0.0016528925619834947</v>
      </c>
      <c r="F37" s="73">
        <v>0.14999999999999858</v>
      </c>
      <c r="G37" s="182">
        <f t="shared" si="4"/>
        <v>-0.04999999999999716</v>
      </c>
      <c r="H37" s="73"/>
    </row>
    <row r="38" spans="1:7" s="73" customFormat="1" ht="13.5">
      <c r="A38" s="254" t="s">
        <v>186</v>
      </c>
      <c r="B38" s="360">
        <f>Volume!J39</f>
        <v>36.85</v>
      </c>
      <c r="C38" s="74">
        <v>36.9</v>
      </c>
      <c r="D38" s="73">
        <f t="shared" si="3"/>
        <v>0.04999999999999716</v>
      </c>
      <c r="E38" s="151">
        <f t="shared" si="2"/>
        <v>0.0013568521031206828</v>
      </c>
      <c r="F38" s="73">
        <v>-0.14999999999999858</v>
      </c>
      <c r="G38" s="182">
        <f t="shared" si="4"/>
        <v>0.19999999999999574</v>
      </c>
    </row>
    <row r="39" spans="1:7" s="73" customFormat="1" ht="13.5">
      <c r="A39" s="254" t="s">
        <v>187</v>
      </c>
      <c r="B39" s="360">
        <f>Volume!J40</f>
        <v>155.4</v>
      </c>
      <c r="C39" s="74">
        <v>148.5</v>
      </c>
      <c r="D39" s="73">
        <f t="shared" si="3"/>
        <v>-6.900000000000006</v>
      </c>
      <c r="E39" s="151">
        <f t="shared" si="2"/>
        <v>-0.04440154440154444</v>
      </c>
      <c r="F39" s="73">
        <v>-6.150000000000006</v>
      </c>
      <c r="G39" s="182">
        <f t="shared" si="4"/>
        <v>-0.75</v>
      </c>
    </row>
    <row r="40" spans="1:7" s="73" customFormat="1" ht="13.5">
      <c r="A40" s="254" t="s">
        <v>105</v>
      </c>
      <c r="B40" s="360">
        <f>Volume!J41</f>
        <v>239.25</v>
      </c>
      <c r="C40" s="74">
        <v>230.75</v>
      </c>
      <c r="D40" s="73">
        <f t="shared" si="3"/>
        <v>-8.5</v>
      </c>
      <c r="E40" s="151">
        <f t="shared" si="2"/>
        <v>-0.035527690700104496</v>
      </c>
      <c r="F40" s="73">
        <v>-9.300000000000011</v>
      </c>
      <c r="G40" s="182">
        <f t="shared" si="4"/>
        <v>0.8000000000000114</v>
      </c>
    </row>
    <row r="41" spans="1:7" s="73" customFormat="1" ht="13.5">
      <c r="A41" s="254" t="s">
        <v>161</v>
      </c>
      <c r="B41" s="360">
        <f>Volume!J42</f>
        <v>203.2</v>
      </c>
      <c r="C41" s="74">
        <v>201.8</v>
      </c>
      <c r="D41" s="73">
        <f t="shared" si="3"/>
        <v>-1.3999999999999773</v>
      </c>
      <c r="E41" s="151">
        <f t="shared" si="2"/>
        <v>-0.006889763779527448</v>
      </c>
      <c r="F41" s="73">
        <v>2.25</v>
      </c>
      <c r="G41" s="182">
        <f t="shared" si="4"/>
        <v>-3.6499999999999773</v>
      </c>
    </row>
    <row r="42" spans="1:7" s="73" customFormat="1" ht="13.5">
      <c r="A42" s="254" t="s">
        <v>247</v>
      </c>
      <c r="B42" s="360">
        <f>Volume!J43</f>
        <v>1038.95</v>
      </c>
      <c r="C42" s="74">
        <v>997.25</v>
      </c>
      <c r="D42" s="73">
        <f t="shared" si="3"/>
        <v>-41.700000000000045</v>
      </c>
      <c r="E42" s="151">
        <f t="shared" si="2"/>
        <v>-0.040136676452187346</v>
      </c>
      <c r="F42" s="73">
        <v>-22.65</v>
      </c>
      <c r="G42" s="182">
        <f t="shared" si="4"/>
        <v>-19.050000000000047</v>
      </c>
    </row>
    <row r="43" spans="1:7" s="73" customFormat="1" ht="13.5">
      <c r="A43" s="254" t="s">
        <v>188</v>
      </c>
      <c r="B43" s="360">
        <f>Volume!J44</f>
        <v>86.8</v>
      </c>
      <c r="C43" s="74">
        <v>86.6</v>
      </c>
      <c r="D43" s="73">
        <f t="shared" si="3"/>
        <v>-0.20000000000000284</v>
      </c>
      <c r="E43" s="151">
        <f t="shared" si="2"/>
        <v>-0.002304147465437821</v>
      </c>
      <c r="F43" s="73">
        <v>0</v>
      </c>
      <c r="G43" s="182">
        <f t="shared" si="4"/>
        <v>-0.20000000000000284</v>
      </c>
    </row>
    <row r="44" spans="1:7" s="73" customFormat="1" ht="13.5">
      <c r="A44" s="254" t="s">
        <v>248</v>
      </c>
      <c r="B44" s="360">
        <f>Volume!J45</f>
        <v>1652.15</v>
      </c>
      <c r="C44" s="74">
        <v>1646.35</v>
      </c>
      <c r="D44" s="73">
        <f t="shared" si="3"/>
        <v>-5.800000000000182</v>
      </c>
      <c r="E44" s="151">
        <f t="shared" si="2"/>
        <v>-0.0035105771267743132</v>
      </c>
      <c r="F44" s="73">
        <v>-13.150000000000091</v>
      </c>
      <c r="G44" s="182">
        <f t="shared" si="4"/>
        <v>7.349999999999909</v>
      </c>
    </row>
    <row r="45" spans="1:7" s="73" customFormat="1" ht="13.5">
      <c r="A45" s="254" t="s">
        <v>218</v>
      </c>
      <c r="B45" s="360">
        <f>Volume!J46</f>
        <v>89.95</v>
      </c>
      <c r="C45" s="74">
        <v>89.7</v>
      </c>
      <c r="D45" s="73">
        <f t="shared" si="3"/>
        <v>-0.25</v>
      </c>
      <c r="E45" s="151">
        <f t="shared" si="2"/>
        <v>-0.0027793218454697055</v>
      </c>
      <c r="F45" s="73">
        <v>0.04999999999999716</v>
      </c>
      <c r="G45" s="182">
        <f t="shared" si="4"/>
        <v>-0.29999999999999716</v>
      </c>
    </row>
    <row r="46" spans="1:7" s="73" customFormat="1" ht="13.5">
      <c r="A46" s="254" t="s">
        <v>220</v>
      </c>
      <c r="B46" s="360">
        <f>Volume!J47</f>
        <v>433.35</v>
      </c>
      <c r="C46" s="74">
        <v>423.55</v>
      </c>
      <c r="D46" s="73">
        <f t="shared" si="3"/>
        <v>-9.800000000000011</v>
      </c>
      <c r="E46" s="151">
        <f t="shared" si="2"/>
        <v>-0.022614514826352856</v>
      </c>
      <c r="F46" s="73">
        <v>-4.25</v>
      </c>
      <c r="G46" s="182">
        <f t="shared" si="4"/>
        <v>-5.550000000000011</v>
      </c>
    </row>
    <row r="47" spans="1:7" s="73" customFormat="1" ht="13.5">
      <c r="A47" s="254" t="s">
        <v>4</v>
      </c>
      <c r="B47" s="360">
        <f>Volume!J48</f>
        <v>1117.3</v>
      </c>
      <c r="C47" s="74">
        <v>1114.2</v>
      </c>
      <c r="D47" s="73">
        <f t="shared" si="3"/>
        <v>-3.099999999999909</v>
      </c>
      <c r="E47" s="151">
        <f t="shared" si="2"/>
        <v>-0.002774545780005289</v>
      </c>
      <c r="F47" s="73">
        <v>-4.7999999999999545</v>
      </c>
      <c r="G47" s="182">
        <f t="shared" si="4"/>
        <v>1.7000000000000455</v>
      </c>
    </row>
    <row r="48" spans="1:7" s="73" customFormat="1" ht="13.5">
      <c r="A48" s="254" t="s">
        <v>95</v>
      </c>
      <c r="B48" s="360">
        <f>Volume!J49</f>
        <v>692.25</v>
      </c>
      <c r="C48" s="74">
        <v>679.75</v>
      </c>
      <c r="D48" s="73">
        <f t="shared" si="3"/>
        <v>-12.5</v>
      </c>
      <c r="E48" s="151">
        <f t="shared" si="2"/>
        <v>-0.01805706031058144</v>
      </c>
      <c r="F48" s="73">
        <v>-13.300000000000068</v>
      </c>
      <c r="G48" s="182">
        <f t="shared" si="4"/>
        <v>0.8000000000000682</v>
      </c>
    </row>
    <row r="49" spans="1:7" s="73" customFormat="1" ht="13.5">
      <c r="A49" s="254" t="s">
        <v>219</v>
      </c>
      <c r="B49" s="360">
        <f>Volume!J50</f>
        <v>705.3</v>
      </c>
      <c r="C49" s="74">
        <v>695.9</v>
      </c>
      <c r="D49" s="73">
        <f t="shared" si="3"/>
        <v>-9.399999999999977</v>
      </c>
      <c r="E49" s="151">
        <f t="shared" si="2"/>
        <v>-0.013327661987806575</v>
      </c>
      <c r="F49" s="73">
        <v>-2.349999999999909</v>
      </c>
      <c r="G49" s="182">
        <f t="shared" si="4"/>
        <v>-7.050000000000068</v>
      </c>
    </row>
    <row r="50" spans="1:7" s="73" customFormat="1" ht="13.5">
      <c r="A50" s="254" t="s">
        <v>5</v>
      </c>
      <c r="B50" s="360">
        <f>Volume!J51</f>
        <v>152.75</v>
      </c>
      <c r="C50" s="74">
        <v>152.25</v>
      </c>
      <c r="D50" s="73">
        <f t="shared" si="3"/>
        <v>-0.5</v>
      </c>
      <c r="E50" s="151">
        <f t="shared" si="2"/>
        <v>-0.0032733224222585926</v>
      </c>
      <c r="F50" s="73">
        <v>0.44999999999998863</v>
      </c>
      <c r="G50" s="182">
        <f t="shared" si="4"/>
        <v>-0.9499999999999886</v>
      </c>
    </row>
    <row r="51" spans="1:7" s="73" customFormat="1" ht="13.5">
      <c r="A51" s="254" t="s">
        <v>221</v>
      </c>
      <c r="B51" s="360">
        <f>Volume!J52</f>
        <v>196.7</v>
      </c>
      <c r="C51" s="74">
        <v>194.65</v>
      </c>
      <c r="D51" s="73">
        <f t="shared" si="3"/>
        <v>-2.049999999999983</v>
      </c>
      <c r="E51" s="151">
        <f t="shared" si="2"/>
        <v>-0.010421962379257667</v>
      </c>
      <c r="F51" s="73">
        <v>0.549999999999983</v>
      </c>
      <c r="G51" s="182">
        <f t="shared" si="4"/>
        <v>-2.599999999999966</v>
      </c>
    </row>
    <row r="52" spans="1:7" s="73" customFormat="1" ht="13.5">
      <c r="A52" s="254" t="s">
        <v>222</v>
      </c>
      <c r="B52" s="360">
        <f>Volume!J53</f>
        <v>222.95</v>
      </c>
      <c r="C52" s="74">
        <v>220.85</v>
      </c>
      <c r="D52" s="73">
        <f t="shared" si="3"/>
        <v>-2.0999999999999943</v>
      </c>
      <c r="E52" s="151">
        <f t="shared" si="2"/>
        <v>-0.009419152276295108</v>
      </c>
      <c r="F52" s="73">
        <v>0.700000000000017</v>
      </c>
      <c r="G52" s="182">
        <f t="shared" si="4"/>
        <v>-2.8000000000000114</v>
      </c>
    </row>
    <row r="53" spans="1:7" s="73" customFormat="1" ht="13.5">
      <c r="A53" s="254" t="s">
        <v>59</v>
      </c>
      <c r="B53" s="360">
        <f>Volume!J54</f>
        <v>942.95</v>
      </c>
      <c r="C53" s="74">
        <v>941.95</v>
      </c>
      <c r="D53" s="73">
        <f t="shared" si="3"/>
        <v>-1</v>
      </c>
      <c r="E53" s="151">
        <f t="shared" si="2"/>
        <v>-0.0010605016172649663</v>
      </c>
      <c r="F53" s="73">
        <v>-15.65</v>
      </c>
      <c r="G53" s="182">
        <f t="shared" si="4"/>
        <v>14.65</v>
      </c>
    </row>
    <row r="54" spans="1:7" s="73" customFormat="1" ht="13.5">
      <c r="A54" s="254" t="s">
        <v>223</v>
      </c>
      <c r="B54" s="360">
        <f>Volume!J55</f>
        <v>474.2</v>
      </c>
      <c r="C54" s="74">
        <v>455.85</v>
      </c>
      <c r="D54" s="73">
        <f t="shared" si="3"/>
        <v>-18.349999999999966</v>
      </c>
      <c r="E54" s="151">
        <f t="shared" si="2"/>
        <v>-0.038696752425137</v>
      </c>
      <c r="F54" s="73">
        <v>-3.9500000000000455</v>
      </c>
      <c r="G54" s="182">
        <f t="shared" si="4"/>
        <v>-14.39999999999992</v>
      </c>
    </row>
    <row r="55" spans="1:7" s="73" customFormat="1" ht="13.5">
      <c r="A55" s="254" t="s">
        <v>163</v>
      </c>
      <c r="B55" s="360">
        <f>Volume!J56</f>
        <v>55.4</v>
      </c>
      <c r="C55" s="74">
        <v>54.5</v>
      </c>
      <c r="D55" s="73">
        <f t="shared" si="3"/>
        <v>-0.8999999999999986</v>
      </c>
      <c r="E55" s="151">
        <f t="shared" si="2"/>
        <v>-0.016245487364620913</v>
      </c>
      <c r="F55" s="73">
        <v>-0.04999999999999716</v>
      </c>
      <c r="G55" s="182">
        <f t="shared" si="4"/>
        <v>-0.8500000000000014</v>
      </c>
    </row>
    <row r="56" spans="1:7" s="73" customFormat="1" ht="13.5">
      <c r="A56" s="254" t="s">
        <v>207</v>
      </c>
      <c r="B56" s="360">
        <f>Volume!J57</f>
        <v>54.4</v>
      </c>
      <c r="C56" s="74">
        <v>52.2</v>
      </c>
      <c r="D56" s="73">
        <f t="shared" si="3"/>
        <v>-2.1999999999999957</v>
      </c>
      <c r="E56" s="151">
        <f t="shared" si="2"/>
        <v>-0.04044117647058816</v>
      </c>
      <c r="F56" s="73">
        <v>-2.05</v>
      </c>
      <c r="G56" s="182">
        <f t="shared" si="4"/>
        <v>-0.14999999999999591</v>
      </c>
    </row>
    <row r="57" spans="1:8" s="26" customFormat="1" ht="13.5">
      <c r="A57" s="254" t="s">
        <v>198</v>
      </c>
      <c r="B57" s="360">
        <f>Volume!J58</f>
        <v>8.65</v>
      </c>
      <c r="C57" s="74">
        <v>8.7</v>
      </c>
      <c r="D57" s="73">
        <f t="shared" si="3"/>
        <v>0.049999999999998934</v>
      </c>
      <c r="E57" s="151">
        <f t="shared" si="2"/>
        <v>0.005780346820809125</v>
      </c>
      <c r="F57" s="73">
        <v>0.05000000000000071</v>
      </c>
      <c r="G57" s="182">
        <f t="shared" si="4"/>
        <v>-1.7763568394002505E-15</v>
      </c>
      <c r="H57" s="73"/>
    </row>
    <row r="58" spans="1:7" s="73" customFormat="1" ht="13.5">
      <c r="A58" s="254" t="s">
        <v>164</v>
      </c>
      <c r="B58" s="360">
        <f>Volume!J59</f>
        <v>963.85</v>
      </c>
      <c r="C58" s="74">
        <v>962</v>
      </c>
      <c r="D58" s="73">
        <f t="shared" si="3"/>
        <v>-1.8500000000000227</v>
      </c>
      <c r="E58" s="151">
        <f t="shared" si="2"/>
        <v>-0.0019193857965451291</v>
      </c>
      <c r="F58" s="73">
        <v>-6.25</v>
      </c>
      <c r="G58" s="182">
        <f t="shared" si="4"/>
        <v>4.399999999999977</v>
      </c>
    </row>
    <row r="59" spans="1:8" s="26" customFormat="1" ht="13.5">
      <c r="A59" s="254" t="s">
        <v>199</v>
      </c>
      <c r="B59" s="360">
        <f>Volume!J60</f>
        <v>125.25</v>
      </c>
      <c r="C59" s="74">
        <v>124.95</v>
      </c>
      <c r="D59" s="73">
        <f t="shared" si="3"/>
        <v>-0.29999999999999716</v>
      </c>
      <c r="E59" s="151">
        <f t="shared" si="2"/>
        <v>-0.0023952095808383008</v>
      </c>
      <c r="F59" s="73">
        <v>0.15000000000000568</v>
      </c>
      <c r="G59" s="182">
        <f t="shared" si="4"/>
        <v>-0.45000000000000284</v>
      </c>
      <c r="H59" s="73"/>
    </row>
    <row r="60" spans="1:7" s="73" customFormat="1" ht="13.5">
      <c r="A60" s="254" t="s">
        <v>189</v>
      </c>
      <c r="B60" s="360">
        <f>Volume!J61</f>
        <v>34.15</v>
      </c>
      <c r="C60" s="74">
        <v>34.15</v>
      </c>
      <c r="D60" s="73">
        <f t="shared" si="3"/>
        <v>0</v>
      </c>
      <c r="E60" s="151">
        <f t="shared" si="2"/>
        <v>0</v>
      </c>
      <c r="F60" s="73">
        <v>-0.14999999999999858</v>
      </c>
      <c r="G60" s="182">
        <f t="shared" si="4"/>
        <v>0.14999999999999858</v>
      </c>
    </row>
    <row r="61" spans="1:7" s="73" customFormat="1" ht="13.5">
      <c r="A61" s="254" t="s">
        <v>224</v>
      </c>
      <c r="B61" s="360">
        <f>Volume!J62</f>
        <v>2763.2</v>
      </c>
      <c r="C61" s="74">
        <v>2740.15</v>
      </c>
      <c r="D61" s="73">
        <f t="shared" si="3"/>
        <v>-23.049999999999727</v>
      </c>
      <c r="E61" s="151">
        <f t="shared" si="2"/>
        <v>-0.008341777649102392</v>
      </c>
      <c r="F61" s="73">
        <v>-6.200000000000273</v>
      </c>
      <c r="G61" s="182">
        <f t="shared" si="4"/>
        <v>-16.849999999999454</v>
      </c>
    </row>
    <row r="62" spans="1:7" s="73" customFormat="1" ht="13.5">
      <c r="A62" s="254" t="s">
        <v>165</v>
      </c>
      <c r="B62" s="360">
        <f>Volume!J63</f>
        <v>72.5</v>
      </c>
      <c r="C62" s="74">
        <v>69.45</v>
      </c>
      <c r="D62" s="73">
        <f t="shared" si="3"/>
        <v>-3.049999999999997</v>
      </c>
      <c r="E62" s="151">
        <f t="shared" si="2"/>
        <v>-0.04206896551724134</v>
      </c>
      <c r="F62" s="73">
        <v>-1.95</v>
      </c>
      <c r="G62" s="182">
        <f t="shared" si="4"/>
        <v>-1.0999999999999972</v>
      </c>
    </row>
    <row r="63" spans="1:7" s="73" customFormat="1" ht="13.5">
      <c r="A63" s="254" t="s">
        <v>106</v>
      </c>
      <c r="B63" s="360">
        <f>Volume!J64</f>
        <v>330.2</v>
      </c>
      <c r="C63" s="74">
        <v>329.7</v>
      </c>
      <c r="D63" s="73">
        <f t="shared" si="3"/>
        <v>-0.5</v>
      </c>
      <c r="E63" s="151">
        <f t="shared" si="2"/>
        <v>-0.0015142337976983646</v>
      </c>
      <c r="F63" s="73">
        <v>-1.1999999999999886</v>
      </c>
      <c r="G63" s="182">
        <f t="shared" si="4"/>
        <v>0.6999999999999886</v>
      </c>
    </row>
    <row r="64" spans="1:7" s="73" customFormat="1" ht="13.5">
      <c r="A64" s="254" t="s">
        <v>50</v>
      </c>
      <c r="B64" s="360">
        <f>Volume!J65</f>
        <v>241.95</v>
      </c>
      <c r="C64" s="74">
        <v>240.9</v>
      </c>
      <c r="D64" s="73">
        <f t="shared" si="3"/>
        <v>-1.049999999999983</v>
      </c>
      <c r="E64" s="151">
        <f t="shared" si="2"/>
        <v>-0.004339739615622992</v>
      </c>
      <c r="F64" s="73">
        <v>0.5999999999999943</v>
      </c>
      <c r="G64" s="182">
        <f t="shared" si="4"/>
        <v>-1.6499999999999773</v>
      </c>
    </row>
    <row r="65" spans="1:7" s="73" customFormat="1" ht="13.5">
      <c r="A65" s="254" t="s">
        <v>6</v>
      </c>
      <c r="B65" s="360">
        <f>Volume!J66</f>
        <v>154.4</v>
      </c>
      <c r="C65" s="74">
        <v>151.4</v>
      </c>
      <c r="D65" s="73">
        <f t="shared" si="3"/>
        <v>-3</v>
      </c>
      <c r="E65" s="151">
        <f t="shared" si="2"/>
        <v>-0.019430051813471502</v>
      </c>
      <c r="F65" s="73">
        <v>-0.8000000000000114</v>
      </c>
      <c r="G65" s="182">
        <f t="shared" si="4"/>
        <v>-2.1999999999999886</v>
      </c>
    </row>
    <row r="66" spans="1:8" s="26" customFormat="1" ht="13.5">
      <c r="A66" s="254" t="s">
        <v>200</v>
      </c>
      <c r="B66" s="360">
        <f>Volume!J67</f>
        <v>199.95</v>
      </c>
      <c r="C66" s="74">
        <v>198.65</v>
      </c>
      <c r="D66" s="73">
        <f t="shared" si="3"/>
        <v>-1.299999999999983</v>
      </c>
      <c r="E66" s="151">
        <f t="shared" si="2"/>
        <v>-0.006501625406351503</v>
      </c>
      <c r="F66" s="73">
        <v>0.6500000000000057</v>
      </c>
      <c r="G66" s="182">
        <f t="shared" si="4"/>
        <v>-1.9499999999999886</v>
      </c>
      <c r="H66" s="73"/>
    </row>
    <row r="67" spans="1:7" s="73" customFormat="1" ht="13.5">
      <c r="A67" s="254" t="s">
        <v>190</v>
      </c>
      <c r="B67" s="360">
        <f>Volume!J68</f>
        <v>375.05</v>
      </c>
      <c r="C67" s="74">
        <v>371.45</v>
      </c>
      <c r="D67" s="73">
        <f aca="true" t="shared" si="5" ref="D67:D99">C67-B67</f>
        <v>-3.6000000000000227</v>
      </c>
      <c r="E67" s="151">
        <f t="shared" si="2"/>
        <v>-0.009598720170643974</v>
      </c>
      <c r="F67" s="73">
        <v>-2.3000000000000114</v>
      </c>
      <c r="G67" s="182">
        <f aca="true" t="shared" si="6" ref="G67:G99">D67-F67</f>
        <v>-1.3000000000000114</v>
      </c>
    </row>
    <row r="68" spans="1:7" s="73" customFormat="1" ht="13.5">
      <c r="A68" s="254" t="s">
        <v>150</v>
      </c>
      <c r="B68" s="360">
        <f>Volume!J69</f>
        <v>649.7</v>
      </c>
      <c r="C68" s="74">
        <v>631.3</v>
      </c>
      <c r="D68" s="73">
        <f t="shared" si="5"/>
        <v>-18.40000000000009</v>
      </c>
      <c r="E68" s="151">
        <f aca="true" t="shared" si="7" ref="E68:E123">D68/B68</f>
        <v>-0.028320763429275187</v>
      </c>
      <c r="F68" s="73">
        <v>-12.699999999999932</v>
      </c>
      <c r="G68" s="182">
        <f t="shared" si="6"/>
        <v>-5.700000000000159</v>
      </c>
    </row>
    <row r="69" spans="1:7" s="73" customFormat="1" ht="13.5">
      <c r="A69" s="254" t="s">
        <v>166</v>
      </c>
      <c r="B69" s="360">
        <f>Volume!J70</f>
        <v>1335.9</v>
      </c>
      <c r="C69" s="74">
        <v>1328.5</v>
      </c>
      <c r="D69" s="73">
        <f t="shared" si="5"/>
        <v>-7.400000000000091</v>
      </c>
      <c r="E69" s="151">
        <f t="shared" si="7"/>
        <v>-0.005539336776704911</v>
      </c>
      <c r="F69" s="73">
        <v>-1.25</v>
      </c>
      <c r="G69" s="182">
        <f t="shared" si="6"/>
        <v>-6.150000000000091</v>
      </c>
    </row>
    <row r="70" spans="1:7" s="73" customFormat="1" ht="13.5">
      <c r="A70" s="254" t="s">
        <v>151</v>
      </c>
      <c r="B70" s="360">
        <f>Volume!J71</f>
        <v>23.95</v>
      </c>
      <c r="C70" s="74">
        <v>24</v>
      </c>
      <c r="D70" s="73">
        <f t="shared" si="5"/>
        <v>0.05000000000000071</v>
      </c>
      <c r="E70" s="151">
        <f t="shared" si="7"/>
        <v>0.00208768267223385</v>
      </c>
      <c r="F70" s="73">
        <v>0.05000000000000071</v>
      </c>
      <c r="G70" s="182">
        <f t="shared" si="6"/>
        <v>0</v>
      </c>
    </row>
    <row r="71" spans="1:7" s="73" customFormat="1" ht="13.5">
      <c r="A71" s="254" t="s">
        <v>191</v>
      </c>
      <c r="B71" s="360">
        <f>Volume!J72</f>
        <v>79</v>
      </c>
      <c r="C71" s="74">
        <v>78.7</v>
      </c>
      <c r="D71" s="73">
        <f t="shared" si="5"/>
        <v>-0.29999999999999716</v>
      </c>
      <c r="E71" s="151">
        <f t="shared" si="7"/>
        <v>-0.0037974683544303436</v>
      </c>
      <c r="F71" s="73">
        <v>-0.9500000000000028</v>
      </c>
      <c r="G71" s="182">
        <f t="shared" si="6"/>
        <v>0.6500000000000057</v>
      </c>
    </row>
    <row r="72" spans="1:8" s="26" customFormat="1" ht="13.5">
      <c r="A72" s="254" t="s">
        <v>201</v>
      </c>
      <c r="B72" s="360">
        <f>Volume!J73</f>
        <v>83.95</v>
      </c>
      <c r="C72" s="74">
        <v>81.1</v>
      </c>
      <c r="D72" s="73">
        <f t="shared" si="5"/>
        <v>-2.8500000000000085</v>
      </c>
      <c r="E72" s="151">
        <f t="shared" si="7"/>
        <v>-0.03394877903514006</v>
      </c>
      <c r="F72" s="73">
        <v>-3.3</v>
      </c>
      <c r="G72" s="182">
        <f t="shared" si="6"/>
        <v>0.4499999999999913</v>
      </c>
      <c r="H72" s="73"/>
    </row>
    <row r="73" spans="1:7" s="73" customFormat="1" ht="13.5">
      <c r="A73" s="254" t="s">
        <v>167</v>
      </c>
      <c r="B73" s="360">
        <f>Volume!J74</f>
        <v>153.1</v>
      </c>
      <c r="C73" s="74">
        <v>152.6</v>
      </c>
      <c r="D73" s="73">
        <f t="shared" si="5"/>
        <v>-0.5</v>
      </c>
      <c r="E73" s="151">
        <f t="shared" si="7"/>
        <v>-0.0032658393207054214</v>
      </c>
      <c r="F73" s="73">
        <v>0.4000000000000057</v>
      </c>
      <c r="G73" s="182">
        <f t="shared" si="6"/>
        <v>-0.9000000000000057</v>
      </c>
    </row>
    <row r="74" spans="1:7" s="73" customFormat="1" ht="13.5">
      <c r="A74" s="254" t="s">
        <v>7</v>
      </c>
      <c r="B74" s="360">
        <f>Volume!J75</f>
        <v>549.6</v>
      </c>
      <c r="C74" s="74">
        <v>535.9</v>
      </c>
      <c r="D74" s="73">
        <f t="shared" si="5"/>
        <v>-13.700000000000045</v>
      </c>
      <c r="E74" s="151">
        <f t="shared" si="7"/>
        <v>-0.02492721979621551</v>
      </c>
      <c r="F74" s="73">
        <v>-12.7</v>
      </c>
      <c r="G74" s="182">
        <f t="shared" si="6"/>
        <v>-1.0000000000000462</v>
      </c>
    </row>
    <row r="75" spans="1:7" s="73" customFormat="1" ht="13.5">
      <c r="A75" s="254" t="s">
        <v>192</v>
      </c>
      <c r="B75" s="360">
        <f>Volume!J76</f>
        <v>276.4</v>
      </c>
      <c r="C75" s="74">
        <v>258.6</v>
      </c>
      <c r="D75" s="73">
        <f t="shared" si="5"/>
        <v>-17.799999999999955</v>
      </c>
      <c r="E75" s="151">
        <f t="shared" si="7"/>
        <v>-0.06439942112879868</v>
      </c>
      <c r="F75" s="73">
        <v>-13.85</v>
      </c>
      <c r="G75" s="182">
        <f t="shared" si="6"/>
        <v>-3.949999999999955</v>
      </c>
    </row>
    <row r="76" spans="1:7" s="73" customFormat="1" ht="13.5">
      <c r="A76" s="254" t="s">
        <v>249</v>
      </c>
      <c r="B76" s="360">
        <f>Volume!J77</f>
        <v>750.65</v>
      </c>
      <c r="C76" s="74">
        <v>736.05</v>
      </c>
      <c r="D76" s="73">
        <f t="shared" si="5"/>
        <v>-14.600000000000023</v>
      </c>
      <c r="E76" s="151">
        <f t="shared" si="7"/>
        <v>-0.01944981016452411</v>
      </c>
      <c r="F76" s="73">
        <v>-15.099999999999909</v>
      </c>
      <c r="G76" s="182">
        <f t="shared" si="6"/>
        <v>0.4999999999998863</v>
      </c>
    </row>
    <row r="77" spans="1:7" s="73" customFormat="1" ht="13.5">
      <c r="A77" s="254" t="s">
        <v>230</v>
      </c>
      <c r="B77" s="360">
        <f>Volume!J78</f>
        <v>225.75</v>
      </c>
      <c r="C77" s="74">
        <v>225.9</v>
      </c>
      <c r="D77" s="73">
        <f t="shared" si="5"/>
        <v>0.15000000000000568</v>
      </c>
      <c r="E77" s="151">
        <f t="shared" si="7"/>
        <v>0.0006644518272425501</v>
      </c>
      <c r="F77" s="73">
        <v>-0.700000000000017</v>
      </c>
      <c r="G77" s="182">
        <f t="shared" si="6"/>
        <v>0.8500000000000227</v>
      </c>
    </row>
    <row r="78" spans="1:7" s="73" customFormat="1" ht="13.5">
      <c r="A78" s="254" t="s">
        <v>193</v>
      </c>
      <c r="B78" s="360">
        <f>Volume!J79</f>
        <v>165.55</v>
      </c>
      <c r="C78" s="74">
        <v>164.1</v>
      </c>
      <c r="D78" s="73">
        <f t="shared" si="5"/>
        <v>-1.450000000000017</v>
      </c>
      <c r="E78" s="151">
        <f t="shared" si="7"/>
        <v>-0.00875868317728793</v>
      </c>
      <c r="F78" s="73">
        <v>-5.949999999999989</v>
      </c>
      <c r="G78" s="182">
        <f t="shared" si="6"/>
        <v>4.499999999999972</v>
      </c>
    </row>
    <row r="79" spans="1:7" s="73" customFormat="1" ht="13.5">
      <c r="A79" s="254" t="s">
        <v>168</v>
      </c>
      <c r="B79" s="360">
        <f>Volume!J80</f>
        <v>34.05</v>
      </c>
      <c r="C79" s="74">
        <v>34.05</v>
      </c>
      <c r="D79" s="73">
        <f t="shared" si="5"/>
        <v>0</v>
      </c>
      <c r="E79" s="151">
        <f t="shared" si="7"/>
        <v>0</v>
      </c>
      <c r="F79" s="73">
        <v>0.04999999999999716</v>
      </c>
      <c r="G79" s="182">
        <f t="shared" si="6"/>
        <v>-0.04999999999999716</v>
      </c>
    </row>
    <row r="80" spans="1:7" s="73" customFormat="1" ht="13.5">
      <c r="A80" s="254" t="s">
        <v>8</v>
      </c>
      <c r="B80" s="360">
        <f>Volume!J81</f>
        <v>147.45</v>
      </c>
      <c r="C80" s="74">
        <v>147.55</v>
      </c>
      <c r="D80" s="73">
        <f t="shared" si="5"/>
        <v>0.10000000000002274</v>
      </c>
      <c r="E80" s="151">
        <f t="shared" si="7"/>
        <v>0.0006781959986437622</v>
      </c>
      <c r="F80" s="73">
        <v>-0.05000000000001137</v>
      </c>
      <c r="G80" s="182">
        <f t="shared" si="6"/>
        <v>0.1500000000000341</v>
      </c>
    </row>
    <row r="81" spans="1:8" s="26" customFormat="1" ht="13.5">
      <c r="A81" s="254" t="s">
        <v>202</v>
      </c>
      <c r="B81" s="360">
        <f>Volume!J82</f>
        <v>10.7</v>
      </c>
      <c r="C81" s="74">
        <v>10.7</v>
      </c>
      <c r="D81" s="73">
        <f t="shared" si="5"/>
        <v>0</v>
      </c>
      <c r="E81" s="151">
        <f t="shared" si="7"/>
        <v>0</v>
      </c>
      <c r="F81" s="73">
        <v>0</v>
      </c>
      <c r="G81" s="182">
        <f t="shared" si="6"/>
        <v>0</v>
      </c>
      <c r="H81" s="73"/>
    </row>
    <row r="82" spans="1:7" s="73" customFormat="1" ht="13.5">
      <c r="A82" s="254" t="s">
        <v>225</v>
      </c>
      <c r="B82" s="360">
        <f>Volume!J83</f>
        <v>209</v>
      </c>
      <c r="C82" s="74">
        <v>196.1</v>
      </c>
      <c r="D82" s="73">
        <f t="shared" si="5"/>
        <v>-12.900000000000006</v>
      </c>
      <c r="E82" s="151">
        <f t="shared" si="7"/>
        <v>-0.06172248803827754</v>
      </c>
      <c r="F82" s="73">
        <v>-6.900000000000006</v>
      </c>
      <c r="G82" s="182">
        <f t="shared" si="6"/>
        <v>-6</v>
      </c>
    </row>
    <row r="83" spans="1:7" s="73" customFormat="1" ht="13.5">
      <c r="A83" s="254" t="s">
        <v>194</v>
      </c>
      <c r="B83" s="360">
        <f>Volume!J84</f>
        <v>149</v>
      </c>
      <c r="C83" s="74">
        <v>149.3</v>
      </c>
      <c r="D83" s="73">
        <f t="shared" si="5"/>
        <v>0.30000000000001137</v>
      </c>
      <c r="E83" s="151">
        <f t="shared" si="7"/>
        <v>0.0020134228187920224</v>
      </c>
      <c r="F83" s="73">
        <v>0.09999999999999432</v>
      </c>
      <c r="G83" s="182">
        <f t="shared" si="6"/>
        <v>0.20000000000001705</v>
      </c>
    </row>
    <row r="84" spans="1:7" s="73" customFormat="1" ht="13.5">
      <c r="A84" s="254" t="s">
        <v>169</v>
      </c>
      <c r="B84" s="360">
        <f>Volume!J85</f>
        <v>56.4</v>
      </c>
      <c r="C84" s="74">
        <v>56.4</v>
      </c>
      <c r="D84" s="73">
        <f t="shared" si="5"/>
        <v>0</v>
      </c>
      <c r="E84" s="151">
        <f t="shared" si="7"/>
        <v>0</v>
      </c>
      <c r="F84" s="73">
        <v>0.3500000000000085</v>
      </c>
      <c r="G84" s="182">
        <f t="shared" si="6"/>
        <v>-0.3500000000000085</v>
      </c>
    </row>
    <row r="85" spans="1:7" s="73" customFormat="1" ht="13.5">
      <c r="A85" s="254" t="s">
        <v>170</v>
      </c>
      <c r="B85" s="360">
        <f>Volume!J86</f>
        <v>161.5</v>
      </c>
      <c r="C85" s="74">
        <v>157.7</v>
      </c>
      <c r="D85" s="73">
        <f t="shared" si="5"/>
        <v>-3.8000000000000114</v>
      </c>
      <c r="E85" s="151">
        <f t="shared" si="7"/>
        <v>-0.02352941176470595</v>
      </c>
      <c r="F85" s="73">
        <v>-1.1500000000000057</v>
      </c>
      <c r="G85" s="182">
        <f t="shared" si="6"/>
        <v>-2.6500000000000057</v>
      </c>
    </row>
    <row r="86" spans="1:7" s="73" customFormat="1" ht="13.5">
      <c r="A86" s="254" t="s">
        <v>140</v>
      </c>
      <c r="B86" s="360">
        <f>Volume!J87</f>
        <v>107.25</v>
      </c>
      <c r="C86" s="74">
        <v>105.75</v>
      </c>
      <c r="D86" s="73">
        <f t="shared" si="5"/>
        <v>-1.5</v>
      </c>
      <c r="E86" s="151">
        <f t="shared" si="7"/>
        <v>-0.013986013986013986</v>
      </c>
      <c r="F86" s="73">
        <v>-0.44999999999998863</v>
      </c>
      <c r="G86" s="182">
        <f t="shared" si="6"/>
        <v>-1.0500000000000114</v>
      </c>
    </row>
    <row r="87" spans="1:7" s="73" customFormat="1" ht="13.5">
      <c r="A87" s="254" t="s">
        <v>52</v>
      </c>
      <c r="B87" s="360">
        <f>Volume!J88</f>
        <v>977.15</v>
      </c>
      <c r="C87" s="74">
        <v>955.75</v>
      </c>
      <c r="D87" s="73">
        <f t="shared" si="5"/>
        <v>-21.399999999999977</v>
      </c>
      <c r="E87" s="151">
        <f t="shared" si="7"/>
        <v>-0.02190042470449775</v>
      </c>
      <c r="F87" s="73">
        <v>-9.549999999999955</v>
      </c>
      <c r="G87" s="182">
        <f t="shared" si="6"/>
        <v>-11.850000000000023</v>
      </c>
    </row>
    <row r="88" spans="1:7" s="73" customFormat="1" ht="13.5">
      <c r="A88" s="254" t="s">
        <v>195</v>
      </c>
      <c r="B88" s="360">
        <f>Volume!J89</f>
        <v>179.35</v>
      </c>
      <c r="C88" s="74">
        <v>178.85</v>
      </c>
      <c r="D88" s="73">
        <f t="shared" si="5"/>
        <v>-0.5</v>
      </c>
      <c r="E88" s="151">
        <f t="shared" si="7"/>
        <v>-0.0027878449958182324</v>
      </c>
      <c r="F88" s="73">
        <v>-0.30000000000001137</v>
      </c>
      <c r="G88" s="182">
        <f t="shared" si="6"/>
        <v>-0.19999999999998863</v>
      </c>
    </row>
    <row r="89" spans="1:7" s="73" customFormat="1" ht="13.5">
      <c r="A89" s="254" t="s">
        <v>96</v>
      </c>
      <c r="B89" s="360">
        <f>Volume!J90</f>
        <v>162.65</v>
      </c>
      <c r="C89" s="74">
        <v>161.45</v>
      </c>
      <c r="D89" s="73">
        <f t="shared" si="5"/>
        <v>-1.200000000000017</v>
      </c>
      <c r="E89" s="151">
        <f t="shared" si="7"/>
        <v>-0.007377805102981968</v>
      </c>
      <c r="F89" s="73">
        <v>-1.950000000000017</v>
      </c>
      <c r="G89" s="182">
        <f t="shared" si="6"/>
        <v>0.75</v>
      </c>
    </row>
    <row r="90" spans="1:7" s="73" customFormat="1" ht="13.5">
      <c r="A90" s="254" t="s">
        <v>250</v>
      </c>
      <c r="B90" s="360">
        <f>Volume!J91</f>
        <v>313.65</v>
      </c>
      <c r="C90" s="74">
        <v>308.4</v>
      </c>
      <c r="D90" s="73">
        <f t="shared" si="5"/>
        <v>-5.25</v>
      </c>
      <c r="E90" s="151">
        <f t="shared" si="7"/>
        <v>-0.01673840267814443</v>
      </c>
      <c r="F90" s="73">
        <v>-2.5500000000000114</v>
      </c>
      <c r="G90" s="182">
        <f t="shared" si="6"/>
        <v>-2.6999999999999886</v>
      </c>
    </row>
    <row r="91" spans="1:7" s="73" customFormat="1" ht="13.5">
      <c r="A91" s="254" t="s">
        <v>97</v>
      </c>
      <c r="B91" s="360">
        <f>Volume!J92</f>
        <v>342.95</v>
      </c>
      <c r="C91" s="74">
        <v>331.85</v>
      </c>
      <c r="D91" s="73">
        <f t="shared" si="5"/>
        <v>-11.099999999999966</v>
      </c>
      <c r="E91" s="151">
        <f t="shared" si="7"/>
        <v>-0.03236623414491899</v>
      </c>
      <c r="F91" s="73">
        <v>-8.25</v>
      </c>
      <c r="G91" s="182">
        <f t="shared" si="6"/>
        <v>-2.849999999999966</v>
      </c>
    </row>
    <row r="92" spans="1:7" s="73" customFormat="1" ht="13.5">
      <c r="A92" s="254" t="s">
        <v>251</v>
      </c>
      <c r="B92" s="360">
        <f>Volume!J93</f>
        <v>63</v>
      </c>
      <c r="C92" s="74">
        <v>62.95</v>
      </c>
      <c r="D92" s="73">
        <f t="shared" si="5"/>
        <v>-0.04999999999999716</v>
      </c>
      <c r="E92" s="151">
        <f t="shared" si="7"/>
        <v>-0.0007936507936507485</v>
      </c>
      <c r="F92" s="73">
        <v>0.10000000000000853</v>
      </c>
      <c r="G92" s="182">
        <f t="shared" si="6"/>
        <v>-0.15000000000000568</v>
      </c>
    </row>
    <row r="93" spans="1:7" s="73" customFormat="1" ht="13.5">
      <c r="A93" s="209" t="s">
        <v>252</v>
      </c>
      <c r="B93" s="360">
        <f>Volume!J94</f>
        <v>793.45</v>
      </c>
      <c r="C93" s="74">
        <v>790</v>
      </c>
      <c r="D93" s="73">
        <f t="shared" si="5"/>
        <v>-3.4500000000000455</v>
      </c>
      <c r="E93" s="151">
        <f t="shared" si="7"/>
        <v>-0.004348100069317595</v>
      </c>
      <c r="F93" s="73">
        <v>-1.5</v>
      </c>
      <c r="G93" s="182">
        <f t="shared" si="6"/>
        <v>-1.9500000000000455</v>
      </c>
    </row>
    <row r="94" spans="1:7" s="73" customFormat="1" ht="13.5">
      <c r="A94" s="254" t="s">
        <v>253</v>
      </c>
      <c r="B94" s="360">
        <f>Volume!J95</f>
        <v>360.4</v>
      </c>
      <c r="C94" s="74">
        <v>355.9</v>
      </c>
      <c r="D94" s="73">
        <f t="shared" si="5"/>
        <v>-4.5</v>
      </c>
      <c r="E94" s="151">
        <f t="shared" si="7"/>
        <v>-0.012486126526082131</v>
      </c>
      <c r="F94" s="73">
        <v>-4.75</v>
      </c>
      <c r="G94" s="182">
        <f t="shared" si="6"/>
        <v>0.25</v>
      </c>
    </row>
    <row r="95" spans="1:7" s="73" customFormat="1" ht="13.5">
      <c r="A95" s="254" t="s">
        <v>115</v>
      </c>
      <c r="B95" s="360">
        <f>Volume!J96</f>
        <v>425.65</v>
      </c>
      <c r="C95" s="74">
        <v>406.25</v>
      </c>
      <c r="D95" s="73">
        <f t="shared" si="5"/>
        <v>-19.399999999999977</v>
      </c>
      <c r="E95" s="151">
        <f t="shared" si="7"/>
        <v>-0.045577352284740934</v>
      </c>
      <c r="F95" s="73">
        <v>-12.5</v>
      </c>
      <c r="G95" s="182">
        <f t="shared" si="6"/>
        <v>-6.899999999999977</v>
      </c>
    </row>
    <row r="96" spans="1:7" s="73" customFormat="1" ht="13.5">
      <c r="A96" s="254" t="s">
        <v>171</v>
      </c>
      <c r="B96" s="360">
        <f>Volume!J97</f>
        <v>381.25</v>
      </c>
      <c r="C96" s="74">
        <v>380.75</v>
      </c>
      <c r="D96" s="73">
        <f t="shared" si="5"/>
        <v>-0.5</v>
      </c>
      <c r="E96" s="151">
        <f t="shared" si="7"/>
        <v>-0.0013114754098360656</v>
      </c>
      <c r="F96" s="73">
        <v>0.35000000000002274</v>
      </c>
      <c r="G96" s="182">
        <f t="shared" si="6"/>
        <v>-0.8500000000000227</v>
      </c>
    </row>
    <row r="97" spans="1:7" s="73" customFormat="1" ht="13.5">
      <c r="A97" s="254" t="s">
        <v>226</v>
      </c>
      <c r="B97" s="360">
        <f>Volume!J98</f>
        <v>901.05</v>
      </c>
      <c r="C97" s="74">
        <v>897.9</v>
      </c>
      <c r="D97" s="73">
        <f t="shared" si="5"/>
        <v>-3.1499999999999773</v>
      </c>
      <c r="E97" s="151">
        <f t="shared" si="7"/>
        <v>-0.003495921425004137</v>
      </c>
      <c r="F97" s="73">
        <v>-1.5499999999999545</v>
      </c>
      <c r="G97" s="182">
        <f t="shared" si="6"/>
        <v>-1.6000000000000227</v>
      </c>
    </row>
    <row r="98" spans="1:10" s="73" customFormat="1" ht="13.5">
      <c r="A98" s="254" t="s">
        <v>242</v>
      </c>
      <c r="B98" s="360">
        <f>Volume!J99</f>
        <v>62</v>
      </c>
      <c r="C98" s="74">
        <v>59.55</v>
      </c>
      <c r="D98" s="73">
        <f>C98-B98</f>
        <v>-2.450000000000003</v>
      </c>
      <c r="E98" s="151">
        <f>D98/B98</f>
        <v>-0.03951612903225811</v>
      </c>
      <c r="F98" s="73">
        <v>-1.35</v>
      </c>
      <c r="G98" s="182">
        <f>D98-F98</f>
        <v>-1.1000000000000028</v>
      </c>
      <c r="J98" s="15"/>
    </row>
    <row r="99" spans="1:7" s="73" customFormat="1" ht="13.5">
      <c r="A99" s="254" t="s">
        <v>227</v>
      </c>
      <c r="B99" s="360">
        <f>Volume!J100</f>
        <v>609.7</v>
      </c>
      <c r="C99" s="74">
        <v>604.25</v>
      </c>
      <c r="D99" s="73">
        <f t="shared" si="5"/>
        <v>-5.4500000000000455</v>
      </c>
      <c r="E99" s="151">
        <f t="shared" si="7"/>
        <v>-0.008938822371658266</v>
      </c>
      <c r="F99" s="73">
        <v>-0.39999999999997726</v>
      </c>
      <c r="G99" s="182">
        <f t="shared" si="6"/>
        <v>-5.050000000000068</v>
      </c>
    </row>
    <row r="100" spans="1:7" s="73" customFormat="1" ht="13.5">
      <c r="A100" s="254" t="s">
        <v>228</v>
      </c>
      <c r="B100" s="360">
        <f>Volume!J101</f>
        <v>746.4</v>
      </c>
      <c r="C100" s="74">
        <v>732.5</v>
      </c>
      <c r="D100" s="73">
        <f aca="true" t="shared" si="8" ref="D100:D123">C100-B100</f>
        <v>-13.899999999999977</v>
      </c>
      <c r="E100" s="151">
        <f t="shared" si="7"/>
        <v>-0.018622722400857418</v>
      </c>
      <c r="F100" s="73">
        <v>-10.550000000000068</v>
      </c>
      <c r="G100" s="182">
        <f aca="true" t="shared" si="9" ref="G100:G123">D100-F100</f>
        <v>-3.349999999999909</v>
      </c>
    </row>
    <row r="101" spans="1:7" s="73" customFormat="1" ht="13.5">
      <c r="A101" s="254" t="s">
        <v>53</v>
      </c>
      <c r="B101" s="360">
        <f>Volume!J102</f>
        <v>126.05</v>
      </c>
      <c r="C101" s="74">
        <v>124.2</v>
      </c>
      <c r="D101" s="73">
        <f t="shared" si="8"/>
        <v>-1.8499999999999943</v>
      </c>
      <c r="E101" s="151">
        <f t="shared" si="7"/>
        <v>-0.014676715589051918</v>
      </c>
      <c r="F101" s="73">
        <v>-2.450000000000017</v>
      </c>
      <c r="G101" s="182">
        <f t="shared" si="9"/>
        <v>0.6000000000000227</v>
      </c>
    </row>
    <row r="102" spans="1:8" s="26" customFormat="1" ht="13.5">
      <c r="A102" s="254" t="s">
        <v>254</v>
      </c>
      <c r="B102" s="360">
        <f>Volume!J103</f>
        <v>4104</v>
      </c>
      <c r="C102" s="74">
        <v>4083.3</v>
      </c>
      <c r="D102" s="73">
        <f t="shared" si="8"/>
        <v>-20.699999999999818</v>
      </c>
      <c r="E102" s="151">
        <f t="shared" si="7"/>
        <v>-0.005043859649122763</v>
      </c>
      <c r="F102" s="73">
        <v>0.5500000000001819</v>
      </c>
      <c r="G102" s="182">
        <f t="shared" si="9"/>
        <v>-21.25</v>
      </c>
      <c r="H102" s="73"/>
    </row>
    <row r="103" spans="1:8" s="26" customFormat="1" ht="13.5">
      <c r="A103" s="254" t="s">
        <v>203</v>
      </c>
      <c r="B103" s="360">
        <f>Volume!J104</f>
        <v>157.4</v>
      </c>
      <c r="C103" s="74">
        <v>153.4</v>
      </c>
      <c r="D103" s="73">
        <f t="shared" si="8"/>
        <v>-4</v>
      </c>
      <c r="E103" s="151">
        <f t="shared" si="7"/>
        <v>-0.025412960609911054</v>
      </c>
      <c r="F103" s="73">
        <v>-2.549999999999983</v>
      </c>
      <c r="G103" s="182">
        <f t="shared" si="9"/>
        <v>-1.450000000000017</v>
      </c>
      <c r="H103" s="73"/>
    </row>
    <row r="104" spans="1:7" s="73" customFormat="1" ht="13.5">
      <c r="A104" s="254" t="s">
        <v>204</v>
      </c>
      <c r="B104" s="360">
        <f>Volume!J105</f>
        <v>276.4</v>
      </c>
      <c r="C104" s="74">
        <v>268.5</v>
      </c>
      <c r="D104" s="73">
        <f t="shared" si="8"/>
        <v>-7.899999999999977</v>
      </c>
      <c r="E104" s="151">
        <f t="shared" si="7"/>
        <v>-0.028581765557163453</v>
      </c>
      <c r="F104" s="73">
        <v>-3.6000000000000227</v>
      </c>
      <c r="G104" s="182">
        <f t="shared" si="9"/>
        <v>-4.2999999999999545</v>
      </c>
    </row>
    <row r="105" spans="1:7" s="73" customFormat="1" ht="13.5">
      <c r="A105" s="254" t="s">
        <v>172</v>
      </c>
      <c r="B105" s="360">
        <f>Volume!J106</f>
        <v>318.85</v>
      </c>
      <c r="C105" s="74">
        <v>316.65</v>
      </c>
      <c r="D105" s="73">
        <f t="shared" si="8"/>
        <v>-2.2000000000000455</v>
      </c>
      <c r="E105" s="151">
        <f t="shared" si="7"/>
        <v>-0.006899796142386844</v>
      </c>
      <c r="F105" s="73">
        <v>-0.5</v>
      </c>
      <c r="G105" s="182">
        <f t="shared" si="9"/>
        <v>-1.7000000000000455</v>
      </c>
    </row>
    <row r="106" spans="1:7" s="73" customFormat="1" ht="13.5">
      <c r="A106" s="254" t="s">
        <v>173</v>
      </c>
      <c r="B106" s="360">
        <f>Volume!J107</f>
        <v>720.7</v>
      </c>
      <c r="C106" s="74">
        <v>688.3</v>
      </c>
      <c r="D106" s="73">
        <f t="shared" si="8"/>
        <v>-32.40000000000009</v>
      </c>
      <c r="E106" s="151">
        <f t="shared" si="7"/>
        <v>-0.04495629249340931</v>
      </c>
      <c r="F106" s="73">
        <v>-18.2</v>
      </c>
      <c r="G106" s="182">
        <f t="shared" si="9"/>
        <v>-14.200000000000092</v>
      </c>
    </row>
    <row r="107" spans="1:7" s="73" customFormat="1" ht="13.5">
      <c r="A107" s="254" t="s">
        <v>239</v>
      </c>
      <c r="B107" s="360">
        <f>Volume!J108</f>
        <v>949.85</v>
      </c>
      <c r="C107" s="74">
        <v>900.1</v>
      </c>
      <c r="D107" s="73">
        <f>C107-B107</f>
        <v>-49.75</v>
      </c>
      <c r="E107" s="151">
        <f>D107/B107</f>
        <v>-0.0523766910564826</v>
      </c>
      <c r="F107" s="73">
        <v>-44.35</v>
      </c>
      <c r="G107" s="182">
        <f>D107-F107</f>
        <v>-5.399999999999999</v>
      </c>
    </row>
    <row r="108" spans="1:7" s="73" customFormat="1" ht="13.5">
      <c r="A108" s="254" t="s">
        <v>255</v>
      </c>
      <c r="B108" s="360">
        <f>Volume!J109</f>
        <v>854.1</v>
      </c>
      <c r="C108" s="74">
        <v>853.3</v>
      </c>
      <c r="D108" s="73">
        <f t="shared" si="8"/>
        <v>-0.8000000000000682</v>
      </c>
      <c r="E108" s="151">
        <f>D108/B108</f>
        <v>-0.0009366584709051261</v>
      </c>
      <c r="F108" s="73">
        <v>3.6499999999999773</v>
      </c>
      <c r="G108" s="182">
        <f t="shared" si="9"/>
        <v>-4.4500000000000455</v>
      </c>
    </row>
    <row r="109" spans="1:7" s="73" customFormat="1" ht="13.5">
      <c r="A109" s="254" t="s">
        <v>107</v>
      </c>
      <c r="B109" s="360">
        <f>Volume!J110</f>
        <v>59.05</v>
      </c>
      <c r="C109" s="74">
        <v>57.5</v>
      </c>
      <c r="D109" s="73">
        <f t="shared" si="8"/>
        <v>-1.5499999999999972</v>
      </c>
      <c r="E109" s="151">
        <f t="shared" si="7"/>
        <v>-0.026248941574936447</v>
      </c>
      <c r="F109" s="73">
        <v>-3.3</v>
      </c>
      <c r="G109" s="182">
        <f t="shared" si="9"/>
        <v>1.7500000000000027</v>
      </c>
    </row>
    <row r="110" spans="1:7" s="73" customFormat="1" ht="13.5">
      <c r="A110" s="254" t="s">
        <v>174</v>
      </c>
      <c r="B110" s="360">
        <f>Volume!J111</f>
        <v>202.85</v>
      </c>
      <c r="C110" s="74">
        <v>186.35</v>
      </c>
      <c r="D110" s="73">
        <f t="shared" si="8"/>
        <v>-16.5</v>
      </c>
      <c r="E110" s="151">
        <f t="shared" si="7"/>
        <v>-0.08134089228493961</v>
      </c>
      <c r="F110" s="73">
        <v>-11.3</v>
      </c>
      <c r="G110" s="182">
        <f t="shared" si="9"/>
        <v>-5.199999999999999</v>
      </c>
    </row>
    <row r="111" spans="1:7" s="73" customFormat="1" ht="13.5">
      <c r="A111" s="254" t="s">
        <v>231</v>
      </c>
      <c r="B111" s="360">
        <f>Volume!J112</f>
        <v>727.9</v>
      </c>
      <c r="C111" s="74">
        <v>708.1</v>
      </c>
      <c r="D111" s="73">
        <f t="shared" si="8"/>
        <v>-19.799999999999955</v>
      </c>
      <c r="E111" s="151">
        <f t="shared" si="7"/>
        <v>-0.027201538672894567</v>
      </c>
      <c r="F111" s="73">
        <v>-13</v>
      </c>
      <c r="G111" s="182">
        <f t="shared" si="9"/>
        <v>-6.7999999999999545</v>
      </c>
    </row>
    <row r="112" spans="1:7" s="73" customFormat="1" ht="13.5">
      <c r="A112" s="254" t="s">
        <v>256</v>
      </c>
      <c r="B112" s="360">
        <f>Volume!J113</f>
        <v>426.7</v>
      </c>
      <c r="C112" s="74">
        <v>408.6</v>
      </c>
      <c r="D112" s="73">
        <f t="shared" si="8"/>
        <v>-18.099999999999966</v>
      </c>
      <c r="E112" s="151">
        <f t="shared" si="7"/>
        <v>-0.0424185610499179</v>
      </c>
      <c r="F112" s="73">
        <v>-5.099999999999966</v>
      </c>
      <c r="G112" s="182">
        <f t="shared" si="9"/>
        <v>-13</v>
      </c>
    </row>
    <row r="113" spans="1:7" s="73" customFormat="1" ht="13.5">
      <c r="A113" s="254" t="s">
        <v>208</v>
      </c>
      <c r="B113" s="360">
        <f>Volume!J114</f>
        <v>426.85</v>
      </c>
      <c r="C113" s="74">
        <v>421.4</v>
      </c>
      <c r="D113" s="73">
        <f t="shared" si="8"/>
        <v>-5.4500000000000455</v>
      </c>
      <c r="E113" s="151">
        <f t="shared" si="7"/>
        <v>-0.012767951270938374</v>
      </c>
      <c r="F113" s="73">
        <v>0.6999999999999886</v>
      </c>
      <c r="G113" s="182">
        <f t="shared" si="9"/>
        <v>-6.150000000000034</v>
      </c>
    </row>
    <row r="114" spans="1:7" s="73" customFormat="1" ht="13.5">
      <c r="A114" s="254" t="s">
        <v>229</v>
      </c>
      <c r="B114" s="360">
        <f>Volume!J115</f>
        <v>652.75</v>
      </c>
      <c r="C114" s="74">
        <v>650.05</v>
      </c>
      <c r="D114" s="73">
        <f t="shared" si="8"/>
        <v>-2.7000000000000455</v>
      </c>
      <c r="E114" s="151">
        <f t="shared" si="7"/>
        <v>-0.004136346227499112</v>
      </c>
      <c r="F114" s="73">
        <v>-1.8000000000000682</v>
      </c>
      <c r="G114" s="182">
        <f t="shared" si="9"/>
        <v>-0.8999999999999773</v>
      </c>
    </row>
    <row r="115" spans="1:7" s="73" customFormat="1" ht="13.5">
      <c r="A115" s="254" t="s">
        <v>136</v>
      </c>
      <c r="B115" s="360">
        <f>Volume!J116</f>
        <v>1638.75</v>
      </c>
      <c r="C115" s="74">
        <v>1605.9</v>
      </c>
      <c r="D115" s="73">
        <f t="shared" si="8"/>
        <v>-32.84999999999991</v>
      </c>
      <c r="E115" s="151">
        <f t="shared" si="7"/>
        <v>-0.02004576659038896</v>
      </c>
      <c r="F115" s="73">
        <v>-8.700000000000045</v>
      </c>
      <c r="G115" s="182">
        <f t="shared" si="9"/>
        <v>-24.149999999999864</v>
      </c>
    </row>
    <row r="116" spans="1:7" s="73" customFormat="1" ht="13.5">
      <c r="A116" s="254" t="s">
        <v>257</v>
      </c>
      <c r="B116" s="360">
        <f>Volume!J117</f>
        <v>579.65</v>
      </c>
      <c r="C116" s="74">
        <v>578.9</v>
      </c>
      <c r="D116" s="73">
        <f t="shared" si="8"/>
        <v>-0.75</v>
      </c>
      <c r="E116" s="151">
        <f t="shared" si="7"/>
        <v>-0.0012938842404899508</v>
      </c>
      <c r="F116" s="73">
        <v>-9.049999999999955</v>
      </c>
      <c r="G116" s="182">
        <f t="shared" si="9"/>
        <v>8.299999999999955</v>
      </c>
    </row>
    <row r="117" spans="1:7" s="73" customFormat="1" ht="13.5">
      <c r="A117" s="254" t="s">
        <v>196</v>
      </c>
      <c r="B117" s="360">
        <f>Volume!J118</f>
        <v>109</v>
      </c>
      <c r="C117" s="74">
        <v>105.85</v>
      </c>
      <c r="D117" s="73">
        <f t="shared" si="8"/>
        <v>-3.1500000000000057</v>
      </c>
      <c r="E117" s="151">
        <f t="shared" si="7"/>
        <v>-0.028899082568807393</v>
      </c>
      <c r="F117" s="73">
        <v>-3.0500000000000114</v>
      </c>
      <c r="G117" s="182">
        <f t="shared" si="9"/>
        <v>-0.09999999999999432</v>
      </c>
    </row>
    <row r="118" spans="1:7" s="73" customFormat="1" ht="13.5">
      <c r="A118" s="254" t="s">
        <v>98</v>
      </c>
      <c r="B118" s="360">
        <f>Volume!J119</f>
        <v>94.95</v>
      </c>
      <c r="C118" s="74">
        <v>94.3</v>
      </c>
      <c r="D118" s="73">
        <f t="shared" si="8"/>
        <v>-0.6500000000000057</v>
      </c>
      <c r="E118" s="151">
        <f t="shared" si="7"/>
        <v>-0.006845708267509275</v>
      </c>
      <c r="F118" s="73">
        <v>-0.75</v>
      </c>
      <c r="G118" s="182">
        <f t="shared" si="9"/>
        <v>0.09999999999999432</v>
      </c>
    </row>
    <row r="119" spans="1:7" s="73" customFormat="1" ht="13.5">
      <c r="A119" s="254" t="s">
        <v>175</v>
      </c>
      <c r="B119" s="360">
        <f>Volume!J120</f>
        <v>256.75</v>
      </c>
      <c r="C119" s="74">
        <v>253.95</v>
      </c>
      <c r="D119" s="73">
        <f t="shared" si="8"/>
        <v>-2.8000000000000114</v>
      </c>
      <c r="E119" s="151">
        <f t="shared" si="7"/>
        <v>-0.01090555014605652</v>
      </c>
      <c r="F119" s="73">
        <v>0.19999999999998863</v>
      </c>
      <c r="G119" s="182">
        <f t="shared" si="9"/>
        <v>-3</v>
      </c>
    </row>
    <row r="120" spans="1:7" s="73" customFormat="1" ht="13.5">
      <c r="A120" s="254" t="s">
        <v>176</v>
      </c>
      <c r="B120" s="360">
        <f>Volume!J121</f>
        <v>38.85</v>
      </c>
      <c r="C120" s="74">
        <v>38.65</v>
      </c>
      <c r="D120" s="73">
        <f t="shared" si="8"/>
        <v>-0.20000000000000284</v>
      </c>
      <c r="E120" s="151">
        <f t="shared" si="7"/>
        <v>-0.005148005148005221</v>
      </c>
      <c r="F120" s="73">
        <v>-0.30000000000000426</v>
      </c>
      <c r="G120" s="182">
        <f t="shared" si="9"/>
        <v>0.10000000000000142</v>
      </c>
    </row>
    <row r="121" spans="1:7" s="73" customFormat="1" ht="13.5">
      <c r="A121" s="254" t="s">
        <v>177</v>
      </c>
      <c r="B121" s="360">
        <f>Volume!J122</f>
        <v>336.55</v>
      </c>
      <c r="C121" s="74">
        <v>333.55</v>
      </c>
      <c r="D121" s="73">
        <f t="shared" si="8"/>
        <v>-3</v>
      </c>
      <c r="E121" s="151">
        <f t="shared" si="7"/>
        <v>-0.008913980092111128</v>
      </c>
      <c r="F121" s="73">
        <v>-1.4499999999999886</v>
      </c>
      <c r="G121" s="182">
        <f t="shared" si="9"/>
        <v>-1.5500000000000114</v>
      </c>
    </row>
    <row r="122" spans="1:12" s="73" customFormat="1" ht="13.5">
      <c r="A122" s="254" t="s">
        <v>54</v>
      </c>
      <c r="B122" s="360">
        <f>Volume!J123</f>
        <v>422.3</v>
      </c>
      <c r="C122" s="74">
        <v>410.4</v>
      </c>
      <c r="D122" s="73">
        <f t="shared" si="8"/>
        <v>-11.900000000000034</v>
      </c>
      <c r="E122" s="151">
        <f t="shared" si="7"/>
        <v>-0.028179019654274294</v>
      </c>
      <c r="F122" s="73">
        <v>-8.399999999999977</v>
      </c>
      <c r="G122" s="182">
        <f t="shared" si="9"/>
        <v>-3.500000000000057</v>
      </c>
      <c r="L122" s="353"/>
    </row>
    <row r="123" spans="1:7" ht="14.25" thickBot="1">
      <c r="A123" s="337" t="s">
        <v>178</v>
      </c>
      <c r="B123" s="363">
        <f>Volume!J124</f>
        <v>340.85</v>
      </c>
      <c r="C123" s="347">
        <v>334.25</v>
      </c>
      <c r="D123" s="339">
        <f t="shared" si="8"/>
        <v>-6.600000000000023</v>
      </c>
      <c r="E123" s="154">
        <f t="shared" si="7"/>
        <v>-0.01936335631509468</v>
      </c>
      <c r="F123" s="339">
        <v>-5.75</v>
      </c>
      <c r="G123" s="184">
        <f t="shared" si="9"/>
        <v>-0.8500000000000227</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26"/>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L40" sqref="L4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8" customWidth="1"/>
    <col min="9" max="9" width="12.57421875" style="118"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96" t="s">
        <v>37</v>
      </c>
      <c r="B1" s="497"/>
      <c r="C1" s="497"/>
      <c r="D1" s="497"/>
      <c r="E1" s="497"/>
      <c r="F1" s="497"/>
      <c r="G1" s="497"/>
      <c r="H1" s="497"/>
      <c r="I1" s="497"/>
      <c r="J1" s="497"/>
      <c r="K1" s="498"/>
    </row>
    <row r="2" spans="1:11" s="8" customFormat="1" ht="46.5" customHeight="1" thickBot="1">
      <c r="A2" s="281" t="s">
        <v>38</v>
      </c>
      <c r="B2" s="282" t="s">
        <v>73</v>
      </c>
      <c r="C2" s="283" t="s">
        <v>39</v>
      </c>
      <c r="D2" s="283" t="s">
        <v>40</v>
      </c>
      <c r="E2" s="284" t="s">
        <v>55</v>
      </c>
      <c r="F2" s="285" t="s">
        <v>56</v>
      </c>
      <c r="G2" s="286" t="s">
        <v>87</v>
      </c>
      <c r="H2" s="287" t="s">
        <v>41</v>
      </c>
      <c r="I2" s="288" t="s">
        <v>214</v>
      </c>
      <c r="J2" s="288" t="s">
        <v>215</v>
      </c>
      <c r="K2" s="132" t="s">
        <v>36</v>
      </c>
    </row>
    <row r="3" spans="1:11" s="8" customFormat="1" ht="15">
      <c r="A3" s="108" t="s">
        <v>152</v>
      </c>
      <c r="B3" s="295">
        <f>'Open Int.'!B7</f>
        <v>227400</v>
      </c>
      <c r="C3" s="298">
        <f>'Open Int.'!R7</f>
        <v>50.361141</v>
      </c>
      <c r="D3" s="301">
        <f aca="true" t="shared" si="0" ref="D3:D34">B3/H3</f>
        <v>0.07756221349050425</v>
      </c>
      <c r="E3" s="302">
        <f>'Open Int.'!B7/'Open Int.'!K7</f>
        <v>1</v>
      </c>
      <c r="F3" s="303">
        <f>'Open Int.'!E7/'Open Int.'!K7</f>
        <v>0</v>
      </c>
      <c r="G3" s="304">
        <f>'Open Int.'!H7/'Open Int.'!K7</f>
        <v>0</v>
      </c>
      <c r="H3" s="310">
        <v>2931840</v>
      </c>
      <c r="I3" s="311">
        <v>586200</v>
      </c>
      <c r="J3" s="312">
        <v>293000</v>
      </c>
      <c r="K3" s="126"/>
    </row>
    <row r="4" spans="1:11" s="8" customFormat="1" ht="15">
      <c r="A4" s="239" t="s">
        <v>0</v>
      </c>
      <c r="B4" s="296">
        <f>'Open Int.'!B8</f>
        <v>3324000</v>
      </c>
      <c r="C4" s="299">
        <f>'Open Int.'!R8</f>
        <v>262.645365</v>
      </c>
      <c r="D4" s="185">
        <f t="shared" si="0"/>
        <v>0.1335617544710641</v>
      </c>
      <c r="E4" s="305">
        <f>'Open Int.'!B8/'Open Int.'!K8</f>
        <v>0.9059689288634505</v>
      </c>
      <c r="F4" s="289">
        <f>'Open Int.'!E8/'Open Int.'!K8</f>
        <v>0.08830744071954211</v>
      </c>
      <c r="G4" s="306">
        <f>'Open Int.'!H8/'Open Int.'!K8</f>
        <v>0.005723630417007359</v>
      </c>
      <c r="H4" s="313">
        <v>24887364</v>
      </c>
      <c r="I4" s="292">
        <v>3932250</v>
      </c>
      <c r="J4" s="314">
        <v>1965750</v>
      </c>
      <c r="K4" s="127" t="str">
        <f aca="true" t="shared" si="1" ref="K4:K94">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row>
    <row r="5" spans="1:11" s="8" customFormat="1" ht="15">
      <c r="A5" s="239" t="s">
        <v>153</v>
      </c>
      <c r="B5" s="296">
        <f>'Open Int.'!B9</f>
        <v>5777100</v>
      </c>
      <c r="C5" s="299">
        <f>'Open Int.'!R9</f>
        <v>46.764816</v>
      </c>
      <c r="D5" s="185">
        <f t="shared" si="0"/>
        <v>0.1444275</v>
      </c>
      <c r="E5" s="305">
        <f>'Open Int.'!B9/'Open Int.'!K9</f>
        <v>0.8746290801186943</v>
      </c>
      <c r="F5" s="289">
        <f>'Open Int.'!E9/'Open Int.'!K9</f>
        <v>0.1142433234421365</v>
      </c>
      <c r="G5" s="306">
        <f>'Open Int.'!H9/'Open Int.'!K9</f>
        <v>0.01112759643916914</v>
      </c>
      <c r="H5" s="190">
        <v>40000000</v>
      </c>
      <c r="I5" s="291">
        <v>7999250</v>
      </c>
      <c r="J5" s="315">
        <v>6127450</v>
      </c>
      <c r="K5" s="127" t="str">
        <f t="shared" si="1"/>
        <v>Gross Exposure is less then 30%</v>
      </c>
    </row>
    <row r="6" spans="1:11" s="8" customFormat="1" ht="15">
      <c r="A6" s="239" t="s">
        <v>197</v>
      </c>
      <c r="B6" s="296">
        <f>'Open Int.'!B10</f>
        <v>2358400</v>
      </c>
      <c r="C6" s="299">
        <f>'Open Int.'!R10</f>
        <v>16.966812</v>
      </c>
      <c r="D6" s="185">
        <f t="shared" si="0"/>
        <v>0.10533071495277223</v>
      </c>
      <c r="E6" s="305">
        <f>'Open Int.'!B10/'Open Int.'!K10</f>
        <v>0.9361702127659575</v>
      </c>
      <c r="F6" s="289">
        <f>'Open Int.'!E10/'Open Int.'!K10</f>
        <v>0.057180851063829786</v>
      </c>
      <c r="G6" s="306">
        <f>'Open Int.'!H10/'Open Int.'!K10</f>
        <v>0.006648936170212766</v>
      </c>
      <c r="H6" s="226">
        <v>22390430</v>
      </c>
      <c r="I6" s="193">
        <v>4475600</v>
      </c>
      <c r="J6" s="316">
        <v>4475600</v>
      </c>
      <c r="K6" s="126"/>
    </row>
    <row r="7" spans="1:11" s="8" customFormat="1" ht="15">
      <c r="A7" s="239" t="s">
        <v>91</v>
      </c>
      <c r="B7" s="296">
        <f>'Open Int.'!B11</f>
        <v>3562700</v>
      </c>
      <c r="C7" s="299">
        <f>'Open Int.'!R11</f>
        <v>26.5949</v>
      </c>
      <c r="D7" s="185">
        <f t="shared" si="0"/>
        <v>0.10428805480691913</v>
      </c>
      <c r="E7" s="305">
        <f>'Open Int.'!B11/'Open Int.'!K11</f>
        <v>0.8305630026809652</v>
      </c>
      <c r="F7" s="289">
        <f>'Open Int.'!E11/'Open Int.'!K11</f>
        <v>0.16568364611260053</v>
      </c>
      <c r="G7" s="306">
        <f>'Open Int.'!H11/'Open Int.'!K11</f>
        <v>0.0037533512064343165</v>
      </c>
      <c r="H7" s="313">
        <v>34162110</v>
      </c>
      <c r="I7" s="292">
        <v>6831000</v>
      </c>
      <c r="J7" s="314">
        <v>6831000</v>
      </c>
      <c r="K7" s="127" t="str">
        <f t="shared" si="1"/>
        <v>Gross Exposure is less then 30%</v>
      </c>
    </row>
    <row r="8" spans="1:11" s="8" customFormat="1" ht="15">
      <c r="A8" s="239" t="s">
        <v>104</v>
      </c>
      <c r="B8" s="296">
        <f>'Open Int.'!B12</f>
        <v>7178850</v>
      </c>
      <c r="C8" s="299">
        <f>'Open Int.'!R12</f>
        <v>47.19820825</v>
      </c>
      <c r="D8" s="185">
        <f t="shared" si="0"/>
        <v>0.2585114392171596</v>
      </c>
      <c r="E8" s="305">
        <f>'Open Int.'!B12/'Open Int.'!K12</f>
        <v>0.8433947966658247</v>
      </c>
      <c r="F8" s="289">
        <f>'Open Int.'!E12/'Open Int.'!K12</f>
        <v>0.1452386966405658</v>
      </c>
      <c r="G8" s="306">
        <f>'Open Int.'!H12/'Open Int.'!K12</f>
        <v>0.011366506693609498</v>
      </c>
      <c r="H8" s="313">
        <v>27769951</v>
      </c>
      <c r="I8" s="292">
        <v>5553450</v>
      </c>
      <c r="J8" s="314">
        <v>5553450</v>
      </c>
      <c r="K8" s="127" t="str">
        <f t="shared" si="1"/>
        <v>Gross Exposure is less then 30%</v>
      </c>
    </row>
    <row r="9" spans="1:11" s="8" customFormat="1" ht="15">
      <c r="A9" s="239" t="s">
        <v>154</v>
      </c>
      <c r="B9" s="296">
        <f>'Open Int.'!B13</f>
        <v>19596600</v>
      </c>
      <c r="C9" s="299">
        <f>'Open Int.'!R13</f>
        <v>110.1560985</v>
      </c>
      <c r="D9" s="185">
        <f t="shared" si="0"/>
        <v>0.1591097983538291</v>
      </c>
      <c r="E9" s="305">
        <f>'Open Int.'!B13/'Open Int.'!K13</f>
        <v>0.6350974930362117</v>
      </c>
      <c r="F9" s="289">
        <f>'Open Int.'!E13/'Open Int.'!K13</f>
        <v>0.24357783967811822</v>
      </c>
      <c r="G9" s="306">
        <f>'Open Int.'!H13/'Open Int.'!K13</f>
        <v>0.12132466728567007</v>
      </c>
      <c r="H9" s="190">
        <v>123164005</v>
      </c>
      <c r="I9" s="291">
        <v>24629450</v>
      </c>
      <c r="J9" s="315">
        <v>12797000</v>
      </c>
      <c r="K9" s="127" t="str">
        <f t="shared" si="1"/>
        <v>Gross Exposure is less then 30%</v>
      </c>
    </row>
    <row r="10" spans="1:11" s="8" customFormat="1" ht="15">
      <c r="A10" s="239" t="s">
        <v>179</v>
      </c>
      <c r="B10" s="296">
        <f>'Open Int.'!B14</f>
        <v>396200</v>
      </c>
      <c r="C10" s="299">
        <f>'Open Int.'!R14</f>
        <v>21.016429000000002</v>
      </c>
      <c r="D10" s="185">
        <f t="shared" si="0"/>
        <v>0.1136595091584549</v>
      </c>
      <c r="E10" s="305">
        <f>'Open Int.'!B14/'Open Int.'!K14</f>
        <v>1</v>
      </c>
      <c r="F10" s="289">
        <f>'Open Int.'!E14/'Open Int.'!K14</f>
        <v>0</v>
      </c>
      <c r="G10" s="306">
        <f>'Open Int.'!H14/'Open Int.'!K14</f>
        <v>0</v>
      </c>
      <c r="H10" s="190">
        <v>3485850</v>
      </c>
      <c r="I10" s="291">
        <v>696500</v>
      </c>
      <c r="J10" s="315">
        <v>696500</v>
      </c>
      <c r="K10" s="126"/>
    </row>
    <row r="11" spans="1:11" s="8" customFormat="1" ht="15">
      <c r="A11" s="239" t="s">
        <v>216</v>
      </c>
      <c r="B11" s="296">
        <f>'Open Int.'!B15</f>
        <v>441200</v>
      </c>
      <c r="C11" s="299">
        <f>'Open Int.'!R15</f>
        <v>104.491602</v>
      </c>
      <c r="D11" s="185">
        <f t="shared" si="0"/>
        <v>0.06146524678045818</v>
      </c>
      <c r="E11" s="305">
        <f>'Open Int.'!B15/'Open Int.'!K15</f>
        <v>1</v>
      </c>
      <c r="F11" s="289">
        <f>'Open Int.'!E15/'Open Int.'!K15</f>
        <v>0</v>
      </c>
      <c r="G11" s="306">
        <f>'Open Int.'!H15/'Open Int.'!K15</f>
        <v>0</v>
      </c>
      <c r="H11" s="313">
        <v>7178040</v>
      </c>
      <c r="I11" s="292">
        <v>1094400</v>
      </c>
      <c r="J11" s="314">
        <v>547200</v>
      </c>
      <c r="K11" s="127" t="str">
        <f t="shared" si="1"/>
        <v>Gross Exposure is less then 30%</v>
      </c>
    </row>
    <row r="12" spans="1:11" s="8" customFormat="1" ht="15">
      <c r="A12" s="239" t="s">
        <v>92</v>
      </c>
      <c r="B12" s="296">
        <f>'Open Int.'!B16</f>
        <v>5056800</v>
      </c>
      <c r="C12" s="299">
        <f>'Open Int.'!R16</f>
        <v>104.900796</v>
      </c>
      <c r="D12" s="185">
        <f t="shared" si="0"/>
        <v>0.1502625315349849</v>
      </c>
      <c r="E12" s="305">
        <f>'Open Int.'!B16/'Open Int.'!K16</f>
        <v>0.9783315276273022</v>
      </c>
      <c r="F12" s="289">
        <f>'Open Int.'!E16/'Open Int.'!K16</f>
        <v>0.020585048754062838</v>
      </c>
      <c r="G12" s="306">
        <f>'Open Int.'!H16/'Open Int.'!K16</f>
        <v>0.0010834236186348862</v>
      </c>
      <c r="H12" s="313">
        <v>33653100</v>
      </c>
      <c r="I12" s="292">
        <v>6729800</v>
      </c>
      <c r="J12" s="314">
        <v>3364200</v>
      </c>
      <c r="K12" s="127" t="str">
        <f t="shared" si="1"/>
        <v>Gross Exposure is less then 30%</v>
      </c>
    </row>
    <row r="13" spans="1:11" s="8" customFormat="1" ht="15">
      <c r="A13" s="239" t="s">
        <v>93</v>
      </c>
      <c r="B13" s="296">
        <f>'Open Int.'!B17</f>
        <v>1404100</v>
      </c>
      <c r="C13" s="299">
        <f>'Open Int.'!R17</f>
        <v>16.136757</v>
      </c>
      <c r="D13" s="185">
        <f t="shared" si="0"/>
        <v>0.04717437552160258</v>
      </c>
      <c r="E13" s="305">
        <f>'Open Int.'!B17/'Open Int.'!K17</f>
        <v>0.9023199023199023</v>
      </c>
      <c r="F13" s="289">
        <f>'Open Int.'!E17/'Open Int.'!K17</f>
        <v>0.09523809523809523</v>
      </c>
      <c r="G13" s="306">
        <f>'Open Int.'!H17/'Open Int.'!K17</f>
        <v>0.002442002442002442</v>
      </c>
      <c r="H13" s="313">
        <v>29764040</v>
      </c>
      <c r="I13" s="292">
        <v>5952700</v>
      </c>
      <c r="J13" s="314">
        <v>4383300</v>
      </c>
      <c r="K13" s="127" t="str">
        <f t="shared" si="1"/>
        <v>Gross Exposure is less then 30%</v>
      </c>
    </row>
    <row r="14" spans="1:11" s="8" customFormat="1" ht="15">
      <c r="A14" s="239" t="s">
        <v>46</v>
      </c>
      <c r="B14" s="296">
        <f>'Open Int.'!B18</f>
        <v>480150</v>
      </c>
      <c r="C14" s="299">
        <f>'Open Int.'!R18</f>
        <v>45.250656</v>
      </c>
      <c r="D14" s="185">
        <f t="shared" si="0"/>
        <v>0.12432419835943326</v>
      </c>
      <c r="E14" s="305">
        <f>'Open Int.'!B18/'Open Int.'!K18</f>
        <v>0.9965753424657534</v>
      </c>
      <c r="F14" s="289">
        <f>'Open Int.'!E18/'Open Int.'!K18</f>
        <v>0.00228310502283105</v>
      </c>
      <c r="G14" s="306">
        <f>'Open Int.'!H18/'Open Int.'!K18</f>
        <v>0.001141552511415525</v>
      </c>
      <c r="H14" s="313">
        <v>3862080</v>
      </c>
      <c r="I14" s="292">
        <v>772200</v>
      </c>
      <c r="J14" s="314">
        <v>455950</v>
      </c>
      <c r="K14" s="127" t="str">
        <f t="shared" si="1"/>
        <v>Gross Exposure is less then 30%</v>
      </c>
    </row>
    <row r="15" spans="1:11" s="9" customFormat="1" ht="15">
      <c r="A15" s="239" t="s">
        <v>155</v>
      </c>
      <c r="B15" s="296">
        <f>'Open Int.'!B19</f>
        <v>2217000</v>
      </c>
      <c r="C15" s="299">
        <f>'Open Int.'!R19</f>
        <v>65.6375</v>
      </c>
      <c r="D15" s="185">
        <f t="shared" si="0"/>
        <v>0.10339481990553155</v>
      </c>
      <c r="E15" s="305">
        <f>'Open Int.'!B19/'Open Int.'!K19</f>
        <v>0.9964044943820225</v>
      </c>
      <c r="F15" s="289">
        <f>'Open Int.'!E19/'Open Int.'!K19</f>
        <v>0.003146067415730337</v>
      </c>
      <c r="G15" s="306">
        <f>'Open Int.'!H19/'Open Int.'!K19</f>
        <v>0.00044943820224719103</v>
      </c>
      <c r="H15" s="317">
        <v>21442080</v>
      </c>
      <c r="I15" s="293">
        <v>4288000</v>
      </c>
      <c r="J15" s="315">
        <v>2144000</v>
      </c>
      <c r="K15" s="127" t="str">
        <f t="shared" si="1"/>
        <v>Gross Exposure is less then 30%</v>
      </c>
    </row>
    <row r="16" spans="1:11" s="9" customFormat="1" ht="15">
      <c r="A16" s="239" t="s">
        <v>156</v>
      </c>
      <c r="B16" s="296">
        <f>'Open Int.'!B20</f>
        <v>5760000</v>
      </c>
      <c r="C16" s="299">
        <f>'Open Int.'!R20</f>
        <v>188.42839499999997</v>
      </c>
      <c r="D16" s="185">
        <f t="shared" si="0"/>
        <v>0.24036415168981007</v>
      </c>
      <c r="E16" s="305">
        <f>'Open Int.'!B20/'Open Int.'!K20</f>
        <v>0.9908825047307759</v>
      </c>
      <c r="F16" s="289">
        <f>'Open Int.'!E20/'Open Int.'!K20</f>
        <v>0.00860141063134354</v>
      </c>
      <c r="G16" s="306">
        <f>'Open Int.'!H20/'Open Int.'!K20</f>
        <v>0.0005160846378806125</v>
      </c>
      <c r="H16" s="317">
        <v>23963640</v>
      </c>
      <c r="I16" s="293">
        <v>4792000</v>
      </c>
      <c r="J16" s="315">
        <v>2396000</v>
      </c>
      <c r="K16" s="127" t="str">
        <f t="shared" si="1"/>
        <v>Gross Exposure is less then 30%</v>
      </c>
    </row>
    <row r="17" spans="1:11" s="8" customFormat="1" ht="15">
      <c r="A17" s="239" t="s">
        <v>1</v>
      </c>
      <c r="B17" s="296">
        <f>'Open Int.'!B21</f>
        <v>1093200</v>
      </c>
      <c r="C17" s="299">
        <f>'Open Int.'!R21</f>
        <v>190.30032</v>
      </c>
      <c r="D17" s="185">
        <f t="shared" si="0"/>
        <v>0.13161791795190383</v>
      </c>
      <c r="E17" s="305">
        <f>'Open Int.'!B21/'Open Int.'!K21</f>
        <v>0.9972632731253421</v>
      </c>
      <c r="F17" s="289">
        <f>'Open Int.'!E21/'Open Int.'!K21</f>
        <v>0.0019157088122605363</v>
      </c>
      <c r="G17" s="306">
        <f>'Open Int.'!H21/'Open Int.'!K21</f>
        <v>0.0008210180623973727</v>
      </c>
      <c r="H17" s="313">
        <v>8305860</v>
      </c>
      <c r="I17" s="292">
        <v>1576200</v>
      </c>
      <c r="J17" s="314">
        <v>788100</v>
      </c>
      <c r="K17" s="127" t="str">
        <f t="shared" si="1"/>
        <v>Gross Exposure is less then 30%</v>
      </c>
    </row>
    <row r="18" spans="1:11" s="8" customFormat="1" ht="15">
      <c r="A18" s="239" t="s">
        <v>180</v>
      </c>
      <c r="B18" s="296">
        <f>'Open Int.'!B22</f>
        <v>1482000</v>
      </c>
      <c r="C18" s="299">
        <f>'Open Int.'!R22</f>
        <v>15.244308</v>
      </c>
      <c r="D18" s="185">
        <f t="shared" si="0"/>
        <v>0.14208957971398</v>
      </c>
      <c r="E18" s="305">
        <f>'Open Int.'!B22/'Open Int.'!K22</f>
        <v>0.9420289855072463</v>
      </c>
      <c r="F18" s="289">
        <f>'Open Int.'!E22/'Open Int.'!K22</f>
        <v>0.057971014492753624</v>
      </c>
      <c r="G18" s="306">
        <f>'Open Int.'!H22/'Open Int.'!K22</f>
        <v>0</v>
      </c>
      <c r="H18" s="190">
        <v>10430040</v>
      </c>
      <c r="I18" s="290">
        <v>2084300</v>
      </c>
      <c r="J18" s="315">
        <v>2084300</v>
      </c>
      <c r="K18" s="126"/>
    </row>
    <row r="19" spans="1:11" s="8" customFormat="1" ht="15">
      <c r="A19" s="239" t="s">
        <v>181</v>
      </c>
      <c r="B19" s="296">
        <f>'Open Int.'!B23</f>
        <v>1995750</v>
      </c>
      <c r="C19" s="299">
        <f>'Open Int.'!R23</f>
        <v>9.64076625</v>
      </c>
      <c r="D19" s="185">
        <f t="shared" si="0"/>
        <v>0.19556946358845934</v>
      </c>
      <c r="E19" s="305">
        <f>'Open Int.'!B23/'Open Int.'!K23</f>
        <v>0.8808341608738828</v>
      </c>
      <c r="F19" s="289">
        <f>'Open Int.'!E23/'Open Int.'!K23</f>
        <v>0.11717974180734857</v>
      </c>
      <c r="G19" s="306">
        <f>'Open Int.'!H23/'Open Int.'!K23</f>
        <v>0.0019860973187686196</v>
      </c>
      <c r="H19" s="190">
        <v>10204814</v>
      </c>
      <c r="I19" s="290">
        <v>2040750</v>
      </c>
      <c r="J19" s="315">
        <v>2040750</v>
      </c>
      <c r="K19" s="126"/>
    </row>
    <row r="20" spans="1:11" s="8" customFormat="1" ht="15">
      <c r="A20" s="239" t="s">
        <v>2</v>
      </c>
      <c r="B20" s="296">
        <f>'Open Int.'!B24</f>
        <v>1257850</v>
      </c>
      <c r="C20" s="299">
        <f>'Open Int.'!R24</f>
        <v>39.7194435</v>
      </c>
      <c r="D20" s="185">
        <f t="shared" si="0"/>
        <v>0.12337414581659786</v>
      </c>
      <c r="E20" s="305">
        <f>'Open Int.'!B24/'Open Int.'!K24</f>
        <v>0.9662019433882552</v>
      </c>
      <c r="F20" s="289">
        <f>'Open Int.'!E24/'Open Int.'!K24</f>
        <v>0.017743979721166033</v>
      </c>
      <c r="G20" s="306">
        <f>'Open Int.'!H24/'Open Int.'!K24</f>
        <v>0.01605407689057879</v>
      </c>
      <c r="H20" s="313">
        <v>10195410</v>
      </c>
      <c r="I20" s="292">
        <v>2038850</v>
      </c>
      <c r="J20" s="314">
        <v>1261700</v>
      </c>
      <c r="K20" s="127" t="str">
        <f t="shared" si="1"/>
        <v>Gross Exposure is less then 30%</v>
      </c>
    </row>
    <row r="21" spans="1:11" s="8" customFormat="1" ht="15">
      <c r="A21" s="239" t="s">
        <v>94</v>
      </c>
      <c r="B21" s="296">
        <f>'Open Int.'!B25</f>
        <v>804800</v>
      </c>
      <c r="C21" s="299">
        <f>'Open Int.'!R25</f>
        <v>17.027088</v>
      </c>
      <c r="D21" s="185">
        <f t="shared" si="0"/>
        <v>0.047543094790817475</v>
      </c>
      <c r="E21" s="305">
        <f>'Open Int.'!B25/'Open Int.'!K25</f>
        <v>0.9921104536489151</v>
      </c>
      <c r="F21" s="289">
        <f>'Open Int.'!E25/'Open Int.'!K25</f>
        <v>0.007889546351084813</v>
      </c>
      <c r="G21" s="306">
        <f>'Open Int.'!H25/'Open Int.'!K25</f>
        <v>0</v>
      </c>
      <c r="H21" s="313">
        <v>16927800</v>
      </c>
      <c r="I21" s="292">
        <v>3384000</v>
      </c>
      <c r="J21" s="314">
        <v>2185600</v>
      </c>
      <c r="K21" s="127" t="str">
        <f t="shared" si="1"/>
        <v>Gross Exposure is less then 30%</v>
      </c>
    </row>
    <row r="22" spans="1:11" s="8" customFormat="1" ht="15">
      <c r="A22" s="239" t="s">
        <v>157</v>
      </c>
      <c r="B22" s="296">
        <f>'Open Int.'!B26</f>
        <v>4674150</v>
      </c>
      <c r="C22" s="299">
        <f>'Open Int.'!R26</f>
        <v>147.015184</v>
      </c>
      <c r="D22" s="185">
        <f t="shared" si="0"/>
        <v>0.4324116248941208</v>
      </c>
      <c r="E22" s="305">
        <f>'Open Int.'!B26/'Open Int.'!K26</f>
        <v>0.9654143258426966</v>
      </c>
      <c r="F22" s="289">
        <f>'Open Int.'!E26/'Open Int.'!K26</f>
        <v>0.03283005617977528</v>
      </c>
      <c r="G22" s="306">
        <f>'Open Int.'!H26/'Open Int.'!K26</f>
        <v>0.0017556179775280898</v>
      </c>
      <c r="H22" s="190">
        <v>10809492</v>
      </c>
      <c r="I22" s="291">
        <v>2161550</v>
      </c>
      <c r="J22" s="315">
        <v>1241850</v>
      </c>
      <c r="K22" s="127" t="str">
        <f t="shared" si="1"/>
        <v>Gross exposure is building up andcrpsses 40% mark</v>
      </c>
    </row>
    <row r="23" spans="1:11" s="8" customFormat="1" ht="15">
      <c r="A23" s="239" t="s">
        <v>182</v>
      </c>
      <c r="B23" s="296">
        <f>'Open Int.'!B27</f>
        <v>198000</v>
      </c>
      <c r="C23" s="299">
        <f>'Open Int.'!R27</f>
        <v>4.4648175</v>
      </c>
      <c r="D23" s="185">
        <f t="shared" si="0"/>
        <v>0.05899546807540693</v>
      </c>
      <c r="E23" s="305">
        <f>'Open Int.'!B27/'Open Int.'!K27</f>
        <v>0.994475138121547</v>
      </c>
      <c r="F23" s="289">
        <f>'Open Int.'!E27/'Open Int.'!K27</f>
        <v>0.0055248618784530384</v>
      </c>
      <c r="G23" s="306">
        <f>'Open Int.'!H27/'Open Int.'!K27</f>
        <v>0</v>
      </c>
      <c r="H23" s="318">
        <v>3356190</v>
      </c>
      <c r="I23" s="294">
        <v>671000</v>
      </c>
      <c r="J23" s="315">
        <v>671000</v>
      </c>
      <c r="K23" s="126"/>
    </row>
    <row r="24" spans="1:11" s="8" customFormat="1" ht="15">
      <c r="A24" s="239" t="s">
        <v>183</v>
      </c>
      <c r="B24" s="296">
        <f>'Open Int.'!B28</f>
        <v>6499800</v>
      </c>
      <c r="C24" s="299">
        <f>'Open Int.'!R28</f>
        <v>22.775382</v>
      </c>
      <c r="D24" s="185">
        <f t="shared" si="0"/>
        <v>0.18293223503068712</v>
      </c>
      <c r="E24" s="305">
        <f>'Open Int.'!B28/'Open Int.'!K28</f>
        <v>0.8690036900369004</v>
      </c>
      <c r="F24" s="289">
        <f>'Open Int.'!E28/'Open Int.'!K28</f>
        <v>0.12730627306273062</v>
      </c>
      <c r="G24" s="306">
        <f>'Open Int.'!H28/'Open Int.'!K28</f>
        <v>0.0036900369003690036</v>
      </c>
      <c r="H24" s="318">
        <v>35531190</v>
      </c>
      <c r="I24" s="294">
        <v>7100100</v>
      </c>
      <c r="J24" s="315">
        <v>7100100</v>
      </c>
      <c r="K24" s="126"/>
    </row>
    <row r="25" spans="1:11" s="8" customFormat="1" ht="15">
      <c r="A25" s="239" t="s">
        <v>158</v>
      </c>
      <c r="B25" s="296">
        <f>'Open Int.'!B29</f>
        <v>133950</v>
      </c>
      <c r="C25" s="299">
        <f>'Open Int.'!R29</f>
        <v>2.06283</v>
      </c>
      <c r="D25" s="185">
        <f t="shared" si="0"/>
        <v>0.11094821588311302</v>
      </c>
      <c r="E25" s="305">
        <f>'Open Int.'!B29/'Open Int.'!K29</f>
        <v>1</v>
      </c>
      <c r="F25" s="289">
        <f>'Open Int.'!E29/'Open Int.'!K29</f>
        <v>0</v>
      </c>
      <c r="G25" s="306">
        <f>'Open Int.'!H29/'Open Int.'!K29</f>
        <v>0</v>
      </c>
      <c r="H25" s="190">
        <v>1207320</v>
      </c>
      <c r="I25" s="291">
        <v>241300</v>
      </c>
      <c r="J25" s="315">
        <v>241300</v>
      </c>
      <c r="K25" s="127" t="str">
        <f t="shared" si="1"/>
        <v>Gross Exposure is less then 30%</v>
      </c>
    </row>
    <row r="26" spans="1:11" s="8" customFormat="1" ht="15">
      <c r="A26" s="239" t="s">
        <v>3</v>
      </c>
      <c r="B26" s="296">
        <f>'Open Int.'!B30</f>
        <v>2235000</v>
      </c>
      <c r="C26" s="299">
        <f>'Open Int.'!R30</f>
        <v>46.15125</v>
      </c>
      <c r="D26" s="185">
        <f t="shared" si="0"/>
        <v>0.030453333638547953</v>
      </c>
      <c r="E26" s="305">
        <f>'Open Int.'!B30/'Open Int.'!K30</f>
        <v>0.9612903225806452</v>
      </c>
      <c r="F26" s="289">
        <f>'Open Int.'!E30/'Open Int.'!K30</f>
        <v>0.03741935483870968</v>
      </c>
      <c r="G26" s="306">
        <f>'Open Int.'!H30/'Open Int.'!K30</f>
        <v>0.0012903225806451613</v>
      </c>
      <c r="H26" s="313">
        <v>73390980</v>
      </c>
      <c r="I26" s="292">
        <v>13080000</v>
      </c>
      <c r="J26" s="314">
        <v>6540000</v>
      </c>
      <c r="K26" s="127" t="str">
        <f t="shared" si="1"/>
        <v>Gross Exposure is less then 30%</v>
      </c>
    </row>
    <row r="27" spans="1:11" s="8" customFormat="1" ht="15">
      <c r="A27" s="239" t="s">
        <v>159</v>
      </c>
      <c r="B27" s="296">
        <f>'Open Int.'!B31</f>
        <v>132600</v>
      </c>
      <c r="C27" s="299">
        <f>'Open Int.'!R31</f>
        <v>1.678053</v>
      </c>
      <c r="D27" s="185">
        <f t="shared" si="0"/>
        <v>0.06666163939371088</v>
      </c>
      <c r="E27" s="305">
        <f>'Open Int.'!B31/'Open Int.'!K31</f>
        <v>1</v>
      </c>
      <c r="F27" s="289">
        <f>'Open Int.'!E31/'Open Int.'!K31</f>
        <v>0</v>
      </c>
      <c r="G27" s="306">
        <f>'Open Int.'!H31/'Open Int.'!K31</f>
        <v>0</v>
      </c>
      <c r="H27" s="190">
        <v>1989150</v>
      </c>
      <c r="I27" s="291">
        <v>397800</v>
      </c>
      <c r="J27" s="315">
        <v>397800</v>
      </c>
      <c r="K27" s="127" t="str">
        <f t="shared" si="1"/>
        <v>Gross Exposure is less then 30%</v>
      </c>
    </row>
    <row r="28" spans="1:11" s="8" customFormat="1" ht="15">
      <c r="A28" s="239" t="s">
        <v>244</v>
      </c>
      <c r="B28" s="296">
        <f>'Open Int.'!B32</f>
        <v>322350</v>
      </c>
      <c r="C28" s="299">
        <f>'Open Int.'!R32</f>
        <v>10.783773</v>
      </c>
      <c r="D28" s="185">
        <f t="shared" si="0"/>
        <v>0.027854756047294756</v>
      </c>
      <c r="E28" s="305">
        <f>'Open Int.'!B32/'Open Int.'!K32</f>
        <v>0.9967532467532467</v>
      </c>
      <c r="F28" s="289">
        <f>'Open Int.'!E32/'Open Int.'!K32</f>
        <v>0.003246753246753247</v>
      </c>
      <c r="G28" s="306">
        <f>'Open Int.'!H32/'Open Int.'!K32</f>
        <v>0</v>
      </c>
      <c r="H28" s="190">
        <v>11572530</v>
      </c>
      <c r="I28" s="291">
        <v>2314200</v>
      </c>
      <c r="J28" s="315">
        <v>1365000</v>
      </c>
      <c r="K28" s="127" t="str">
        <f t="shared" si="1"/>
        <v>Gross Exposure is less then 30%</v>
      </c>
    </row>
    <row r="29" spans="1:11" s="8" customFormat="1" ht="15">
      <c r="A29" s="239" t="s">
        <v>184</v>
      </c>
      <c r="B29" s="296">
        <f>'Open Int.'!B33</f>
        <v>693600</v>
      </c>
      <c r="C29" s="299">
        <f>'Open Int.'!R33</f>
        <v>18.539928</v>
      </c>
      <c r="D29" s="185">
        <f t="shared" si="0"/>
        <v>0.1716343120151442</v>
      </c>
      <c r="E29" s="305">
        <f>'Open Int.'!B33/'Open Int.'!K33</f>
        <v>1</v>
      </c>
      <c r="F29" s="289">
        <f>'Open Int.'!E33/'Open Int.'!K33</f>
        <v>0</v>
      </c>
      <c r="G29" s="306">
        <f>'Open Int.'!H33/'Open Int.'!K33</f>
        <v>0</v>
      </c>
      <c r="H29" s="318">
        <v>4041150</v>
      </c>
      <c r="I29" s="294">
        <v>808200</v>
      </c>
      <c r="J29" s="315">
        <v>808200</v>
      </c>
      <c r="K29" s="126"/>
    </row>
    <row r="30" spans="1:11" s="8" customFormat="1" ht="15">
      <c r="A30" s="239" t="s">
        <v>206</v>
      </c>
      <c r="B30" s="296">
        <f>'Open Int.'!B34</f>
        <v>2927900</v>
      </c>
      <c r="C30" s="299">
        <f>'Open Int.'!R34</f>
        <v>51.563112</v>
      </c>
      <c r="D30" s="185">
        <f t="shared" si="0"/>
        <v>0.15089233083119055</v>
      </c>
      <c r="E30" s="305">
        <f>'Open Int.'!B34/'Open Int.'!K34</f>
        <v>0.9948353776630084</v>
      </c>
      <c r="F30" s="289">
        <f>'Open Int.'!E34/'Open Int.'!K34</f>
        <v>0.005164622336991607</v>
      </c>
      <c r="G30" s="306">
        <f>'Open Int.'!H34/'Open Int.'!K34</f>
        <v>0</v>
      </c>
      <c r="H30" s="190">
        <v>19403902</v>
      </c>
      <c r="I30" s="291">
        <v>3879800</v>
      </c>
      <c r="J30" s="315">
        <v>2682800</v>
      </c>
      <c r="K30" s="127" t="str">
        <f>IF(D30&gt;=80%,"Gross exposure has crossed 80%,Margin double",IF(D30&gt;=60%,"Gross exposure is Substantial as Open interest has crossed 60%",IF(D30&gt;=40%,"Gross exposure is building up andcrpsses 40% mark",IF(D30&gt;=30%,"Some sign of build up Gross exposure crosses 30%","Gross Exposure is less then 30%"))))</f>
        <v>Gross Exposure is less then 30%</v>
      </c>
    </row>
    <row r="31" spans="1:11" s="8" customFormat="1" ht="15">
      <c r="A31" s="239" t="s">
        <v>245</v>
      </c>
      <c r="B31" s="296">
        <f>'Open Int.'!B35</f>
        <v>3715200</v>
      </c>
      <c r="C31" s="299">
        <f>'Open Int.'!R35</f>
        <v>48.147138</v>
      </c>
      <c r="D31" s="185">
        <f t="shared" si="0"/>
        <v>0.12511045496670187</v>
      </c>
      <c r="E31" s="305">
        <f>'Open Int.'!B35/'Open Int.'!K35</f>
        <v>0.9564411492122336</v>
      </c>
      <c r="F31" s="289">
        <f>'Open Int.'!E35/'Open Int.'!K35</f>
        <v>0.03985171455050973</v>
      </c>
      <c r="G31" s="306">
        <f>'Open Int.'!H35/'Open Int.'!K35</f>
        <v>0.0037071362372567192</v>
      </c>
      <c r="H31" s="190">
        <v>29695360</v>
      </c>
      <c r="I31" s="291">
        <v>5936400</v>
      </c>
      <c r="J31" s="315">
        <v>3704400</v>
      </c>
      <c r="K31" s="127" t="str">
        <f t="shared" si="1"/>
        <v>Gross Exposure is less then 30%</v>
      </c>
    </row>
    <row r="32" spans="1:11" s="8" customFormat="1" ht="15">
      <c r="A32" s="239" t="s">
        <v>185</v>
      </c>
      <c r="B32" s="296">
        <f>'Open Int.'!B36</f>
        <v>209750</v>
      </c>
      <c r="C32" s="299">
        <f>'Open Int.'!R36</f>
        <v>25.9146125</v>
      </c>
      <c r="D32" s="185">
        <f t="shared" si="0"/>
        <v>0.2323275957555216</v>
      </c>
      <c r="E32" s="305">
        <f>'Open Int.'!B36/'Open Int.'!K36</f>
        <v>1</v>
      </c>
      <c r="F32" s="289">
        <f>'Open Int.'!E36/'Open Int.'!K36</f>
        <v>0</v>
      </c>
      <c r="G32" s="306">
        <f>'Open Int.'!H36/'Open Int.'!K36</f>
        <v>0</v>
      </c>
      <c r="H32" s="318">
        <v>902820</v>
      </c>
      <c r="I32" s="294">
        <v>180500</v>
      </c>
      <c r="J32" s="315">
        <v>180500</v>
      </c>
      <c r="K32" s="126"/>
    </row>
    <row r="33" spans="1:11" s="8" customFormat="1" ht="15">
      <c r="A33" s="239" t="s">
        <v>217</v>
      </c>
      <c r="B33" s="296">
        <f>'Open Int.'!B37</f>
        <v>485200</v>
      </c>
      <c r="C33" s="299">
        <f>'Open Int.'!R37</f>
        <v>59.432584</v>
      </c>
      <c r="D33" s="185">
        <f t="shared" si="0"/>
        <v>0.04365760774305284</v>
      </c>
      <c r="E33" s="305">
        <f>'Open Int.'!B37/'Open Int.'!K37</f>
        <v>0.999176276771005</v>
      </c>
      <c r="F33" s="289">
        <f>'Open Int.'!E37/'Open Int.'!K37</f>
        <v>0.0008237232289950577</v>
      </c>
      <c r="G33" s="306">
        <f>'Open Int.'!H37/'Open Int.'!K37</f>
        <v>0</v>
      </c>
      <c r="H33" s="313">
        <v>11113756</v>
      </c>
      <c r="I33" s="292">
        <v>2210400</v>
      </c>
      <c r="J33" s="314">
        <v>1105200</v>
      </c>
      <c r="K33" s="127" t="str">
        <f t="shared" si="1"/>
        <v>Gross Exposure is less then 30%</v>
      </c>
    </row>
    <row r="34" spans="1:11" s="8" customFormat="1" ht="15">
      <c r="A34" s="239" t="s">
        <v>246</v>
      </c>
      <c r="B34" s="296">
        <f>'Open Int.'!B38</f>
        <v>5234400</v>
      </c>
      <c r="C34" s="299">
        <f>'Open Int.'!R38</f>
        <v>33.5412</v>
      </c>
      <c r="D34" s="185">
        <f t="shared" si="0"/>
        <v>0.5178432024522167</v>
      </c>
      <c r="E34" s="305">
        <f>'Open Int.'!B38/'Open Int.'!K38</f>
        <v>0.9441558441558442</v>
      </c>
      <c r="F34" s="289">
        <f>'Open Int.'!E38/'Open Int.'!K38</f>
        <v>0.05108225108225108</v>
      </c>
      <c r="G34" s="306">
        <f>'Open Int.'!H38/'Open Int.'!K38</f>
        <v>0.004761904761904762</v>
      </c>
      <c r="H34" s="226">
        <v>10108079</v>
      </c>
      <c r="I34" s="193">
        <v>2020800</v>
      </c>
      <c r="J34" s="316">
        <v>2020800</v>
      </c>
      <c r="K34" s="126"/>
    </row>
    <row r="35" spans="1:11" s="8" customFormat="1" ht="15">
      <c r="A35" s="239" t="s">
        <v>186</v>
      </c>
      <c r="B35" s="296">
        <f>'Open Int.'!B39</f>
        <v>9390300</v>
      </c>
      <c r="C35" s="299">
        <f>'Open Int.'!R39</f>
        <v>38.82976625</v>
      </c>
      <c r="D35" s="185">
        <f aca="true" t="shared" si="2" ref="D35:D66">B35/H35</f>
        <v>0.054241802159399395</v>
      </c>
      <c r="E35" s="305">
        <f>'Open Int.'!B39/'Open Int.'!K39</f>
        <v>0.8911528150134048</v>
      </c>
      <c r="F35" s="289">
        <f>'Open Int.'!E39/'Open Int.'!K39</f>
        <v>0.10777479892761394</v>
      </c>
      <c r="G35" s="306">
        <f>'Open Int.'!H39/'Open Int.'!K39</f>
        <v>0.0010723860589812334</v>
      </c>
      <c r="H35" s="318">
        <v>173119248</v>
      </c>
      <c r="I35" s="294">
        <v>34623200</v>
      </c>
      <c r="J35" s="315">
        <v>17311600</v>
      </c>
      <c r="K35" s="126"/>
    </row>
    <row r="36" spans="1:11" s="8" customFormat="1" ht="15">
      <c r="A36" s="239" t="s">
        <v>187</v>
      </c>
      <c r="B36" s="296">
        <f>'Open Int.'!B40</f>
        <v>637000</v>
      </c>
      <c r="C36" s="299">
        <f>'Open Int.'!R40</f>
        <v>9.89898</v>
      </c>
      <c r="D36" s="185">
        <f t="shared" si="2"/>
        <v>0.08718300355712129</v>
      </c>
      <c r="E36" s="305">
        <f>'Open Int.'!B40/'Open Int.'!K40</f>
        <v>1</v>
      </c>
      <c r="F36" s="289">
        <f>'Open Int.'!E40/'Open Int.'!K40</f>
        <v>0</v>
      </c>
      <c r="G36" s="306">
        <f>'Open Int.'!H40/'Open Int.'!K40</f>
        <v>0</v>
      </c>
      <c r="H36" s="318">
        <v>7306470</v>
      </c>
      <c r="I36" s="294">
        <v>1461200</v>
      </c>
      <c r="J36" s="315">
        <v>1461200</v>
      </c>
      <c r="K36" s="126"/>
    </row>
    <row r="37" spans="1:11" s="8" customFormat="1" ht="15">
      <c r="A37" s="239" t="s">
        <v>105</v>
      </c>
      <c r="B37" s="296">
        <f>'Open Int.'!B41</f>
        <v>3666000</v>
      </c>
      <c r="C37" s="299">
        <f>'Open Int.'!R41</f>
        <v>92.87685</v>
      </c>
      <c r="D37" s="185">
        <f t="shared" si="2"/>
        <v>0.06256393347948651</v>
      </c>
      <c r="E37" s="305">
        <f>'Open Int.'!B41/'Open Int.'!K41</f>
        <v>0.9443585780525502</v>
      </c>
      <c r="F37" s="289">
        <f>'Open Int.'!E41/'Open Int.'!K41</f>
        <v>0.0517774343122102</v>
      </c>
      <c r="G37" s="306">
        <f>'Open Int.'!H41/'Open Int.'!K41</f>
        <v>0.0038639876352395673</v>
      </c>
      <c r="H37" s="313">
        <v>58596060</v>
      </c>
      <c r="I37" s="292">
        <v>11718000</v>
      </c>
      <c r="J37" s="314">
        <v>5859000</v>
      </c>
      <c r="K37" s="127" t="str">
        <f t="shared" si="1"/>
        <v>Gross Exposure is less then 30%</v>
      </c>
    </row>
    <row r="38" spans="1:11" s="8" customFormat="1" ht="15">
      <c r="A38" s="239" t="s">
        <v>161</v>
      </c>
      <c r="B38" s="296">
        <f>'Open Int.'!B42</f>
        <v>3423600</v>
      </c>
      <c r="C38" s="299">
        <f>'Open Int.'!R42</f>
        <v>73.023984</v>
      </c>
      <c r="D38" s="185">
        <f t="shared" si="2"/>
        <v>0.12466831041229466</v>
      </c>
      <c r="E38" s="305">
        <f>'Open Int.'!B42/'Open Int.'!K42</f>
        <v>0.9526671675432006</v>
      </c>
      <c r="F38" s="289">
        <f>'Open Int.'!E42/'Open Int.'!K42</f>
        <v>0.04432757325319309</v>
      </c>
      <c r="G38" s="306">
        <f>'Open Int.'!H42/'Open Int.'!K42</f>
        <v>0.003005259203606311</v>
      </c>
      <c r="H38" s="190">
        <v>27461670</v>
      </c>
      <c r="I38" s="291">
        <v>5491800</v>
      </c>
      <c r="J38" s="315">
        <v>2745900</v>
      </c>
      <c r="K38" s="127" t="str">
        <f t="shared" si="1"/>
        <v>Gross Exposure is less then 30%</v>
      </c>
    </row>
    <row r="39" spans="1:11" s="8" customFormat="1" ht="15">
      <c r="A39" s="239" t="s">
        <v>247</v>
      </c>
      <c r="B39" s="296">
        <f>'Open Int.'!B43</f>
        <v>494100</v>
      </c>
      <c r="C39" s="299">
        <f>'Open Int.'!R43</f>
        <v>51.3345195</v>
      </c>
      <c r="D39" s="185">
        <f t="shared" si="2"/>
        <v>0.11880288243059012</v>
      </c>
      <c r="E39" s="305">
        <f>'Open Int.'!B43/'Open Int.'!K43</f>
        <v>1</v>
      </c>
      <c r="F39" s="289">
        <f>'Open Int.'!E43/'Open Int.'!K43</f>
        <v>0</v>
      </c>
      <c r="G39" s="306">
        <f>'Open Int.'!H43/'Open Int.'!K43</f>
        <v>0</v>
      </c>
      <c r="H39" s="190">
        <v>4158990</v>
      </c>
      <c r="I39" s="291">
        <v>831600</v>
      </c>
      <c r="J39" s="315">
        <v>442200</v>
      </c>
      <c r="K39" s="127" t="str">
        <f t="shared" si="1"/>
        <v>Gross Exposure is less then 30%</v>
      </c>
    </row>
    <row r="40" spans="1:11" s="8" customFormat="1" ht="15">
      <c r="A40" s="239" t="s">
        <v>188</v>
      </c>
      <c r="B40" s="296">
        <f>'Open Int.'!B44</f>
        <v>4758350</v>
      </c>
      <c r="C40" s="299">
        <f>'Open Int.'!R44</f>
        <v>47.268676</v>
      </c>
      <c r="D40" s="185">
        <f t="shared" si="2"/>
        <v>0.28849150291926107</v>
      </c>
      <c r="E40" s="305">
        <f>'Open Int.'!B44/'Open Int.'!K44</f>
        <v>0.8737811484290358</v>
      </c>
      <c r="F40" s="289">
        <f>'Open Int.'!E44/'Open Int.'!K44</f>
        <v>0.12134344528710726</v>
      </c>
      <c r="G40" s="306">
        <f>'Open Int.'!H44/'Open Int.'!K44</f>
        <v>0.004875406283856988</v>
      </c>
      <c r="H40" s="318">
        <v>16493900</v>
      </c>
      <c r="I40" s="294">
        <v>3298100</v>
      </c>
      <c r="J40" s="315">
        <v>3298100</v>
      </c>
      <c r="K40" s="126"/>
    </row>
    <row r="41" spans="1:11" s="8" customFormat="1" ht="15">
      <c r="A41" s="239" t="s">
        <v>248</v>
      </c>
      <c r="B41" s="296">
        <f>'Open Int.'!B45</f>
        <v>875000</v>
      </c>
      <c r="C41" s="299">
        <f>'Open Int.'!R45</f>
        <v>144.62095025</v>
      </c>
      <c r="D41" s="185">
        <f t="shared" si="2"/>
        <v>0.07723916334538264</v>
      </c>
      <c r="E41" s="305">
        <f>'Open Int.'!B45/'Open Int.'!K45</f>
        <v>0.9996001599360256</v>
      </c>
      <c r="F41" s="289">
        <f>'Open Int.'!E45/'Open Int.'!K45</f>
        <v>0.00039984006397441024</v>
      </c>
      <c r="G41" s="306">
        <f>'Open Int.'!H45/'Open Int.'!K45</f>
        <v>0</v>
      </c>
      <c r="H41" s="313">
        <v>11328450</v>
      </c>
      <c r="I41" s="292">
        <v>1691725</v>
      </c>
      <c r="J41" s="314">
        <v>845775</v>
      </c>
      <c r="K41" s="127" t="str">
        <f t="shared" si="1"/>
        <v>Gross Exposure is less then 30%</v>
      </c>
    </row>
    <row r="42" spans="1:11" s="8" customFormat="1" ht="15">
      <c r="A42" s="239" t="s">
        <v>218</v>
      </c>
      <c r="B42" s="296">
        <f>'Open Int.'!B46</f>
        <v>25014000</v>
      </c>
      <c r="C42" s="299">
        <f>'Open Int.'!R46</f>
        <v>288.59782875</v>
      </c>
      <c r="D42" s="185">
        <f t="shared" si="2"/>
        <v>0.10143262409921067</v>
      </c>
      <c r="E42" s="305">
        <f>'Open Int.'!B46/'Open Int.'!K46</f>
        <v>0.7796348675752122</v>
      </c>
      <c r="F42" s="289">
        <f>'Open Int.'!E46/'Open Int.'!K46</f>
        <v>0.17536641810233994</v>
      </c>
      <c r="G42" s="306">
        <f>'Open Int.'!H46/'Open Int.'!K46</f>
        <v>0.04499871432244793</v>
      </c>
      <c r="H42" s="313">
        <v>246607048</v>
      </c>
      <c r="I42" s="292">
        <v>32323500</v>
      </c>
      <c r="J42" s="314">
        <v>16161750</v>
      </c>
      <c r="K42" s="127" t="str">
        <f t="shared" si="1"/>
        <v>Gross Exposure is less then 30%</v>
      </c>
    </row>
    <row r="43" spans="1:11" s="8" customFormat="1" ht="15">
      <c r="A43" s="239" t="s">
        <v>220</v>
      </c>
      <c r="B43" s="296">
        <f>'Open Int.'!B47</f>
        <v>1236300</v>
      </c>
      <c r="C43" s="299">
        <f>'Open Int.'!R47</f>
        <v>53.5750605</v>
      </c>
      <c r="D43" s="185">
        <f t="shared" si="2"/>
        <v>0.07682312784404961</v>
      </c>
      <c r="E43" s="305">
        <f>'Open Int.'!B47/'Open Int.'!K47</f>
        <v>1</v>
      </c>
      <c r="F43" s="289">
        <f>'Open Int.'!E47/'Open Int.'!K47</f>
        <v>0</v>
      </c>
      <c r="G43" s="306">
        <f>'Open Int.'!H47/'Open Int.'!K47</f>
        <v>0</v>
      </c>
      <c r="H43" s="313">
        <v>16092810</v>
      </c>
      <c r="I43" s="292">
        <v>3218150</v>
      </c>
      <c r="J43" s="314">
        <v>1608750</v>
      </c>
      <c r="K43" s="127" t="str">
        <f t="shared" si="1"/>
        <v>Gross Exposure is less then 30%</v>
      </c>
    </row>
    <row r="44" spans="1:11" s="8" customFormat="1" ht="15">
      <c r="A44" s="239" t="s">
        <v>4</v>
      </c>
      <c r="B44" s="296">
        <f>'Open Int.'!B48</f>
        <v>831600</v>
      </c>
      <c r="C44" s="299">
        <f>'Open Int.'!R48</f>
        <v>92.914668</v>
      </c>
      <c r="D44" s="185">
        <f t="shared" si="2"/>
        <v>0.049272817118215656</v>
      </c>
      <c r="E44" s="305">
        <f>'Open Int.'!B48/'Open Int.'!K48</f>
        <v>1</v>
      </c>
      <c r="F44" s="289">
        <f>'Open Int.'!E48/'Open Int.'!K48</f>
        <v>0</v>
      </c>
      <c r="G44" s="306">
        <f>'Open Int.'!H48/'Open Int.'!K48</f>
        <v>0</v>
      </c>
      <c r="H44" s="313">
        <v>16877460</v>
      </c>
      <c r="I44" s="292">
        <v>2670000</v>
      </c>
      <c r="J44" s="314">
        <v>1335000</v>
      </c>
      <c r="K44" s="127" t="str">
        <f t="shared" si="1"/>
        <v>Gross Exposure is less then 30%</v>
      </c>
    </row>
    <row r="45" spans="1:11" s="8" customFormat="1" ht="15">
      <c r="A45" s="239" t="s">
        <v>95</v>
      </c>
      <c r="B45" s="296">
        <f>'Open Int.'!B49</f>
        <v>1571600</v>
      </c>
      <c r="C45" s="299">
        <f>'Open Int.'!R49</f>
        <v>109.32012</v>
      </c>
      <c r="D45" s="185">
        <f t="shared" si="2"/>
        <v>0.09163907173748637</v>
      </c>
      <c r="E45" s="305">
        <f>'Open Int.'!B49/'Open Int.'!K49</f>
        <v>0.9951874366767984</v>
      </c>
      <c r="F45" s="289">
        <f>'Open Int.'!E49/'Open Int.'!K49</f>
        <v>0.004052684903748734</v>
      </c>
      <c r="G45" s="306">
        <f>'Open Int.'!H49/'Open Int.'!K49</f>
        <v>0.0007598784194528875</v>
      </c>
      <c r="H45" s="313">
        <v>17149890</v>
      </c>
      <c r="I45" s="292">
        <v>3429600</v>
      </c>
      <c r="J45" s="314">
        <v>1714800</v>
      </c>
      <c r="K45" s="127" t="str">
        <f t="shared" si="1"/>
        <v>Gross Exposure is less then 30%</v>
      </c>
    </row>
    <row r="46" spans="1:11" s="8" customFormat="1" ht="15">
      <c r="A46" s="239" t="s">
        <v>219</v>
      </c>
      <c r="B46" s="296">
        <f>'Open Int.'!B50</f>
        <v>1022400</v>
      </c>
      <c r="C46" s="299">
        <f>'Open Int.'!R50</f>
        <v>72.6459</v>
      </c>
      <c r="D46" s="185">
        <f t="shared" si="2"/>
        <v>0.07549393368141472</v>
      </c>
      <c r="E46" s="305">
        <f>'Open Int.'!B50/'Open Int.'!K50</f>
        <v>0.992621359223301</v>
      </c>
      <c r="F46" s="289">
        <f>'Open Int.'!E50/'Open Int.'!K50</f>
        <v>0.006601941747572815</v>
      </c>
      <c r="G46" s="306">
        <f>'Open Int.'!H50/'Open Int.'!K50</f>
        <v>0.0007766990291262136</v>
      </c>
      <c r="H46" s="313">
        <v>13542810</v>
      </c>
      <c r="I46" s="292">
        <v>2708400</v>
      </c>
      <c r="J46" s="314">
        <v>1354000</v>
      </c>
      <c r="K46" s="127" t="str">
        <f t="shared" si="1"/>
        <v>Gross Exposure is less then 30%</v>
      </c>
    </row>
    <row r="47" spans="1:11" s="8" customFormat="1" ht="15">
      <c r="A47" s="239" t="s">
        <v>5</v>
      </c>
      <c r="B47" s="296">
        <f>'Open Int.'!B51</f>
        <v>22440055</v>
      </c>
      <c r="C47" s="299">
        <f>'Open Int.'!R51</f>
        <v>376.442369875</v>
      </c>
      <c r="D47" s="185">
        <f t="shared" si="2"/>
        <v>0.13233998577997363</v>
      </c>
      <c r="E47" s="305">
        <f>'Open Int.'!B51/'Open Int.'!K51</f>
        <v>0.9105559510711281</v>
      </c>
      <c r="F47" s="289">
        <f>'Open Int.'!E51/'Open Int.'!K51</f>
        <v>0.08238948935343991</v>
      </c>
      <c r="G47" s="306">
        <f>'Open Int.'!H51/'Open Int.'!K51</f>
        <v>0.007054559575432011</v>
      </c>
      <c r="H47" s="313">
        <v>169563680</v>
      </c>
      <c r="I47" s="292">
        <v>16891050</v>
      </c>
      <c r="J47" s="314">
        <v>8445525</v>
      </c>
      <c r="K47" s="127" t="str">
        <f t="shared" si="1"/>
        <v>Gross Exposure is less then 30%</v>
      </c>
    </row>
    <row r="48" spans="1:11" s="8" customFormat="1" ht="15">
      <c r="A48" s="239" t="s">
        <v>221</v>
      </c>
      <c r="B48" s="296">
        <f>'Open Int.'!B52</f>
        <v>9548000</v>
      </c>
      <c r="C48" s="299">
        <f>'Open Int.'!R52</f>
        <v>203.89922</v>
      </c>
      <c r="D48" s="185">
        <f t="shared" si="2"/>
        <v>0.10075734743514089</v>
      </c>
      <c r="E48" s="305">
        <f>'Open Int.'!B52/'Open Int.'!K52</f>
        <v>0.9210881728728536</v>
      </c>
      <c r="F48" s="289">
        <f>'Open Int.'!E52/'Open Int.'!K52</f>
        <v>0.07080841211653482</v>
      </c>
      <c r="G48" s="306">
        <f>'Open Int.'!H52/'Open Int.'!K52</f>
        <v>0.008103415010611615</v>
      </c>
      <c r="H48" s="313">
        <v>94762320</v>
      </c>
      <c r="I48" s="292">
        <v>12850000</v>
      </c>
      <c r="J48" s="314">
        <v>6424000</v>
      </c>
      <c r="K48" s="127" t="str">
        <f t="shared" si="1"/>
        <v>Gross Exposure is less then 30%</v>
      </c>
    </row>
    <row r="49" spans="1:11" s="8" customFormat="1" ht="15">
      <c r="A49" s="239" t="s">
        <v>222</v>
      </c>
      <c r="B49" s="296">
        <f>'Open Int.'!B53</f>
        <v>2479750</v>
      </c>
      <c r="C49" s="299">
        <f>'Open Int.'!R53</f>
        <v>61.44502</v>
      </c>
      <c r="D49" s="185">
        <f t="shared" si="2"/>
        <v>0.2761297406123126</v>
      </c>
      <c r="E49" s="305">
        <f>'Open Int.'!B53/'Open Int.'!K53</f>
        <v>0.8997641509433962</v>
      </c>
      <c r="F49" s="289">
        <f>'Open Int.'!E53/'Open Int.'!K53</f>
        <v>0.08514150943396226</v>
      </c>
      <c r="G49" s="306">
        <f>'Open Int.'!H53/'Open Int.'!K53</f>
        <v>0.01509433962264151</v>
      </c>
      <c r="H49" s="313">
        <v>8980380</v>
      </c>
      <c r="I49" s="292">
        <v>1795950</v>
      </c>
      <c r="J49" s="314">
        <v>1629550</v>
      </c>
      <c r="K49" s="127" t="str">
        <f t="shared" si="1"/>
        <v>Gross Exposure is less then 30%</v>
      </c>
    </row>
    <row r="50" spans="1:11" s="8" customFormat="1" ht="15">
      <c r="A50" s="239" t="s">
        <v>59</v>
      </c>
      <c r="B50" s="296">
        <f>'Open Int.'!B54</f>
        <v>437400</v>
      </c>
      <c r="C50" s="299">
        <f>'Open Int.'!R54</f>
        <v>41.244633</v>
      </c>
      <c r="D50" s="185">
        <f t="shared" si="2"/>
        <v>0.10140704006899573</v>
      </c>
      <c r="E50" s="305">
        <f>'Open Int.'!B54/'Open Int.'!K54</f>
        <v>1</v>
      </c>
      <c r="F50" s="289">
        <f>'Open Int.'!E54/'Open Int.'!K54</f>
        <v>0</v>
      </c>
      <c r="G50" s="306">
        <f>'Open Int.'!H54/'Open Int.'!K54</f>
        <v>0</v>
      </c>
      <c r="H50" s="313">
        <v>4313310</v>
      </c>
      <c r="I50" s="292">
        <v>862200</v>
      </c>
      <c r="J50" s="319">
        <v>442200</v>
      </c>
      <c r="K50" s="127" t="str">
        <f t="shared" si="1"/>
        <v>Gross Exposure is less then 30%</v>
      </c>
    </row>
    <row r="51" spans="1:11" s="8" customFormat="1" ht="15">
      <c r="A51" s="239" t="s">
        <v>223</v>
      </c>
      <c r="B51" s="296">
        <f>'Open Int.'!B55</f>
        <v>5092500</v>
      </c>
      <c r="C51" s="299">
        <f>'Open Int.'!R55</f>
        <v>246.233092</v>
      </c>
      <c r="D51" s="185">
        <f t="shared" si="2"/>
        <v>0.14496342822495592</v>
      </c>
      <c r="E51" s="305">
        <f>'Open Int.'!B55/'Open Int.'!K55</f>
        <v>0.9807225667295767</v>
      </c>
      <c r="F51" s="289">
        <f>'Open Int.'!E55/'Open Int.'!K55</f>
        <v>0.016716095982744674</v>
      </c>
      <c r="G51" s="306">
        <f>'Open Int.'!H55/'Open Int.'!K55</f>
        <v>0.0025613372876786195</v>
      </c>
      <c r="H51" s="313">
        <v>35129550</v>
      </c>
      <c r="I51" s="292">
        <v>5581100</v>
      </c>
      <c r="J51" s="314">
        <v>2790200</v>
      </c>
      <c r="K51" s="127" t="str">
        <f t="shared" si="1"/>
        <v>Gross Exposure is less then 30%</v>
      </c>
    </row>
    <row r="52" spans="1:11" s="8" customFormat="1" ht="15">
      <c r="A52" s="239" t="s">
        <v>163</v>
      </c>
      <c r="B52" s="296">
        <f>'Open Int.'!B56</f>
        <v>16156800</v>
      </c>
      <c r="C52" s="299">
        <f>'Open Int.'!R56</f>
        <v>102.897744</v>
      </c>
      <c r="D52" s="185">
        <f t="shared" si="2"/>
        <v>0.23619906168297095</v>
      </c>
      <c r="E52" s="305">
        <f>'Open Int.'!B56/'Open Int.'!K56</f>
        <v>0.8698798294353276</v>
      </c>
      <c r="F52" s="289">
        <f>'Open Int.'!E56/'Open Int.'!K56</f>
        <v>0.1245638971443339</v>
      </c>
      <c r="G52" s="306">
        <f>'Open Int.'!H56/'Open Int.'!K56</f>
        <v>0.005556273420338545</v>
      </c>
      <c r="H52" s="190">
        <v>68403320</v>
      </c>
      <c r="I52" s="291">
        <v>13680000</v>
      </c>
      <c r="J52" s="315">
        <v>7096800</v>
      </c>
      <c r="K52" s="127" t="str">
        <f t="shared" si="1"/>
        <v>Gross Exposure is less then 30%</v>
      </c>
    </row>
    <row r="53" spans="1:11" s="8" customFormat="1" ht="15">
      <c r="A53" s="239" t="s">
        <v>207</v>
      </c>
      <c r="B53" s="296">
        <f>'Open Int.'!B57</f>
        <v>17865200</v>
      </c>
      <c r="C53" s="299">
        <f>'Open Int.'!R57</f>
        <v>114.711104</v>
      </c>
      <c r="D53" s="185">
        <f t="shared" si="2"/>
        <v>0.2239832259567387</v>
      </c>
      <c r="E53" s="305">
        <f>'Open Int.'!B57/'Open Int.'!K57</f>
        <v>0.8472299944040291</v>
      </c>
      <c r="F53" s="289">
        <f>'Open Int.'!E57/'Open Int.'!K57</f>
        <v>0.13290430889759372</v>
      </c>
      <c r="G53" s="306">
        <f>'Open Int.'!H57/'Open Int.'!K57</f>
        <v>0.019865696698377167</v>
      </c>
      <c r="H53" s="190">
        <v>79761330</v>
      </c>
      <c r="I53" s="291">
        <v>15947700</v>
      </c>
      <c r="J53" s="315">
        <v>9086000</v>
      </c>
      <c r="K53" s="127"/>
    </row>
    <row r="54" spans="1:11" s="8" customFormat="1" ht="15">
      <c r="A54" s="239" t="s">
        <v>198</v>
      </c>
      <c r="B54" s="296">
        <f>'Open Int.'!B58</f>
        <v>59172750</v>
      </c>
      <c r="C54" s="299">
        <f>'Open Int.'!R58</f>
        <v>69.11328375</v>
      </c>
      <c r="D54" s="185">
        <f t="shared" si="2"/>
        <v>0.4632456224736007</v>
      </c>
      <c r="E54" s="305">
        <f>'Open Int.'!B58/'Open Int.'!K58</f>
        <v>0.7405874236152178</v>
      </c>
      <c r="F54" s="289">
        <f>'Open Int.'!E58/'Open Int.'!K58</f>
        <v>0.20145870293711807</v>
      </c>
      <c r="G54" s="306">
        <f>'Open Int.'!H58/'Open Int.'!K58</f>
        <v>0.0579538734476641</v>
      </c>
      <c r="H54" s="226">
        <v>127735152</v>
      </c>
      <c r="I54" s="193">
        <v>25546500</v>
      </c>
      <c r="J54" s="316">
        <v>25546500</v>
      </c>
      <c r="K54" s="126"/>
    </row>
    <row r="55" spans="1:11" s="8" customFormat="1" ht="15">
      <c r="A55" s="239" t="s">
        <v>164</v>
      </c>
      <c r="B55" s="296">
        <f>'Open Int.'!B59</f>
        <v>1086400</v>
      </c>
      <c r="C55" s="299">
        <f>'Open Int.'!R59</f>
        <v>105.21868525</v>
      </c>
      <c r="D55" s="185">
        <f t="shared" si="2"/>
        <v>0.13554375453205714</v>
      </c>
      <c r="E55" s="305">
        <f>'Open Int.'!B59/'Open Int.'!K59</f>
        <v>0.9951907662712408</v>
      </c>
      <c r="F55" s="289">
        <f>'Open Int.'!E59/'Open Int.'!K59</f>
        <v>0.0048092337287592175</v>
      </c>
      <c r="G55" s="306">
        <f>'Open Int.'!H59/'Open Int.'!K59</f>
        <v>0</v>
      </c>
      <c r="H55" s="190">
        <v>8015124</v>
      </c>
      <c r="I55" s="291">
        <v>1603000</v>
      </c>
      <c r="J55" s="315">
        <v>801500</v>
      </c>
      <c r="K55" s="127" t="str">
        <f t="shared" si="1"/>
        <v>Gross Exposure is less then 30%</v>
      </c>
    </row>
    <row r="56" spans="1:11" s="8" customFormat="1" ht="15">
      <c r="A56" s="239" t="s">
        <v>199</v>
      </c>
      <c r="B56" s="296">
        <f>'Open Int.'!B60</f>
        <v>9836800</v>
      </c>
      <c r="C56" s="299">
        <f>'Open Int.'!R60</f>
        <v>136.5362775</v>
      </c>
      <c r="D56" s="185">
        <f t="shared" si="2"/>
        <v>0.3739573356072064</v>
      </c>
      <c r="E56" s="305">
        <f>'Open Int.'!B60/'Open Int.'!K60</f>
        <v>0.9023676509710029</v>
      </c>
      <c r="F56" s="289">
        <f>'Open Int.'!E60/'Open Int.'!K60</f>
        <v>0.09018355945730247</v>
      </c>
      <c r="G56" s="306">
        <f>'Open Int.'!H60/'Open Int.'!K60</f>
        <v>0.0074487895716946</v>
      </c>
      <c r="H56" s="226">
        <v>26304605</v>
      </c>
      <c r="I56" s="193">
        <v>5260600</v>
      </c>
      <c r="J56" s="316">
        <v>3105900</v>
      </c>
      <c r="K56" s="126"/>
    </row>
    <row r="57" spans="1:11" s="8" customFormat="1" ht="15">
      <c r="A57" s="239" t="s">
        <v>189</v>
      </c>
      <c r="B57" s="296">
        <f>'Open Int.'!B61</f>
        <v>10841600</v>
      </c>
      <c r="C57" s="299">
        <f>'Open Int.'!R61</f>
        <v>38.1021795</v>
      </c>
      <c r="D57" s="185">
        <f t="shared" si="2"/>
        <v>0.2719678864365499</v>
      </c>
      <c r="E57" s="305">
        <f>'Open Int.'!B61/'Open Int.'!K61</f>
        <v>0.971704623878537</v>
      </c>
      <c r="F57" s="289">
        <f>'Open Int.'!E61/'Open Int.'!K61</f>
        <v>0.027605244996549344</v>
      </c>
      <c r="G57" s="306">
        <f>'Open Int.'!H61/'Open Int.'!K61</f>
        <v>0.0006901311249137336</v>
      </c>
      <c r="H57" s="318">
        <v>39863530</v>
      </c>
      <c r="I57" s="294">
        <v>7969500</v>
      </c>
      <c r="J57" s="315">
        <v>7969500</v>
      </c>
      <c r="K57" s="126"/>
    </row>
    <row r="58" spans="1:11" s="8" customFormat="1" ht="15">
      <c r="A58" s="239" t="s">
        <v>224</v>
      </c>
      <c r="B58" s="296">
        <f>'Open Int.'!B62</f>
        <v>1305800</v>
      </c>
      <c r="C58" s="299">
        <f>'Open Int.'!R62</f>
        <v>426.3064959999999</v>
      </c>
      <c r="D58" s="185">
        <f t="shared" si="2"/>
        <v>0.05126755475985756</v>
      </c>
      <c r="E58" s="305">
        <f>'Open Int.'!B62/'Open Int.'!K62</f>
        <v>0.8463831993777547</v>
      </c>
      <c r="F58" s="289">
        <f>'Open Int.'!E62/'Open Int.'!K62</f>
        <v>0.13501425978739953</v>
      </c>
      <c r="G58" s="306">
        <f>'Open Int.'!H62/'Open Int.'!K62</f>
        <v>0.018602540834845735</v>
      </c>
      <c r="H58" s="313">
        <v>25470300</v>
      </c>
      <c r="I58" s="292">
        <v>1030900</v>
      </c>
      <c r="J58" s="314">
        <v>515400</v>
      </c>
      <c r="K58" s="127" t="str">
        <f t="shared" si="1"/>
        <v>Gross Exposure is less then 30%</v>
      </c>
    </row>
    <row r="59" spans="1:11" s="8" customFormat="1" ht="15">
      <c r="A59" s="239" t="s">
        <v>165</v>
      </c>
      <c r="B59" s="296">
        <f>'Open Int.'!B63</f>
        <v>1477950</v>
      </c>
      <c r="C59" s="299">
        <f>'Open Int.'!R63</f>
        <v>10.7151375</v>
      </c>
      <c r="D59" s="185">
        <f t="shared" si="2"/>
        <v>0.07630696884835568</v>
      </c>
      <c r="E59" s="305">
        <f>'Open Int.'!B63/'Open Int.'!K63</f>
        <v>1</v>
      </c>
      <c r="F59" s="289">
        <f>'Open Int.'!E63/'Open Int.'!K63</f>
        <v>0</v>
      </c>
      <c r="G59" s="306">
        <f>'Open Int.'!H63/'Open Int.'!K63</f>
        <v>0</v>
      </c>
      <c r="H59" s="190">
        <v>19368480</v>
      </c>
      <c r="I59" s="291">
        <v>3873350</v>
      </c>
      <c r="J59" s="315">
        <v>3873350</v>
      </c>
      <c r="K59" s="127" t="str">
        <f t="shared" si="1"/>
        <v>Gross Exposure is less then 30%</v>
      </c>
    </row>
    <row r="60" spans="1:11" s="8" customFormat="1" ht="15">
      <c r="A60" s="239" t="s">
        <v>106</v>
      </c>
      <c r="B60" s="296">
        <f>'Open Int.'!B64</f>
        <v>886800</v>
      </c>
      <c r="C60" s="299">
        <f>'Open Int.'!R64</f>
        <v>29.32176</v>
      </c>
      <c r="D60" s="185">
        <f t="shared" si="2"/>
        <v>0.13337604735842332</v>
      </c>
      <c r="E60" s="305">
        <f>'Open Int.'!B64/'Open Int.'!K64</f>
        <v>0.9986486486486487</v>
      </c>
      <c r="F60" s="289">
        <f>'Open Int.'!E64/'Open Int.'!K64</f>
        <v>0.0013513513513513514</v>
      </c>
      <c r="G60" s="306">
        <f>'Open Int.'!H64/'Open Int.'!K64</f>
        <v>0</v>
      </c>
      <c r="H60" s="313">
        <v>6648870</v>
      </c>
      <c r="I60" s="292">
        <v>1329600</v>
      </c>
      <c r="J60" s="314">
        <v>1099800</v>
      </c>
      <c r="K60" s="127" t="str">
        <f t="shared" si="1"/>
        <v>Gross Exposure is less then 30%</v>
      </c>
    </row>
    <row r="61" spans="1:11" s="8" customFormat="1" ht="15">
      <c r="A61" s="239" t="s">
        <v>50</v>
      </c>
      <c r="B61" s="296">
        <f>'Open Int.'!B65</f>
        <v>10095800</v>
      </c>
      <c r="C61" s="299">
        <f>'Open Int.'!R65</f>
        <v>263.643237</v>
      </c>
      <c r="D61" s="185">
        <f t="shared" si="2"/>
        <v>0.3767701522564467</v>
      </c>
      <c r="E61" s="305">
        <f>'Open Int.'!B65/'Open Int.'!K65</f>
        <v>0.926509186351706</v>
      </c>
      <c r="F61" s="289">
        <f>'Open Int.'!E65/'Open Int.'!K65</f>
        <v>0.061780738946093275</v>
      </c>
      <c r="G61" s="306">
        <f>'Open Int.'!H65/'Open Int.'!K65</f>
        <v>0.011710074702200686</v>
      </c>
      <c r="H61" s="313">
        <v>26795647</v>
      </c>
      <c r="I61" s="292">
        <v>5357000</v>
      </c>
      <c r="J61" s="314">
        <v>2677400</v>
      </c>
      <c r="K61" s="127" t="str">
        <f t="shared" si="1"/>
        <v>Some sign of build up Gross exposure crosses 30%</v>
      </c>
    </row>
    <row r="62" spans="1:11" s="8" customFormat="1" ht="15">
      <c r="A62" s="239" t="s">
        <v>6</v>
      </c>
      <c r="B62" s="296">
        <f>'Open Int.'!B66</f>
        <v>13956750</v>
      </c>
      <c r="C62" s="299">
        <f>'Open Int.'!R66</f>
        <v>263.53764</v>
      </c>
      <c r="D62" s="185">
        <f t="shared" si="2"/>
        <v>0.05839530492836416</v>
      </c>
      <c r="E62" s="305">
        <f>'Open Int.'!B66/'Open Int.'!K66</f>
        <v>0.8176904824677037</v>
      </c>
      <c r="F62" s="289">
        <f>'Open Int.'!E66/'Open Int.'!K66</f>
        <v>0.16464539941998418</v>
      </c>
      <c r="G62" s="306">
        <f>'Open Int.'!H66/'Open Int.'!K66</f>
        <v>0.017664118112312156</v>
      </c>
      <c r="H62" s="313">
        <v>239004660</v>
      </c>
      <c r="I62" s="292">
        <v>18137250</v>
      </c>
      <c r="J62" s="314">
        <v>9067500</v>
      </c>
      <c r="K62" s="127" t="str">
        <f t="shared" si="1"/>
        <v>Gross Exposure is less then 30%</v>
      </c>
    </row>
    <row r="63" spans="1:11" s="8" customFormat="1" ht="15">
      <c r="A63" s="239" t="s">
        <v>200</v>
      </c>
      <c r="B63" s="296">
        <f>'Open Int.'!B67</f>
        <v>889200</v>
      </c>
      <c r="C63" s="299">
        <f>'Open Int.'!R67</f>
        <v>18.83529</v>
      </c>
      <c r="D63" s="185">
        <f t="shared" si="2"/>
        <v>0.04772308502802523</v>
      </c>
      <c r="E63" s="305">
        <f>'Open Int.'!B67/'Open Int.'!K67</f>
        <v>0.9439490445859873</v>
      </c>
      <c r="F63" s="289">
        <f>'Open Int.'!E67/'Open Int.'!K67</f>
        <v>0.05307855626326964</v>
      </c>
      <c r="G63" s="306">
        <f>'Open Int.'!H67/'Open Int.'!K67</f>
        <v>0.0029723991507431</v>
      </c>
      <c r="H63" s="226">
        <v>18632492</v>
      </c>
      <c r="I63" s="193">
        <v>3726000</v>
      </c>
      <c r="J63" s="316">
        <v>2106000</v>
      </c>
      <c r="K63" s="126"/>
    </row>
    <row r="64" spans="1:11" s="8" customFormat="1" ht="15">
      <c r="A64" s="239" t="s">
        <v>190</v>
      </c>
      <c r="B64" s="296">
        <f>'Open Int.'!B68</f>
        <v>81000</v>
      </c>
      <c r="C64" s="299">
        <f>'Open Int.'!R68</f>
        <v>3.037905</v>
      </c>
      <c r="D64" s="185">
        <f t="shared" si="2"/>
        <v>0.06641249538802116</v>
      </c>
      <c r="E64" s="305">
        <f>'Open Int.'!B68/'Open Int.'!K68</f>
        <v>1</v>
      </c>
      <c r="F64" s="289">
        <f>'Open Int.'!E68/'Open Int.'!K68</f>
        <v>0</v>
      </c>
      <c r="G64" s="306">
        <f>'Open Int.'!H68/'Open Int.'!K68</f>
        <v>0</v>
      </c>
      <c r="H64" s="318">
        <v>1219650</v>
      </c>
      <c r="I64" s="294">
        <v>243600</v>
      </c>
      <c r="J64" s="315">
        <v>243600</v>
      </c>
      <c r="K64" s="126"/>
    </row>
    <row r="65" spans="1:11" s="8" customFormat="1" ht="15">
      <c r="A65" s="239" t="s">
        <v>150</v>
      </c>
      <c r="B65" s="296">
        <f>'Open Int.'!B69</f>
        <v>885200</v>
      </c>
      <c r="C65" s="299">
        <f>'Open Int.'!R69</f>
        <v>58.21312</v>
      </c>
      <c r="D65" s="185">
        <f t="shared" si="2"/>
        <v>0.25633823210019546</v>
      </c>
      <c r="E65" s="305">
        <f>'Open Int.'!B69/'Open Int.'!K69</f>
        <v>0.9879464285714286</v>
      </c>
      <c r="F65" s="289">
        <f>'Open Int.'!E69/'Open Int.'!K69</f>
        <v>0.012053571428571429</v>
      </c>
      <c r="G65" s="306">
        <f>'Open Int.'!H69/'Open Int.'!K69</f>
        <v>0</v>
      </c>
      <c r="H65" s="313">
        <v>3453250</v>
      </c>
      <c r="I65" s="292">
        <v>690600</v>
      </c>
      <c r="J65" s="314">
        <v>676800</v>
      </c>
      <c r="K65" s="127" t="str">
        <f t="shared" si="1"/>
        <v>Gross Exposure is less then 30%</v>
      </c>
    </row>
    <row r="66" spans="1:11" s="8" customFormat="1" ht="15">
      <c r="A66" s="239" t="s">
        <v>166</v>
      </c>
      <c r="B66" s="296">
        <f>'Open Int.'!B70</f>
        <v>221250</v>
      </c>
      <c r="C66" s="299">
        <f>'Open Int.'!R70</f>
        <v>29.5567875</v>
      </c>
      <c r="D66" s="185">
        <f t="shared" si="2"/>
        <v>0.12894032903823627</v>
      </c>
      <c r="E66" s="305">
        <f>'Open Int.'!B70/'Open Int.'!K70</f>
        <v>1</v>
      </c>
      <c r="F66" s="289">
        <f>'Open Int.'!E70/'Open Int.'!K70</f>
        <v>0</v>
      </c>
      <c r="G66" s="306">
        <f>'Open Int.'!H70/'Open Int.'!K70</f>
        <v>0</v>
      </c>
      <c r="H66" s="190">
        <v>1715910</v>
      </c>
      <c r="I66" s="291">
        <v>343000</v>
      </c>
      <c r="J66" s="315">
        <v>276500</v>
      </c>
      <c r="K66" s="127" t="str">
        <f t="shared" si="1"/>
        <v>Gross Exposure is less then 30%</v>
      </c>
    </row>
    <row r="67" spans="1:11" s="8" customFormat="1" ht="15">
      <c r="A67" s="239" t="s">
        <v>151</v>
      </c>
      <c r="B67" s="296">
        <f>'Open Int.'!B71</f>
        <v>18468750</v>
      </c>
      <c r="C67" s="299">
        <f>'Open Int.'!R71</f>
        <v>51.89665625</v>
      </c>
      <c r="D67" s="185">
        <f aca="true" t="shared" si="3" ref="D67:D99">B67/H67</f>
        <v>0.5130208333333334</v>
      </c>
      <c r="E67" s="305">
        <f>'Open Int.'!B71/'Open Int.'!K71</f>
        <v>0.8523218921257572</v>
      </c>
      <c r="F67" s="289">
        <f>'Open Int.'!E71/'Open Int.'!K71</f>
        <v>0.1398903951543121</v>
      </c>
      <c r="G67" s="306">
        <f>'Open Int.'!H71/'Open Int.'!K71</f>
        <v>0.007787712719930776</v>
      </c>
      <c r="H67" s="313">
        <v>36000000</v>
      </c>
      <c r="I67" s="292">
        <v>7200000</v>
      </c>
      <c r="J67" s="314">
        <v>7200000</v>
      </c>
      <c r="K67" s="127" t="str">
        <f t="shared" si="1"/>
        <v>Gross exposure is building up andcrpsses 40% mark</v>
      </c>
    </row>
    <row r="68" spans="1:11" s="8" customFormat="1" ht="15">
      <c r="A68" s="239" t="s">
        <v>191</v>
      </c>
      <c r="B68" s="296">
        <f>'Open Int.'!B72</f>
        <v>5624000</v>
      </c>
      <c r="C68" s="299">
        <f>'Open Int.'!R72</f>
        <v>44.8404</v>
      </c>
      <c r="D68" s="185">
        <f t="shared" si="3"/>
        <v>0.36247805570483355</v>
      </c>
      <c r="E68" s="305">
        <f>'Open Int.'!B72/'Open Int.'!K72</f>
        <v>0.9908386187455955</v>
      </c>
      <c r="F68" s="289">
        <f>'Open Int.'!E72/'Open Int.'!K72</f>
        <v>0.008456659619450317</v>
      </c>
      <c r="G68" s="306">
        <f>'Open Int.'!H72/'Open Int.'!K72</f>
        <v>0.0007047216349541931</v>
      </c>
      <c r="H68" s="318">
        <v>15515422</v>
      </c>
      <c r="I68" s="294">
        <v>3102000</v>
      </c>
      <c r="J68" s="315">
        <v>3102000</v>
      </c>
      <c r="K68" s="126"/>
    </row>
    <row r="69" spans="1:11" s="8" customFormat="1" ht="15">
      <c r="A69" s="239" t="s">
        <v>201</v>
      </c>
      <c r="B69" s="296">
        <f>'Open Int.'!B73</f>
        <v>2632500</v>
      </c>
      <c r="C69" s="299">
        <f>'Open Int.'!R73</f>
        <v>24.219575</v>
      </c>
      <c r="D69" s="185">
        <f t="shared" si="3"/>
        <v>0.10854743980812524</v>
      </c>
      <c r="E69" s="305">
        <f>'Open Int.'!B73/'Open Int.'!K73</f>
        <v>0.912478336221837</v>
      </c>
      <c r="F69" s="289">
        <f>'Open Int.'!E73/'Open Int.'!K73</f>
        <v>0.0831889081455806</v>
      </c>
      <c r="G69" s="306">
        <f>'Open Int.'!H73/'Open Int.'!K73</f>
        <v>0.004332755632582322</v>
      </c>
      <c r="H69" s="226">
        <v>24252069</v>
      </c>
      <c r="I69" s="193">
        <v>4850000</v>
      </c>
      <c r="J69" s="316">
        <v>4850000</v>
      </c>
      <c r="K69" s="126"/>
    </row>
    <row r="70" spans="1:11" s="8" customFormat="1" ht="15">
      <c r="A70" s="239" t="s">
        <v>167</v>
      </c>
      <c r="B70" s="296">
        <f>'Open Int.'!B74</f>
        <v>1540200</v>
      </c>
      <c r="C70" s="299">
        <f>'Open Int.'!R74</f>
        <v>24.5044205</v>
      </c>
      <c r="D70" s="185">
        <f t="shared" si="3"/>
        <v>0.19282194579652664</v>
      </c>
      <c r="E70" s="305">
        <f>'Open Int.'!B74/'Open Int.'!K74</f>
        <v>0.9622942113648434</v>
      </c>
      <c r="F70" s="289">
        <f>'Open Int.'!E74/'Open Int.'!K74</f>
        <v>0.03770578863515667</v>
      </c>
      <c r="G70" s="306">
        <f>'Open Int.'!H74/'Open Int.'!K74</f>
        <v>0</v>
      </c>
      <c r="H70" s="190">
        <v>7987680</v>
      </c>
      <c r="I70" s="291">
        <v>1597150</v>
      </c>
      <c r="J70" s="315">
        <v>1597150</v>
      </c>
      <c r="K70" s="127" t="str">
        <f t="shared" si="1"/>
        <v>Gross Exposure is less then 30%</v>
      </c>
    </row>
    <row r="71" spans="1:11" s="8" customFormat="1" ht="15">
      <c r="A71" s="239" t="s">
        <v>7</v>
      </c>
      <c r="B71" s="296">
        <f>'Open Int.'!B75</f>
        <v>1272500</v>
      </c>
      <c r="C71" s="299">
        <f>'Open Int.'!R75</f>
        <v>74.196</v>
      </c>
      <c r="D71" s="185">
        <f t="shared" si="3"/>
        <v>0.04202270381836945</v>
      </c>
      <c r="E71" s="305">
        <f>'Open Int.'!B75/'Open Int.'!K75</f>
        <v>0.9425925925925925</v>
      </c>
      <c r="F71" s="289">
        <f>'Open Int.'!E75/'Open Int.'!K75</f>
        <v>0.053703703703703705</v>
      </c>
      <c r="G71" s="306">
        <f>'Open Int.'!H75/'Open Int.'!K75</f>
        <v>0.003703703703703704</v>
      </c>
      <c r="H71" s="313">
        <v>30281250</v>
      </c>
      <c r="I71" s="292">
        <v>4910000</v>
      </c>
      <c r="J71" s="314">
        <v>2455000</v>
      </c>
      <c r="K71" s="127" t="str">
        <f t="shared" si="1"/>
        <v>Gross Exposure is less then 30%</v>
      </c>
    </row>
    <row r="72" spans="1:11" s="8" customFormat="1" ht="15">
      <c r="A72" s="239" t="s">
        <v>192</v>
      </c>
      <c r="B72" s="296">
        <f>'Open Int.'!B76</f>
        <v>2169600</v>
      </c>
      <c r="C72" s="299">
        <f>'Open Int.'!R76</f>
        <v>59.967744</v>
      </c>
      <c r="D72" s="185">
        <f t="shared" si="3"/>
        <v>0.35936117984953736</v>
      </c>
      <c r="E72" s="305">
        <f>'Open Int.'!B76/'Open Int.'!K76</f>
        <v>1</v>
      </c>
      <c r="F72" s="289">
        <f>'Open Int.'!E76/'Open Int.'!K76</f>
        <v>0</v>
      </c>
      <c r="G72" s="306">
        <f>'Open Int.'!H76/'Open Int.'!K76</f>
        <v>0</v>
      </c>
      <c r="H72" s="318">
        <v>6037380</v>
      </c>
      <c r="I72" s="294">
        <v>1207200</v>
      </c>
      <c r="J72" s="315">
        <v>1207200</v>
      </c>
      <c r="K72" s="126"/>
    </row>
    <row r="73" spans="1:11" s="8" customFormat="1" ht="15">
      <c r="A73" s="239" t="s">
        <v>249</v>
      </c>
      <c r="B73" s="296">
        <f>'Open Int.'!B77</f>
        <v>1387200</v>
      </c>
      <c r="C73" s="299">
        <f>'Open Int.'!R77</f>
        <v>108.0936</v>
      </c>
      <c r="D73" s="185">
        <f t="shared" si="3"/>
        <v>0.0675955730357205</v>
      </c>
      <c r="E73" s="305">
        <f>'Open Int.'!B77/'Open Int.'!K77</f>
        <v>0.9633333333333334</v>
      </c>
      <c r="F73" s="289">
        <f>'Open Int.'!E77/'Open Int.'!K77</f>
        <v>0.028333333333333332</v>
      </c>
      <c r="G73" s="306">
        <f>'Open Int.'!H77/'Open Int.'!K77</f>
        <v>0.008333333333333333</v>
      </c>
      <c r="H73" s="190">
        <v>20522054</v>
      </c>
      <c r="I73" s="291">
        <v>4081600</v>
      </c>
      <c r="J73" s="315">
        <v>2040800</v>
      </c>
      <c r="K73" s="127" t="str">
        <f t="shared" si="1"/>
        <v>Gross Exposure is less then 30%</v>
      </c>
    </row>
    <row r="74" spans="1:11" s="8" customFormat="1" ht="15">
      <c r="A74" s="239" t="s">
        <v>230</v>
      </c>
      <c r="B74" s="296">
        <f>'Open Int.'!B78</f>
        <v>5923750</v>
      </c>
      <c r="C74" s="299">
        <f>'Open Int.'!R78</f>
        <v>134.547</v>
      </c>
      <c r="D74" s="185">
        <f t="shared" si="3"/>
        <v>0.43081348203474146</v>
      </c>
      <c r="E74" s="305">
        <f>'Open Int.'!B78/'Open Int.'!K78</f>
        <v>0.9939177852348994</v>
      </c>
      <c r="F74" s="289">
        <f>'Open Int.'!E78/'Open Int.'!K78</f>
        <v>0.005662751677852349</v>
      </c>
      <c r="G74" s="306">
        <f>'Open Int.'!H78/'Open Int.'!K78</f>
        <v>0.00041946308724832214</v>
      </c>
      <c r="H74" s="313">
        <v>13750150</v>
      </c>
      <c r="I74" s="292">
        <v>2750000</v>
      </c>
      <c r="J74" s="314">
        <v>2066250</v>
      </c>
      <c r="K74" s="127" t="str">
        <f t="shared" si="1"/>
        <v>Gross exposure is building up andcrpsses 40% mark</v>
      </c>
    </row>
    <row r="75" spans="1:11" s="8" customFormat="1" ht="15">
      <c r="A75" s="239" t="s">
        <v>193</v>
      </c>
      <c r="B75" s="296">
        <f>'Open Int.'!B79</f>
        <v>2361600</v>
      </c>
      <c r="C75" s="299">
        <f>'Open Int.'!R79</f>
        <v>39.361168</v>
      </c>
      <c r="D75" s="185">
        <f t="shared" si="3"/>
        <v>0.309073133959175</v>
      </c>
      <c r="E75" s="305">
        <f>'Open Int.'!B79/'Open Int.'!K79</f>
        <v>0.9932705248990579</v>
      </c>
      <c r="F75" s="289">
        <f>'Open Int.'!E79/'Open Int.'!K79</f>
        <v>0.006729475100942127</v>
      </c>
      <c r="G75" s="306">
        <f>'Open Int.'!H79/'Open Int.'!K79</f>
        <v>0</v>
      </c>
      <c r="H75" s="318">
        <v>7640910</v>
      </c>
      <c r="I75" s="294">
        <v>1528000</v>
      </c>
      <c r="J75" s="315">
        <v>1528000</v>
      </c>
      <c r="K75" s="126"/>
    </row>
    <row r="76" spans="1:11" s="8" customFormat="1" ht="15">
      <c r="A76" s="239" t="s">
        <v>168</v>
      </c>
      <c r="B76" s="296">
        <f>'Open Int.'!B80</f>
        <v>4984000</v>
      </c>
      <c r="C76" s="299">
        <f>'Open Int.'!R80</f>
        <v>19.046378249999997</v>
      </c>
      <c r="D76" s="185">
        <f t="shared" si="3"/>
        <v>0.12435470412837157</v>
      </c>
      <c r="E76" s="305">
        <f>'Open Int.'!B80/'Open Int.'!K80</f>
        <v>0.8910103420843277</v>
      </c>
      <c r="F76" s="289">
        <f>'Open Int.'!E80/'Open Int.'!K80</f>
        <v>0.10580747812251393</v>
      </c>
      <c r="G76" s="306">
        <f>'Open Int.'!H80/'Open Int.'!K80</f>
        <v>0.0031821797931583136</v>
      </c>
      <c r="H76" s="190">
        <v>40078902</v>
      </c>
      <c r="I76" s="291">
        <v>8014450</v>
      </c>
      <c r="J76" s="315">
        <v>8014450</v>
      </c>
      <c r="K76" s="127" t="str">
        <f t="shared" si="1"/>
        <v>Gross Exposure is less then 30%</v>
      </c>
    </row>
    <row r="77" spans="1:11" s="8" customFormat="1" ht="15">
      <c r="A77" s="239" t="s">
        <v>8</v>
      </c>
      <c r="B77" s="296">
        <f>'Open Int.'!B81</f>
        <v>13552000</v>
      </c>
      <c r="C77" s="299">
        <f>'Open Int.'!R81</f>
        <v>233.843904</v>
      </c>
      <c r="D77" s="185">
        <f t="shared" si="3"/>
        <v>0.24583925407087817</v>
      </c>
      <c r="E77" s="305">
        <f>'Open Int.'!B81/'Open Int.'!K81</f>
        <v>0.8545197740112994</v>
      </c>
      <c r="F77" s="289">
        <f>'Open Int.'!E81/'Open Int.'!K81</f>
        <v>0.13196125907990314</v>
      </c>
      <c r="G77" s="306">
        <f>'Open Int.'!H81/'Open Int.'!K81</f>
        <v>0.013518966908797418</v>
      </c>
      <c r="H77" s="313">
        <v>55125452</v>
      </c>
      <c r="I77" s="292">
        <v>11024000</v>
      </c>
      <c r="J77" s="314">
        <v>5512000</v>
      </c>
      <c r="K77" s="127" t="str">
        <f t="shared" si="1"/>
        <v>Gross Exposure is less then 30%</v>
      </c>
    </row>
    <row r="78" spans="1:11" s="8" customFormat="1" ht="15">
      <c r="A78" s="239" t="s">
        <v>202</v>
      </c>
      <c r="B78" s="296">
        <f>'Open Int.'!B82</f>
        <v>20272000</v>
      </c>
      <c r="C78" s="299">
        <f>'Open Int.'!R82</f>
        <v>26.514599999999998</v>
      </c>
      <c r="D78" s="185">
        <f t="shared" si="3"/>
        <v>0.3655150933825072</v>
      </c>
      <c r="E78" s="305">
        <f>'Open Int.'!B82/'Open Int.'!K82</f>
        <v>0.8180790960451978</v>
      </c>
      <c r="F78" s="289">
        <f>'Open Int.'!E82/'Open Int.'!K82</f>
        <v>0.1598870056497175</v>
      </c>
      <c r="G78" s="306">
        <f>'Open Int.'!H82/'Open Int.'!K82</f>
        <v>0.022033898305084745</v>
      </c>
      <c r="H78" s="226">
        <v>55461458</v>
      </c>
      <c r="I78" s="193">
        <v>11088000</v>
      </c>
      <c r="J78" s="316">
        <v>11088000</v>
      </c>
      <c r="K78" s="126"/>
    </row>
    <row r="79" spans="1:11" s="8" customFormat="1" ht="15">
      <c r="A79" s="239" t="s">
        <v>225</v>
      </c>
      <c r="B79" s="296">
        <f>'Open Int.'!B83</f>
        <v>3646650</v>
      </c>
      <c r="C79" s="299">
        <f>'Open Int.'!R83</f>
        <v>77.032175</v>
      </c>
      <c r="D79" s="185">
        <f t="shared" si="3"/>
        <v>0.22018176792437724</v>
      </c>
      <c r="E79" s="305">
        <f>'Open Int.'!B83/'Open Int.'!K83</f>
        <v>0.9893915756630265</v>
      </c>
      <c r="F79" s="289">
        <f>'Open Int.'!E83/'Open Int.'!K83</f>
        <v>0.010608424336973479</v>
      </c>
      <c r="G79" s="306">
        <f>'Open Int.'!H83/'Open Int.'!K83</f>
        <v>0</v>
      </c>
      <c r="H79" s="313">
        <v>16561998</v>
      </c>
      <c r="I79" s="292">
        <v>3312000</v>
      </c>
      <c r="J79" s="314">
        <v>2244800</v>
      </c>
      <c r="K79" s="127" t="str">
        <f t="shared" si="1"/>
        <v>Gross Exposure is less then 30%</v>
      </c>
    </row>
    <row r="80" spans="1:11" s="8" customFormat="1" ht="15">
      <c r="A80" s="239" t="s">
        <v>194</v>
      </c>
      <c r="B80" s="296">
        <f>'Open Int.'!B84</f>
        <v>1496000</v>
      </c>
      <c r="C80" s="299">
        <f>'Open Int.'!R84</f>
        <v>22.30679</v>
      </c>
      <c r="D80" s="185">
        <f t="shared" si="3"/>
        <v>0.27203927257862315</v>
      </c>
      <c r="E80" s="305">
        <f>'Open Int.'!B84/'Open Int.'!K84</f>
        <v>0.9992652461425422</v>
      </c>
      <c r="F80" s="289">
        <f>'Open Int.'!E84/'Open Int.'!K84</f>
        <v>0.0007347538574577516</v>
      </c>
      <c r="G80" s="306">
        <f>'Open Int.'!H84/'Open Int.'!K84</f>
        <v>0</v>
      </c>
      <c r="H80" s="318">
        <v>5499206</v>
      </c>
      <c r="I80" s="294">
        <v>1098900</v>
      </c>
      <c r="J80" s="315">
        <v>1098900</v>
      </c>
      <c r="K80" s="126"/>
    </row>
    <row r="81" spans="1:11" s="8" customFormat="1" ht="15">
      <c r="A81" s="239" t="s">
        <v>169</v>
      </c>
      <c r="B81" s="296">
        <f>'Open Int.'!B85</f>
        <v>2177100</v>
      </c>
      <c r="C81" s="299">
        <f>'Open Int.'!R85</f>
        <v>13.826178</v>
      </c>
      <c r="D81" s="185">
        <f t="shared" si="3"/>
        <v>0.10072666066436753</v>
      </c>
      <c r="E81" s="305">
        <f>'Open Int.'!B85/'Open Int.'!K85</f>
        <v>0.8880866425992779</v>
      </c>
      <c r="F81" s="289">
        <f>'Open Int.'!E85/'Open Int.'!K85</f>
        <v>0.1095066185318893</v>
      </c>
      <c r="G81" s="306">
        <f>'Open Int.'!H85/'Open Int.'!K85</f>
        <v>0.0024067388688327317</v>
      </c>
      <c r="H81" s="190">
        <v>21613940</v>
      </c>
      <c r="I81" s="291">
        <v>4321750</v>
      </c>
      <c r="J81" s="315">
        <v>4321750</v>
      </c>
      <c r="K81" s="127" t="str">
        <f t="shared" si="1"/>
        <v>Gross Exposure is less then 30%</v>
      </c>
    </row>
    <row r="82" spans="1:11" s="8" customFormat="1" ht="15">
      <c r="A82" s="239" t="s">
        <v>170</v>
      </c>
      <c r="B82" s="296">
        <f>'Open Int.'!B86</f>
        <v>884070</v>
      </c>
      <c r="C82" s="299">
        <f>'Open Int.'!R86</f>
        <v>14.446498</v>
      </c>
      <c r="D82" s="185">
        <f t="shared" si="3"/>
        <v>0.16202797510391695</v>
      </c>
      <c r="E82" s="305">
        <f>'Open Int.'!B86/'Open Int.'!K86</f>
        <v>0.9883177570093458</v>
      </c>
      <c r="F82" s="289">
        <f>'Open Int.'!E86/'Open Int.'!K86</f>
        <v>0.011682242990654205</v>
      </c>
      <c r="G82" s="306">
        <f>'Open Int.'!H86/'Open Int.'!K86</f>
        <v>0</v>
      </c>
      <c r="H82" s="190">
        <v>5456280</v>
      </c>
      <c r="I82" s="291">
        <v>1090980</v>
      </c>
      <c r="J82" s="315">
        <v>1090980</v>
      </c>
      <c r="K82" s="127" t="str">
        <f t="shared" si="1"/>
        <v>Gross Exposure is less then 30%</v>
      </c>
    </row>
    <row r="83" spans="1:11" s="8" customFormat="1" ht="15">
      <c r="A83" s="239" t="s">
        <v>140</v>
      </c>
      <c r="B83" s="296">
        <f>'Open Int.'!B87</f>
        <v>7491250</v>
      </c>
      <c r="C83" s="299">
        <f>'Open Int.'!R87</f>
        <v>113.7010875</v>
      </c>
      <c r="D83" s="185">
        <f t="shared" si="3"/>
        <v>0.04767421429108276</v>
      </c>
      <c r="E83" s="305">
        <f>'Open Int.'!B87/'Open Int.'!K87</f>
        <v>0.7066217044757818</v>
      </c>
      <c r="F83" s="289">
        <f>'Open Int.'!E87/'Open Int.'!K87</f>
        <v>0.26394849785407726</v>
      </c>
      <c r="G83" s="306">
        <f>'Open Int.'!H87/'Open Int.'!K87</f>
        <v>0.029429797670141016</v>
      </c>
      <c r="H83" s="313">
        <v>157134210</v>
      </c>
      <c r="I83" s="292">
        <v>26689000</v>
      </c>
      <c r="J83" s="314">
        <v>13344500</v>
      </c>
      <c r="K83" s="127" t="str">
        <f t="shared" si="1"/>
        <v>Gross Exposure is less then 30%</v>
      </c>
    </row>
    <row r="84" spans="1:11" s="8" customFormat="1" ht="15">
      <c r="A84" s="239" t="s">
        <v>52</v>
      </c>
      <c r="B84" s="296">
        <f>'Open Int.'!B88</f>
        <v>3900300</v>
      </c>
      <c r="C84" s="299">
        <f>'Open Int.'!R88</f>
        <v>397.797765</v>
      </c>
      <c r="D84" s="185">
        <f t="shared" si="3"/>
        <v>0.07138550809943565</v>
      </c>
      <c r="E84" s="305">
        <f>'Open Int.'!B88/'Open Int.'!K88</f>
        <v>0.958069270449521</v>
      </c>
      <c r="F84" s="289">
        <f>'Open Int.'!E88/'Open Int.'!K88</f>
        <v>0.03898305084745763</v>
      </c>
      <c r="G84" s="306">
        <f>'Open Int.'!H88/'Open Int.'!K88</f>
        <v>0.0029476787030213707</v>
      </c>
      <c r="H84" s="313">
        <v>54637140</v>
      </c>
      <c r="I84" s="292">
        <v>2687400</v>
      </c>
      <c r="J84" s="314">
        <v>1343700</v>
      </c>
      <c r="K84" s="127" t="str">
        <f t="shared" si="1"/>
        <v>Gross Exposure is less then 30%</v>
      </c>
    </row>
    <row r="85" spans="1:11" s="8" customFormat="1" ht="15">
      <c r="A85" s="239" t="s">
        <v>195</v>
      </c>
      <c r="B85" s="296">
        <f>'Open Int.'!B89</f>
        <v>2339400</v>
      </c>
      <c r="C85" s="299">
        <f>'Open Int.'!R89</f>
        <v>42.61625025</v>
      </c>
      <c r="D85" s="185">
        <f t="shared" si="3"/>
        <v>0.2201829474264977</v>
      </c>
      <c r="E85" s="305">
        <f>'Open Int.'!B89/'Open Int.'!K89</f>
        <v>0.9845338046840477</v>
      </c>
      <c r="F85" s="289">
        <f>'Open Int.'!E89/'Open Int.'!K89</f>
        <v>0.014582412726469289</v>
      </c>
      <c r="G85" s="306">
        <f>'Open Int.'!H89/'Open Int.'!K89</f>
        <v>0.0008837825894829872</v>
      </c>
      <c r="H85" s="318">
        <v>10624801</v>
      </c>
      <c r="I85" s="294">
        <v>2124150</v>
      </c>
      <c r="J85" s="315">
        <v>2124150</v>
      </c>
      <c r="K85" s="126"/>
    </row>
    <row r="86" spans="1:11" s="8" customFormat="1" ht="15">
      <c r="A86" s="239" t="s">
        <v>96</v>
      </c>
      <c r="B86" s="296">
        <f>'Open Int.'!B90</f>
        <v>3404400</v>
      </c>
      <c r="C86" s="299">
        <f>'Open Int.'!R90</f>
        <v>56.904729</v>
      </c>
      <c r="D86" s="185">
        <f t="shared" si="3"/>
        <v>0.3540783914831479</v>
      </c>
      <c r="E86" s="305">
        <f>'Open Int.'!B90/'Open Int.'!K90</f>
        <v>0.9730749442634197</v>
      </c>
      <c r="F86" s="289">
        <f>'Open Int.'!E90/'Open Int.'!K90</f>
        <v>0.026582061395986966</v>
      </c>
      <c r="G86" s="306">
        <f>'Open Int.'!H90/'Open Int.'!K90</f>
        <v>0.0003429943405933802</v>
      </c>
      <c r="H86" s="190">
        <v>9614820</v>
      </c>
      <c r="I86" s="292">
        <v>1922400</v>
      </c>
      <c r="J86" s="314">
        <v>1922400</v>
      </c>
      <c r="K86" s="127" t="str">
        <f t="shared" si="1"/>
        <v>Some sign of build up Gross exposure crosses 30%</v>
      </c>
    </row>
    <row r="87" spans="1:11" s="8" customFormat="1" ht="15">
      <c r="A87" s="239" t="s">
        <v>250</v>
      </c>
      <c r="B87" s="296">
        <f>'Open Int.'!B91</f>
        <v>393900</v>
      </c>
      <c r="C87" s="299">
        <f>'Open Int.'!R91</f>
        <v>12.354673499999999</v>
      </c>
      <c r="D87" s="185">
        <f t="shared" si="3"/>
        <v>0.048690944151894976</v>
      </c>
      <c r="E87" s="305">
        <f>'Open Int.'!B91/'Open Int.'!K91</f>
        <v>1</v>
      </c>
      <c r="F87" s="289">
        <f>'Open Int.'!E91/'Open Int.'!K91</f>
        <v>0</v>
      </c>
      <c r="G87" s="306">
        <f>'Open Int.'!H91/'Open Int.'!K91</f>
        <v>0</v>
      </c>
      <c r="H87" s="190">
        <v>8089800</v>
      </c>
      <c r="I87" s="291">
        <v>1617850</v>
      </c>
      <c r="J87" s="315">
        <v>1350700</v>
      </c>
      <c r="K87" s="127" t="str">
        <f t="shared" si="1"/>
        <v>Gross Exposure is less then 30%</v>
      </c>
    </row>
    <row r="88" spans="1:11" s="8" customFormat="1" ht="15">
      <c r="A88" s="239" t="s">
        <v>97</v>
      </c>
      <c r="B88" s="296">
        <f>'Open Int.'!B92</f>
        <v>2806200</v>
      </c>
      <c r="C88" s="299">
        <f>'Open Int.'!R92</f>
        <v>96.650169</v>
      </c>
      <c r="D88" s="185">
        <f t="shared" si="3"/>
        <v>0.15765257108186</v>
      </c>
      <c r="E88" s="305">
        <f>'Open Int.'!B92/'Open Int.'!K92</f>
        <v>0.9957419629550777</v>
      </c>
      <c r="F88" s="289">
        <f>'Open Int.'!E92/'Open Int.'!K92</f>
        <v>0.004045135192676176</v>
      </c>
      <c r="G88" s="306">
        <f>'Open Int.'!H92/'Open Int.'!K92</f>
        <v>0.00021290185224611454</v>
      </c>
      <c r="H88" s="313">
        <v>17799900</v>
      </c>
      <c r="I88" s="292">
        <v>3559800</v>
      </c>
      <c r="J88" s="314">
        <v>1779600</v>
      </c>
      <c r="K88" s="127" t="str">
        <f t="shared" si="1"/>
        <v>Gross Exposure is less then 30%</v>
      </c>
    </row>
    <row r="89" spans="1:11" s="8" customFormat="1" ht="15">
      <c r="A89" s="239" t="s">
        <v>251</v>
      </c>
      <c r="B89" s="296">
        <f>'Open Int.'!B93</f>
        <v>6036800</v>
      </c>
      <c r="C89" s="299">
        <f>'Open Int.'!R93</f>
        <v>40.3074</v>
      </c>
      <c r="D89" s="185">
        <f t="shared" si="3"/>
        <v>0.40563565320221223</v>
      </c>
      <c r="E89" s="305">
        <f>'Open Int.'!B93/'Open Int.'!K93</f>
        <v>0.9435448577680525</v>
      </c>
      <c r="F89" s="289">
        <f>'Open Int.'!E93/'Open Int.'!K93</f>
        <v>0.05076586433260394</v>
      </c>
      <c r="G89" s="306">
        <f>'Open Int.'!H93/'Open Int.'!K93</f>
        <v>0.0056892778993435445</v>
      </c>
      <c r="H89" s="313">
        <v>14882321</v>
      </c>
      <c r="I89" s="292">
        <v>2976400</v>
      </c>
      <c r="J89" s="314">
        <v>2976400</v>
      </c>
      <c r="K89" s="127" t="str">
        <f t="shared" si="1"/>
        <v>Gross exposure is building up andcrpsses 40% mark</v>
      </c>
    </row>
    <row r="90" spans="1:11" s="8" customFormat="1" ht="15">
      <c r="A90" s="239" t="s">
        <v>252</v>
      </c>
      <c r="B90" s="296">
        <f>'Open Int.'!B94</f>
        <v>636900</v>
      </c>
      <c r="C90" s="299">
        <f>'Open Int.'!R94</f>
        <v>50.6300445</v>
      </c>
      <c r="D90" s="185">
        <f t="shared" si="3"/>
        <v>0.13493109489094393</v>
      </c>
      <c r="E90" s="305">
        <f>'Open Int.'!B94/'Open Int.'!K94</f>
        <v>0.998119417019276</v>
      </c>
      <c r="F90" s="289">
        <f>'Open Int.'!E94/'Open Int.'!K94</f>
        <v>0.0018805829807240243</v>
      </c>
      <c r="G90" s="306">
        <f>'Open Int.'!H94/'Open Int.'!K94</f>
        <v>0</v>
      </c>
      <c r="H90" s="313">
        <v>4720187</v>
      </c>
      <c r="I90" s="292">
        <v>943800</v>
      </c>
      <c r="J90" s="314">
        <v>565200</v>
      </c>
      <c r="K90" s="127"/>
    </row>
    <row r="91" spans="1:11" s="8" customFormat="1" ht="15">
      <c r="A91" s="239" t="s">
        <v>253</v>
      </c>
      <c r="B91" s="296">
        <f>'Open Int.'!B95</f>
        <v>2862800</v>
      </c>
      <c r="C91" s="299">
        <f>'Open Int.'!R95</f>
        <v>110.2824</v>
      </c>
      <c r="D91" s="185">
        <f t="shared" si="3"/>
        <v>0.07353528566074773</v>
      </c>
      <c r="E91" s="305">
        <f>'Open Int.'!B95/'Open Int.'!K95</f>
        <v>0.9355555555555556</v>
      </c>
      <c r="F91" s="289">
        <f>'Open Int.'!E95/'Open Int.'!K95</f>
        <v>0.05856209150326797</v>
      </c>
      <c r="G91" s="306">
        <f>'Open Int.'!H95/'Open Int.'!K95</f>
        <v>0.0058823529411764705</v>
      </c>
      <c r="H91" s="313">
        <v>38930970</v>
      </c>
      <c r="I91" s="292">
        <v>7293600</v>
      </c>
      <c r="J91" s="314">
        <v>3646800</v>
      </c>
      <c r="K91" s="127" t="str">
        <f t="shared" si="1"/>
        <v>Gross Exposure is less then 30%</v>
      </c>
    </row>
    <row r="92" spans="1:11" s="9" customFormat="1" ht="15">
      <c r="A92" s="239" t="s">
        <v>115</v>
      </c>
      <c r="B92" s="296">
        <f>'Open Int.'!B96</f>
        <v>5568750</v>
      </c>
      <c r="C92" s="299">
        <f>'Open Int.'!R96</f>
        <v>241.06049275</v>
      </c>
      <c r="D92" s="185">
        <f t="shared" si="3"/>
        <v>0.4064048306619172</v>
      </c>
      <c r="E92" s="305">
        <f>'Open Int.'!B96/'Open Int.'!K96</f>
        <v>0.9832961056618432</v>
      </c>
      <c r="F92" s="289">
        <f>'Open Int.'!E96/'Open Int.'!K96</f>
        <v>0.016121200349616394</v>
      </c>
      <c r="G92" s="306">
        <f>'Open Int.'!H96/'Open Int.'!K96</f>
        <v>0.0005826939885403516</v>
      </c>
      <c r="H92" s="313">
        <v>13702470</v>
      </c>
      <c r="I92" s="292">
        <v>2740100</v>
      </c>
      <c r="J92" s="314">
        <v>1370050</v>
      </c>
      <c r="K92" s="127" t="str">
        <f t="shared" si="1"/>
        <v>Gross exposure is building up andcrpsses 40% mark</v>
      </c>
    </row>
    <row r="93" spans="1:11" s="8" customFormat="1" ht="15">
      <c r="A93" s="239" t="s">
        <v>171</v>
      </c>
      <c r="B93" s="296">
        <f>'Open Int.'!B97</f>
        <v>3735600</v>
      </c>
      <c r="C93" s="299">
        <f>'Open Int.'!R97</f>
        <v>160.7045</v>
      </c>
      <c r="D93" s="185">
        <f t="shared" si="3"/>
        <v>0.22571820789314023</v>
      </c>
      <c r="E93" s="305">
        <f>'Open Int.'!B97/'Open Int.'!K97</f>
        <v>0.8862212943632568</v>
      </c>
      <c r="F93" s="289">
        <f>'Open Int.'!E97/'Open Int.'!K97</f>
        <v>0.09994780793319416</v>
      </c>
      <c r="G93" s="306">
        <f>'Open Int.'!H97/'Open Int.'!K97</f>
        <v>0.013830897703549061</v>
      </c>
      <c r="H93" s="190">
        <v>16549839</v>
      </c>
      <c r="I93" s="291">
        <v>3309900</v>
      </c>
      <c r="J93" s="315">
        <v>1654400</v>
      </c>
      <c r="K93" s="127" t="str">
        <f t="shared" si="1"/>
        <v>Gross Exposure is less then 30%</v>
      </c>
    </row>
    <row r="94" spans="1:11" s="8" customFormat="1" ht="15">
      <c r="A94" s="239" t="s">
        <v>226</v>
      </c>
      <c r="B94" s="296">
        <f>'Open Int.'!B98</f>
        <v>10981800</v>
      </c>
      <c r="C94" s="299">
        <f>'Open Int.'!R98</f>
        <v>1365.415128</v>
      </c>
      <c r="D94" s="185">
        <f t="shared" si="3"/>
        <v>0.07562921092428271</v>
      </c>
      <c r="E94" s="305">
        <f>'Open Int.'!B98/'Open Int.'!K98</f>
        <v>0.7246990814063985</v>
      </c>
      <c r="F94" s="289">
        <f>'Open Int.'!E98/'Open Int.'!K98</f>
        <v>0.1891035793474818</v>
      </c>
      <c r="G94" s="306">
        <f>'Open Int.'!H98/'Open Int.'!K98</f>
        <v>0.08619733924611973</v>
      </c>
      <c r="H94" s="313">
        <v>145205799</v>
      </c>
      <c r="I94" s="292">
        <v>3144000</v>
      </c>
      <c r="J94" s="314">
        <v>1572000</v>
      </c>
      <c r="K94" s="127" t="str">
        <f t="shared" si="1"/>
        <v>Gross Exposure is less then 30%</v>
      </c>
    </row>
    <row r="95" spans="1:11" s="8" customFormat="1" ht="15">
      <c r="A95" s="239" t="s">
        <v>242</v>
      </c>
      <c r="B95" s="296">
        <f>'Open Int.'!B99</f>
        <v>49868100</v>
      </c>
      <c r="C95" s="299">
        <f>'Open Int.'!R99</f>
        <v>366.36203</v>
      </c>
      <c r="D95" s="185">
        <f>B95/H95</f>
        <v>0.277045</v>
      </c>
      <c r="E95" s="305">
        <f>'Open Int.'!B99/'Open Int.'!K99</f>
        <v>0.8439253925959521</v>
      </c>
      <c r="F95" s="289">
        <f>'Open Int.'!E99/'Open Int.'!K99</f>
        <v>0.14048415443052328</v>
      </c>
      <c r="G95" s="306">
        <f>'Open Int.'!H99/'Open Int.'!K99</f>
        <v>0.015590452973524576</v>
      </c>
      <c r="H95" s="313">
        <v>180000000</v>
      </c>
      <c r="I95" s="292">
        <v>35999100</v>
      </c>
      <c r="J95" s="314">
        <v>17999550</v>
      </c>
      <c r="K95" s="127" t="str">
        <f>IF(D96&gt;=80%,"Gross exposure has crossed 80%,Margin double",IF(D96&gt;=60%,"Gross exposure is Substantial as Open interest has crossed 60%",IF(D96&gt;=40%,"Gross exposure is building up andcrpsses 40% mark",IF(D96&gt;=30%,"Some sign of build up Gross exposure crosses 30%","Gross Exposure is less then 30%"))))</f>
        <v>Gross Exposure is less then 30%</v>
      </c>
    </row>
    <row r="96" spans="1:11" s="8" customFormat="1" ht="15">
      <c r="A96" s="239" t="s">
        <v>227</v>
      </c>
      <c r="B96" s="296">
        <f>'Open Int.'!B100</f>
        <v>3554400</v>
      </c>
      <c r="C96" s="299">
        <f>'Open Int.'!R100</f>
        <v>276.1941</v>
      </c>
      <c r="D96" s="185">
        <f t="shared" si="3"/>
        <v>0.06370592667470064</v>
      </c>
      <c r="E96" s="305">
        <f>'Open Int.'!B100/'Open Int.'!K100</f>
        <v>0.784635761589404</v>
      </c>
      <c r="F96" s="289">
        <f>'Open Int.'!E100/'Open Int.'!K100</f>
        <v>0.17986754966887417</v>
      </c>
      <c r="G96" s="306">
        <f>'Open Int.'!H100/'Open Int.'!K100</f>
        <v>0.035496688741721856</v>
      </c>
      <c r="H96" s="313">
        <v>55793867</v>
      </c>
      <c r="I96" s="292">
        <v>4337400</v>
      </c>
      <c r="J96" s="314">
        <v>2168400</v>
      </c>
      <c r="K96" s="127" t="str">
        <f>IF(D97&gt;=80%,"Gross exposure has crossed 80%,Margin double",IF(D97&gt;=60%,"Gross exposure is Substantial as Open interest has crossed 60%",IF(D97&gt;=40%,"Gross exposure is building up andcrpsses 40% mark",IF(D97&gt;=30%,"Some sign of build up Gross exposure crosses 30%","Gross Exposure is less then 30%"))))</f>
        <v>Gross Exposure is less then 30%</v>
      </c>
    </row>
    <row r="97" spans="1:11" s="8" customFormat="1" ht="15">
      <c r="A97" s="239" t="s">
        <v>228</v>
      </c>
      <c r="B97" s="296">
        <f>'Open Int.'!B101</f>
        <v>5779000</v>
      </c>
      <c r="C97" s="299">
        <f>'Open Int.'!R101</f>
        <v>480.1218</v>
      </c>
      <c r="D97" s="185">
        <f t="shared" si="3"/>
        <v>0.13632277855969877</v>
      </c>
      <c r="E97" s="305">
        <f>'Open Int.'!B101/'Open Int.'!K101</f>
        <v>0.8984065293431792</v>
      </c>
      <c r="F97" s="289">
        <f>'Open Int.'!E101/'Open Int.'!K101</f>
        <v>0.09257675864749319</v>
      </c>
      <c r="G97" s="306">
        <f>'Open Int.'!H101/'Open Int.'!K101</f>
        <v>0.009016712009327634</v>
      </c>
      <c r="H97" s="313">
        <v>42392035</v>
      </c>
      <c r="I97" s="292">
        <v>3602500</v>
      </c>
      <c r="J97" s="314">
        <v>1801000</v>
      </c>
      <c r="K97" s="127"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row>
    <row r="98" spans="1:11" s="8" customFormat="1" ht="15">
      <c r="A98" s="239" t="s">
        <v>53</v>
      </c>
      <c r="B98" s="296">
        <f>'Open Int.'!B102</f>
        <v>2545600</v>
      </c>
      <c r="C98" s="299">
        <f>'Open Int.'!R102</f>
        <v>34.628456</v>
      </c>
      <c r="D98" s="185">
        <f t="shared" si="3"/>
        <v>0.22683107999252927</v>
      </c>
      <c r="E98" s="305">
        <f>'Open Int.'!B102/'Open Int.'!K102</f>
        <v>0.9266161910308678</v>
      </c>
      <c r="F98" s="289">
        <f>'Open Int.'!E102/'Open Int.'!K102</f>
        <v>0.06930693069306931</v>
      </c>
      <c r="G98" s="306">
        <f>'Open Int.'!H102/'Open Int.'!K102</f>
        <v>0.004076878276062901</v>
      </c>
      <c r="H98" s="313">
        <v>11222448</v>
      </c>
      <c r="I98" s="292">
        <v>2243200</v>
      </c>
      <c r="J98" s="314">
        <v>2243200</v>
      </c>
      <c r="K98" s="127"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row>
    <row r="99" spans="1:11" s="8" customFormat="1" ht="15">
      <c r="A99" s="239" t="s">
        <v>254</v>
      </c>
      <c r="B99" s="296">
        <f>'Open Int.'!B103</f>
        <v>242700</v>
      </c>
      <c r="C99" s="299">
        <f>'Open Int.'!R103</f>
        <v>100.3428</v>
      </c>
      <c r="D99" s="185">
        <f t="shared" si="3"/>
        <v>0.08030491382028707</v>
      </c>
      <c r="E99" s="305">
        <f>'Open Int.'!B103/'Open Int.'!K103</f>
        <v>0.992638036809816</v>
      </c>
      <c r="F99" s="289">
        <f>'Open Int.'!E103/'Open Int.'!K103</f>
        <v>0.006748466257668712</v>
      </c>
      <c r="G99" s="306">
        <f>'Open Int.'!H103/'Open Int.'!K103</f>
        <v>0.0006134969325153375</v>
      </c>
      <c r="H99" s="190">
        <v>3022231</v>
      </c>
      <c r="I99" s="291">
        <v>604350</v>
      </c>
      <c r="J99" s="315">
        <v>302100</v>
      </c>
      <c r="K99" s="126"/>
    </row>
    <row r="100" spans="1:11" s="8" customFormat="1" ht="15">
      <c r="A100" s="239" t="s">
        <v>203</v>
      </c>
      <c r="B100" s="296">
        <f>'Open Int.'!B104</f>
        <v>2694000</v>
      </c>
      <c r="C100" s="299">
        <f>'Open Int.'!R104</f>
        <v>44.41041</v>
      </c>
      <c r="D100" s="185">
        <f aca="true" t="shared" si="4" ref="D100:D120">B100/H100</f>
        <v>0.3444620752881066</v>
      </c>
      <c r="E100" s="305">
        <f>'Open Int.'!B104/'Open Int.'!K104</f>
        <v>0.9548112706007443</v>
      </c>
      <c r="F100" s="289">
        <f>'Open Int.'!E104/'Open Int.'!K104</f>
        <v>0.044657097288676235</v>
      </c>
      <c r="G100" s="306">
        <f>'Open Int.'!H104/'Open Int.'!K104</f>
        <v>0.000531632110579479</v>
      </c>
      <c r="H100" s="226">
        <v>7820890</v>
      </c>
      <c r="I100" s="193">
        <v>1563000</v>
      </c>
      <c r="J100" s="316">
        <v>1563000</v>
      </c>
      <c r="K100" s="126"/>
    </row>
    <row r="101" spans="1:11" s="8" customFormat="1" ht="15">
      <c r="A101" s="239" t="s">
        <v>204</v>
      </c>
      <c r="B101" s="296">
        <f>'Open Int.'!B105</f>
        <v>425850</v>
      </c>
      <c r="C101" s="299">
        <f>'Open Int.'!R105</f>
        <v>11.793987999999999</v>
      </c>
      <c r="D101" s="185">
        <f t="shared" si="4"/>
        <v>0.19285636650182056</v>
      </c>
      <c r="E101" s="305">
        <f>'Open Int.'!B105/'Open Int.'!K105</f>
        <v>0.99800796812749</v>
      </c>
      <c r="F101" s="289">
        <f>'Open Int.'!E105/'Open Int.'!K105</f>
        <v>0.00199203187250996</v>
      </c>
      <c r="G101" s="306">
        <f>'Open Int.'!H105/'Open Int.'!K105</f>
        <v>0</v>
      </c>
      <c r="H101" s="226">
        <v>2208120</v>
      </c>
      <c r="I101" s="193">
        <v>441150</v>
      </c>
      <c r="J101" s="316">
        <v>441150</v>
      </c>
      <c r="K101" s="127" t="str">
        <f>IF(D102&gt;=80%,"Gross exposure has crossed 80%,Margin double",IF(D102&gt;=60%,"Gross exposure is Substantial as Open interest has crossed 60%",IF(D102&gt;=40%,"Gross exposure is building up andcrpsses 40% mark",IF(D102&gt;=30%,"Some sign of build up Gross exposure crosses 30%","Gross Exposure is less then 30%"))))</f>
        <v>Gross Exposure is less then 30%</v>
      </c>
    </row>
    <row r="102" spans="1:11" s="8" customFormat="1" ht="15">
      <c r="A102" s="239" t="s">
        <v>172</v>
      </c>
      <c r="B102" s="296">
        <f>'Open Int.'!B106</f>
        <v>6657000</v>
      </c>
      <c r="C102" s="299">
        <f>'Open Int.'!R106</f>
        <v>216.44335125</v>
      </c>
      <c r="D102" s="185">
        <f t="shared" si="4"/>
        <v>0.2758801434427554</v>
      </c>
      <c r="E102" s="305">
        <f>'Open Int.'!B106/'Open Int.'!K106</f>
        <v>0.9806651198762568</v>
      </c>
      <c r="F102" s="289">
        <f>'Open Int.'!E106/'Open Int.'!K106</f>
        <v>0.017788089713843776</v>
      </c>
      <c r="G102" s="306">
        <f>'Open Int.'!H106/'Open Int.'!K106</f>
        <v>0.0015467904098994587</v>
      </c>
      <c r="H102" s="190">
        <v>24130044</v>
      </c>
      <c r="I102" s="291">
        <v>4824750</v>
      </c>
      <c r="J102" s="315">
        <v>2411500</v>
      </c>
      <c r="K102" s="127" t="str">
        <f>IF(D103&gt;=80%,"Gross exposure has crossed 80%,Margin double",IF(D103&gt;=60%,"Gross exposure is Substantial as Open interest has crossed 60%",IF(D103&gt;=40%,"Gross exposure is building up andcrpsses 40% mark",IF(D103&gt;=30%,"Some sign of build up Gross exposure crosses 30%","Gross Exposure is less then 30%"))))</f>
        <v>Gross Exposure is less then 30%</v>
      </c>
    </row>
    <row r="103" spans="1:11" s="8" customFormat="1" ht="15">
      <c r="A103" s="239" t="s">
        <v>173</v>
      </c>
      <c r="B103" s="296">
        <f>'Open Int.'!B107</f>
        <v>1502100</v>
      </c>
      <c r="C103" s="299">
        <f>'Open Int.'!R107</f>
        <v>108.2887785</v>
      </c>
      <c r="D103" s="185">
        <f t="shared" si="4"/>
        <v>0.23356704031795344</v>
      </c>
      <c r="E103" s="305">
        <f>'Open Int.'!B107/'Open Int.'!K107</f>
        <v>0.9997005091344714</v>
      </c>
      <c r="F103" s="289">
        <f>'Open Int.'!E107/'Open Int.'!K107</f>
        <v>0.0002994908655286014</v>
      </c>
      <c r="G103" s="306">
        <f>'Open Int.'!H107/'Open Int.'!K107</f>
        <v>0</v>
      </c>
      <c r="H103" s="190">
        <v>6431130</v>
      </c>
      <c r="I103" s="291">
        <v>1286100</v>
      </c>
      <c r="J103" s="315">
        <v>643050</v>
      </c>
      <c r="K103" s="127" t="str">
        <f>IF(D104&gt;=80%,"Gross exposure has crossed 80%,Margin double",IF(D104&gt;=60%,"Gross exposure is Substantial as Open interest has crossed 60%",IF(D104&gt;=40%,"Gross exposure is building up andcrpsses 40% mark",IF(D104&gt;=30%,"Some sign of build up Gross exposure crosses 30%","Gross Exposure is less then 30%"))))</f>
        <v>Gross Exposure is less then 30%</v>
      </c>
    </row>
    <row r="104" spans="1:11" s="8" customFormat="1" ht="15">
      <c r="A104" s="239" t="s">
        <v>239</v>
      </c>
      <c r="B104" s="296">
        <f>'Open Int.'!B108</f>
        <v>43500</v>
      </c>
      <c r="C104" s="299">
        <f>'Open Int.'!R108</f>
        <v>4.1318475</v>
      </c>
      <c r="D104" s="185">
        <f>B104/H104</f>
        <v>0.03157207141820293</v>
      </c>
      <c r="E104" s="305">
        <f>'Open Int.'!B108/'Open Int.'!K108</f>
        <v>1</v>
      </c>
      <c r="F104" s="289">
        <f>'Open Int.'!E108/'Open Int.'!K108</f>
        <v>0</v>
      </c>
      <c r="G104" s="306">
        <f>'Open Int.'!H108/'Open Int.'!K108</f>
        <v>0</v>
      </c>
      <c r="H104" s="190">
        <v>1377800</v>
      </c>
      <c r="I104" s="291">
        <v>275500</v>
      </c>
      <c r="J104" s="315">
        <v>275500</v>
      </c>
      <c r="K104" s="127"/>
    </row>
    <row r="105" spans="1:11" s="8" customFormat="1" ht="15">
      <c r="A105" s="239" t="s">
        <v>255</v>
      </c>
      <c r="B105" s="296">
        <f>'Open Int.'!B109</f>
        <v>832000</v>
      </c>
      <c r="C105" s="299">
        <f>'Open Int.'!R109</f>
        <v>71.163612</v>
      </c>
      <c r="D105" s="185">
        <f t="shared" si="4"/>
        <v>0.051064874485975575</v>
      </c>
      <c r="E105" s="305">
        <f>'Open Int.'!B109/'Open Int.'!K109</f>
        <v>0.9985597695631301</v>
      </c>
      <c r="F105" s="289">
        <f>'Open Int.'!E109/'Open Int.'!K109</f>
        <v>0.0014402304368698992</v>
      </c>
      <c r="G105" s="306">
        <f>'Open Int.'!H109/'Open Int.'!K109</f>
        <v>0</v>
      </c>
      <c r="H105" s="190">
        <v>16293000</v>
      </c>
      <c r="I105" s="291">
        <v>3062800</v>
      </c>
      <c r="J105" s="315">
        <v>1531200</v>
      </c>
      <c r="K105" s="127" t="str">
        <f aca="true" t="shared" si="5" ref="K105:K111">IF(D106&gt;=80%,"Gross exposure has crossed 80%,Margin double",IF(D106&gt;=60%,"Gross exposure is Substantial as Open interest has crossed 60%",IF(D106&gt;=40%,"Gross exposure is building up andcrpsses 40% mark",IF(D106&gt;=30%,"Some sign of build up Gross exposure crosses 30%","Gross Exposure is less then 30%"))))</f>
        <v>Gross Exposure is less then 30%</v>
      </c>
    </row>
    <row r="106" spans="1:11" s="8" customFormat="1" ht="15">
      <c r="A106" s="239" t="s">
        <v>107</v>
      </c>
      <c r="B106" s="296">
        <f>'Open Int.'!B110</f>
        <v>3389600</v>
      </c>
      <c r="C106" s="299">
        <f>'Open Int.'!R110</f>
        <v>22.551195</v>
      </c>
      <c r="D106" s="185">
        <f t="shared" si="4"/>
        <v>0.09684571428571428</v>
      </c>
      <c r="E106" s="305">
        <f>'Open Int.'!B110/'Open Int.'!K110</f>
        <v>0.8875621890547264</v>
      </c>
      <c r="F106" s="289">
        <f>'Open Int.'!E110/'Open Int.'!K110</f>
        <v>0.10746268656716418</v>
      </c>
      <c r="G106" s="306">
        <f>'Open Int.'!H110/'Open Int.'!K110</f>
        <v>0.004975124378109453</v>
      </c>
      <c r="H106" s="313">
        <v>35000000</v>
      </c>
      <c r="I106" s="292">
        <v>6999600</v>
      </c>
      <c r="J106" s="314">
        <v>6999600</v>
      </c>
      <c r="K106" s="127" t="str">
        <f t="shared" si="5"/>
        <v>Gross Exposure is less then 30%</v>
      </c>
    </row>
    <row r="107" spans="1:11" s="8" customFormat="1" ht="15">
      <c r="A107" s="239" t="s">
        <v>174</v>
      </c>
      <c r="B107" s="296">
        <f>'Open Int.'!B111</f>
        <v>3086100</v>
      </c>
      <c r="C107" s="299">
        <f>'Open Int.'!R111</f>
        <v>63.66954375</v>
      </c>
      <c r="D107" s="185">
        <f t="shared" si="4"/>
        <v>0.15091278247551537</v>
      </c>
      <c r="E107" s="305">
        <f>'Open Int.'!B111/'Open Int.'!K111</f>
        <v>0.983225806451613</v>
      </c>
      <c r="F107" s="289">
        <f>'Open Int.'!E111/'Open Int.'!K111</f>
        <v>0.015053763440860216</v>
      </c>
      <c r="G107" s="306">
        <f>'Open Int.'!H111/'Open Int.'!K111</f>
        <v>0.0017204301075268817</v>
      </c>
      <c r="H107" s="190">
        <v>20449560</v>
      </c>
      <c r="I107" s="291">
        <v>4089150</v>
      </c>
      <c r="J107" s="315">
        <v>2178900</v>
      </c>
      <c r="K107" s="127" t="str">
        <f t="shared" si="5"/>
        <v>Gross Exposure is less then 30%</v>
      </c>
    </row>
    <row r="108" spans="1:11" s="8" customFormat="1" ht="15">
      <c r="A108" s="239" t="s">
        <v>231</v>
      </c>
      <c r="B108" s="296">
        <f>'Open Int.'!B112</f>
        <v>3293400</v>
      </c>
      <c r="C108" s="299">
        <f>'Open Int.'!R112</f>
        <v>246.75264075</v>
      </c>
      <c r="D108" s="185">
        <f t="shared" si="4"/>
        <v>0.06483128933536708</v>
      </c>
      <c r="E108" s="305">
        <f>'Open Int.'!B112/'Open Int.'!K112</f>
        <v>0.9715259187150158</v>
      </c>
      <c r="F108" s="289">
        <f>'Open Int.'!E112/'Open Int.'!K112</f>
        <v>0.02506692625943052</v>
      </c>
      <c r="G108" s="306">
        <f>'Open Int.'!H112/'Open Int.'!K112</f>
        <v>0.0034071550255536627</v>
      </c>
      <c r="H108" s="313">
        <v>50799545</v>
      </c>
      <c r="I108" s="292">
        <v>3806550</v>
      </c>
      <c r="J108" s="314">
        <v>1903275</v>
      </c>
      <c r="K108" s="127" t="str">
        <f t="shared" si="5"/>
        <v>Gross Exposure is less then 30%</v>
      </c>
    </row>
    <row r="109" spans="1:11" s="8" customFormat="1" ht="15">
      <c r="A109" s="239" t="s">
        <v>256</v>
      </c>
      <c r="B109" s="296">
        <f>'Open Int.'!B113</f>
        <v>1312000</v>
      </c>
      <c r="C109" s="299">
        <f>'Open Int.'!R113</f>
        <v>56.802304</v>
      </c>
      <c r="D109" s="185">
        <f t="shared" si="4"/>
        <v>0.13855359341701465</v>
      </c>
      <c r="E109" s="305">
        <f>'Open Int.'!B113/'Open Int.'!K113</f>
        <v>0.9855769230769231</v>
      </c>
      <c r="F109" s="289">
        <f>'Open Int.'!E113/'Open Int.'!K113</f>
        <v>0.014423076923076924</v>
      </c>
      <c r="G109" s="306">
        <f>'Open Int.'!H113/'Open Int.'!K113</f>
        <v>0</v>
      </c>
      <c r="H109" s="313">
        <v>9469260</v>
      </c>
      <c r="I109" s="292">
        <v>1893600</v>
      </c>
      <c r="J109" s="314">
        <v>999200</v>
      </c>
      <c r="K109" s="127" t="str">
        <f t="shared" si="5"/>
        <v>Gross Exposure is less then 30%</v>
      </c>
    </row>
    <row r="110" spans="1:11" s="8" customFormat="1" ht="15">
      <c r="A110" s="239" t="s">
        <v>208</v>
      </c>
      <c r="B110" s="296">
        <f>'Open Int.'!B114</f>
        <v>7854300</v>
      </c>
      <c r="C110" s="299">
        <f>'Open Int.'!R114</f>
        <v>460.335315375</v>
      </c>
      <c r="D110" s="185">
        <f t="shared" si="4"/>
        <v>0.09692104437555615</v>
      </c>
      <c r="E110" s="305">
        <f>'Open Int.'!B114/'Open Int.'!K114</f>
        <v>0.7282969268323215</v>
      </c>
      <c r="F110" s="289">
        <f>'Open Int.'!E114/'Open Int.'!K114</f>
        <v>0.22645052262627527</v>
      </c>
      <c r="G110" s="306">
        <f>'Open Int.'!H114/'Open Int.'!K114</f>
        <v>0.045252550541403265</v>
      </c>
      <c r="H110" s="313">
        <v>81038128</v>
      </c>
      <c r="I110" s="292">
        <v>5800275</v>
      </c>
      <c r="J110" s="314">
        <v>2899800</v>
      </c>
      <c r="K110" s="127" t="str">
        <f t="shared" si="5"/>
        <v>Gross Exposure is less then 30%</v>
      </c>
    </row>
    <row r="111" spans="1:11" s="8" customFormat="1" ht="15">
      <c r="A111" s="239" t="s">
        <v>229</v>
      </c>
      <c r="B111" s="296">
        <f>'Open Int.'!B115</f>
        <v>966900</v>
      </c>
      <c r="C111" s="299">
        <f>'Open Int.'!R115</f>
        <v>63.4016075</v>
      </c>
      <c r="D111" s="185">
        <f t="shared" si="4"/>
        <v>0.13163107359169454</v>
      </c>
      <c r="E111" s="305">
        <f>'Open Int.'!B115/'Open Int.'!K115</f>
        <v>0.9954699886749717</v>
      </c>
      <c r="F111" s="289">
        <f>'Open Int.'!E115/'Open Int.'!K115</f>
        <v>0.003963759909399773</v>
      </c>
      <c r="G111" s="306">
        <f>'Open Int.'!H115/'Open Int.'!K115</f>
        <v>0.0005662514156285391</v>
      </c>
      <c r="H111" s="313">
        <v>7345530</v>
      </c>
      <c r="I111" s="292">
        <v>1469050</v>
      </c>
      <c r="J111" s="314">
        <v>734250</v>
      </c>
      <c r="K111" s="127" t="str">
        <f t="shared" si="5"/>
        <v>Gross Exposure is less then 30%</v>
      </c>
    </row>
    <row r="112" spans="1:11" s="8" customFormat="1" ht="15">
      <c r="A112" s="239" t="s">
        <v>136</v>
      </c>
      <c r="B112" s="296">
        <f>'Open Int.'!B116</f>
        <v>1514750</v>
      </c>
      <c r="C112" s="299">
        <f>'Open Int.'!R116</f>
        <v>254.70271875</v>
      </c>
      <c r="D112" s="185">
        <f t="shared" si="4"/>
        <v>0.1104997968364851</v>
      </c>
      <c r="E112" s="305">
        <f>'Open Int.'!B116/'Open Int.'!K116</f>
        <v>0.9745858130931317</v>
      </c>
      <c r="F112" s="289">
        <f>'Open Int.'!E116/'Open Int.'!K116</f>
        <v>0.024449091201544152</v>
      </c>
      <c r="G112" s="306">
        <f>'Open Int.'!H116/'Open Int.'!K116</f>
        <v>0.0009650957053241113</v>
      </c>
      <c r="H112" s="313">
        <v>13708170</v>
      </c>
      <c r="I112" s="292">
        <v>1682500</v>
      </c>
      <c r="J112" s="314">
        <v>841250</v>
      </c>
      <c r="K112" s="126"/>
    </row>
    <row r="113" spans="1:11" s="8" customFormat="1" ht="15">
      <c r="A113" s="239" t="s">
        <v>257</v>
      </c>
      <c r="B113" s="296">
        <f>'Open Int.'!B117</f>
        <v>876252</v>
      </c>
      <c r="C113" s="299">
        <f>'Open Int.'!R117</f>
        <v>51.55430286</v>
      </c>
      <c r="D113" s="185">
        <f t="shared" si="4"/>
        <v>0.21997164788449888</v>
      </c>
      <c r="E113" s="305">
        <f>'Open Int.'!B117/'Open Int.'!K117</f>
        <v>0.9852125693160814</v>
      </c>
      <c r="F113" s="289">
        <f>'Open Int.'!E117/'Open Int.'!K117</f>
        <v>0.012014787430683918</v>
      </c>
      <c r="G113" s="306">
        <f>'Open Int.'!H117/'Open Int.'!K117</f>
        <v>0.0027726432532347504</v>
      </c>
      <c r="H113" s="318">
        <v>3983477</v>
      </c>
      <c r="I113" s="294">
        <v>796518</v>
      </c>
      <c r="J113" s="315">
        <v>716784</v>
      </c>
      <c r="K113" s="126"/>
    </row>
    <row r="114" spans="1:11" s="8" customFormat="1" ht="15">
      <c r="A114" s="239" t="s">
        <v>196</v>
      </c>
      <c r="B114" s="296">
        <f>'Open Int.'!B118</f>
        <v>1059050</v>
      </c>
      <c r="C114" s="299">
        <f>'Open Int.'!R118</f>
        <v>11.672265</v>
      </c>
      <c r="D114" s="185">
        <f t="shared" si="4"/>
        <v>0.05163903279928222</v>
      </c>
      <c r="E114" s="305">
        <f>'Open Int.'!B118/'Open Int.'!K118</f>
        <v>0.9889807162534435</v>
      </c>
      <c r="F114" s="289">
        <f>'Open Int.'!E118/'Open Int.'!K118</f>
        <v>0.011019283746556474</v>
      </c>
      <c r="G114" s="306">
        <f>'Open Int.'!H118/'Open Int.'!K118</f>
        <v>0</v>
      </c>
      <c r="H114" s="318">
        <v>20508711</v>
      </c>
      <c r="I114" s="294">
        <v>4100500</v>
      </c>
      <c r="J114" s="315">
        <v>4035600</v>
      </c>
      <c r="K114" s="127" t="str">
        <f aca="true" t="shared" si="6" ref="K114:K119">IF(D115&gt;=80%,"Gross exposure has crossed 80%,Margin double",IF(D115&gt;=60%,"Gross exposure is Substantial as Open interest has crossed 60%",IF(D115&gt;=40%,"Gross exposure is building up andcrpsses 40% mark",IF(D115&gt;=30%,"Some sign of build up Gross exposure crosses 30%","Gross Exposure is less then 30%"))))</f>
        <v>Gross Exposure is less then 30%</v>
      </c>
    </row>
    <row r="115" spans="1:11" s="8" customFormat="1" ht="15">
      <c r="A115" s="239" t="s">
        <v>98</v>
      </c>
      <c r="B115" s="296">
        <f>'Open Int.'!B119</f>
        <v>2108400</v>
      </c>
      <c r="C115" s="299">
        <f>'Open Int.'!R119</f>
        <v>21.6343575</v>
      </c>
      <c r="D115" s="185">
        <f t="shared" si="4"/>
        <v>0.07116147721830313</v>
      </c>
      <c r="E115" s="305">
        <f>'Open Int.'!B119/'Open Int.'!K119</f>
        <v>0.9253456221198156</v>
      </c>
      <c r="F115" s="289">
        <f>'Open Int.'!E119/'Open Int.'!K119</f>
        <v>0.07373271889400922</v>
      </c>
      <c r="G115" s="306">
        <f>'Open Int.'!H119/'Open Int.'!K119</f>
        <v>0.0009216589861751152</v>
      </c>
      <c r="H115" s="313">
        <v>29628390</v>
      </c>
      <c r="I115" s="292">
        <v>5924100</v>
      </c>
      <c r="J115" s="314">
        <v>4674600</v>
      </c>
      <c r="K115" s="127" t="str">
        <f t="shared" si="6"/>
        <v>Gross Exposure is less then 30%</v>
      </c>
    </row>
    <row r="116" spans="1:11" s="8" customFormat="1" ht="15">
      <c r="A116" s="239" t="s">
        <v>175</v>
      </c>
      <c r="B116" s="296">
        <f>'Open Int.'!B120</f>
        <v>377100</v>
      </c>
      <c r="C116" s="299">
        <f>'Open Int.'!R120</f>
        <v>9.6820425</v>
      </c>
      <c r="D116" s="185">
        <f t="shared" si="4"/>
        <v>0.03136454483982124</v>
      </c>
      <c r="E116" s="305">
        <f>'Open Int.'!B120/'Open Int.'!K120</f>
        <v>1</v>
      </c>
      <c r="F116" s="289">
        <f>'Open Int.'!E120/'Open Int.'!K120</f>
        <v>0</v>
      </c>
      <c r="G116" s="306">
        <f>'Open Int.'!H120/'Open Int.'!K120</f>
        <v>0</v>
      </c>
      <c r="H116" s="190">
        <v>12023130</v>
      </c>
      <c r="I116" s="291">
        <v>2403900</v>
      </c>
      <c r="J116" s="315">
        <v>1752300</v>
      </c>
      <c r="K116" s="127" t="str">
        <f t="shared" si="6"/>
        <v>Gross Exposure is less then 30%</v>
      </c>
    </row>
    <row r="117" spans="1:11" s="8" customFormat="1" ht="15">
      <c r="A117" s="239" t="s">
        <v>176</v>
      </c>
      <c r="B117" s="296">
        <f>'Open Int.'!B121</f>
        <v>3346500</v>
      </c>
      <c r="C117" s="299">
        <f>'Open Int.'!R121</f>
        <v>14.0734125</v>
      </c>
      <c r="D117" s="185">
        <f t="shared" si="4"/>
        <v>0.0836625</v>
      </c>
      <c r="E117" s="305">
        <f>'Open Int.'!B121/'Open Int.'!K121</f>
        <v>0.9238095238095239</v>
      </c>
      <c r="F117" s="289">
        <f>'Open Int.'!E121/'Open Int.'!K121</f>
        <v>0.07142857142857142</v>
      </c>
      <c r="G117" s="306">
        <f>'Open Int.'!H121/'Open Int.'!K121</f>
        <v>0.004761904761904762</v>
      </c>
      <c r="H117" s="190">
        <v>40000000</v>
      </c>
      <c r="I117" s="291">
        <v>7997100</v>
      </c>
      <c r="J117" s="315">
        <v>7997100</v>
      </c>
      <c r="K117" s="127" t="str">
        <f t="shared" si="6"/>
        <v>Gross Exposure is less then 30%</v>
      </c>
    </row>
    <row r="118" spans="1:11" s="8" customFormat="1" ht="15">
      <c r="A118" s="239" t="s">
        <v>177</v>
      </c>
      <c r="B118" s="296">
        <f>'Open Int.'!B122</f>
        <v>2823450</v>
      </c>
      <c r="C118" s="299">
        <f>'Open Int.'!R122</f>
        <v>101.17197825</v>
      </c>
      <c r="D118" s="185">
        <f t="shared" si="4"/>
        <v>0.17241827833437878</v>
      </c>
      <c r="E118" s="305">
        <f>'Open Int.'!B122/'Open Int.'!K122</f>
        <v>0.9392245895913378</v>
      </c>
      <c r="F118" s="289">
        <f>'Open Int.'!E122/'Open Int.'!K122</f>
        <v>0.059378274537198746</v>
      </c>
      <c r="G118" s="306">
        <f>'Open Int.'!H122/'Open Int.'!K122</f>
        <v>0.0013971358714634998</v>
      </c>
      <c r="H118" s="190">
        <v>16375584</v>
      </c>
      <c r="I118" s="291">
        <v>3274950</v>
      </c>
      <c r="J118" s="315">
        <v>1636950</v>
      </c>
      <c r="K118" s="127" t="str">
        <f t="shared" si="6"/>
        <v>Gross Exposure is less then 30%</v>
      </c>
    </row>
    <row r="119" spans="1:16" s="8" customFormat="1" ht="15.75" thickBot="1">
      <c r="A119" s="239" t="s">
        <v>54</v>
      </c>
      <c r="B119" s="296">
        <f>'Open Int.'!B123</f>
        <v>4543800</v>
      </c>
      <c r="C119" s="299">
        <f>'Open Int.'!R123</f>
        <v>196.698894</v>
      </c>
      <c r="D119" s="185">
        <f t="shared" si="4"/>
        <v>0.1343071026873835</v>
      </c>
      <c r="E119" s="305">
        <f>'Open Int.'!B123/'Open Int.'!K123</f>
        <v>0.9755249259306968</v>
      </c>
      <c r="F119" s="289">
        <f>'Open Int.'!E123/'Open Int.'!K123</f>
        <v>0.024346257889990983</v>
      </c>
      <c r="G119" s="306">
        <f>'Open Int.'!H123/'Open Int.'!K123</f>
        <v>0.0001288161793121216</v>
      </c>
      <c r="H119" s="313">
        <v>33831420</v>
      </c>
      <c r="I119" s="292">
        <v>6670800</v>
      </c>
      <c r="J119" s="314">
        <v>3335400</v>
      </c>
      <c r="K119" s="128" t="str">
        <f t="shared" si="6"/>
        <v>Gross Exposure is less then 30%</v>
      </c>
      <c r="P119" s="103"/>
    </row>
    <row r="120" spans="1:10" s="4" customFormat="1" ht="15" thickBot="1">
      <c r="A120" s="240" t="s">
        <v>178</v>
      </c>
      <c r="B120" s="297">
        <f>'Open Int.'!B124</f>
        <v>932400</v>
      </c>
      <c r="C120" s="300">
        <f>'Open Int.'!R124</f>
        <v>31.944462</v>
      </c>
      <c r="D120" s="186">
        <f t="shared" si="4"/>
        <v>0.18081541468863446</v>
      </c>
      <c r="E120" s="307">
        <f>'Open Int.'!B124/'Open Int.'!K124</f>
        <v>0.9948783610755442</v>
      </c>
      <c r="F120" s="308">
        <f>'Open Int.'!E124/'Open Int.'!K124</f>
        <v>0.005121638924455826</v>
      </c>
      <c r="G120" s="309">
        <f>'Open Int.'!H124/'Open Int.'!K124</f>
        <v>0</v>
      </c>
      <c r="H120" s="320">
        <v>5156640</v>
      </c>
      <c r="I120" s="321">
        <v>1030800</v>
      </c>
      <c r="J120" s="322">
        <v>1030800</v>
      </c>
    </row>
    <row r="121" spans="2:9" s="4" customFormat="1" ht="14.25">
      <c r="B121" s="73"/>
      <c r="H121" s="65"/>
      <c r="I121" s="65"/>
    </row>
    <row r="122" spans="2:9" s="4" customFormat="1" ht="14.25">
      <c r="B122" s="73"/>
      <c r="H122" s="65"/>
      <c r="I122" s="65"/>
    </row>
    <row r="123" spans="1:10" ht="14.25">
      <c r="A123" s="4"/>
      <c r="B123" s="73"/>
      <c r="C123" s="4"/>
      <c r="D123" s="4"/>
      <c r="E123" s="4"/>
      <c r="F123" s="4"/>
      <c r="G123" s="4"/>
      <c r="H123" s="65"/>
      <c r="I123" s="65"/>
      <c r="J123" s="4"/>
    </row>
    <row r="124" spans="2:8" ht="12.75">
      <c r="B124" s="1"/>
      <c r="F124" s="78"/>
      <c r="G124" s="4"/>
      <c r="H124" s="65"/>
    </row>
    <row r="125" spans="6:8" ht="12.75">
      <c r="F125" s="78"/>
      <c r="G125" s="4"/>
      <c r="H125" s="65"/>
    </row>
    <row r="126" spans="6:8" ht="12.75">
      <c r="F126" s="4"/>
      <c r="G126" s="4"/>
      <c r="H126" s="65"/>
    </row>
  </sheetData>
  <mergeCells count="1">
    <mergeCell ref="A1:K1"/>
  </mergeCell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N41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P47" sqref="P47"/>
    </sheetView>
  </sheetViews>
  <sheetFormatPr defaultColWidth="9.140625" defaultRowHeight="12.75"/>
  <cols>
    <col min="1" max="1" width="12.140625" style="32" customWidth="1"/>
    <col min="2" max="2" width="8.8515625" style="4" customWidth="1"/>
    <col min="3" max="3" width="10.00390625" style="4" customWidth="1"/>
    <col min="4" max="4" width="8.7109375" style="122" customWidth="1"/>
    <col min="5" max="5" width="11.57421875" style="4" customWidth="1"/>
    <col min="6" max="7" width="9.421875" style="4" customWidth="1"/>
    <col min="8" max="8" width="12.421875" style="131" hidden="1" customWidth="1"/>
    <col min="9" max="9" width="10.57421875" style="7" hidden="1" customWidth="1"/>
    <col min="10" max="10" width="12.00390625" style="125" customWidth="1"/>
    <col min="11" max="11" width="9.140625" style="4" customWidth="1"/>
    <col min="12" max="12" width="9.7109375" style="4" customWidth="1"/>
    <col min="13" max="13" width="9.140625" style="4" customWidth="1"/>
    <col min="14" max="15" width="9.140625" style="5" customWidth="1"/>
    <col min="16" max="16" width="11.57421875" style="5" bestFit="1" customWidth="1"/>
    <col min="17" max="16384" width="9.140625" style="5" customWidth="1"/>
  </cols>
  <sheetData>
    <row r="1" spans="1:13" s="72" customFormat="1" ht="19.5" customHeight="1" thickBot="1">
      <c r="A1" s="499" t="s">
        <v>42</v>
      </c>
      <c r="B1" s="500"/>
      <c r="C1" s="500"/>
      <c r="D1" s="500"/>
      <c r="E1" s="500"/>
      <c r="F1" s="500"/>
      <c r="G1" s="35"/>
      <c r="H1" s="129"/>
      <c r="I1" s="36"/>
      <c r="J1" s="123"/>
      <c r="K1" s="37"/>
      <c r="L1" s="38"/>
      <c r="M1" s="39"/>
    </row>
    <row r="2" spans="1:13" s="41" customFormat="1" ht="31.5" customHeight="1" thickBot="1">
      <c r="A2" s="504" t="s">
        <v>38</v>
      </c>
      <c r="B2" s="506" t="s">
        <v>15</v>
      </c>
      <c r="C2" s="508" t="s">
        <v>43</v>
      </c>
      <c r="D2" s="510" t="s">
        <v>88</v>
      </c>
      <c r="E2" s="511"/>
      <c r="F2" s="512"/>
      <c r="G2" s="513" t="s">
        <v>110</v>
      </c>
      <c r="H2" s="513"/>
      <c r="I2" s="513"/>
      <c r="J2" s="503"/>
      <c r="K2" s="501" t="s">
        <v>44</v>
      </c>
      <c r="L2" s="502"/>
      <c r="M2" s="503"/>
    </row>
    <row r="3" spans="1:13" s="41" customFormat="1" ht="27.75" thickBot="1">
      <c r="A3" s="505"/>
      <c r="B3" s="507"/>
      <c r="C3" s="509"/>
      <c r="D3" s="142" t="s">
        <v>89</v>
      </c>
      <c r="E3" s="106" t="s">
        <v>45</v>
      </c>
      <c r="F3" s="143" t="s">
        <v>20</v>
      </c>
      <c r="G3" s="40" t="s">
        <v>45</v>
      </c>
      <c r="H3" s="130" t="s">
        <v>108</v>
      </c>
      <c r="I3" s="42" t="s">
        <v>109</v>
      </c>
      <c r="J3" s="124" t="s">
        <v>20</v>
      </c>
      <c r="K3" s="175" t="s">
        <v>21</v>
      </c>
      <c r="L3" s="112" t="s">
        <v>22</v>
      </c>
      <c r="M3" s="113" t="s">
        <v>24</v>
      </c>
    </row>
    <row r="4" spans="1:14" s="9" customFormat="1" ht="15">
      <c r="A4" s="108" t="s">
        <v>205</v>
      </c>
      <c r="B4" s="210">
        <v>100</v>
      </c>
      <c r="C4" s="344">
        <f>Volume!J4</f>
        <v>3673.3</v>
      </c>
      <c r="D4" s="458">
        <v>502.07</v>
      </c>
      <c r="E4" s="263">
        <f>D4*B4</f>
        <v>50207</v>
      </c>
      <c r="F4" s="264">
        <f>D4/C4*100</f>
        <v>13.66809136199058</v>
      </c>
      <c r="G4" s="366">
        <f>(B4*C4)*H4%+E4</f>
        <v>61226.9</v>
      </c>
      <c r="H4" s="364">
        <v>3</v>
      </c>
      <c r="I4" s="268">
        <f aca="true" t="shared" si="0" ref="I4:I9">G4/B4</f>
        <v>612.269</v>
      </c>
      <c r="J4" s="269">
        <f aca="true" t="shared" si="1" ref="J4:J66">I4/C4</f>
        <v>0.1666809136199058</v>
      </c>
      <c r="K4" s="273">
        <f>M4/16</f>
        <v>1.7289666875</v>
      </c>
      <c r="L4" s="274">
        <f>K4*SQRT(30)</f>
        <v>9.469940559187354</v>
      </c>
      <c r="M4" s="275">
        <v>27.663467</v>
      </c>
      <c r="N4" s="95"/>
    </row>
    <row r="5" spans="1:14" s="9" customFormat="1" ht="15">
      <c r="A5" s="239" t="s">
        <v>90</v>
      </c>
      <c r="B5" s="211">
        <v>100</v>
      </c>
      <c r="C5" s="345">
        <f>Volume!J5</f>
        <v>3533.05</v>
      </c>
      <c r="D5" s="455">
        <v>487.04</v>
      </c>
      <c r="E5" s="260">
        <f aca="true" t="shared" si="2" ref="E5:E68">D5*B5</f>
        <v>48704</v>
      </c>
      <c r="F5" s="265">
        <f aca="true" t="shared" si="3" ref="F5:F68">D5/C5*100</f>
        <v>13.785256364897187</v>
      </c>
      <c r="G5" s="367">
        <f aca="true" t="shared" si="4" ref="G5:G67">(B5*C5)*H5%+E5</f>
        <v>59303.15</v>
      </c>
      <c r="H5" s="365">
        <v>3</v>
      </c>
      <c r="I5" s="261">
        <f t="shared" si="0"/>
        <v>593.0315</v>
      </c>
      <c r="J5" s="270">
        <f t="shared" si="1"/>
        <v>0.16785256364897186</v>
      </c>
      <c r="K5" s="276">
        <f>M5/16</f>
        <v>1.63782525</v>
      </c>
      <c r="L5" s="262">
        <f>K5*SQRT(30)</f>
        <v>8.97073834676538</v>
      </c>
      <c r="M5" s="277">
        <v>26.205204</v>
      </c>
      <c r="N5" s="95"/>
    </row>
    <row r="6" spans="1:14" s="9" customFormat="1" ht="15">
      <c r="A6" s="239" t="s">
        <v>9</v>
      </c>
      <c r="B6" s="211">
        <v>100</v>
      </c>
      <c r="C6" s="345">
        <f>Volume!J6</f>
        <v>2776.85</v>
      </c>
      <c r="D6" s="455">
        <v>422.67</v>
      </c>
      <c r="E6" s="260">
        <f t="shared" si="2"/>
        <v>42267</v>
      </c>
      <c r="F6" s="265">
        <f t="shared" si="3"/>
        <v>15.22120388209662</v>
      </c>
      <c r="G6" s="367">
        <f t="shared" si="4"/>
        <v>50597.55</v>
      </c>
      <c r="H6" s="365">
        <v>3</v>
      </c>
      <c r="I6" s="261">
        <f t="shared" si="0"/>
        <v>505.9755</v>
      </c>
      <c r="J6" s="270">
        <f t="shared" si="1"/>
        <v>0.1822120388209662</v>
      </c>
      <c r="K6" s="276">
        <f aca="true" t="shared" si="5" ref="K6:K69">M6/16</f>
        <v>1.3913230625</v>
      </c>
      <c r="L6" s="262">
        <f aca="true" t="shared" si="6" ref="L6:L69">K6*SQRT(30)</f>
        <v>7.6205902610842005</v>
      </c>
      <c r="M6" s="277">
        <v>22.261169</v>
      </c>
      <c r="N6" s="95"/>
    </row>
    <row r="7" spans="1:13" s="8" customFormat="1" ht="15">
      <c r="A7" s="239" t="s">
        <v>152</v>
      </c>
      <c r="B7" s="211">
        <v>200</v>
      </c>
      <c r="C7" s="345">
        <f>Volume!J7</f>
        <v>2214.65</v>
      </c>
      <c r="D7" s="455">
        <v>514.01</v>
      </c>
      <c r="E7" s="260">
        <f t="shared" si="2"/>
        <v>102802</v>
      </c>
      <c r="F7" s="265">
        <f t="shared" si="3"/>
        <v>23.209536495608784</v>
      </c>
      <c r="G7" s="367">
        <f t="shared" si="4"/>
        <v>124948.5</v>
      </c>
      <c r="H7" s="365">
        <v>5</v>
      </c>
      <c r="I7" s="261">
        <f t="shared" si="0"/>
        <v>624.7425</v>
      </c>
      <c r="J7" s="270">
        <f t="shared" si="1"/>
        <v>0.28209536495608784</v>
      </c>
      <c r="K7" s="276">
        <f t="shared" si="5"/>
        <v>1.734763875</v>
      </c>
      <c r="L7" s="262">
        <f t="shared" si="6"/>
        <v>9.501693062825723</v>
      </c>
      <c r="M7" s="277">
        <v>27.756222</v>
      </c>
    </row>
    <row r="8" spans="1:13" s="9" customFormat="1" ht="15">
      <c r="A8" s="239" t="s">
        <v>0</v>
      </c>
      <c r="B8" s="211">
        <v>750</v>
      </c>
      <c r="C8" s="345">
        <f>Volume!J8</f>
        <v>715.85</v>
      </c>
      <c r="D8" s="455">
        <v>161.58</v>
      </c>
      <c r="E8" s="260">
        <f t="shared" si="2"/>
        <v>121185.00000000001</v>
      </c>
      <c r="F8" s="265">
        <f t="shared" si="3"/>
        <v>22.571767828455684</v>
      </c>
      <c r="G8" s="367">
        <f t="shared" si="4"/>
        <v>148029.375</v>
      </c>
      <c r="H8" s="365">
        <v>5</v>
      </c>
      <c r="I8" s="261">
        <f t="shared" si="0"/>
        <v>197.3725</v>
      </c>
      <c r="J8" s="270">
        <f t="shared" si="1"/>
        <v>0.2757176782845568</v>
      </c>
      <c r="K8" s="276">
        <f t="shared" si="5"/>
        <v>2.153057125</v>
      </c>
      <c r="L8" s="262">
        <f t="shared" si="6"/>
        <v>11.792779549597203</v>
      </c>
      <c r="M8" s="277">
        <v>34.448914</v>
      </c>
    </row>
    <row r="9" spans="1:13" s="8" customFormat="1" ht="15">
      <c r="A9" s="239" t="s">
        <v>153</v>
      </c>
      <c r="B9" s="211">
        <v>2450</v>
      </c>
      <c r="C9" s="345">
        <f>Volume!J9</f>
        <v>70.8</v>
      </c>
      <c r="D9" s="455">
        <v>13.47</v>
      </c>
      <c r="E9" s="260">
        <f t="shared" si="2"/>
        <v>33001.5</v>
      </c>
      <c r="F9" s="265">
        <f t="shared" si="3"/>
        <v>19.02542372881356</v>
      </c>
      <c r="G9" s="367">
        <f t="shared" si="4"/>
        <v>41674.5</v>
      </c>
      <c r="H9" s="365">
        <v>5</v>
      </c>
      <c r="I9" s="261">
        <f t="shared" si="0"/>
        <v>17.01</v>
      </c>
      <c r="J9" s="270">
        <f t="shared" si="1"/>
        <v>0.24025423728813564</v>
      </c>
      <c r="K9" s="276">
        <f t="shared" si="5"/>
        <v>2.4103975</v>
      </c>
      <c r="L9" s="262">
        <f t="shared" si="6"/>
        <v>13.202290833040587</v>
      </c>
      <c r="M9" s="277">
        <v>38.56636</v>
      </c>
    </row>
    <row r="10" spans="1:13" s="8" customFormat="1" ht="15">
      <c r="A10" s="239" t="s">
        <v>197</v>
      </c>
      <c r="B10" s="211">
        <v>3350</v>
      </c>
      <c r="C10" s="345">
        <f>Volume!J10</f>
        <v>67.35</v>
      </c>
      <c r="D10" s="226">
        <v>16.88</v>
      </c>
      <c r="E10" s="260">
        <f t="shared" si="2"/>
        <v>56548</v>
      </c>
      <c r="F10" s="265">
        <f t="shared" si="3"/>
        <v>25.06310319227914</v>
      </c>
      <c r="G10" s="367">
        <f t="shared" si="4"/>
        <v>67829.125</v>
      </c>
      <c r="H10" s="365">
        <v>5</v>
      </c>
      <c r="I10" s="261">
        <f aca="true" t="shared" si="7" ref="I10:I72">G10/B10</f>
        <v>20.2475</v>
      </c>
      <c r="J10" s="270">
        <f t="shared" si="1"/>
        <v>0.3006310319227914</v>
      </c>
      <c r="K10" s="276">
        <f t="shared" si="5"/>
        <v>2.2596244375</v>
      </c>
      <c r="L10" s="262">
        <f t="shared" si="6"/>
        <v>12.376472759086724</v>
      </c>
      <c r="M10" s="256">
        <v>36.153991</v>
      </c>
    </row>
    <row r="11" spans="1:13" s="9" customFormat="1" ht="15">
      <c r="A11" s="239" t="s">
        <v>91</v>
      </c>
      <c r="B11" s="211">
        <v>2300</v>
      </c>
      <c r="C11" s="345">
        <f>Volume!J11</f>
        <v>62</v>
      </c>
      <c r="D11" s="455">
        <v>13.97</v>
      </c>
      <c r="E11" s="260">
        <f t="shared" si="2"/>
        <v>32131</v>
      </c>
      <c r="F11" s="265">
        <f t="shared" si="3"/>
        <v>22.53225806451613</v>
      </c>
      <c r="G11" s="367">
        <f t="shared" si="4"/>
        <v>39261</v>
      </c>
      <c r="H11" s="365">
        <v>5</v>
      </c>
      <c r="I11" s="261">
        <f t="shared" si="7"/>
        <v>17.07</v>
      </c>
      <c r="J11" s="270">
        <f t="shared" si="1"/>
        <v>0.2753225806451613</v>
      </c>
      <c r="K11" s="276">
        <f t="shared" si="5"/>
        <v>2.646785</v>
      </c>
      <c r="L11" s="262">
        <f t="shared" si="6"/>
        <v>14.49703849366311</v>
      </c>
      <c r="M11" s="277">
        <v>42.34856</v>
      </c>
    </row>
    <row r="12" spans="1:13" s="9" customFormat="1" ht="15">
      <c r="A12" s="239" t="s">
        <v>104</v>
      </c>
      <c r="B12" s="211">
        <v>2150</v>
      </c>
      <c r="C12" s="345">
        <f>Volume!J12</f>
        <v>55.45</v>
      </c>
      <c r="D12" s="455">
        <v>14.67</v>
      </c>
      <c r="E12" s="260">
        <f t="shared" si="2"/>
        <v>31540.5</v>
      </c>
      <c r="F12" s="265">
        <f t="shared" si="3"/>
        <v>26.45626690712353</v>
      </c>
      <c r="G12" s="367">
        <f t="shared" si="4"/>
        <v>37501.375</v>
      </c>
      <c r="H12" s="365">
        <v>5</v>
      </c>
      <c r="I12" s="261">
        <f t="shared" si="7"/>
        <v>17.4425</v>
      </c>
      <c r="J12" s="270">
        <f t="shared" si="1"/>
        <v>0.3145626690712353</v>
      </c>
      <c r="K12" s="276">
        <f t="shared" si="5"/>
        <v>2.677443</v>
      </c>
      <c r="L12" s="262">
        <f t="shared" si="6"/>
        <v>14.664959275343044</v>
      </c>
      <c r="M12" s="277">
        <v>42.839088</v>
      </c>
    </row>
    <row r="13" spans="1:13" s="8" customFormat="1" ht="15">
      <c r="A13" s="239" t="s">
        <v>154</v>
      </c>
      <c r="B13" s="211">
        <v>9550</v>
      </c>
      <c r="C13" s="345">
        <f>Volume!J13</f>
        <v>35.7</v>
      </c>
      <c r="D13" s="455">
        <v>8.34</v>
      </c>
      <c r="E13" s="260">
        <f t="shared" si="2"/>
        <v>79647</v>
      </c>
      <c r="F13" s="265">
        <f t="shared" si="3"/>
        <v>23.361344537815125</v>
      </c>
      <c r="G13" s="367">
        <f t="shared" si="4"/>
        <v>96693.75</v>
      </c>
      <c r="H13" s="365">
        <v>5</v>
      </c>
      <c r="I13" s="261">
        <f t="shared" si="7"/>
        <v>10.125</v>
      </c>
      <c r="J13" s="270">
        <f t="shared" si="1"/>
        <v>0.28361344537815125</v>
      </c>
      <c r="K13" s="276">
        <f t="shared" si="5"/>
        <v>2.2113821875</v>
      </c>
      <c r="L13" s="262">
        <f t="shared" si="6"/>
        <v>12.112239073588688</v>
      </c>
      <c r="M13" s="277">
        <v>35.382115</v>
      </c>
    </row>
    <row r="14" spans="1:13" s="8" customFormat="1" ht="15">
      <c r="A14" s="239" t="s">
        <v>179</v>
      </c>
      <c r="B14" s="211">
        <v>700</v>
      </c>
      <c r="C14" s="345">
        <f>Volume!J14</f>
        <v>530.45</v>
      </c>
      <c r="D14" s="455">
        <v>108.73</v>
      </c>
      <c r="E14" s="260">
        <f t="shared" si="2"/>
        <v>76111</v>
      </c>
      <c r="F14" s="265">
        <f t="shared" si="3"/>
        <v>20.49769064002262</v>
      </c>
      <c r="G14" s="367">
        <f t="shared" si="4"/>
        <v>94676.75</v>
      </c>
      <c r="H14" s="365">
        <v>5</v>
      </c>
      <c r="I14" s="261">
        <f t="shared" si="7"/>
        <v>135.2525</v>
      </c>
      <c r="J14" s="270">
        <f t="shared" si="1"/>
        <v>0.2549769064002262</v>
      </c>
      <c r="K14" s="276">
        <f t="shared" si="5"/>
        <v>4.7763899375</v>
      </c>
      <c r="L14" s="262">
        <f t="shared" si="6"/>
        <v>26.161365122094406</v>
      </c>
      <c r="M14" s="256">
        <v>76.422239</v>
      </c>
    </row>
    <row r="15" spans="1:13" s="9" customFormat="1" ht="15">
      <c r="A15" s="239" t="s">
        <v>216</v>
      </c>
      <c r="B15" s="211">
        <v>200</v>
      </c>
      <c r="C15" s="345">
        <f>Volume!J15</f>
        <v>2368.35</v>
      </c>
      <c r="D15" s="455">
        <v>486.72</v>
      </c>
      <c r="E15" s="260">
        <f t="shared" si="2"/>
        <v>97344</v>
      </c>
      <c r="F15" s="265">
        <f t="shared" si="3"/>
        <v>20.551016530495918</v>
      </c>
      <c r="G15" s="367">
        <f t="shared" si="4"/>
        <v>121027.5</v>
      </c>
      <c r="H15" s="365">
        <v>5</v>
      </c>
      <c r="I15" s="261">
        <f t="shared" si="7"/>
        <v>605.1375</v>
      </c>
      <c r="J15" s="270">
        <f t="shared" si="1"/>
        <v>0.2555101653049592</v>
      </c>
      <c r="K15" s="276">
        <f t="shared" si="5"/>
        <v>1.622505625</v>
      </c>
      <c r="L15" s="262">
        <f t="shared" si="6"/>
        <v>8.88682930491518</v>
      </c>
      <c r="M15" s="277">
        <v>25.96009</v>
      </c>
    </row>
    <row r="16" spans="1:13" s="9" customFormat="1" ht="15">
      <c r="A16" s="239" t="s">
        <v>92</v>
      </c>
      <c r="B16" s="211">
        <v>1400</v>
      </c>
      <c r="C16" s="345">
        <f>Volume!J16</f>
        <v>202.95</v>
      </c>
      <c r="D16" s="455">
        <v>44.92</v>
      </c>
      <c r="E16" s="260">
        <f t="shared" si="2"/>
        <v>62888</v>
      </c>
      <c r="F16" s="265">
        <f t="shared" si="3"/>
        <v>22.133530426213355</v>
      </c>
      <c r="G16" s="367">
        <f t="shared" si="4"/>
        <v>77094.5</v>
      </c>
      <c r="H16" s="365">
        <v>5</v>
      </c>
      <c r="I16" s="261">
        <f t="shared" si="7"/>
        <v>55.0675</v>
      </c>
      <c r="J16" s="270">
        <f t="shared" si="1"/>
        <v>0.27133530426213354</v>
      </c>
      <c r="K16" s="276">
        <f t="shared" si="5"/>
        <v>2.3687595</v>
      </c>
      <c r="L16" s="262">
        <f t="shared" si="6"/>
        <v>12.974230114546584</v>
      </c>
      <c r="M16" s="277">
        <v>37.900152</v>
      </c>
    </row>
    <row r="17" spans="1:13" s="9" customFormat="1" ht="15">
      <c r="A17" s="239" t="s">
        <v>93</v>
      </c>
      <c r="B17" s="211">
        <v>1900</v>
      </c>
      <c r="C17" s="345">
        <f>Volume!J17</f>
        <v>103.7</v>
      </c>
      <c r="D17" s="455">
        <v>30.53</v>
      </c>
      <c r="E17" s="260">
        <f t="shared" si="2"/>
        <v>58007</v>
      </c>
      <c r="F17" s="265">
        <f t="shared" si="3"/>
        <v>29.44069431051109</v>
      </c>
      <c r="G17" s="367">
        <f t="shared" si="4"/>
        <v>67858.5</v>
      </c>
      <c r="H17" s="365">
        <v>5</v>
      </c>
      <c r="I17" s="261">
        <f t="shared" si="7"/>
        <v>35.715</v>
      </c>
      <c r="J17" s="270">
        <f t="shared" si="1"/>
        <v>0.34440694310511094</v>
      </c>
      <c r="K17" s="276">
        <f t="shared" si="5"/>
        <v>3.6955543125</v>
      </c>
      <c r="L17" s="262">
        <f t="shared" si="6"/>
        <v>20.24138459441746</v>
      </c>
      <c r="M17" s="277">
        <v>59.128869</v>
      </c>
    </row>
    <row r="18" spans="1:13" s="9" customFormat="1" ht="15">
      <c r="A18" s="239" t="s">
        <v>46</v>
      </c>
      <c r="B18" s="211">
        <v>550</v>
      </c>
      <c r="C18" s="345">
        <f>Volume!J18</f>
        <v>939.2</v>
      </c>
      <c r="D18" s="455">
        <v>227.96</v>
      </c>
      <c r="E18" s="260">
        <f t="shared" si="2"/>
        <v>125378</v>
      </c>
      <c r="F18" s="265">
        <f t="shared" si="3"/>
        <v>24.271720613287904</v>
      </c>
      <c r="G18" s="367">
        <f t="shared" si="4"/>
        <v>151206</v>
      </c>
      <c r="H18" s="365">
        <v>5</v>
      </c>
      <c r="I18" s="261">
        <f t="shared" si="7"/>
        <v>274.92</v>
      </c>
      <c r="J18" s="270">
        <f t="shared" si="1"/>
        <v>0.29271720613287905</v>
      </c>
      <c r="K18" s="276">
        <f t="shared" si="5"/>
        <v>2.68034225</v>
      </c>
      <c r="L18" s="262">
        <f t="shared" si="6"/>
        <v>14.680839121591513</v>
      </c>
      <c r="M18" s="277">
        <v>42.885476</v>
      </c>
    </row>
    <row r="19" spans="1:13" s="9" customFormat="1" ht="15">
      <c r="A19" s="239" t="s">
        <v>155</v>
      </c>
      <c r="B19" s="211">
        <v>1000</v>
      </c>
      <c r="C19" s="345">
        <f>Volume!J19</f>
        <v>295</v>
      </c>
      <c r="D19" s="455">
        <v>79.96</v>
      </c>
      <c r="E19" s="260">
        <f t="shared" si="2"/>
        <v>79960</v>
      </c>
      <c r="F19" s="265">
        <f t="shared" si="3"/>
        <v>27.10508474576271</v>
      </c>
      <c r="G19" s="367">
        <f t="shared" si="4"/>
        <v>94710</v>
      </c>
      <c r="H19" s="365">
        <v>5</v>
      </c>
      <c r="I19" s="261">
        <f t="shared" si="7"/>
        <v>94.71</v>
      </c>
      <c r="J19" s="270">
        <f t="shared" si="1"/>
        <v>0.3210508474576271</v>
      </c>
      <c r="K19" s="276">
        <f t="shared" si="5"/>
        <v>1.8359223125</v>
      </c>
      <c r="L19" s="262">
        <f t="shared" si="6"/>
        <v>10.055760643832988</v>
      </c>
      <c r="M19" s="277">
        <v>29.374757</v>
      </c>
    </row>
    <row r="20" spans="1:13" s="9" customFormat="1" ht="15">
      <c r="A20" s="239" t="s">
        <v>156</v>
      </c>
      <c r="B20" s="211">
        <v>1000</v>
      </c>
      <c r="C20" s="345">
        <f>Volume!J20</f>
        <v>324.15</v>
      </c>
      <c r="D20" s="455">
        <v>66.53</v>
      </c>
      <c r="E20" s="260">
        <f t="shared" si="2"/>
        <v>66530</v>
      </c>
      <c r="F20" s="265">
        <f t="shared" si="3"/>
        <v>20.524448557766465</v>
      </c>
      <c r="G20" s="367">
        <f t="shared" si="4"/>
        <v>82737.5</v>
      </c>
      <c r="H20" s="365">
        <v>5</v>
      </c>
      <c r="I20" s="261">
        <f t="shared" si="7"/>
        <v>82.7375</v>
      </c>
      <c r="J20" s="270">
        <f t="shared" si="1"/>
        <v>0.25524448557766466</v>
      </c>
      <c r="K20" s="276">
        <f t="shared" si="5"/>
        <v>2.3655361875</v>
      </c>
      <c r="L20" s="262">
        <f t="shared" si="6"/>
        <v>12.956575304885202</v>
      </c>
      <c r="M20" s="277">
        <v>37.848579</v>
      </c>
    </row>
    <row r="21" spans="1:13" s="9" customFormat="1" ht="15">
      <c r="A21" s="239" t="s">
        <v>1</v>
      </c>
      <c r="B21" s="211">
        <v>300</v>
      </c>
      <c r="C21" s="345">
        <f>Volume!J21</f>
        <v>1736</v>
      </c>
      <c r="D21" s="455">
        <v>376.05</v>
      </c>
      <c r="E21" s="260">
        <f t="shared" si="2"/>
        <v>112815</v>
      </c>
      <c r="F21" s="265">
        <f t="shared" si="3"/>
        <v>21.661866359447004</v>
      </c>
      <c r="G21" s="367">
        <f t="shared" si="4"/>
        <v>138855</v>
      </c>
      <c r="H21" s="365">
        <v>5</v>
      </c>
      <c r="I21" s="261">
        <f t="shared" si="7"/>
        <v>462.85</v>
      </c>
      <c r="J21" s="270">
        <f t="shared" si="1"/>
        <v>0.26661866359447006</v>
      </c>
      <c r="K21" s="276">
        <f t="shared" si="5"/>
        <v>2.3422436875</v>
      </c>
      <c r="L21" s="262">
        <f t="shared" si="6"/>
        <v>12.82899702817831</v>
      </c>
      <c r="M21" s="277">
        <v>37.475899</v>
      </c>
    </row>
    <row r="22" spans="1:13" s="8" customFormat="1" ht="15">
      <c r="A22" s="239" t="s">
        <v>180</v>
      </c>
      <c r="B22" s="211">
        <v>1900</v>
      </c>
      <c r="C22" s="345">
        <f>Volume!J22</f>
        <v>96.9</v>
      </c>
      <c r="D22" s="455">
        <v>27.92</v>
      </c>
      <c r="E22" s="260">
        <f t="shared" si="2"/>
        <v>53048</v>
      </c>
      <c r="F22" s="265">
        <f t="shared" si="3"/>
        <v>28.81320949432404</v>
      </c>
      <c r="G22" s="367">
        <f t="shared" si="4"/>
        <v>62253.5</v>
      </c>
      <c r="H22" s="365">
        <v>5</v>
      </c>
      <c r="I22" s="261">
        <f t="shared" si="7"/>
        <v>32.765</v>
      </c>
      <c r="J22" s="270">
        <f t="shared" si="1"/>
        <v>0.3381320949432404</v>
      </c>
      <c r="K22" s="276">
        <f t="shared" si="5"/>
        <v>2.15831525</v>
      </c>
      <c r="L22" s="262">
        <f t="shared" si="6"/>
        <v>11.82157948632402</v>
      </c>
      <c r="M22" s="256">
        <v>34.533044</v>
      </c>
    </row>
    <row r="23" spans="1:13" s="8" customFormat="1" ht="15">
      <c r="A23" s="239" t="s">
        <v>181</v>
      </c>
      <c r="B23" s="211">
        <v>2250</v>
      </c>
      <c r="C23" s="345">
        <f>Volume!J23</f>
        <v>42.55</v>
      </c>
      <c r="D23" s="455">
        <v>12.86</v>
      </c>
      <c r="E23" s="260">
        <f t="shared" si="2"/>
        <v>28935</v>
      </c>
      <c r="F23" s="265">
        <f t="shared" si="3"/>
        <v>30.223266745005876</v>
      </c>
      <c r="G23" s="367">
        <f t="shared" si="4"/>
        <v>33721.875</v>
      </c>
      <c r="H23" s="365">
        <v>5</v>
      </c>
      <c r="I23" s="261">
        <f t="shared" si="7"/>
        <v>14.9875</v>
      </c>
      <c r="J23" s="270">
        <f t="shared" si="1"/>
        <v>0.35223266745005877</v>
      </c>
      <c r="K23" s="276">
        <f t="shared" si="5"/>
        <v>1.9961886875</v>
      </c>
      <c r="L23" s="262">
        <f t="shared" si="6"/>
        <v>10.933575731803808</v>
      </c>
      <c r="M23" s="256">
        <v>31.939019</v>
      </c>
    </row>
    <row r="24" spans="1:13" s="9" customFormat="1" ht="15">
      <c r="A24" s="239" t="s">
        <v>2</v>
      </c>
      <c r="B24" s="211">
        <v>550</v>
      </c>
      <c r="C24" s="345">
        <f>Volume!J24</f>
        <v>305.1</v>
      </c>
      <c r="D24" s="455">
        <v>64.52</v>
      </c>
      <c r="E24" s="260">
        <f t="shared" si="2"/>
        <v>35486</v>
      </c>
      <c r="F24" s="265">
        <f t="shared" si="3"/>
        <v>21.14716486397902</v>
      </c>
      <c r="G24" s="367">
        <f t="shared" si="4"/>
        <v>43876.25</v>
      </c>
      <c r="H24" s="365">
        <v>5</v>
      </c>
      <c r="I24" s="261">
        <f t="shared" si="7"/>
        <v>79.775</v>
      </c>
      <c r="J24" s="270">
        <f t="shared" si="1"/>
        <v>0.2614716486397902</v>
      </c>
      <c r="K24" s="276">
        <f t="shared" si="5"/>
        <v>1.9308050625</v>
      </c>
      <c r="L24" s="262">
        <f t="shared" si="6"/>
        <v>10.57545486876422</v>
      </c>
      <c r="M24" s="277">
        <v>30.892881</v>
      </c>
    </row>
    <row r="25" spans="1:13" s="9" customFormat="1" ht="15">
      <c r="A25" s="239" t="s">
        <v>94</v>
      </c>
      <c r="B25" s="211">
        <v>1600</v>
      </c>
      <c r="C25" s="345">
        <f>Volume!J25</f>
        <v>209.9</v>
      </c>
      <c r="D25" s="455">
        <v>60.97</v>
      </c>
      <c r="E25" s="260">
        <f t="shared" si="2"/>
        <v>97552</v>
      </c>
      <c r="F25" s="265">
        <f t="shared" si="3"/>
        <v>29.04716531681753</v>
      </c>
      <c r="G25" s="367">
        <f t="shared" si="4"/>
        <v>114344</v>
      </c>
      <c r="H25" s="365">
        <v>5</v>
      </c>
      <c r="I25" s="261">
        <f t="shared" si="7"/>
        <v>71.465</v>
      </c>
      <c r="J25" s="270">
        <f t="shared" si="1"/>
        <v>0.34047165316817535</v>
      </c>
      <c r="K25" s="276">
        <f t="shared" si="5"/>
        <v>3.0089745625</v>
      </c>
      <c r="L25" s="262">
        <f t="shared" si="6"/>
        <v>16.480832428404884</v>
      </c>
      <c r="M25" s="277">
        <v>48.143593</v>
      </c>
    </row>
    <row r="26" spans="1:13" s="8" customFormat="1" ht="15">
      <c r="A26" s="239" t="s">
        <v>157</v>
      </c>
      <c r="B26" s="211">
        <v>850</v>
      </c>
      <c r="C26" s="345">
        <f>Volume!J26</f>
        <v>303.65</v>
      </c>
      <c r="D26" s="455">
        <v>125.01</v>
      </c>
      <c r="E26" s="260">
        <f t="shared" si="2"/>
        <v>106258.5</v>
      </c>
      <c r="F26" s="265">
        <f t="shared" si="3"/>
        <v>41.16910917174379</v>
      </c>
      <c r="G26" s="367">
        <f t="shared" si="4"/>
        <v>120970.3425</v>
      </c>
      <c r="H26" s="365">
        <v>5.7</v>
      </c>
      <c r="I26" s="261">
        <f t="shared" si="7"/>
        <v>142.31805</v>
      </c>
      <c r="J26" s="270">
        <f t="shared" si="1"/>
        <v>0.4686910917174379</v>
      </c>
      <c r="K26" s="276">
        <f t="shared" si="5"/>
        <v>1.9778185</v>
      </c>
      <c r="L26" s="262">
        <f t="shared" si="6"/>
        <v>10.832958071010314</v>
      </c>
      <c r="M26" s="277">
        <v>31.645096</v>
      </c>
    </row>
    <row r="27" spans="1:13" s="8" customFormat="1" ht="15">
      <c r="A27" s="239" t="s">
        <v>182</v>
      </c>
      <c r="B27" s="211">
        <v>1100</v>
      </c>
      <c r="C27" s="345">
        <f>Volume!J27</f>
        <v>224.25</v>
      </c>
      <c r="D27" s="455">
        <v>66.59</v>
      </c>
      <c r="E27" s="260">
        <f t="shared" si="2"/>
        <v>73249</v>
      </c>
      <c r="F27" s="265">
        <f t="shared" si="3"/>
        <v>29.694537346711265</v>
      </c>
      <c r="G27" s="367">
        <f t="shared" si="4"/>
        <v>85582.75</v>
      </c>
      <c r="H27" s="365">
        <v>5</v>
      </c>
      <c r="I27" s="261">
        <f t="shared" si="7"/>
        <v>77.8025</v>
      </c>
      <c r="J27" s="270">
        <f t="shared" si="1"/>
        <v>0.34694537346711257</v>
      </c>
      <c r="K27" s="276">
        <f t="shared" si="5"/>
        <v>2.50633025</v>
      </c>
      <c r="L27" s="262">
        <f t="shared" si="6"/>
        <v>13.727736144825624</v>
      </c>
      <c r="M27" s="256">
        <v>40.101284</v>
      </c>
    </row>
    <row r="28" spans="1:13" s="8" customFormat="1" ht="15">
      <c r="A28" s="239" t="s">
        <v>183</v>
      </c>
      <c r="B28" s="211">
        <v>6900</v>
      </c>
      <c r="C28" s="345">
        <f>Volume!J28</f>
        <v>30.45</v>
      </c>
      <c r="D28" s="455">
        <v>7.94</v>
      </c>
      <c r="E28" s="260">
        <f t="shared" si="2"/>
        <v>54786</v>
      </c>
      <c r="F28" s="265">
        <f t="shared" si="3"/>
        <v>26.075533661740558</v>
      </c>
      <c r="G28" s="367">
        <f t="shared" si="4"/>
        <v>65291.25</v>
      </c>
      <c r="H28" s="365">
        <v>5</v>
      </c>
      <c r="I28" s="261">
        <f t="shared" si="7"/>
        <v>9.4625</v>
      </c>
      <c r="J28" s="270">
        <f t="shared" si="1"/>
        <v>0.3107553366174056</v>
      </c>
      <c r="K28" s="276">
        <f t="shared" si="5"/>
        <v>2.6727703125</v>
      </c>
      <c r="L28" s="262">
        <f t="shared" si="6"/>
        <v>14.63936591186382</v>
      </c>
      <c r="M28" s="256">
        <v>42.764325</v>
      </c>
    </row>
    <row r="29" spans="1:13" s="8" customFormat="1" ht="15">
      <c r="A29" s="239" t="s">
        <v>158</v>
      </c>
      <c r="B29" s="211">
        <v>950</v>
      </c>
      <c r="C29" s="345">
        <f>Volume!J29</f>
        <v>154</v>
      </c>
      <c r="D29" s="455">
        <v>52.12</v>
      </c>
      <c r="E29" s="260">
        <f t="shared" si="2"/>
        <v>49514</v>
      </c>
      <c r="F29" s="265">
        <f t="shared" si="3"/>
        <v>33.84415584415584</v>
      </c>
      <c r="G29" s="367">
        <f t="shared" si="4"/>
        <v>56829</v>
      </c>
      <c r="H29" s="365">
        <v>5</v>
      </c>
      <c r="I29" s="261">
        <f t="shared" si="7"/>
        <v>59.82</v>
      </c>
      <c r="J29" s="270">
        <f t="shared" si="1"/>
        <v>0.3884415584415584</v>
      </c>
      <c r="K29" s="276">
        <f t="shared" si="5"/>
        <v>2.0115625625</v>
      </c>
      <c r="L29" s="262">
        <f t="shared" si="6"/>
        <v>11.017781913141455</v>
      </c>
      <c r="M29" s="277">
        <v>32.185001</v>
      </c>
    </row>
    <row r="30" spans="1:13" s="9" customFormat="1" ht="15">
      <c r="A30" s="239" t="s">
        <v>3</v>
      </c>
      <c r="B30" s="211">
        <v>2500</v>
      </c>
      <c r="C30" s="345">
        <f>Volume!J30</f>
        <v>198.5</v>
      </c>
      <c r="D30" s="455">
        <v>37.69</v>
      </c>
      <c r="E30" s="260">
        <f t="shared" si="2"/>
        <v>94225</v>
      </c>
      <c r="F30" s="265">
        <f t="shared" si="3"/>
        <v>18.98740554156171</v>
      </c>
      <c r="G30" s="367">
        <f t="shared" si="4"/>
        <v>119037.5</v>
      </c>
      <c r="H30" s="365">
        <v>5</v>
      </c>
      <c r="I30" s="261">
        <f t="shared" si="7"/>
        <v>47.615</v>
      </c>
      <c r="J30" s="270">
        <f t="shared" si="1"/>
        <v>0.23987405541561713</v>
      </c>
      <c r="K30" s="276">
        <f t="shared" si="5"/>
        <v>1.569496625</v>
      </c>
      <c r="L30" s="262">
        <f t="shared" si="6"/>
        <v>8.596487054407266</v>
      </c>
      <c r="M30" s="277">
        <v>25.111946</v>
      </c>
    </row>
    <row r="31" spans="1:13" s="8" customFormat="1" ht="15">
      <c r="A31" s="239" t="s">
        <v>159</v>
      </c>
      <c r="B31" s="211">
        <v>1300</v>
      </c>
      <c r="C31" s="345">
        <f>Volume!J31</f>
        <v>126.55</v>
      </c>
      <c r="D31" s="455">
        <v>28.84</v>
      </c>
      <c r="E31" s="260">
        <f t="shared" si="2"/>
        <v>37492</v>
      </c>
      <c r="F31" s="265">
        <f t="shared" si="3"/>
        <v>22.789411299881472</v>
      </c>
      <c r="G31" s="367">
        <f t="shared" si="4"/>
        <v>45717.75</v>
      </c>
      <c r="H31" s="365">
        <v>5</v>
      </c>
      <c r="I31" s="261">
        <f t="shared" si="7"/>
        <v>35.1675</v>
      </c>
      <c r="J31" s="270">
        <f t="shared" si="1"/>
        <v>0.27789411299881467</v>
      </c>
      <c r="K31" s="276">
        <f t="shared" si="5"/>
        <v>1.660863125</v>
      </c>
      <c r="L31" s="262">
        <f t="shared" si="6"/>
        <v>9.096921984910225</v>
      </c>
      <c r="M31" s="277">
        <v>26.57381</v>
      </c>
    </row>
    <row r="32" spans="1:13" s="8" customFormat="1" ht="15">
      <c r="A32" s="239" t="s">
        <v>244</v>
      </c>
      <c r="B32" s="211">
        <v>1050</v>
      </c>
      <c r="C32" s="345">
        <f>Volume!J32</f>
        <v>333.45</v>
      </c>
      <c r="D32" s="455">
        <v>80.87</v>
      </c>
      <c r="E32" s="260">
        <f t="shared" si="2"/>
        <v>84913.5</v>
      </c>
      <c r="F32" s="265">
        <f t="shared" si="3"/>
        <v>24.252511620932676</v>
      </c>
      <c r="G32" s="367">
        <f t="shared" si="4"/>
        <v>102419.625</v>
      </c>
      <c r="H32" s="365">
        <v>5</v>
      </c>
      <c r="I32" s="261">
        <f t="shared" si="7"/>
        <v>97.5425</v>
      </c>
      <c r="J32" s="270">
        <f t="shared" si="1"/>
        <v>0.29252511620932675</v>
      </c>
      <c r="K32" s="276">
        <f t="shared" si="5"/>
        <v>2.1442865</v>
      </c>
      <c r="L32" s="262">
        <f t="shared" si="6"/>
        <v>11.744740858038014</v>
      </c>
      <c r="M32" s="277">
        <v>34.308584</v>
      </c>
    </row>
    <row r="33" spans="1:13" s="8" customFormat="1" ht="15">
      <c r="A33" s="239" t="s">
        <v>184</v>
      </c>
      <c r="B33" s="211">
        <v>600</v>
      </c>
      <c r="C33" s="345">
        <f>Volume!J33</f>
        <v>267.3</v>
      </c>
      <c r="D33" s="455">
        <v>84.96</v>
      </c>
      <c r="E33" s="260">
        <f t="shared" si="2"/>
        <v>50975.99999999999</v>
      </c>
      <c r="F33" s="265">
        <f t="shared" si="3"/>
        <v>31.784511784511782</v>
      </c>
      <c r="G33" s="367">
        <f t="shared" si="4"/>
        <v>58994.99999999999</v>
      </c>
      <c r="H33" s="365">
        <v>5</v>
      </c>
      <c r="I33" s="261">
        <f t="shared" si="7"/>
        <v>98.32499999999999</v>
      </c>
      <c r="J33" s="270">
        <f t="shared" si="1"/>
        <v>0.3678451178451178</v>
      </c>
      <c r="K33" s="276">
        <f t="shared" si="5"/>
        <v>2.4969513125</v>
      </c>
      <c r="L33" s="262">
        <f t="shared" si="6"/>
        <v>13.676365588483812</v>
      </c>
      <c r="M33" s="256">
        <v>39.951221</v>
      </c>
    </row>
    <row r="34" spans="1:13" s="8" customFormat="1" ht="15">
      <c r="A34" s="239" t="s">
        <v>206</v>
      </c>
      <c r="B34" s="211">
        <v>1900</v>
      </c>
      <c r="C34" s="345">
        <f>Volume!J34</f>
        <v>175.2</v>
      </c>
      <c r="D34" s="455">
        <v>43.7</v>
      </c>
      <c r="E34" s="260">
        <f t="shared" si="2"/>
        <v>83030</v>
      </c>
      <c r="F34" s="265">
        <f t="shared" si="3"/>
        <v>24.942922374429227</v>
      </c>
      <c r="G34" s="367">
        <f t="shared" si="4"/>
        <v>99674</v>
      </c>
      <c r="H34" s="365">
        <v>5</v>
      </c>
      <c r="I34" s="261">
        <f>G34/B34</f>
        <v>52.46</v>
      </c>
      <c r="J34" s="270">
        <f t="shared" si="1"/>
        <v>0.29942922374429226</v>
      </c>
      <c r="K34" s="276">
        <f>M34/16</f>
        <v>2.2397535</v>
      </c>
      <c r="L34" s="262">
        <f>K34*SQRT(30)</f>
        <v>12.26763515201147</v>
      </c>
      <c r="M34" s="277">
        <v>35.836056</v>
      </c>
    </row>
    <row r="35" spans="1:13" s="8" customFormat="1" ht="15">
      <c r="A35" s="239" t="s">
        <v>245</v>
      </c>
      <c r="B35" s="211">
        <v>3600</v>
      </c>
      <c r="C35" s="345">
        <f>Volume!J35</f>
        <v>123.95</v>
      </c>
      <c r="D35" s="455">
        <v>36.66</v>
      </c>
      <c r="E35" s="260">
        <f t="shared" si="2"/>
        <v>131976</v>
      </c>
      <c r="F35" s="265">
        <f t="shared" si="3"/>
        <v>29.57644211375554</v>
      </c>
      <c r="G35" s="367">
        <f t="shared" si="4"/>
        <v>154287</v>
      </c>
      <c r="H35" s="365">
        <v>5</v>
      </c>
      <c r="I35" s="261">
        <f t="shared" si="7"/>
        <v>42.8575</v>
      </c>
      <c r="J35" s="270">
        <f t="shared" si="1"/>
        <v>0.34576442113755546</v>
      </c>
      <c r="K35" s="276">
        <f t="shared" si="5"/>
        <v>2.4717550625</v>
      </c>
      <c r="L35" s="262">
        <f t="shared" si="6"/>
        <v>13.538360043588419</v>
      </c>
      <c r="M35" s="277">
        <v>39.548081</v>
      </c>
    </row>
    <row r="36" spans="1:13" s="8" customFormat="1" ht="15">
      <c r="A36" s="239" t="s">
        <v>185</v>
      </c>
      <c r="B36" s="211">
        <v>250</v>
      </c>
      <c r="C36" s="345">
        <f>Volume!J36</f>
        <v>1235.5</v>
      </c>
      <c r="D36" s="455">
        <v>289.96</v>
      </c>
      <c r="E36" s="260">
        <f t="shared" si="2"/>
        <v>72490</v>
      </c>
      <c r="F36" s="265">
        <f t="shared" si="3"/>
        <v>23.469040874140024</v>
      </c>
      <c r="G36" s="367">
        <f t="shared" si="4"/>
        <v>87933.75</v>
      </c>
      <c r="H36" s="365">
        <v>5</v>
      </c>
      <c r="I36" s="261">
        <f t="shared" si="7"/>
        <v>351.735</v>
      </c>
      <c r="J36" s="270">
        <f t="shared" si="1"/>
        <v>0.2846904087414003</v>
      </c>
      <c r="K36" s="276">
        <f t="shared" si="5"/>
        <v>1.899083625</v>
      </c>
      <c r="L36" s="262">
        <f t="shared" si="6"/>
        <v>10.401709400011818</v>
      </c>
      <c r="M36" s="256">
        <v>30.385338</v>
      </c>
    </row>
    <row r="37" spans="1:13" s="9" customFormat="1" ht="15">
      <c r="A37" s="239" t="s">
        <v>217</v>
      </c>
      <c r="B37" s="211">
        <v>400</v>
      </c>
      <c r="C37" s="345">
        <f>Volume!J37</f>
        <v>1223.9</v>
      </c>
      <c r="D37" s="455">
        <v>219.83</v>
      </c>
      <c r="E37" s="260">
        <f t="shared" si="2"/>
        <v>87932</v>
      </c>
      <c r="F37" s="265">
        <f t="shared" si="3"/>
        <v>17.961434757741646</v>
      </c>
      <c r="G37" s="367">
        <f t="shared" si="4"/>
        <v>112410</v>
      </c>
      <c r="H37" s="365">
        <v>5</v>
      </c>
      <c r="I37" s="261">
        <f t="shared" si="7"/>
        <v>281.025</v>
      </c>
      <c r="J37" s="270">
        <f t="shared" si="1"/>
        <v>0.22961434757741642</v>
      </c>
      <c r="K37" s="276">
        <f t="shared" si="5"/>
        <v>2.1296369375</v>
      </c>
      <c r="L37" s="262">
        <f t="shared" si="6"/>
        <v>11.664501899649697</v>
      </c>
      <c r="M37" s="277">
        <v>34.074191</v>
      </c>
    </row>
    <row r="38" spans="1:13" s="8" customFormat="1" ht="15">
      <c r="A38" s="239" t="s">
        <v>246</v>
      </c>
      <c r="B38" s="211">
        <v>2400</v>
      </c>
      <c r="C38" s="345">
        <f>Volume!J38</f>
        <v>60.5</v>
      </c>
      <c r="D38" s="226">
        <v>21.09</v>
      </c>
      <c r="E38" s="260">
        <f t="shared" si="2"/>
        <v>50616</v>
      </c>
      <c r="F38" s="265">
        <f t="shared" si="3"/>
        <v>34.85950413223141</v>
      </c>
      <c r="G38" s="367">
        <f t="shared" si="4"/>
        <v>58834.32</v>
      </c>
      <c r="H38" s="365">
        <v>5.66</v>
      </c>
      <c r="I38" s="261">
        <f t="shared" si="7"/>
        <v>24.5143</v>
      </c>
      <c r="J38" s="270">
        <f t="shared" si="1"/>
        <v>0.40519504132231404</v>
      </c>
      <c r="K38" s="276">
        <f t="shared" si="5"/>
        <v>3.516833375</v>
      </c>
      <c r="L38" s="262">
        <f t="shared" si="6"/>
        <v>19.26248970474525</v>
      </c>
      <c r="M38" s="256">
        <v>56.269334</v>
      </c>
    </row>
    <row r="39" spans="1:13" s="8" customFormat="1" ht="15">
      <c r="A39" s="239" t="s">
        <v>186</v>
      </c>
      <c r="B39" s="211">
        <v>5650</v>
      </c>
      <c r="C39" s="345">
        <f>Volume!J39</f>
        <v>36.85</v>
      </c>
      <c r="D39" s="455">
        <v>16.46</v>
      </c>
      <c r="E39" s="260">
        <f t="shared" si="2"/>
        <v>92999</v>
      </c>
      <c r="F39" s="265">
        <f t="shared" si="3"/>
        <v>44.66757123473541</v>
      </c>
      <c r="G39" s="367">
        <f t="shared" si="4"/>
        <v>109197.1545</v>
      </c>
      <c r="H39" s="365">
        <v>7.78</v>
      </c>
      <c r="I39" s="261">
        <f t="shared" si="7"/>
        <v>19.32693</v>
      </c>
      <c r="J39" s="270">
        <f t="shared" si="1"/>
        <v>0.5244757123473541</v>
      </c>
      <c r="K39" s="276">
        <f t="shared" si="5"/>
        <v>3.8372424375</v>
      </c>
      <c r="L39" s="262">
        <f t="shared" si="6"/>
        <v>21.017442416348576</v>
      </c>
      <c r="M39" s="256">
        <v>61.395879</v>
      </c>
    </row>
    <row r="40" spans="1:13" s="8" customFormat="1" ht="15">
      <c r="A40" s="239" t="s">
        <v>187</v>
      </c>
      <c r="B40" s="211">
        <v>1300</v>
      </c>
      <c r="C40" s="345">
        <f>Volume!J40</f>
        <v>155.4</v>
      </c>
      <c r="D40" s="455">
        <v>47.5</v>
      </c>
      <c r="E40" s="260">
        <f t="shared" si="2"/>
        <v>61750</v>
      </c>
      <c r="F40" s="265">
        <f t="shared" si="3"/>
        <v>30.56628056628056</v>
      </c>
      <c r="G40" s="367">
        <f t="shared" si="4"/>
        <v>71851</v>
      </c>
      <c r="H40" s="365">
        <v>5</v>
      </c>
      <c r="I40" s="261">
        <f t="shared" si="7"/>
        <v>55.27</v>
      </c>
      <c r="J40" s="270">
        <f t="shared" si="1"/>
        <v>0.35566280566280567</v>
      </c>
      <c r="K40" s="276">
        <f t="shared" si="5"/>
        <v>2.5182943125</v>
      </c>
      <c r="L40" s="262">
        <f t="shared" si="6"/>
        <v>13.793266013932142</v>
      </c>
      <c r="M40" s="256">
        <v>40.292709</v>
      </c>
    </row>
    <row r="41" spans="1:13" s="9" customFormat="1" ht="15">
      <c r="A41" s="239" t="s">
        <v>105</v>
      </c>
      <c r="B41" s="211">
        <v>1500</v>
      </c>
      <c r="C41" s="345">
        <f>Volume!J41</f>
        <v>239.25</v>
      </c>
      <c r="D41" s="455">
        <v>51.95</v>
      </c>
      <c r="E41" s="260">
        <f t="shared" si="2"/>
        <v>77925</v>
      </c>
      <c r="F41" s="265">
        <f t="shared" si="3"/>
        <v>21.713688610240336</v>
      </c>
      <c r="G41" s="367">
        <f t="shared" si="4"/>
        <v>95868.75</v>
      </c>
      <c r="H41" s="365">
        <v>5</v>
      </c>
      <c r="I41" s="261">
        <f t="shared" si="7"/>
        <v>63.9125</v>
      </c>
      <c r="J41" s="270">
        <f t="shared" si="1"/>
        <v>0.2671368861024033</v>
      </c>
      <c r="K41" s="276">
        <f t="shared" si="5"/>
        <v>1.957323625</v>
      </c>
      <c r="L41" s="262">
        <f t="shared" si="6"/>
        <v>10.720703017502826</v>
      </c>
      <c r="M41" s="277">
        <v>31.317178</v>
      </c>
    </row>
    <row r="42" spans="1:13" s="8" customFormat="1" ht="15">
      <c r="A42" s="239" t="s">
        <v>161</v>
      </c>
      <c r="B42" s="211">
        <v>1350</v>
      </c>
      <c r="C42" s="345">
        <f>Volume!J42</f>
        <v>203.2</v>
      </c>
      <c r="D42" s="455">
        <v>48.32</v>
      </c>
      <c r="E42" s="260">
        <f t="shared" si="2"/>
        <v>65232</v>
      </c>
      <c r="F42" s="265">
        <f t="shared" si="3"/>
        <v>23.77952755905512</v>
      </c>
      <c r="G42" s="367">
        <f t="shared" si="4"/>
        <v>78948</v>
      </c>
      <c r="H42" s="365">
        <v>5</v>
      </c>
      <c r="I42" s="261">
        <f t="shared" si="7"/>
        <v>58.48</v>
      </c>
      <c r="J42" s="270">
        <f t="shared" si="1"/>
        <v>0.2877952755905512</v>
      </c>
      <c r="K42" s="276">
        <f t="shared" si="5"/>
        <v>2.3570685625</v>
      </c>
      <c r="L42" s="262">
        <f t="shared" si="6"/>
        <v>12.910196212675254</v>
      </c>
      <c r="M42" s="277">
        <v>37.713097</v>
      </c>
    </row>
    <row r="43" spans="1:13" s="8" customFormat="1" ht="15">
      <c r="A43" s="239" t="s">
        <v>247</v>
      </c>
      <c r="B43" s="211">
        <v>300</v>
      </c>
      <c r="C43" s="345">
        <f>Volume!J43</f>
        <v>1038.95</v>
      </c>
      <c r="D43" s="455">
        <v>259.98</v>
      </c>
      <c r="E43" s="260">
        <f t="shared" si="2"/>
        <v>77994</v>
      </c>
      <c r="F43" s="265">
        <f t="shared" si="3"/>
        <v>25.023340872996773</v>
      </c>
      <c r="G43" s="367">
        <f t="shared" si="4"/>
        <v>93578.25</v>
      </c>
      <c r="H43" s="365">
        <v>5</v>
      </c>
      <c r="I43" s="261">
        <f t="shared" si="7"/>
        <v>311.9275</v>
      </c>
      <c r="J43" s="270">
        <f t="shared" si="1"/>
        <v>0.30023340872996773</v>
      </c>
      <c r="K43" s="276">
        <f t="shared" si="5"/>
        <v>2.3306816875</v>
      </c>
      <c r="L43" s="262">
        <f t="shared" si="6"/>
        <v>12.765669346079562</v>
      </c>
      <c r="M43" s="277">
        <v>37.290907</v>
      </c>
    </row>
    <row r="44" spans="1:13" s="8" customFormat="1" ht="15">
      <c r="A44" s="239" t="s">
        <v>188</v>
      </c>
      <c r="B44" s="211">
        <v>2950</v>
      </c>
      <c r="C44" s="345">
        <f>Volume!J44</f>
        <v>86.8</v>
      </c>
      <c r="D44" s="456">
        <v>26.62</v>
      </c>
      <c r="E44" s="260">
        <f t="shared" si="2"/>
        <v>78529</v>
      </c>
      <c r="F44" s="265">
        <f t="shared" si="3"/>
        <v>30.66820276497696</v>
      </c>
      <c r="G44" s="367">
        <f t="shared" si="4"/>
        <v>91332</v>
      </c>
      <c r="H44" s="365">
        <v>5</v>
      </c>
      <c r="I44" s="261">
        <f t="shared" si="7"/>
        <v>30.96</v>
      </c>
      <c r="J44" s="270">
        <f t="shared" si="1"/>
        <v>0.3566820276497696</v>
      </c>
      <c r="K44" s="276">
        <f t="shared" si="5"/>
        <v>3.9440149375</v>
      </c>
      <c r="L44" s="262">
        <f t="shared" si="6"/>
        <v>21.602259484060777</v>
      </c>
      <c r="M44" s="256">
        <v>63.104239</v>
      </c>
    </row>
    <row r="45" spans="1:13" s="9" customFormat="1" ht="15">
      <c r="A45" s="239" t="s">
        <v>248</v>
      </c>
      <c r="B45" s="211">
        <v>175</v>
      </c>
      <c r="C45" s="345">
        <f>Volume!J45</f>
        <v>1652.15</v>
      </c>
      <c r="D45" s="455">
        <v>468.59</v>
      </c>
      <c r="E45" s="260">
        <f t="shared" si="2"/>
        <v>82003.25</v>
      </c>
      <c r="F45" s="265">
        <f t="shared" si="3"/>
        <v>28.362436824743515</v>
      </c>
      <c r="G45" s="367">
        <f t="shared" si="4"/>
        <v>96459.5625</v>
      </c>
      <c r="H45" s="365">
        <v>5</v>
      </c>
      <c r="I45" s="261">
        <f t="shared" si="7"/>
        <v>551.1975</v>
      </c>
      <c r="J45" s="270">
        <f t="shared" si="1"/>
        <v>0.33362436824743513</v>
      </c>
      <c r="K45" s="276">
        <f t="shared" si="5"/>
        <v>2.0517983125</v>
      </c>
      <c r="L45" s="262">
        <f t="shared" si="6"/>
        <v>11.23816219207284</v>
      </c>
      <c r="M45" s="277">
        <v>32.828773</v>
      </c>
    </row>
    <row r="46" spans="1:13" s="9" customFormat="1" ht="15">
      <c r="A46" s="239" t="s">
        <v>218</v>
      </c>
      <c r="B46" s="211">
        <v>4125</v>
      </c>
      <c r="C46" s="345">
        <f>Volume!J46</f>
        <v>89.95</v>
      </c>
      <c r="D46" s="455">
        <v>16.99</v>
      </c>
      <c r="E46" s="260">
        <f t="shared" si="2"/>
        <v>70083.75</v>
      </c>
      <c r="F46" s="265">
        <f t="shared" si="3"/>
        <v>18.888271261812115</v>
      </c>
      <c r="G46" s="367">
        <f t="shared" si="4"/>
        <v>88635.9375</v>
      </c>
      <c r="H46" s="365">
        <v>5</v>
      </c>
      <c r="I46" s="261">
        <f t="shared" si="7"/>
        <v>21.4875</v>
      </c>
      <c r="J46" s="270">
        <f t="shared" si="1"/>
        <v>0.2388827126181212</v>
      </c>
      <c r="K46" s="276">
        <f t="shared" si="5"/>
        <v>2.5755325625</v>
      </c>
      <c r="L46" s="262">
        <f t="shared" si="6"/>
        <v>14.10677282070334</v>
      </c>
      <c r="M46" s="277">
        <v>41.208521</v>
      </c>
    </row>
    <row r="47" spans="1:13" s="9" customFormat="1" ht="15">
      <c r="A47" s="239" t="s">
        <v>220</v>
      </c>
      <c r="B47" s="211">
        <v>650</v>
      </c>
      <c r="C47" s="345">
        <f>Volume!J47</f>
        <v>433.35</v>
      </c>
      <c r="D47" s="455">
        <v>112.01</v>
      </c>
      <c r="E47" s="260">
        <f t="shared" si="2"/>
        <v>72806.5</v>
      </c>
      <c r="F47" s="265">
        <f t="shared" si="3"/>
        <v>25.847467405099806</v>
      </c>
      <c r="G47" s="367">
        <f t="shared" si="4"/>
        <v>86890.375</v>
      </c>
      <c r="H47" s="365">
        <v>5</v>
      </c>
      <c r="I47" s="261">
        <f t="shared" si="7"/>
        <v>133.6775</v>
      </c>
      <c r="J47" s="270">
        <f t="shared" si="1"/>
        <v>0.30847467405099804</v>
      </c>
      <c r="K47" s="276">
        <f t="shared" si="5"/>
        <v>1.9766821875</v>
      </c>
      <c r="L47" s="262">
        <f t="shared" si="6"/>
        <v>10.826734231124064</v>
      </c>
      <c r="M47" s="277">
        <v>31.626915</v>
      </c>
    </row>
    <row r="48" spans="1:13" s="9" customFormat="1" ht="15">
      <c r="A48" s="239" t="s">
        <v>4</v>
      </c>
      <c r="B48" s="211">
        <v>300</v>
      </c>
      <c r="C48" s="345">
        <f>Volume!J48</f>
        <v>1117.3</v>
      </c>
      <c r="D48" s="455">
        <v>212.8</v>
      </c>
      <c r="E48" s="260">
        <f t="shared" si="2"/>
        <v>63840</v>
      </c>
      <c r="F48" s="265">
        <f t="shared" si="3"/>
        <v>19.045914257585252</v>
      </c>
      <c r="G48" s="367">
        <f t="shared" si="4"/>
        <v>80599.5</v>
      </c>
      <c r="H48" s="365">
        <v>5</v>
      </c>
      <c r="I48" s="261">
        <f t="shared" si="7"/>
        <v>268.665</v>
      </c>
      <c r="J48" s="270">
        <f t="shared" si="1"/>
        <v>0.24045914257585252</v>
      </c>
      <c r="K48" s="276">
        <f t="shared" si="5"/>
        <v>2.54707625</v>
      </c>
      <c r="L48" s="262">
        <f t="shared" si="6"/>
        <v>13.950911178106677</v>
      </c>
      <c r="M48" s="277">
        <v>40.75322</v>
      </c>
    </row>
    <row r="49" spans="1:13" s="9" customFormat="1" ht="15">
      <c r="A49" s="239" t="s">
        <v>95</v>
      </c>
      <c r="B49" s="211">
        <v>400</v>
      </c>
      <c r="C49" s="345">
        <f>Volume!J49</f>
        <v>692.25</v>
      </c>
      <c r="D49" s="455">
        <v>83.92</v>
      </c>
      <c r="E49" s="260">
        <f t="shared" si="2"/>
        <v>33568</v>
      </c>
      <c r="F49" s="265">
        <f t="shared" si="3"/>
        <v>12.122788010111954</v>
      </c>
      <c r="G49" s="367">
        <f t="shared" si="4"/>
        <v>47413</v>
      </c>
      <c r="H49" s="365">
        <v>5</v>
      </c>
      <c r="I49" s="261">
        <f t="shared" si="7"/>
        <v>118.5325</v>
      </c>
      <c r="J49" s="270">
        <f t="shared" si="1"/>
        <v>0.17122788010111953</v>
      </c>
      <c r="K49" s="276">
        <f t="shared" si="5"/>
        <v>2.0710245625</v>
      </c>
      <c r="L49" s="262">
        <f t="shared" si="6"/>
        <v>11.343468700285177</v>
      </c>
      <c r="M49" s="277">
        <v>33.136393</v>
      </c>
    </row>
    <row r="50" spans="1:13" s="9" customFormat="1" ht="15">
      <c r="A50" s="239" t="s">
        <v>219</v>
      </c>
      <c r="B50" s="211">
        <v>400</v>
      </c>
      <c r="C50" s="345">
        <f>Volume!J50</f>
        <v>705.3</v>
      </c>
      <c r="D50" s="455">
        <v>116.14</v>
      </c>
      <c r="E50" s="260">
        <f t="shared" si="2"/>
        <v>46456</v>
      </c>
      <c r="F50" s="265">
        <f t="shared" si="3"/>
        <v>16.46675173684957</v>
      </c>
      <c r="G50" s="367">
        <f t="shared" si="4"/>
        <v>60562</v>
      </c>
      <c r="H50" s="365">
        <v>5</v>
      </c>
      <c r="I50" s="261">
        <f t="shared" si="7"/>
        <v>151.405</v>
      </c>
      <c r="J50" s="270">
        <f t="shared" si="1"/>
        <v>0.21466751736849568</v>
      </c>
      <c r="K50" s="276">
        <f t="shared" si="5"/>
        <v>1.8244164375</v>
      </c>
      <c r="L50" s="262">
        <f t="shared" si="6"/>
        <v>9.992740371019641</v>
      </c>
      <c r="M50" s="277">
        <v>29.190663</v>
      </c>
    </row>
    <row r="51" spans="1:13" s="9" customFormat="1" ht="15">
      <c r="A51" s="239" t="s">
        <v>5</v>
      </c>
      <c r="B51" s="211">
        <v>1595</v>
      </c>
      <c r="C51" s="345">
        <f>Volume!J51</f>
        <v>152.75</v>
      </c>
      <c r="D51" s="455">
        <v>40.08</v>
      </c>
      <c r="E51" s="260">
        <f t="shared" si="2"/>
        <v>63927.6</v>
      </c>
      <c r="F51" s="265">
        <f t="shared" si="3"/>
        <v>26.23895253682488</v>
      </c>
      <c r="G51" s="367">
        <f t="shared" si="4"/>
        <v>76109.4125</v>
      </c>
      <c r="H51" s="365">
        <v>5</v>
      </c>
      <c r="I51" s="261">
        <f t="shared" si="7"/>
        <v>47.7175</v>
      </c>
      <c r="J51" s="270">
        <f t="shared" si="1"/>
        <v>0.31238952536824877</v>
      </c>
      <c r="K51" s="276">
        <f t="shared" si="5"/>
        <v>2.4790638125</v>
      </c>
      <c r="L51" s="262">
        <f t="shared" si="6"/>
        <v>13.578391716010078</v>
      </c>
      <c r="M51" s="277">
        <v>39.665021</v>
      </c>
    </row>
    <row r="52" spans="1:13" s="9" customFormat="1" ht="15">
      <c r="A52" s="239" t="s">
        <v>221</v>
      </c>
      <c r="B52" s="211">
        <v>2000</v>
      </c>
      <c r="C52" s="345">
        <f>Volume!J52</f>
        <v>196.7</v>
      </c>
      <c r="D52" s="455">
        <v>40.5</v>
      </c>
      <c r="E52" s="260">
        <f t="shared" si="2"/>
        <v>81000</v>
      </c>
      <c r="F52" s="265">
        <f t="shared" si="3"/>
        <v>20.58973055414337</v>
      </c>
      <c r="G52" s="367">
        <f t="shared" si="4"/>
        <v>100670</v>
      </c>
      <c r="H52" s="365">
        <v>5</v>
      </c>
      <c r="I52" s="261">
        <f t="shared" si="7"/>
        <v>50.335</v>
      </c>
      <c r="J52" s="270">
        <f t="shared" si="1"/>
        <v>0.2558973055414337</v>
      </c>
      <c r="K52" s="276">
        <f t="shared" si="5"/>
        <v>1.5857181875</v>
      </c>
      <c r="L52" s="262">
        <f t="shared" si="6"/>
        <v>8.685336211399566</v>
      </c>
      <c r="M52" s="277">
        <v>25.371491</v>
      </c>
    </row>
    <row r="53" spans="1:13" s="9" customFormat="1" ht="15">
      <c r="A53" s="239" t="s">
        <v>222</v>
      </c>
      <c r="B53" s="211">
        <v>650</v>
      </c>
      <c r="C53" s="345">
        <f>Volume!J53</f>
        <v>222.95</v>
      </c>
      <c r="D53" s="455">
        <v>56.96</v>
      </c>
      <c r="E53" s="260">
        <f t="shared" si="2"/>
        <v>37024</v>
      </c>
      <c r="F53" s="265">
        <f t="shared" si="3"/>
        <v>25.54832922179861</v>
      </c>
      <c r="G53" s="367">
        <f t="shared" si="4"/>
        <v>44269.875</v>
      </c>
      <c r="H53" s="365">
        <v>5</v>
      </c>
      <c r="I53" s="261">
        <f t="shared" si="7"/>
        <v>68.1075</v>
      </c>
      <c r="J53" s="270">
        <f t="shared" si="1"/>
        <v>0.3054832922179861</v>
      </c>
      <c r="K53" s="276">
        <f t="shared" si="5"/>
        <v>1.8256170625</v>
      </c>
      <c r="L53" s="262">
        <f t="shared" si="6"/>
        <v>9.999316464975687</v>
      </c>
      <c r="M53" s="277">
        <v>29.209873</v>
      </c>
    </row>
    <row r="54" spans="1:13" s="9" customFormat="1" ht="15">
      <c r="A54" s="239" t="s">
        <v>59</v>
      </c>
      <c r="B54" s="211">
        <v>600</v>
      </c>
      <c r="C54" s="345">
        <f>Volume!J54</f>
        <v>942.95</v>
      </c>
      <c r="D54" s="226">
        <v>265.77</v>
      </c>
      <c r="E54" s="260">
        <f t="shared" si="2"/>
        <v>159462</v>
      </c>
      <c r="F54" s="265">
        <f t="shared" si="3"/>
        <v>28.18495148205101</v>
      </c>
      <c r="G54" s="367">
        <f t="shared" si="4"/>
        <v>187750.5</v>
      </c>
      <c r="H54" s="365">
        <v>5</v>
      </c>
      <c r="I54" s="261">
        <f t="shared" si="7"/>
        <v>312.9175</v>
      </c>
      <c r="J54" s="270">
        <f t="shared" si="1"/>
        <v>0.3318495148205101</v>
      </c>
      <c r="K54" s="276">
        <f t="shared" si="5"/>
        <v>1.9883809375</v>
      </c>
      <c r="L54" s="262">
        <f t="shared" si="6"/>
        <v>10.890810923820197</v>
      </c>
      <c r="M54" s="277">
        <v>31.814095</v>
      </c>
    </row>
    <row r="55" spans="1:13" s="9" customFormat="1" ht="15">
      <c r="A55" s="239" t="s">
        <v>223</v>
      </c>
      <c r="B55" s="211">
        <v>700</v>
      </c>
      <c r="C55" s="345">
        <f>Volume!J55</f>
        <v>474.2</v>
      </c>
      <c r="D55" s="455">
        <v>79.03</v>
      </c>
      <c r="E55" s="260">
        <f t="shared" si="2"/>
        <v>55321</v>
      </c>
      <c r="F55" s="265">
        <f t="shared" si="3"/>
        <v>16.665963728384646</v>
      </c>
      <c r="G55" s="367">
        <f t="shared" si="4"/>
        <v>71918</v>
      </c>
      <c r="H55" s="365">
        <v>5</v>
      </c>
      <c r="I55" s="261">
        <f t="shared" si="7"/>
        <v>102.74</v>
      </c>
      <c r="J55" s="270">
        <f t="shared" si="1"/>
        <v>0.21665963728384646</v>
      </c>
      <c r="K55" s="276">
        <f t="shared" si="5"/>
        <v>1.9703373125</v>
      </c>
      <c r="L55" s="262">
        <f t="shared" si="6"/>
        <v>10.791981919503558</v>
      </c>
      <c r="M55" s="277">
        <v>31.525397</v>
      </c>
    </row>
    <row r="56" spans="1:13" s="8" customFormat="1" ht="15">
      <c r="A56" s="239" t="s">
        <v>163</v>
      </c>
      <c r="B56" s="211">
        <v>2400</v>
      </c>
      <c r="C56" s="345">
        <f>Volume!J56</f>
        <v>55.4</v>
      </c>
      <c r="D56" s="455">
        <v>17.98</v>
      </c>
      <c r="E56" s="260">
        <f t="shared" si="2"/>
        <v>43152</v>
      </c>
      <c r="F56" s="265">
        <f t="shared" si="3"/>
        <v>32.454873646209386</v>
      </c>
      <c r="G56" s="367">
        <f t="shared" si="4"/>
        <v>49800</v>
      </c>
      <c r="H56" s="365">
        <v>5</v>
      </c>
      <c r="I56" s="261">
        <f t="shared" si="7"/>
        <v>20.75</v>
      </c>
      <c r="J56" s="270">
        <f t="shared" si="1"/>
        <v>0.37454873646209386</v>
      </c>
      <c r="K56" s="276">
        <f t="shared" si="5"/>
        <v>2.9129004375</v>
      </c>
      <c r="L56" s="262">
        <f t="shared" si="6"/>
        <v>15.954612773854173</v>
      </c>
      <c r="M56" s="277">
        <v>46.606407</v>
      </c>
    </row>
    <row r="57" spans="1:13" s="8" customFormat="1" ht="15">
      <c r="A57" s="239" t="s">
        <v>207</v>
      </c>
      <c r="B57" s="211">
        <v>5900</v>
      </c>
      <c r="C57" s="345">
        <f>Volume!J57</f>
        <v>54.4</v>
      </c>
      <c r="D57" s="455">
        <v>15.37</v>
      </c>
      <c r="E57" s="260">
        <f t="shared" si="2"/>
        <v>90683</v>
      </c>
      <c r="F57" s="265">
        <f t="shared" si="3"/>
        <v>28.253676470588236</v>
      </c>
      <c r="G57" s="367">
        <f>(B57*C57)*H57%+E57</f>
        <v>106731</v>
      </c>
      <c r="H57" s="365">
        <v>5</v>
      </c>
      <c r="I57" s="261">
        <f>G57/B57</f>
        <v>18.09</v>
      </c>
      <c r="J57" s="270">
        <f>I57/C57</f>
        <v>0.33253676470588234</v>
      </c>
      <c r="K57" s="276">
        <f>M57/16</f>
        <v>2.0515198125</v>
      </c>
      <c r="L57" s="262">
        <f t="shared" si="6"/>
        <v>11.23663678475019</v>
      </c>
      <c r="M57" s="277">
        <v>32.824317</v>
      </c>
    </row>
    <row r="58" spans="1:13" s="8" customFormat="1" ht="15">
      <c r="A58" s="239" t="s">
        <v>198</v>
      </c>
      <c r="B58" s="211">
        <v>15750</v>
      </c>
      <c r="C58" s="345">
        <f>Volume!J58</f>
        <v>8.65</v>
      </c>
      <c r="D58" s="456">
        <v>3.31</v>
      </c>
      <c r="E58" s="260">
        <f t="shared" si="2"/>
        <v>52132.5</v>
      </c>
      <c r="F58" s="265">
        <f t="shared" si="3"/>
        <v>38.26589595375722</v>
      </c>
      <c r="G58" s="367">
        <f t="shared" si="4"/>
        <v>60974.31375</v>
      </c>
      <c r="H58" s="365">
        <v>6.49</v>
      </c>
      <c r="I58" s="261">
        <f t="shared" si="7"/>
        <v>3.871385</v>
      </c>
      <c r="J58" s="270">
        <f t="shared" si="1"/>
        <v>0.44755895953757224</v>
      </c>
      <c r="K58" s="276">
        <f t="shared" si="5"/>
        <v>4.2404976875</v>
      </c>
      <c r="L58" s="262">
        <f t="shared" si="6"/>
        <v>23.226162384922425</v>
      </c>
      <c r="M58" s="256">
        <v>67.847963</v>
      </c>
    </row>
    <row r="59" spans="1:13" s="8" customFormat="1" ht="15">
      <c r="A59" s="239" t="s">
        <v>164</v>
      </c>
      <c r="B59" s="211">
        <v>350</v>
      </c>
      <c r="C59" s="345">
        <f>Volume!J59</f>
        <v>963.85</v>
      </c>
      <c r="D59" s="455">
        <v>339.91</v>
      </c>
      <c r="E59" s="260">
        <f t="shared" si="2"/>
        <v>118968.50000000001</v>
      </c>
      <c r="F59" s="265">
        <f t="shared" si="3"/>
        <v>35.2658608704674</v>
      </c>
      <c r="G59" s="367">
        <f t="shared" si="4"/>
        <v>135835.875</v>
      </c>
      <c r="H59" s="365">
        <v>5</v>
      </c>
      <c r="I59" s="261">
        <f t="shared" si="7"/>
        <v>388.1025</v>
      </c>
      <c r="J59" s="270">
        <f t="shared" si="1"/>
        <v>0.40265860870467396</v>
      </c>
      <c r="K59" s="276">
        <f t="shared" si="5"/>
        <v>2.46829475</v>
      </c>
      <c r="L59" s="262">
        <f t="shared" si="6"/>
        <v>13.519407131465746</v>
      </c>
      <c r="M59" s="277">
        <v>39.492716</v>
      </c>
    </row>
    <row r="60" spans="1:13" s="8" customFormat="1" ht="15">
      <c r="A60" s="239" t="s">
        <v>199</v>
      </c>
      <c r="B60" s="211">
        <v>2900</v>
      </c>
      <c r="C60" s="345">
        <f>Volume!J60</f>
        <v>125.25</v>
      </c>
      <c r="D60" s="226">
        <v>46.79</v>
      </c>
      <c r="E60" s="260">
        <f t="shared" si="2"/>
        <v>135691</v>
      </c>
      <c r="F60" s="265">
        <f t="shared" si="3"/>
        <v>37.35728542914172</v>
      </c>
      <c r="G60" s="367">
        <f t="shared" si="4"/>
        <v>157738.7575</v>
      </c>
      <c r="H60" s="365">
        <v>6.07</v>
      </c>
      <c r="I60" s="261">
        <f t="shared" si="7"/>
        <v>54.392675000000004</v>
      </c>
      <c r="J60" s="270">
        <f t="shared" si="1"/>
        <v>0.4342728542914172</v>
      </c>
      <c r="K60" s="276">
        <f t="shared" si="5"/>
        <v>4.2871013125</v>
      </c>
      <c r="L60" s="262">
        <f t="shared" si="6"/>
        <v>23.481420951662543</v>
      </c>
      <c r="M60" s="256">
        <v>68.593621</v>
      </c>
    </row>
    <row r="61" spans="1:13" s="8" customFormat="1" ht="15">
      <c r="A61" s="239" t="s">
        <v>189</v>
      </c>
      <c r="B61" s="211">
        <v>3850</v>
      </c>
      <c r="C61" s="345">
        <f>Volume!J61</f>
        <v>34.15</v>
      </c>
      <c r="D61" s="455">
        <v>13.25</v>
      </c>
      <c r="E61" s="260">
        <f t="shared" si="2"/>
        <v>51012.5</v>
      </c>
      <c r="F61" s="265">
        <f t="shared" si="3"/>
        <v>38.79941434846267</v>
      </c>
      <c r="G61" s="367">
        <f t="shared" si="4"/>
        <v>58033.398499999996</v>
      </c>
      <c r="H61" s="365">
        <v>5.34</v>
      </c>
      <c r="I61" s="261">
        <f t="shared" si="7"/>
        <v>15.073609999999999</v>
      </c>
      <c r="J61" s="270">
        <f t="shared" si="1"/>
        <v>0.44139414348462663</v>
      </c>
      <c r="K61" s="276">
        <f t="shared" si="5"/>
        <v>2.628129625</v>
      </c>
      <c r="L61" s="262">
        <f t="shared" si="6"/>
        <v>14.394858796600932</v>
      </c>
      <c r="M61" s="256">
        <v>42.050074</v>
      </c>
    </row>
    <row r="62" spans="1:13" s="9" customFormat="1" ht="15">
      <c r="A62" s="239" t="s">
        <v>224</v>
      </c>
      <c r="B62" s="211">
        <v>100</v>
      </c>
      <c r="C62" s="345">
        <f>Volume!J62</f>
        <v>2763.2</v>
      </c>
      <c r="D62" s="455">
        <v>365.57</v>
      </c>
      <c r="E62" s="260">
        <f t="shared" si="2"/>
        <v>36557</v>
      </c>
      <c r="F62" s="265">
        <f t="shared" si="3"/>
        <v>13.229950781702374</v>
      </c>
      <c r="G62" s="367">
        <f t="shared" si="4"/>
        <v>50373</v>
      </c>
      <c r="H62" s="365">
        <v>5</v>
      </c>
      <c r="I62" s="261">
        <f t="shared" si="7"/>
        <v>503.73</v>
      </c>
      <c r="J62" s="270">
        <f t="shared" si="1"/>
        <v>0.18229950781702375</v>
      </c>
      <c r="K62" s="276">
        <f t="shared" si="5"/>
        <v>2.032421875</v>
      </c>
      <c r="L62" s="262">
        <f t="shared" si="6"/>
        <v>11.13203307304445</v>
      </c>
      <c r="M62" s="277">
        <v>32.51875</v>
      </c>
    </row>
    <row r="63" spans="1:13" s="8" customFormat="1" ht="15">
      <c r="A63" s="239" t="s">
        <v>165</v>
      </c>
      <c r="B63" s="211">
        <v>2950</v>
      </c>
      <c r="C63" s="345">
        <f>Volume!J63</f>
        <v>72.5</v>
      </c>
      <c r="D63" s="455">
        <v>20.89</v>
      </c>
      <c r="E63" s="260">
        <f t="shared" si="2"/>
        <v>61625.5</v>
      </c>
      <c r="F63" s="265">
        <f t="shared" si="3"/>
        <v>28.813793103448276</v>
      </c>
      <c r="G63" s="367">
        <f t="shared" si="4"/>
        <v>72319.25</v>
      </c>
      <c r="H63" s="365">
        <v>5</v>
      </c>
      <c r="I63" s="261">
        <f t="shared" si="7"/>
        <v>24.515</v>
      </c>
      <c r="J63" s="270">
        <f t="shared" si="1"/>
        <v>0.33813793103448275</v>
      </c>
      <c r="K63" s="276">
        <f t="shared" si="5"/>
        <v>3.251137875</v>
      </c>
      <c r="L63" s="262">
        <f t="shared" si="6"/>
        <v>17.807215516969112</v>
      </c>
      <c r="M63" s="277">
        <v>52.018206</v>
      </c>
    </row>
    <row r="64" spans="1:13" s="9" customFormat="1" ht="15">
      <c r="A64" s="239" t="s">
        <v>106</v>
      </c>
      <c r="B64" s="211">
        <v>600</v>
      </c>
      <c r="C64" s="345">
        <f>Volume!J64</f>
        <v>330.2</v>
      </c>
      <c r="D64" s="455">
        <v>73.35</v>
      </c>
      <c r="E64" s="260">
        <f t="shared" si="2"/>
        <v>44010</v>
      </c>
      <c r="F64" s="265">
        <f t="shared" si="3"/>
        <v>22.21380981223501</v>
      </c>
      <c r="G64" s="367">
        <f t="shared" si="4"/>
        <v>53916</v>
      </c>
      <c r="H64" s="365">
        <v>5</v>
      </c>
      <c r="I64" s="261">
        <f t="shared" si="7"/>
        <v>89.86</v>
      </c>
      <c r="J64" s="270">
        <f t="shared" si="1"/>
        <v>0.2721380981223501</v>
      </c>
      <c r="K64" s="276">
        <f t="shared" si="5"/>
        <v>1.4907551875</v>
      </c>
      <c r="L64" s="262">
        <f t="shared" si="6"/>
        <v>8.165202439115935</v>
      </c>
      <c r="M64" s="277">
        <v>23.852083</v>
      </c>
    </row>
    <row r="65" spans="1:13" s="9" customFormat="1" ht="15">
      <c r="A65" s="239" t="s">
        <v>50</v>
      </c>
      <c r="B65" s="211">
        <v>2200</v>
      </c>
      <c r="C65" s="345">
        <f>Volume!J65</f>
        <v>241.95</v>
      </c>
      <c r="D65" s="455">
        <v>64.99</v>
      </c>
      <c r="E65" s="260">
        <f t="shared" si="2"/>
        <v>142978</v>
      </c>
      <c r="F65" s="265">
        <f t="shared" si="3"/>
        <v>26.86092167803265</v>
      </c>
      <c r="G65" s="367">
        <f t="shared" si="4"/>
        <v>169592.5</v>
      </c>
      <c r="H65" s="365">
        <v>5</v>
      </c>
      <c r="I65" s="261">
        <f t="shared" si="7"/>
        <v>77.0875</v>
      </c>
      <c r="J65" s="270">
        <f t="shared" si="1"/>
        <v>0.31860921678032655</v>
      </c>
      <c r="K65" s="276">
        <f t="shared" si="5"/>
        <v>2.5674725625</v>
      </c>
      <c r="L65" s="262">
        <f t="shared" si="6"/>
        <v>14.062626382568425</v>
      </c>
      <c r="M65" s="277">
        <v>41.079561</v>
      </c>
    </row>
    <row r="66" spans="1:13" s="9" customFormat="1" ht="15">
      <c r="A66" s="239" t="s">
        <v>6</v>
      </c>
      <c r="B66" s="211">
        <v>2250</v>
      </c>
      <c r="C66" s="345">
        <f>Volume!J66</f>
        <v>154.4</v>
      </c>
      <c r="D66" s="455">
        <v>30.35</v>
      </c>
      <c r="E66" s="260">
        <f t="shared" si="2"/>
        <v>68287.5</v>
      </c>
      <c r="F66" s="265">
        <f t="shared" si="3"/>
        <v>19.656735751295336</v>
      </c>
      <c r="G66" s="367">
        <f>(B66*C66)*H66%+E66</f>
        <v>85657.5</v>
      </c>
      <c r="H66" s="365">
        <v>5</v>
      </c>
      <c r="I66" s="261">
        <f>G66/B66</f>
        <v>38.07</v>
      </c>
      <c r="J66" s="270">
        <f t="shared" si="1"/>
        <v>0.24656735751295336</v>
      </c>
      <c r="K66" s="276">
        <f t="shared" si="5"/>
        <v>1.8437914375</v>
      </c>
      <c r="L66" s="262">
        <f t="shared" si="6"/>
        <v>10.098861616536267</v>
      </c>
      <c r="M66" s="277">
        <v>29.500663</v>
      </c>
    </row>
    <row r="67" spans="1:13" s="8" customFormat="1" ht="15">
      <c r="A67" s="239" t="s">
        <v>200</v>
      </c>
      <c r="B67" s="211">
        <v>2000</v>
      </c>
      <c r="C67" s="345">
        <f>Volume!J67</f>
        <v>199.95</v>
      </c>
      <c r="D67" s="226">
        <v>76.61</v>
      </c>
      <c r="E67" s="260">
        <f t="shared" si="2"/>
        <v>153220</v>
      </c>
      <c r="F67" s="265">
        <f t="shared" si="3"/>
        <v>38.31457864466117</v>
      </c>
      <c r="G67" s="367">
        <f t="shared" si="4"/>
        <v>175374.46</v>
      </c>
      <c r="H67" s="365">
        <v>5.54</v>
      </c>
      <c r="I67" s="261">
        <f t="shared" si="7"/>
        <v>87.68723</v>
      </c>
      <c r="J67" s="270">
        <f aca="true" t="shared" si="8" ref="J67:J113">I67/C67</f>
        <v>0.4385457864466117</v>
      </c>
      <c r="K67" s="276">
        <f t="shared" si="5"/>
        <v>2.9814259375</v>
      </c>
      <c r="L67" s="262">
        <f t="shared" si="6"/>
        <v>16.329942394997374</v>
      </c>
      <c r="M67" s="256">
        <v>47.702815</v>
      </c>
    </row>
    <row r="68" spans="1:13" s="8" customFormat="1" ht="15">
      <c r="A68" s="239" t="s">
        <v>190</v>
      </c>
      <c r="B68" s="211">
        <v>600</v>
      </c>
      <c r="C68" s="345">
        <f>Volume!J68</f>
        <v>375.05</v>
      </c>
      <c r="D68" s="455">
        <v>80.89</v>
      </c>
      <c r="E68" s="260">
        <f t="shared" si="2"/>
        <v>48534</v>
      </c>
      <c r="F68" s="265">
        <f t="shared" si="3"/>
        <v>21.567790961205173</v>
      </c>
      <c r="G68" s="367">
        <f aca="true" t="shared" si="9" ref="G68:G113">(B68*C68)*H68%+E68</f>
        <v>59785.5</v>
      </c>
      <c r="H68" s="365">
        <v>5</v>
      </c>
      <c r="I68" s="261">
        <f t="shared" si="7"/>
        <v>99.6425</v>
      </c>
      <c r="J68" s="270">
        <f t="shared" si="8"/>
        <v>0.26567790961205173</v>
      </c>
      <c r="K68" s="276">
        <f t="shared" si="5"/>
        <v>2.6487720625</v>
      </c>
      <c r="L68" s="262">
        <f t="shared" si="6"/>
        <v>14.507922083207337</v>
      </c>
      <c r="M68" s="256">
        <v>42.380353</v>
      </c>
    </row>
    <row r="69" spans="1:13" s="9" customFormat="1" ht="15">
      <c r="A69" s="239" t="s">
        <v>150</v>
      </c>
      <c r="B69" s="211">
        <v>200</v>
      </c>
      <c r="C69" s="345">
        <f>Volume!J69</f>
        <v>649.7</v>
      </c>
      <c r="D69" s="455">
        <v>163.04</v>
      </c>
      <c r="E69" s="260">
        <f aca="true" t="shared" si="10" ref="E69:E124">D69*B69</f>
        <v>32608</v>
      </c>
      <c r="F69" s="265">
        <f aca="true" t="shared" si="11" ref="F69:F124">D69/C69*100</f>
        <v>25.094659073418494</v>
      </c>
      <c r="G69" s="367">
        <f t="shared" si="9"/>
        <v>39105</v>
      </c>
      <c r="H69" s="365">
        <v>5</v>
      </c>
      <c r="I69" s="261">
        <f t="shared" si="7"/>
        <v>195.525</v>
      </c>
      <c r="J69" s="270">
        <f t="shared" si="8"/>
        <v>0.300946590734185</v>
      </c>
      <c r="K69" s="276">
        <f t="shared" si="5"/>
        <v>2.286104</v>
      </c>
      <c r="L69" s="262">
        <f t="shared" si="6"/>
        <v>12.521507296027902</v>
      </c>
      <c r="M69" s="277">
        <v>36.577664</v>
      </c>
    </row>
    <row r="70" spans="1:13" s="8" customFormat="1" ht="15">
      <c r="A70" s="239" t="s">
        <v>166</v>
      </c>
      <c r="B70" s="211">
        <v>250</v>
      </c>
      <c r="C70" s="345">
        <f>Volume!J70</f>
        <v>1335.9</v>
      </c>
      <c r="D70" s="455">
        <v>467.21</v>
      </c>
      <c r="E70" s="260">
        <f t="shared" si="10"/>
        <v>116802.5</v>
      </c>
      <c r="F70" s="265">
        <f t="shared" si="11"/>
        <v>34.973426154652294</v>
      </c>
      <c r="G70" s="367">
        <f t="shared" si="9"/>
        <v>133501.25</v>
      </c>
      <c r="H70" s="365">
        <v>5</v>
      </c>
      <c r="I70" s="261">
        <f t="shared" si="7"/>
        <v>534.005</v>
      </c>
      <c r="J70" s="270">
        <f t="shared" si="8"/>
        <v>0.3997342615465229</v>
      </c>
      <c r="K70" s="276">
        <f aca="true" t="shared" si="12" ref="K70:K113">M70/16</f>
        <v>2.0563596875</v>
      </c>
      <c r="L70" s="262">
        <f aca="true" t="shared" si="13" ref="L70:L113">K70*SQRT(30)</f>
        <v>11.263145871880242</v>
      </c>
      <c r="M70" s="277">
        <v>32.901755</v>
      </c>
    </row>
    <row r="71" spans="1:13" s="9" customFormat="1" ht="15">
      <c r="A71" s="239" t="s">
        <v>151</v>
      </c>
      <c r="B71" s="211">
        <v>6250</v>
      </c>
      <c r="C71" s="345">
        <f>Volume!J71</f>
        <v>23.95</v>
      </c>
      <c r="D71" s="455">
        <v>6.43</v>
      </c>
      <c r="E71" s="260">
        <f t="shared" si="10"/>
        <v>40187.5</v>
      </c>
      <c r="F71" s="265">
        <f t="shared" si="11"/>
        <v>26.847599164926933</v>
      </c>
      <c r="G71" s="367">
        <f t="shared" si="9"/>
        <v>47671.875</v>
      </c>
      <c r="H71" s="365">
        <v>5</v>
      </c>
      <c r="I71" s="261">
        <f t="shared" si="7"/>
        <v>7.6275</v>
      </c>
      <c r="J71" s="270">
        <f t="shared" si="8"/>
        <v>0.3184759916492693</v>
      </c>
      <c r="K71" s="276">
        <f t="shared" si="12"/>
        <v>1.318279625</v>
      </c>
      <c r="L71" s="262">
        <f t="shared" si="13"/>
        <v>7.220514877119513</v>
      </c>
      <c r="M71" s="277">
        <v>21.092474</v>
      </c>
    </row>
    <row r="72" spans="1:13" s="8" customFormat="1" ht="15">
      <c r="A72" s="239" t="s">
        <v>191</v>
      </c>
      <c r="B72" s="211">
        <v>2000</v>
      </c>
      <c r="C72" s="345">
        <f>Volume!J72</f>
        <v>79</v>
      </c>
      <c r="D72" s="455">
        <v>32.23</v>
      </c>
      <c r="E72" s="260">
        <f t="shared" si="10"/>
        <v>64459.99999999999</v>
      </c>
      <c r="F72" s="265">
        <f t="shared" si="11"/>
        <v>40.79746835443038</v>
      </c>
      <c r="G72" s="367">
        <f t="shared" si="9"/>
        <v>73529.2</v>
      </c>
      <c r="H72" s="365">
        <v>5.74</v>
      </c>
      <c r="I72" s="261">
        <f t="shared" si="7"/>
        <v>36.7646</v>
      </c>
      <c r="J72" s="270">
        <f t="shared" si="8"/>
        <v>0.46537468354430384</v>
      </c>
      <c r="K72" s="276">
        <f t="shared" si="12"/>
        <v>3.029816125</v>
      </c>
      <c r="L72" s="262">
        <f t="shared" si="13"/>
        <v>16.594986367553922</v>
      </c>
      <c r="M72" s="256">
        <v>48.477058</v>
      </c>
    </row>
    <row r="73" spans="1:13" s="8" customFormat="1" ht="15">
      <c r="A73" s="239" t="s">
        <v>201</v>
      </c>
      <c r="B73" s="211">
        <v>2500</v>
      </c>
      <c r="C73" s="345">
        <f>Volume!J73</f>
        <v>83.95</v>
      </c>
      <c r="D73" s="226">
        <v>26.31</v>
      </c>
      <c r="E73" s="260">
        <f t="shared" si="10"/>
        <v>65775</v>
      </c>
      <c r="F73" s="265">
        <f t="shared" si="11"/>
        <v>31.34008338296605</v>
      </c>
      <c r="G73" s="367">
        <f t="shared" si="9"/>
        <v>76268.75</v>
      </c>
      <c r="H73" s="365">
        <v>5</v>
      </c>
      <c r="I73" s="261">
        <f aca="true" t="shared" si="14" ref="I73:I124">G73/B73</f>
        <v>30.5075</v>
      </c>
      <c r="J73" s="270">
        <f t="shared" si="8"/>
        <v>0.3634008338296605</v>
      </c>
      <c r="K73" s="276">
        <f t="shared" si="12"/>
        <v>2.449027375</v>
      </c>
      <c r="L73" s="262">
        <f t="shared" si="13"/>
        <v>13.413875372351635</v>
      </c>
      <c r="M73" s="256">
        <v>39.184438</v>
      </c>
    </row>
    <row r="74" spans="1:13" s="8" customFormat="1" ht="15">
      <c r="A74" s="239" t="s">
        <v>167</v>
      </c>
      <c r="B74" s="211">
        <v>850</v>
      </c>
      <c r="C74" s="345">
        <f>Volume!J74</f>
        <v>153.1</v>
      </c>
      <c r="D74" s="455">
        <v>30.15</v>
      </c>
      <c r="E74" s="260">
        <f t="shared" si="10"/>
        <v>25627.5</v>
      </c>
      <c r="F74" s="265">
        <f t="shared" si="11"/>
        <v>19.693011103853692</v>
      </c>
      <c r="G74" s="367">
        <f t="shared" si="9"/>
        <v>32134.25</v>
      </c>
      <c r="H74" s="365">
        <v>5</v>
      </c>
      <c r="I74" s="261">
        <f t="shared" si="14"/>
        <v>37.805</v>
      </c>
      <c r="J74" s="270">
        <f t="shared" si="8"/>
        <v>0.2469301110385369</v>
      </c>
      <c r="K74" s="276">
        <f t="shared" si="12"/>
        <v>1.7379801875</v>
      </c>
      <c r="L74" s="262">
        <f t="shared" si="13"/>
        <v>9.519309531908082</v>
      </c>
      <c r="M74" s="277">
        <v>27.807683</v>
      </c>
    </row>
    <row r="75" spans="1:13" s="9" customFormat="1" ht="15">
      <c r="A75" s="239" t="s">
        <v>7</v>
      </c>
      <c r="B75" s="211">
        <v>1250</v>
      </c>
      <c r="C75" s="345">
        <f>Volume!J75</f>
        <v>549.6</v>
      </c>
      <c r="D75" s="455">
        <v>110.45</v>
      </c>
      <c r="E75" s="260">
        <f t="shared" si="10"/>
        <v>138062.5</v>
      </c>
      <c r="F75" s="265">
        <f t="shared" si="11"/>
        <v>20.096433770014556</v>
      </c>
      <c r="G75" s="367">
        <f t="shared" si="9"/>
        <v>172412.5</v>
      </c>
      <c r="H75" s="365">
        <v>5</v>
      </c>
      <c r="I75" s="261">
        <f t="shared" si="14"/>
        <v>137.93</v>
      </c>
      <c r="J75" s="270">
        <f t="shared" si="8"/>
        <v>0.2509643377001456</v>
      </c>
      <c r="K75" s="276">
        <f t="shared" si="12"/>
        <v>2.0338194375</v>
      </c>
      <c r="L75" s="262">
        <f t="shared" si="13"/>
        <v>11.139687838112184</v>
      </c>
      <c r="M75" s="277">
        <v>32.541111</v>
      </c>
    </row>
    <row r="76" spans="1:13" s="8" customFormat="1" ht="15">
      <c r="A76" s="239" t="s">
        <v>192</v>
      </c>
      <c r="B76" s="211">
        <v>1200</v>
      </c>
      <c r="C76" s="345">
        <f>Volume!J76</f>
        <v>276.4</v>
      </c>
      <c r="D76" s="455">
        <v>86.87</v>
      </c>
      <c r="E76" s="260">
        <f t="shared" si="10"/>
        <v>104244</v>
      </c>
      <c r="F76" s="265">
        <f t="shared" si="11"/>
        <v>31.42908827785818</v>
      </c>
      <c r="G76" s="367">
        <f t="shared" si="9"/>
        <v>120828</v>
      </c>
      <c r="H76" s="365">
        <v>5</v>
      </c>
      <c r="I76" s="261">
        <f t="shared" si="14"/>
        <v>100.69</v>
      </c>
      <c r="J76" s="270">
        <f t="shared" si="8"/>
        <v>0.3642908827785818</v>
      </c>
      <c r="K76" s="276">
        <f t="shared" si="12"/>
        <v>2.4084019375</v>
      </c>
      <c r="L76" s="262">
        <f t="shared" si="13"/>
        <v>13.191360687078971</v>
      </c>
      <c r="M76" s="256">
        <v>38.534431</v>
      </c>
    </row>
    <row r="77" spans="1:13" s="8" customFormat="1" ht="15">
      <c r="A77" s="239" t="s">
        <v>249</v>
      </c>
      <c r="B77" s="211">
        <v>800</v>
      </c>
      <c r="C77" s="345">
        <f>Volume!J77</f>
        <v>750.65</v>
      </c>
      <c r="D77" s="455">
        <v>180.54</v>
      </c>
      <c r="E77" s="260">
        <f t="shared" si="10"/>
        <v>144432</v>
      </c>
      <c r="F77" s="265">
        <f t="shared" si="11"/>
        <v>24.051155665090253</v>
      </c>
      <c r="G77" s="367">
        <f t="shared" si="9"/>
        <v>174458</v>
      </c>
      <c r="H77" s="365">
        <v>5</v>
      </c>
      <c r="I77" s="261">
        <f t="shared" si="14"/>
        <v>218.0725</v>
      </c>
      <c r="J77" s="270">
        <f t="shared" si="8"/>
        <v>0.29051155665090256</v>
      </c>
      <c r="K77" s="276">
        <f t="shared" si="12"/>
        <v>1.941140375</v>
      </c>
      <c r="L77" s="262">
        <f t="shared" si="13"/>
        <v>10.632063706715373</v>
      </c>
      <c r="M77" s="277">
        <v>31.058246</v>
      </c>
    </row>
    <row r="78" spans="1:13" s="9" customFormat="1" ht="15">
      <c r="A78" s="239" t="s">
        <v>230</v>
      </c>
      <c r="B78" s="211">
        <v>1250</v>
      </c>
      <c r="C78" s="345">
        <f>Volume!J78</f>
        <v>225.75</v>
      </c>
      <c r="D78" s="455">
        <v>72.41</v>
      </c>
      <c r="E78" s="260">
        <f t="shared" si="10"/>
        <v>90512.5</v>
      </c>
      <c r="F78" s="265">
        <f t="shared" si="11"/>
        <v>32.07530454042082</v>
      </c>
      <c r="G78" s="367">
        <f t="shared" si="9"/>
        <v>104621.875</v>
      </c>
      <c r="H78" s="365">
        <v>5</v>
      </c>
      <c r="I78" s="261">
        <f t="shared" si="14"/>
        <v>83.6975</v>
      </c>
      <c r="J78" s="270">
        <f t="shared" si="8"/>
        <v>0.3707530454042082</v>
      </c>
      <c r="K78" s="276">
        <f t="shared" si="12"/>
        <v>3.49888425</v>
      </c>
      <c r="L78" s="262">
        <f t="shared" si="13"/>
        <v>19.16417829824545</v>
      </c>
      <c r="M78" s="277">
        <v>55.982148</v>
      </c>
    </row>
    <row r="79" spans="1:13" s="8" customFormat="1" ht="15">
      <c r="A79" s="239" t="s">
        <v>193</v>
      </c>
      <c r="B79" s="211">
        <v>1600</v>
      </c>
      <c r="C79" s="345">
        <f>Volume!J79</f>
        <v>165.55</v>
      </c>
      <c r="D79" s="455">
        <v>50.72</v>
      </c>
      <c r="E79" s="260">
        <f t="shared" si="10"/>
        <v>81152</v>
      </c>
      <c r="F79" s="265">
        <f t="shared" si="11"/>
        <v>30.637269707037145</v>
      </c>
      <c r="G79" s="367">
        <f t="shared" si="9"/>
        <v>94396</v>
      </c>
      <c r="H79" s="365">
        <v>5</v>
      </c>
      <c r="I79" s="261">
        <f t="shared" si="14"/>
        <v>58.9975</v>
      </c>
      <c r="J79" s="270">
        <f t="shared" si="8"/>
        <v>0.3563726970703715</v>
      </c>
      <c r="K79" s="276">
        <f t="shared" si="12"/>
        <v>2.4298685</v>
      </c>
      <c r="L79" s="262">
        <f t="shared" si="13"/>
        <v>13.308937892212418</v>
      </c>
      <c r="M79" s="256">
        <v>38.877896</v>
      </c>
    </row>
    <row r="80" spans="1:13" s="8" customFormat="1" ht="15">
      <c r="A80" s="239" t="s">
        <v>168</v>
      </c>
      <c r="B80" s="211">
        <v>4450</v>
      </c>
      <c r="C80" s="345">
        <f>Volume!J80</f>
        <v>34.05</v>
      </c>
      <c r="D80" s="455">
        <v>11.15</v>
      </c>
      <c r="E80" s="260">
        <f t="shared" si="10"/>
        <v>49617.5</v>
      </c>
      <c r="F80" s="265">
        <f t="shared" si="11"/>
        <v>32.74596182085169</v>
      </c>
      <c r="G80" s="367">
        <f t="shared" si="9"/>
        <v>57193.625</v>
      </c>
      <c r="H80" s="365">
        <v>5</v>
      </c>
      <c r="I80" s="261">
        <f t="shared" si="14"/>
        <v>12.8525</v>
      </c>
      <c r="J80" s="270">
        <f t="shared" si="8"/>
        <v>0.37745961820851687</v>
      </c>
      <c r="K80" s="276">
        <f t="shared" si="12"/>
        <v>2.00400875</v>
      </c>
      <c r="L80" s="262">
        <f t="shared" si="13"/>
        <v>10.97640797812731</v>
      </c>
      <c r="M80" s="277">
        <v>32.06414</v>
      </c>
    </row>
    <row r="81" spans="1:13" s="9" customFormat="1" ht="15">
      <c r="A81" s="239" t="s">
        <v>8</v>
      </c>
      <c r="B81" s="211">
        <v>1600</v>
      </c>
      <c r="C81" s="345">
        <f>Volume!J81</f>
        <v>147.45</v>
      </c>
      <c r="D81" s="455">
        <v>38.17</v>
      </c>
      <c r="E81" s="260">
        <f t="shared" si="10"/>
        <v>61072</v>
      </c>
      <c r="F81" s="265">
        <f t="shared" si="11"/>
        <v>25.886741268226523</v>
      </c>
      <c r="G81" s="367">
        <f t="shared" si="9"/>
        <v>72868</v>
      </c>
      <c r="H81" s="365">
        <v>5</v>
      </c>
      <c r="I81" s="261">
        <f t="shared" si="14"/>
        <v>45.5425</v>
      </c>
      <c r="J81" s="270">
        <f t="shared" si="8"/>
        <v>0.3088674126822652</v>
      </c>
      <c r="K81" s="276">
        <f t="shared" si="12"/>
        <v>2.87971125</v>
      </c>
      <c r="L81" s="262">
        <f t="shared" si="13"/>
        <v>15.772828107263988</v>
      </c>
      <c r="M81" s="277">
        <v>46.07538</v>
      </c>
    </row>
    <row r="82" spans="1:13" s="8" customFormat="1" ht="15">
      <c r="A82" s="239" t="s">
        <v>202</v>
      </c>
      <c r="B82" s="211">
        <v>14000</v>
      </c>
      <c r="C82" s="345">
        <f>Volume!J82</f>
        <v>10.7</v>
      </c>
      <c r="D82" s="226">
        <v>4.02</v>
      </c>
      <c r="E82" s="260">
        <f t="shared" si="10"/>
        <v>56279.99999999999</v>
      </c>
      <c r="F82" s="265">
        <f t="shared" si="11"/>
        <v>37.570093457943926</v>
      </c>
      <c r="G82" s="367">
        <f t="shared" si="9"/>
        <v>63769.99999999999</v>
      </c>
      <c r="H82" s="365">
        <v>5</v>
      </c>
      <c r="I82" s="261">
        <f t="shared" si="14"/>
        <v>4.555</v>
      </c>
      <c r="J82" s="270">
        <f t="shared" si="8"/>
        <v>0.42570093457943925</v>
      </c>
      <c r="K82" s="276">
        <f t="shared" si="12"/>
        <v>2.3320794375</v>
      </c>
      <c r="L82" s="262">
        <f t="shared" si="13"/>
        <v>12.773325138127092</v>
      </c>
      <c r="M82" s="256">
        <v>37.313271</v>
      </c>
    </row>
    <row r="83" spans="1:13" s="9" customFormat="1" ht="15">
      <c r="A83" s="239" t="s">
        <v>225</v>
      </c>
      <c r="B83" s="211">
        <v>1150</v>
      </c>
      <c r="C83" s="345">
        <f>Volume!J83</f>
        <v>209</v>
      </c>
      <c r="D83" s="455">
        <v>65.68</v>
      </c>
      <c r="E83" s="260">
        <f t="shared" si="10"/>
        <v>75532.00000000001</v>
      </c>
      <c r="F83" s="265">
        <f t="shared" si="11"/>
        <v>31.425837320574168</v>
      </c>
      <c r="G83" s="367">
        <f t="shared" si="9"/>
        <v>87717.74500000001</v>
      </c>
      <c r="H83" s="365">
        <v>5.07</v>
      </c>
      <c r="I83" s="261">
        <f t="shared" si="14"/>
        <v>76.2763</v>
      </c>
      <c r="J83" s="270">
        <f t="shared" si="8"/>
        <v>0.36495837320574165</v>
      </c>
      <c r="K83" s="276">
        <f t="shared" si="12"/>
        <v>2.3567065625</v>
      </c>
      <c r="L83" s="262">
        <f t="shared" si="13"/>
        <v>12.908213457017085</v>
      </c>
      <c r="M83" s="277">
        <v>37.707305</v>
      </c>
    </row>
    <row r="84" spans="1:13" s="8" customFormat="1" ht="15">
      <c r="A84" s="239" t="s">
        <v>194</v>
      </c>
      <c r="B84" s="211">
        <v>1100</v>
      </c>
      <c r="C84" s="345">
        <f>Volume!J84</f>
        <v>149</v>
      </c>
      <c r="D84" s="455">
        <v>53.52</v>
      </c>
      <c r="E84" s="260">
        <f t="shared" si="10"/>
        <v>58872</v>
      </c>
      <c r="F84" s="265">
        <f t="shared" si="11"/>
        <v>35.919463087248324</v>
      </c>
      <c r="G84" s="367">
        <f t="shared" si="9"/>
        <v>67099.78</v>
      </c>
      <c r="H84" s="365">
        <v>5.02</v>
      </c>
      <c r="I84" s="261">
        <f t="shared" si="14"/>
        <v>60.9998</v>
      </c>
      <c r="J84" s="270">
        <f t="shared" si="8"/>
        <v>0.40939463087248323</v>
      </c>
      <c r="K84" s="276">
        <f t="shared" si="12"/>
        <v>3.8065883125</v>
      </c>
      <c r="L84" s="262">
        <f t="shared" si="13"/>
        <v>20.849542858917747</v>
      </c>
      <c r="M84" s="256">
        <v>60.905413</v>
      </c>
    </row>
    <row r="85" spans="1:13" s="8" customFormat="1" ht="15">
      <c r="A85" s="239" t="s">
        <v>169</v>
      </c>
      <c r="B85" s="211">
        <v>2950</v>
      </c>
      <c r="C85" s="345">
        <f>Volume!J85</f>
        <v>56.4</v>
      </c>
      <c r="D85" s="455">
        <v>16.37</v>
      </c>
      <c r="E85" s="260">
        <f t="shared" si="10"/>
        <v>48291.5</v>
      </c>
      <c r="F85" s="265">
        <f t="shared" si="11"/>
        <v>29.024822695035464</v>
      </c>
      <c r="G85" s="367">
        <f t="shared" si="9"/>
        <v>56610.5</v>
      </c>
      <c r="H85" s="365">
        <v>5</v>
      </c>
      <c r="I85" s="261">
        <f t="shared" si="14"/>
        <v>19.19</v>
      </c>
      <c r="J85" s="270">
        <f t="shared" si="8"/>
        <v>0.3402482269503546</v>
      </c>
      <c r="K85" s="276">
        <f t="shared" si="12"/>
        <v>2.416310875</v>
      </c>
      <c r="L85" s="262">
        <f t="shared" si="13"/>
        <v>13.234679721825458</v>
      </c>
      <c r="M85" s="277">
        <v>38.660974</v>
      </c>
    </row>
    <row r="86" spans="1:13" s="8" customFormat="1" ht="15">
      <c r="A86" s="239" t="s">
        <v>170</v>
      </c>
      <c r="B86" s="211">
        <v>1045</v>
      </c>
      <c r="C86" s="345">
        <f>Volume!J86</f>
        <v>161.5</v>
      </c>
      <c r="D86" s="455">
        <v>38.78</v>
      </c>
      <c r="E86" s="260">
        <f t="shared" si="10"/>
        <v>40525.1</v>
      </c>
      <c r="F86" s="265">
        <f t="shared" si="11"/>
        <v>24.012383900928793</v>
      </c>
      <c r="G86" s="367">
        <f t="shared" si="9"/>
        <v>48963.475</v>
      </c>
      <c r="H86" s="365">
        <v>5</v>
      </c>
      <c r="I86" s="261">
        <f t="shared" si="14"/>
        <v>46.855</v>
      </c>
      <c r="J86" s="270">
        <f t="shared" si="8"/>
        <v>0.2901238390092879</v>
      </c>
      <c r="K86" s="276">
        <f t="shared" si="12"/>
        <v>2.2823721875</v>
      </c>
      <c r="L86" s="262">
        <f t="shared" si="13"/>
        <v>12.501067317161606</v>
      </c>
      <c r="M86" s="277">
        <v>36.517955</v>
      </c>
    </row>
    <row r="87" spans="1:13" s="9" customFormat="1" ht="15">
      <c r="A87" s="239" t="s">
        <v>140</v>
      </c>
      <c r="B87" s="211">
        <v>3250</v>
      </c>
      <c r="C87" s="345">
        <f>Volume!J87</f>
        <v>107.25</v>
      </c>
      <c r="D87" s="455">
        <v>18.4</v>
      </c>
      <c r="E87" s="260">
        <f t="shared" si="10"/>
        <v>59799.99999999999</v>
      </c>
      <c r="F87" s="265">
        <f t="shared" si="11"/>
        <v>17.156177156177154</v>
      </c>
      <c r="G87" s="367">
        <f t="shared" si="9"/>
        <v>77228.125</v>
      </c>
      <c r="H87" s="365">
        <v>5</v>
      </c>
      <c r="I87" s="261">
        <f t="shared" si="14"/>
        <v>23.7625</v>
      </c>
      <c r="J87" s="270">
        <f t="shared" si="8"/>
        <v>0.22156177156177156</v>
      </c>
      <c r="K87" s="276">
        <f t="shared" si="12"/>
        <v>2.0264920625</v>
      </c>
      <c r="L87" s="262">
        <f t="shared" si="13"/>
        <v>11.09955415236419</v>
      </c>
      <c r="M87" s="277">
        <v>32.423873</v>
      </c>
    </row>
    <row r="88" spans="1:13" s="9" customFormat="1" ht="15">
      <c r="A88" s="239" t="s">
        <v>52</v>
      </c>
      <c r="B88" s="211">
        <v>300</v>
      </c>
      <c r="C88" s="345">
        <f>Volume!J88</f>
        <v>977.15</v>
      </c>
      <c r="D88" s="455">
        <v>203.99</v>
      </c>
      <c r="E88" s="260">
        <f t="shared" si="10"/>
        <v>61197</v>
      </c>
      <c r="F88" s="265">
        <f t="shared" si="11"/>
        <v>20.876016988179913</v>
      </c>
      <c r="G88" s="367">
        <f t="shared" si="9"/>
        <v>75854.25</v>
      </c>
      <c r="H88" s="365">
        <v>5</v>
      </c>
      <c r="I88" s="261">
        <f t="shared" si="14"/>
        <v>252.8475</v>
      </c>
      <c r="J88" s="270">
        <f t="shared" si="8"/>
        <v>0.2587601698817991</v>
      </c>
      <c r="K88" s="276">
        <f t="shared" si="12"/>
        <v>1.8829678125</v>
      </c>
      <c r="L88" s="262">
        <f t="shared" si="13"/>
        <v>10.313439459624082</v>
      </c>
      <c r="M88" s="277">
        <v>30.127485</v>
      </c>
    </row>
    <row r="89" spans="1:13" s="8" customFormat="1" ht="15">
      <c r="A89" s="239" t="s">
        <v>195</v>
      </c>
      <c r="B89" s="211">
        <v>1050</v>
      </c>
      <c r="C89" s="345">
        <f>Volume!J89</f>
        <v>179.35</v>
      </c>
      <c r="D89" s="455">
        <v>58.05</v>
      </c>
      <c r="E89" s="260">
        <f t="shared" si="10"/>
        <v>60952.5</v>
      </c>
      <c r="F89" s="265">
        <f t="shared" si="11"/>
        <v>32.36688040144968</v>
      </c>
      <c r="G89" s="367">
        <f>(B89*C89)*H89%+E89</f>
        <v>70368.375</v>
      </c>
      <c r="H89" s="365">
        <v>5</v>
      </c>
      <c r="I89" s="261">
        <f>G89/B89</f>
        <v>67.0175</v>
      </c>
      <c r="J89" s="270">
        <f t="shared" si="8"/>
        <v>0.3736688040144968</v>
      </c>
      <c r="K89" s="276">
        <f t="shared" si="12"/>
        <v>2.1313848125</v>
      </c>
      <c r="L89" s="262">
        <f t="shared" si="13"/>
        <v>11.67407540530169</v>
      </c>
      <c r="M89" s="256">
        <v>34.102157</v>
      </c>
    </row>
    <row r="90" spans="1:13" s="9" customFormat="1" ht="15">
      <c r="A90" s="239" t="s">
        <v>96</v>
      </c>
      <c r="B90" s="211">
        <v>600</v>
      </c>
      <c r="C90" s="345">
        <f>Volume!J90</f>
        <v>162.65</v>
      </c>
      <c r="D90" s="455">
        <v>36.68</v>
      </c>
      <c r="E90" s="260">
        <f t="shared" si="10"/>
        <v>22008</v>
      </c>
      <c r="F90" s="265">
        <f t="shared" si="11"/>
        <v>22.551490931447894</v>
      </c>
      <c r="G90" s="367">
        <f t="shared" si="9"/>
        <v>26887.5</v>
      </c>
      <c r="H90" s="365">
        <v>5</v>
      </c>
      <c r="I90" s="261">
        <f t="shared" si="14"/>
        <v>44.8125</v>
      </c>
      <c r="J90" s="270">
        <f t="shared" si="8"/>
        <v>0.2755149093144789</v>
      </c>
      <c r="K90" s="276">
        <f t="shared" si="12"/>
        <v>2.0108650625</v>
      </c>
      <c r="L90" s="262">
        <f t="shared" si="13"/>
        <v>11.013961548302857</v>
      </c>
      <c r="M90" s="277">
        <v>32.173841</v>
      </c>
    </row>
    <row r="91" spans="1:13" s="8" customFormat="1" ht="15">
      <c r="A91" s="239" t="s">
        <v>250</v>
      </c>
      <c r="B91" s="211">
        <v>650</v>
      </c>
      <c r="C91" s="345">
        <f>Volume!J91</f>
        <v>313.65</v>
      </c>
      <c r="D91" s="455">
        <v>74.95</v>
      </c>
      <c r="E91" s="260">
        <f t="shared" si="10"/>
        <v>48717.5</v>
      </c>
      <c r="F91" s="265">
        <f t="shared" si="11"/>
        <v>23.89606249003667</v>
      </c>
      <c r="G91" s="367">
        <f t="shared" si="9"/>
        <v>58911.125</v>
      </c>
      <c r="H91" s="365">
        <v>5</v>
      </c>
      <c r="I91" s="261">
        <f t="shared" si="14"/>
        <v>90.6325</v>
      </c>
      <c r="J91" s="270">
        <f t="shared" si="8"/>
        <v>0.28896062490036667</v>
      </c>
      <c r="K91" s="276">
        <f t="shared" si="12"/>
        <v>2.3200560625</v>
      </c>
      <c r="L91" s="262">
        <f t="shared" si="13"/>
        <v>12.707470401078655</v>
      </c>
      <c r="M91" s="277">
        <v>37.120897</v>
      </c>
    </row>
    <row r="92" spans="1:13" s="9" customFormat="1" ht="15">
      <c r="A92" s="239" t="s">
        <v>97</v>
      </c>
      <c r="B92" s="211">
        <v>600</v>
      </c>
      <c r="C92" s="345">
        <f>Volume!J92</f>
        <v>342.95</v>
      </c>
      <c r="D92" s="455">
        <v>61.12</v>
      </c>
      <c r="E92" s="260">
        <f t="shared" si="10"/>
        <v>36672</v>
      </c>
      <c r="F92" s="265">
        <f t="shared" si="11"/>
        <v>17.821839918355444</v>
      </c>
      <c r="G92" s="367">
        <f t="shared" si="9"/>
        <v>46960.5</v>
      </c>
      <c r="H92" s="365">
        <v>5</v>
      </c>
      <c r="I92" s="261">
        <f t="shared" si="14"/>
        <v>78.2675</v>
      </c>
      <c r="J92" s="270">
        <f t="shared" si="8"/>
        <v>0.22821839918355447</v>
      </c>
      <c r="K92" s="276">
        <f t="shared" si="12"/>
        <v>2.156410125</v>
      </c>
      <c r="L92" s="262">
        <f t="shared" si="13"/>
        <v>11.81114468695035</v>
      </c>
      <c r="M92" s="277">
        <v>34.502562</v>
      </c>
    </row>
    <row r="93" spans="1:13" s="9" customFormat="1" ht="15">
      <c r="A93" s="239" t="s">
        <v>251</v>
      </c>
      <c r="B93" s="211">
        <v>2800</v>
      </c>
      <c r="C93" s="345">
        <f>Volume!J93</f>
        <v>63</v>
      </c>
      <c r="D93" s="455">
        <v>18.98</v>
      </c>
      <c r="E93" s="260">
        <f t="shared" si="10"/>
        <v>53144</v>
      </c>
      <c r="F93" s="265">
        <f t="shared" si="11"/>
        <v>30.12698412698413</v>
      </c>
      <c r="G93" s="367">
        <f t="shared" si="9"/>
        <v>61964</v>
      </c>
      <c r="H93" s="365">
        <v>5</v>
      </c>
      <c r="I93" s="261">
        <f t="shared" si="14"/>
        <v>22.13</v>
      </c>
      <c r="J93" s="270">
        <f t="shared" si="8"/>
        <v>0.35126984126984123</v>
      </c>
      <c r="K93" s="276">
        <f t="shared" si="12"/>
        <v>2.8480510625</v>
      </c>
      <c r="L93" s="262">
        <f t="shared" si="13"/>
        <v>15.599418118578058</v>
      </c>
      <c r="M93" s="277">
        <v>45.568817</v>
      </c>
    </row>
    <row r="94" spans="1:13" s="9" customFormat="1" ht="15">
      <c r="A94" s="239" t="s">
        <v>252</v>
      </c>
      <c r="B94" s="211">
        <v>300</v>
      </c>
      <c r="C94" s="345">
        <f>Volume!J94</f>
        <v>793.45</v>
      </c>
      <c r="D94" s="455">
        <v>286.47</v>
      </c>
      <c r="E94" s="260">
        <f t="shared" si="10"/>
        <v>85941.00000000001</v>
      </c>
      <c r="F94" s="265">
        <f t="shared" si="11"/>
        <v>36.10435440166363</v>
      </c>
      <c r="G94" s="367">
        <f t="shared" si="9"/>
        <v>98913.90750000002</v>
      </c>
      <c r="H94" s="365">
        <v>5.45</v>
      </c>
      <c r="I94" s="261">
        <f t="shared" si="14"/>
        <v>329.7130250000001</v>
      </c>
      <c r="J94" s="270">
        <f t="shared" si="8"/>
        <v>0.4155435440166363</v>
      </c>
      <c r="K94" s="276">
        <f t="shared" si="12"/>
        <v>1.8929418125</v>
      </c>
      <c r="L94" s="262">
        <f t="shared" si="13"/>
        <v>10.368069307509646</v>
      </c>
      <c r="M94" s="277">
        <v>30.287069</v>
      </c>
    </row>
    <row r="95" spans="1:13" s="9" customFormat="1" ht="15">
      <c r="A95" s="239" t="s">
        <v>253</v>
      </c>
      <c r="B95" s="211">
        <v>400</v>
      </c>
      <c r="C95" s="345">
        <f>Volume!J95</f>
        <v>360.4</v>
      </c>
      <c r="D95" s="455">
        <v>76.87</v>
      </c>
      <c r="E95" s="260">
        <f t="shared" si="10"/>
        <v>30748</v>
      </c>
      <c r="F95" s="265">
        <f t="shared" si="11"/>
        <v>21.329078801331853</v>
      </c>
      <c r="G95" s="367">
        <f t="shared" si="9"/>
        <v>37956</v>
      </c>
      <c r="H95" s="365">
        <v>5</v>
      </c>
      <c r="I95" s="261">
        <f t="shared" si="14"/>
        <v>94.89</v>
      </c>
      <c r="J95" s="270">
        <f t="shared" si="8"/>
        <v>0.26329078801331857</v>
      </c>
      <c r="K95" s="276">
        <f t="shared" si="12"/>
        <v>2.2527251875</v>
      </c>
      <c r="L95" s="262">
        <f t="shared" si="13"/>
        <v>12.338684010538048</v>
      </c>
      <c r="M95" s="277">
        <v>36.043603</v>
      </c>
    </row>
    <row r="96" spans="1:13" s="9" customFormat="1" ht="15">
      <c r="A96" s="239" t="s">
        <v>115</v>
      </c>
      <c r="B96" s="211">
        <v>550</v>
      </c>
      <c r="C96" s="345">
        <f>Volume!J96</f>
        <v>425.65</v>
      </c>
      <c r="D96" s="455">
        <v>111.9</v>
      </c>
      <c r="E96" s="260">
        <f t="shared" si="10"/>
        <v>61545</v>
      </c>
      <c r="F96" s="265">
        <f t="shared" si="11"/>
        <v>26.289204745683076</v>
      </c>
      <c r="G96" s="367">
        <f t="shared" si="9"/>
        <v>73250.375</v>
      </c>
      <c r="H96" s="365">
        <v>5</v>
      </c>
      <c r="I96" s="261">
        <f t="shared" si="14"/>
        <v>133.1825</v>
      </c>
      <c r="J96" s="270">
        <f t="shared" si="8"/>
        <v>0.31289204745683075</v>
      </c>
      <c r="K96" s="276">
        <f t="shared" si="12"/>
        <v>2.349818375</v>
      </c>
      <c r="L96" s="262">
        <f t="shared" si="13"/>
        <v>12.870485300276334</v>
      </c>
      <c r="M96" s="277">
        <v>37.597094</v>
      </c>
    </row>
    <row r="97" spans="1:13" s="8" customFormat="1" ht="15">
      <c r="A97" s="239" t="s">
        <v>171</v>
      </c>
      <c r="B97" s="211">
        <v>1100</v>
      </c>
      <c r="C97" s="345">
        <f>Volume!J97</f>
        <v>381.25</v>
      </c>
      <c r="D97" s="455">
        <v>126.03</v>
      </c>
      <c r="E97" s="260">
        <f t="shared" si="10"/>
        <v>138633</v>
      </c>
      <c r="F97" s="265">
        <f t="shared" si="11"/>
        <v>33.057049180327866</v>
      </c>
      <c r="G97" s="367">
        <f t="shared" si="9"/>
        <v>159601.75</v>
      </c>
      <c r="H97" s="365">
        <v>5</v>
      </c>
      <c r="I97" s="261">
        <f t="shared" si="14"/>
        <v>145.0925</v>
      </c>
      <c r="J97" s="270">
        <f t="shared" si="8"/>
        <v>0.3805704918032787</v>
      </c>
      <c r="K97" s="276">
        <f t="shared" si="12"/>
        <v>2.7307569375</v>
      </c>
      <c r="L97" s="262">
        <f t="shared" si="13"/>
        <v>14.95697173732475</v>
      </c>
      <c r="M97" s="277">
        <v>43.692111</v>
      </c>
    </row>
    <row r="98" spans="1:13" s="9" customFormat="1" ht="15">
      <c r="A98" s="239" t="s">
        <v>226</v>
      </c>
      <c r="B98" s="211">
        <v>600</v>
      </c>
      <c r="C98" s="345">
        <f>Volume!J98</f>
        <v>901.05</v>
      </c>
      <c r="D98" s="455">
        <v>202.06</v>
      </c>
      <c r="E98" s="260">
        <f t="shared" si="10"/>
        <v>121236</v>
      </c>
      <c r="F98" s="265">
        <f t="shared" si="11"/>
        <v>22.42494867099495</v>
      </c>
      <c r="G98" s="367">
        <f t="shared" si="9"/>
        <v>148267.5</v>
      </c>
      <c r="H98" s="365">
        <v>5</v>
      </c>
      <c r="I98" s="261">
        <f t="shared" si="14"/>
        <v>247.1125</v>
      </c>
      <c r="J98" s="270">
        <f t="shared" si="8"/>
        <v>0.27424948670994953</v>
      </c>
      <c r="K98" s="276">
        <f t="shared" si="12"/>
        <v>1.491602375</v>
      </c>
      <c r="L98" s="262">
        <f t="shared" si="13"/>
        <v>8.1698426761578</v>
      </c>
      <c r="M98" s="277">
        <v>23.865638</v>
      </c>
    </row>
    <row r="99" spans="1:13" s="9" customFormat="1" ht="15">
      <c r="A99" s="239" t="s">
        <v>242</v>
      </c>
      <c r="B99" s="211">
        <v>3350</v>
      </c>
      <c r="C99" s="345">
        <f>Volume!J99</f>
        <v>62</v>
      </c>
      <c r="D99" s="455">
        <v>10.46</v>
      </c>
      <c r="E99" s="260">
        <f>D99*B99</f>
        <v>35041</v>
      </c>
      <c r="F99" s="265">
        <f>D99/C99*100</f>
        <v>16.870967741935488</v>
      </c>
      <c r="G99" s="367">
        <f>(B99*C99)*H99%+E99</f>
        <v>45426</v>
      </c>
      <c r="H99" s="365">
        <v>5</v>
      </c>
      <c r="I99" s="261">
        <f>G99/B99</f>
        <v>13.56</v>
      </c>
      <c r="J99" s="270">
        <f>I99/C99</f>
        <v>0.21870967741935485</v>
      </c>
      <c r="K99" s="276">
        <f>M99/16</f>
        <v>1.491602375</v>
      </c>
      <c r="L99" s="262">
        <f t="shared" si="13"/>
        <v>8.1698426761578</v>
      </c>
      <c r="M99" s="277">
        <v>23.865638</v>
      </c>
    </row>
    <row r="100" spans="1:13" s="9" customFormat="1" ht="15">
      <c r="A100" s="239" t="s">
        <v>227</v>
      </c>
      <c r="B100" s="211">
        <v>600</v>
      </c>
      <c r="C100" s="345">
        <f>Volume!J100</f>
        <v>609.7</v>
      </c>
      <c r="D100" s="226">
        <v>97.83</v>
      </c>
      <c r="E100" s="260">
        <f t="shared" si="10"/>
        <v>58698</v>
      </c>
      <c r="F100" s="265">
        <f t="shared" si="11"/>
        <v>16.045596194849924</v>
      </c>
      <c r="G100" s="367">
        <f t="shared" si="9"/>
        <v>76989</v>
      </c>
      <c r="H100" s="365">
        <v>5</v>
      </c>
      <c r="I100" s="261">
        <f t="shared" si="14"/>
        <v>128.315</v>
      </c>
      <c r="J100" s="270">
        <f t="shared" si="8"/>
        <v>0.21045596194849925</v>
      </c>
      <c r="K100" s="276">
        <f t="shared" si="12"/>
        <v>2.334646</v>
      </c>
      <c r="L100" s="262">
        <f t="shared" si="13"/>
        <v>12.787382779892061</v>
      </c>
      <c r="M100" s="277">
        <v>37.354336</v>
      </c>
    </row>
    <row r="101" spans="1:13" s="9" customFormat="1" ht="15">
      <c r="A101" s="239" t="s">
        <v>228</v>
      </c>
      <c r="B101" s="211">
        <v>500</v>
      </c>
      <c r="C101" s="345">
        <f>Volume!J101</f>
        <v>746.4</v>
      </c>
      <c r="D101" s="226">
        <v>123.97</v>
      </c>
      <c r="E101" s="260">
        <f t="shared" si="10"/>
        <v>61985</v>
      </c>
      <c r="F101" s="265">
        <f t="shared" si="11"/>
        <v>16.609056806002144</v>
      </c>
      <c r="G101" s="367">
        <f t="shared" si="9"/>
        <v>80645</v>
      </c>
      <c r="H101" s="365">
        <v>5</v>
      </c>
      <c r="I101" s="261">
        <f t="shared" si="14"/>
        <v>161.29</v>
      </c>
      <c r="J101" s="270">
        <f t="shared" si="8"/>
        <v>0.21609056806002144</v>
      </c>
      <c r="K101" s="276">
        <f t="shared" si="12"/>
        <v>2.008872625</v>
      </c>
      <c r="L101" s="262">
        <f t="shared" si="13"/>
        <v>11.003048518671164</v>
      </c>
      <c r="M101" s="277">
        <v>32.141962</v>
      </c>
    </row>
    <row r="102" spans="1:13" s="8" customFormat="1" ht="15">
      <c r="A102" s="239" t="s">
        <v>53</v>
      </c>
      <c r="B102" s="211">
        <v>1600</v>
      </c>
      <c r="C102" s="345">
        <f>Volume!J102</f>
        <v>126.05</v>
      </c>
      <c r="D102" s="226">
        <v>26.43</v>
      </c>
      <c r="E102" s="260">
        <f t="shared" si="10"/>
        <v>42288</v>
      </c>
      <c r="F102" s="265">
        <f t="shared" si="11"/>
        <v>20.967869892899643</v>
      </c>
      <c r="G102" s="367">
        <f t="shared" si="9"/>
        <v>52372</v>
      </c>
      <c r="H102" s="365">
        <v>5</v>
      </c>
      <c r="I102" s="261">
        <f t="shared" si="14"/>
        <v>32.7325</v>
      </c>
      <c r="J102" s="270">
        <f t="shared" si="8"/>
        <v>0.2596786989289965</v>
      </c>
      <c r="K102" s="276">
        <f t="shared" si="12"/>
        <v>1.7991241875</v>
      </c>
      <c r="L102" s="262">
        <f t="shared" si="13"/>
        <v>9.85420901246904</v>
      </c>
      <c r="M102" s="277">
        <v>28.785987</v>
      </c>
    </row>
    <row r="103" spans="1:13" s="8" customFormat="1" ht="15">
      <c r="A103" s="239" t="s">
        <v>254</v>
      </c>
      <c r="B103" s="211">
        <v>150</v>
      </c>
      <c r="C103" s="345">
        <f>Volume!J103</f>
        <v>4104</v>
      </c>
      <c r="D103" s="226">
        <v>1146.87</v>
      </c>
      <c r="E103" s="260">
        <f t="shared" si="10"/>
        <v>172030.49999999997</v>
      </c>
      <c r="F103" s="265">
        <f t="shared" si="11"/>
        <v>27.945175438596486</v>
      </c>
      <c r="G103" s="367">
        <f t="shared" si="9"/>
        <v>202810.49999999997</v>
      </c>
      <c r="H103" s="365">
        <v>5</v>
      </c>
      <c r="I103" s="261">
        <f t="shared" si="14"/>
        <v>1352.0699999999997</v>
      </c>
      <c r="J103" s="270">
        <f t="shared" si="8"/>
        <v>0.32945175438596486</v>
      </c>
      <c r="K103" s="276">
        <f t="shared" si="12"/>
        <v>2.2710314375</v>
      </c>
      <c r="L103" s="262">
        <f t="shared" si="13"/>
        <v>12.438951471221339</v>
      </c>
      <c r="M103" s="277">
        <v>36.336503</v>
      </c>
    </row>
    <row r="104" spans="1:13" s="8" customFormat="1" ht="15">
      <c r="A104" s="239" t="s">
        <v>203</v>
      </c>
      <c r="B104" s="211">
        <v>1500</v>
      </c>
      <c r="C104" s="345">
        <f>Volume!J104</f>
        <v>157.4</v>
      </c>
      <c r="D104" s="226">
        <v>67.27</v>
      </c>
      <c r="E104" s="260">
        <f t="shared" si="10"/>
        <v>100905</v>
      </c>
      <c r="F104" s="265">
        <f t="shared" si="11"/>
        <v>42.73824650571791</v>
      </c>
      <c r="G104" s="367">
        <f t="shared" si="9"/>
        <v>114197.43</v>
      </c>
      <c r="H104" s="365">
        <v>5.63</v>
      </c>
      <c r="I104" s="261">
        <f t="shared" si="14"/>
        <v>76.13162</v>
      </c>
      <c r="J104" s="270">
        <f t="shared" si="8"/>
        <v>0.48368246505717916</v>
      </c>
      <c r="K104" s="276">
        <f t="shared" si="12"/>
        <v>2.63304325</v>
      </c>
      <c r="L104" s="262">
        <f t="shared" si="13"/>
        <v>14.421771829117144</v>
      </c>
      <c r="M104" s="256">
        <v>42.128692</v>
      </c>
    </row>
    <row r="105" spans="1:13" s="8" customFormat="1" ht="15">
      <c r="A105" s="239" t="s">
        <v>204</v>
      </c>
      <c r="B105" s="211">
        <v>850</v>
      </c>
      <c r="C105" s="345">
        <f>Volume!J105</f>
        <v>276.4</v>
      </c>
      <c r="D105" s="226">
        <v>89.67</v>
      </c>
      <c r="E105" s="260">
        <f t="shared" si="10"/>
        <v>76219.5</v>
      </c>
      <c r="F105" s="265">
        <f t="shared" si="11"/>
        <v>32.44211287988423</v>
      </c>
      <c r="G105" s="367">
        <f t="shared" si="9"/>
        <v>87966.5</v>
      </c>
      <c r="H105" s="365">
        <v>5</v>
      </c>
      <c r="I105" s="261">
        <f t="shared" si="14"/>
        <v>103.49</v>
      </c>
      <c r="J105" s="270">
        <f t="shared" si="8"/>
        <v>0.37442112879884226</v>
      </c>
      <c r="K105" s="276">
        <f t="shared" si="12"/>
        <v>3.8531335625</v>
      </c>
      <c r="L105" s="262">
        <f t="shared" si="13"/>
        <v>21.104481692614918</v>
      </c>
      <c r="M105" s="256">
        <v>61.650137</v>
      </c>
    </row>
    <row r="106" spans="1:13" s="8" customFormat="1" ht="15">
      <c r="A106" s="239" t="s">
        <v>172</v>
      </c>
      <c r="B106" s="211">
        <v>1750</v>
      </c>
      <c r="C106" s="345">
        <f>Volume!J106</f>
        <v>318.85</v>
      </c>
      <c r="D106" s="226">
        <v>140.26</v>
      </c>
      <c r="E106" s="260">
        <f t="shared" si="10"/>
        <v>245454.99999999997</v>
      </c>
      <c r="F106" s="265">
        <f t="shared" si="11"/>
        <v>43.989336678689035</v>
      </c>
      <c r="G106" s="367">
        <f t="shared" si="9"/>
        <v>279324.84125</v>
      </c>
      <c r="H106" s="365">
        <v>6.07</v>
      </c>
      <c r="I106" s="261">
        <f t="shared" si="14"/>
        <v>159.614195</v>
      </c>
      <c r="J106" s="270">
        <f t="shared" si="8"/>
        <v>0.5005933667868904</v>
      </c>
      <c r="K106" s="276">
        <f t="shared" si="12"/>
        <v>3.7626370625</v>
      </c>
      <c r="L106" s="262">
        <f t="shared" si="13"/>
        <v>20.608811948362256</v>
      </c>
      <c r="M106" s="277">
        <v>60.202193</v>
      </c>
    </row>
    <row r="107" spans="1:13" s="8" customFormat="1" ht="15">
      <c r="A107" s="239" t="s">
        <v>173</v>
      </c>
      <c r="B107" s="211">
        <v>450</v>
      </c>
      <c r="C107" s="345">
        <f>Volume!J107</f>
        <v>720.7</v>
      </c>
      <c r="D107" s="226">
        <v>124.25</v>
      </c>
      <c r="E107" s="260">
        <f t="shared" si="10"/>
        <v>55912.5</v>
      </c>
      <c r="F107" s="265">
        <f t="shared" si="11"/>
        <v>17.24018315526571</v>
      </c>
      <c r="G107" s="367">
        <f t="shared" si="9"/>
        <v>72128.25</v>
      </c>
      <c r="H107" s="365">
        <v>5</v>
      </c>
      <c r="I107" s="261">
        <f t="shared" si="14"/>
        <v>160.285</v>
      </c>
      <c r="J107" s="270">
        <f t="shared" si="8"/>
        <v>0.2224018315526571</v>
      </c>
      <c r="K107" s="276">
        <f t="shared" si="12"/>
        <v>1.40567225</v>
      </c>
      <c r="L107" s="262">
        <f t="shared" si="13"/>
        <v>7.699183997840413</v>
      </c>
      <c r="M107" s="277">
        <v>22.490756</v>
      </c>
    </row>
    <row r="108" spans="1:13" s="8" customFormat="1" ht="15">
      <c r="A108" s="239" t="s">
        <v>239</v>
      </c>
      <c r="B108" s="211">
        <v>250</v>
      </c>
      <c r="C108" s="345">
        <f>Volume!J108</f>
        <v>949.85</v>
      </c>
      <c r="D108" s="226">
        <v>359.38</v>
      </c>
      <c r="E108" s="260">
        <f>D108*B108</f>
        <v>89845</v>
      </c>
      <c r="F108" s="265">
        <f>D108/C108*100</f>
        <v>37.83544770226877</v>
      </c>
      <c r="G108" s="367">
        <f>(B108*C108)*H108%+E108</f>
        <v>103665.3175</v>
      </c>
      <c r="H108" s="365">
        <v>5.82</v>
      </c>
      <c r="I108" s="261">
        <f>G108/B108</f>
        <v>414.66127</v>
      </c>
      <c r="J108" s="270">
        <f>I108/C108</f>
        <v>0.4365544770226878</v>
      </c>
      <c r="K108" s="276">
        <f>M108/16</f>
        <v>1.40567225</v>
      </c>
      <c r="L108" s="262">
        <f t="shared" si="13"/>
        <v>7.699183997840413</v>
      </c>
      <c r="M108" s="277">
        <v>22.490756</v>
      </c>
    </row>
    <row r="109" spans="1:13" s="9" customFormat="1" ht="15">
      <c r="A109" s="239" t="s">
        <v>255</v>
      </c>
      <c r="B109" s="211">
        <v>400</v>
      </c>
      <c r="C109" s="345">
        <f>Volume!J109</f>
        <v>854.1</v>
      </c>
      <c r="D109" s="226">
        <v>201.96</v>
      </c>
      <c r="E109" s="260">
        <f t="shared" si="10"/>
        <v>80784</v>
      </c>
      <c r="F109" s="265">
        <f t="shared" si="11"/>
        <v>23.645943097997893</v>
      </c>
      <c r="G109" s="367">
        <f>(B109*C109)*H109%+E109</f>
        <v>97866</v>
      </c>
      <c r="H109" s="365">
        <v>5</v>
      </c>
      <c r="I109" s="261">
        <f>G109/B109</f>
        <v>244.665</v>
      </c>
      <c r="J109" s="270">
        <f>I109/C109</f>
        <v>0.2864594309799789</v>
      </c>
      <c r="K109" s="276">
        <f>M109/16</f>
        <v>2.9234956875</v>
      </c>
      <c r="L109" s="262">
        <f t="shared" si="13"/>
        <v>16.01264534812824</v>
      </c>
      <c r="M109" s="277">
        <v>46.775931</v>
      </c>
    </row>
    <row r="110" spans="1:13" s="8" customFormat="1" ht="15">
      <c r="A110" s="239" t="s">
        <v>107</v>
      </c>
      <c r="B110" s="211">
        <v>3800</v>
      </c>
      <c r="C110" s="345">
        <f>Volume!J110</f>
        <v>59.05</v>
      </c>
      <c r="D110" s="226">
        <v>17.88</v>
      </c>
      <c r="E110" s="260">
        <f t="shared" si="10"/>
        <v>67944</v>
      </c>
      <c r="F110" s="265">
        <f t="shared" si="11"/>
        <v>30.279424216765456</v>
      </c>
      <c r="G110" s="367">
        <f t="shared" si="9"/>
        <v>79163.5</v>
      </c>
      <c r="H110" s="365">
        <v>5</v>
      </c>
      <c r="I110" s="261">
        <f t="shared" si="14"/>
        <v>20.8325</v>
      </c>
      <c r="J110" s="270">
        <f t="shared" si="8"/>
        <v>0.35279424216765454</v>
      </c>
      <c r="K110" s="276">
        <f t="shared" si="12"/>
        <v>2.669121375</v>
      </c>
      <c r="L110" s="262">
        <f t="shared" si="13"/>
        <v>14.619379858067056</v>
      </c>
      <c r="M110" s="277">
        <v>42.705942</v>
      </c>
    </row>
    <row r="111" spans="1:13" s="9" customFormat="1" ht="15">
      <c r="A111" s="239" t="s">
        <v>174</v>
      </c>
      <c r="B111" s="211">
        <v>1350</v>
      </c>
      <c r="C111" s="345">
        <f>Volume!J111</f>
        <v>202.85</v>
      </c>
      <c r="D111" s="226">
        <v>50.23</v>
      </c>
      <c r="E111" s="260">
        <f t="shared" si="10"/>
        <v>67810.5</v>
      </c>
      <c r="F111" s="265">
        <f t="shared" si="11"/>
        <v>24.762139511954643</v>
      </c>
      <c r="G111" s="367">
        <f t="shared" si="9"/>
        <v>81502.875</v>
      </c>
      <c r="H111" s="365">
        <v>5</v>
      </c>
      <c r="I111" s="261">
        <f t="shared" si="14"/>
        <v>60.3725</v>
      </c>
      <c r="J111" s="270">
        <f t="shared" si="8"/>
        <v>0.2976213951195465</v>
      </c>
      <c r="K111" s="276">
        <f t="shared" si="12"/>
        <v>2.3790286875</v>
      </c>
      <c r="L111" s="262">
        <f t="shared" si="13"/>
        <v>13.030476770956586</v>
      </c>
      <c r="M111" s="277">
        <v>38.064459</v>
      </c>
    </row>
    <row r="112" spans="1:13" s="9" customFormat="1" ht="15">
      <c r="A112" s="239" t="s">
        <v>231</v>
      </c>
      <c r="B112" s="211">
        <v>825</v>
      </c>
      <c r="C112" s="345">
        <f>Volume!J112</f>
        <v>727.9</v>
      </c>
      <c r="D112" s="226">
        <v>171.01</v>
      </c>
      <c r="E112" s="260">
        <f t="shared" si="10"/>
        <v>141083.25</v>
      </c>
      <c r="F112" s="265">
        <f t="shared" si="11"/>
        <v>23.49361175985712</v>
      </c>
      <c r="G112" s="367">
        <f t="shared" si="9"/>
        <v>171109.125</v>
      </c>
      <c r="H112" s="365">
        <v>5</v>
      </c>
      <c r="I112" s="261">
        <f t="shared" si="14"/>
        <v>207.405</v>
      </c>
      <c r="J112" s="270">
        <f t="shared" si="8"/>
        <v>0.28493611759857124</v>
      </c>
      <c r="K112" s="276">
        <f t="shared" si="12"/>
        <v>2.3136475</v>
      </c>
      <c r="L112" s="262">
        <f t="shared" si="13"/>
        <v>12.672369258654339</v>
      </c>
      <c r="M112" s="277">
        <v>37.01836</v>
      </c>
    </row>
    <row r="113" spans="1:13" s="9" customFormat="1" ht="15">
      <c r="A113" s="239" t="s">
        <v>256</v>
      </c>
      <c r="B113" s="211">
        <v>800</v>
      </c>
      <c r="C113" s="345">
        <f>Volume!J113</f>
        <v>426.7</v>
      </c>
      <c r="D113" s="226">
        <v>80.51</v>
      </c>
      <c r="E113" s="260">
        <f t="shared" si="10"/>
        <v>64408.00000000001</v>
      </c>
      <c r="F113" s="265">
        <f t="shared" si="11"/>
        <v>18.868057183032576</v>
      </c>
      <c r="G113" s="367">
        <f t="shared" si="9"/>
        <v>81476</v>
      </c>
      <c r="H113" s="365">
        <v>5</v>
      </c>
      <c r="I113" s="261">
        <f t="shared" si="14"/>
        <v>101.845</v>
      </c>
      <c r="J113" s="270">
        <f t="shared" si="8"/>
        <v>0.23868057183032576</v>
      </c>
      <c r="K113" s="276">
        <f t="shared" si="12"/>
        <v>1.9027798125</v>
      </c>
      <c r="L113" s="262">
        <f t="shared" si="13"/>
        <v>10.421954252717004</v>
      </c>
      <c r="M113" s="277">
        <v>30.444477</v>
      </c>
    </row>
    <row r="114" spans="1:13" s="9" customFormat="1" ht="15">
      <c r="A114" s="239" t="s">
        <v>208</v>
      </c>
      <c r="B114" s="211">
        <v>675</v>
      </c>
      <c r="C114" s="345">
        <f>Volume!J114</f>
        <v>426.85</v>
      </c>
      <c r="D114" s="226">
        <v>129.06</v>
      </c>
      <c r="E114" s="260">
        <f t="shared" si="10"/>
        <v>87115.5</v>
      </c>
      <c r="F114" s="265">
        <f t="shared" si="11"/>
        <v>30.235445706922803</v>
      </c>
      <c r="G114" s="367">
        <f>(B114*C114)*H114%+E114</f>
        <v>101521.6875</v>
      </c>
      <c r="H114" s="365">
        <v>5</v>
      </c>
      <c r="I114" s="261">
        <f>G114/B114</f>
        <v>150.4025</v>
      </c>
      <c r="J114" s="270">
        <f>I114/C114</f>
        <v>0.3523544570692281</v>
      </c>
      <c r="K114" s="276">
        <f>M114/16</f>
        <v>2.0888886875</v>
      </c>
      <c r="L114" s="262">
        <f>K114*SQRT(30)</f>
        <v>11.441314542611098</v>
      </c>
      <c r="M114" s="277">
        <v>33.422219</v>
      </c>
    </row>
    <row r="115" spans="1:13" s="9" customFormat="1" ht="15">
      <c r="A115" s="239" t="s">
        <v>229</v>
      </c>
      <c r="B115" s="211">
        <v>550</v>
      </c>
      <c r="C115" s="345">
        <f>Volume!J115</f>
        <v>652.75</v>
      </c>
      <c r="D115" s="226">
        <v>143.3</v>
      </c>
      <c r="E115" s="260">
        <f t="shared" si="10"/>
        <v>78815</v>
      </c>
      <c r="F115" s="265">
        <f t="shared" si="11"/>
        <v>21.953274607430103</v>
      </c>
      <c r="G115" s="367">
        <f aca="true" t="shared" si="15" ref="G115:G124">(B115*C115)*H115%+E115</f>
        <v>96765.625</v>
      </c>
      <c r="H115" s="365">
        <v>5</v>
      </c>
      <c r="I115" s="261">
        <f t="shared" si="14"/>
        <v>175.9375</v>
      </c>
      <c r="J115" s="270">
        <f aca="true" t="shared" si="16" ref="J115:J124">I115/C115</f>
        <v>0.26953274607430106</v>
      </c>
      <c r="K115" s="276">
        <f aca="true" t="shared" si="17" ref="K115:K124">M115/16</f>
        <v>1.4179453125</v>
      </c>
      <c r="L115" s="262">
        <f aca="true" t="shared" si="18" ref="L115:L124">K115*SQRT(30)</f>
        <v>7.76640632964962</v>
      </c>
      <c r="M115" s="277">
        <v>22.687125</v>
      </c>
    </row>
    <row r="116" spans="1:13" s="8" customFormat="1" ht="15">
      <c r="A116" s="239" t="s">
        <v>136</v>
      </c>
      <c r="B116" s="211">
        <v>250</v>
      </c>
      <c r="C116" s="345">
        <f>Volume!J116</f>
        <v>1638.75</v>
      </c>
      <c r="D116" s="226">
        <v>240.06</v>
      </c>
      <c r="E116" s="260">
        <f t="shared" si="10"/>
        <v>60015</v>
      </c>
      <c r="F116" s="265">
        <f t="shared" si="11"/>
        <v>14.648970251716248</v>
      </c>
      <c r="G116" s="367">
        <f t="shared" si="15"/>
        <v>80499.375</v>
      </c>
      <c r="H116" s="365">
        <v>5</v>
      </c>
      <c r="I116" s="261">
        <f t="shared" si="14"/>
        <v>321.9975</v>
      </c>
      <c r="J116" s="270">
        <f t="shared" si="16"/>
        <v>0.19648970251716247</v>
      </c>
      <c r="K116" s="276">
        <f t="shared" si="17"/>
        <v>1.705155625</v>
      </c>
      <c r="L116" s="262">
        <f t="shared" si="18"/>
        <v>9.339521998693199</v>
      </c>
      <c r="M116" s="277">
        <v>27.28249</v>
      </c>
    </row>
    <row r="117" spans="1:13" s="8" customFormat="1" ht="15">
      <c r="A117" s="239" t="s">
        <v>257</v>
      </c>
      <c r="B117" s="211">
        <v>822</v>
      </c>
      <c r="C117" s="345">
        <f>Volume!J117</f>
        <v>579.65</v>
      </c>
      <c r="D117" s="226">
        <v>174.36</v>
      </c>
      <c r="E117" s="260">
        <f t="shared" si="10"/>
        <v>143323.92</v>
      </c>
      <c r="F117" s="265">
        <f t="shared" si="11"/>
        <v>30.08022082291038</v>
      </c>
      <c r="G117" s="367">
        <f t="shared" si="15"/>
        <v>167766.94899</v>
      </c>
      <c r="H117" s="365">
        <v>5.13</v>
      </c>
      <c r="I117" s="261">
        <f t="shared" si="14"/>
        <v>204.096045</v>
      </c>
      <c r="J117" s="270">
        <f t="shared" si="16"/>
        <v>0.35210220822910376</v>
      </c>
      <c r="K117" s="276">
        <f t="shared" si="17"/>
        <v>3.4490265625</v>
      </c>
      <c r="L117" s="262">
        <f t="shared" si="18"/>
        <v>18.891096497157516</v>
      </c>
      <c r="M117" s="256">
        <v>55.184425</v>
      </c>
    </row>
    <row r="118" spans="1:13" s="9" customFormat="1" ht="15">
      <c r="A118" s="239" t="s">
        <v>196</v>
      </c>
      <c r="B118" s="211">
        <v>2950</v>
      </c>
      <c r="C118" s="345">
        <f>Volume!J118</f>
        <v>109</v>
      </c>
      <c r="D118" s="226">
        <v>28.13</v>
      </c>
      <c r="E118" s="260">
        <f t="shared" si="10"/>
        <v>82983.5</v>
      </c>
      <c r="F118" s="265">
        <f t="shared" si="11"/>
        <v>25.807339449541285</v>
      </c>
      <c r="G118" s="367">
        <f t="shared" si="15"/>
        <v>99061</v>
      </c>
      <c r="H118" s="365">
        <v>5</v>
      </c>
      <c r="I118" s="261">
        <f t="shared" si="14"/>
        <v>33.58</v>
      </c>
      <c r="J118" s="270">
        <f t="shared" si="16"/>
        <v>0.3080733944954128</v>
      </c>
      <c r="K118" s="276">
        <f t="shared" si="17"/>
        <v>2.5099641875</v>
      </c>
      <c r="L118" s="262">
        <f t="shared" si="18"/>
        <v>13.747640040238764</v>
      </c>
      <c r="M118" s="256">
        <v>40.159427</v>
      </c>
    </row>
    <row r="119" spans="1:13" s="8" customFormat="1" ht="15">
      <c r="A119" s="239" t="s">
        <v>98</v>
      </c>
      <c r="B119" s="211">
        <v>2100</v>
      </c>
      <c r="C119" s="345">
        <f>Volume!J119</f>
        <v>94.95</v>
      </c>
      <c r="D119" s="226">
        <v>26.92</v>
      </c>
      <c r="E119" s="260">
        <f t="shared" si="10"/>
        <v>56532</v>
      </c>
      <c r="F119" s="265">
        <f t="shared" si="11"/>
        <v>28.351764086361243</v>
      </c>
      <c r="G119" s="367">
        <f t="shared" si="15"/>
        <v>66501.75</v>
      </c>
      <c r="H119" s="365">
        <v>5</v>
      </c>
      <c r="I119" s="261">
        <f t="shared" si="14"/>
        <v>31.6675</v>
      </c>
      <c r="J119" s="270">
        <f t="shared" si="16"/>
        <v>0.3335176408636124</v>
      </c>
      <c r="K119" s="276">
        <f t="shared" si="17"/>
        <v>3.002034875</v>
      </c>
      <c r="L119" s="262">
        <f t="shared" si="18"/>
        <v>16.442822194547016</v>
      </c>
      <c r="M119" s="277">
        <v>48.032558</v>
      </c>
    </row>
    <row r="120" spans="1:13" s="8" customFormat="1" ht="15">
      <c r="A120" s="239" t="s">
        <v>175</v>
      </c>
      <c r="B120" s="211">
        <v>900</v>
      </c>
      <c r="C120" s="345">
        <f>Volume!J120</f>
        <v>256.75</v>
      </c>
      <c r="D120" s="226">
        <v>56.87</v>
      </c>
      <c r="E120" s="260">
        <f t="shared" si="10"/>
        <v>51183</v>
      </c>
      <c r="F120" s="265">
        <f t="shared" si="11"/>
        <v>22.149951314508275</v>
      </c>
      <c r="G120" s="367">
        <f t="shared" si="15"/>
        <v>62736.75</v>
      </c>
      <c r="H120" s="365">
        <v>5</v>
      </c>
      <c r="I120" s="261">
        <f t="shared" si="14"/>
        <v>69.7075</v>
      </c>
      <c r="J120" s="270">
        <f t="shared" si="16"/>
        <v>0.27149951314508275</v>
      </c>
      <c r="K120" s="276">
        <f t="shared" si="17"/>
        <v>2.9103555</v>
      </c>
      <c r="L120" s="262">
        <f t="shared" si="18"/>
        <v>15.940673577092266</v>
      </c>
      <c r="M120" s="277">
        <v>46.565688</v>
      </c>
    </row>
    <row r="121" spans="1:13" s="8" customFormat="1" ht="15">
      <c r="A121" s="239" t="s">
        <v>176</v>
      </c>
      <c r="B121" s="211">
        <v>3450</v>
      </c>
      <c r="C121" s="345">
        <f>Volume!J121</f>
        <v>38.85</v>
      </c>
      <c r="D121" s="226">
        <v>10.15</v>
      </c>
      <c r="E121" s="260">
        <f t="shared" si="10"/>
        <v>35017.5</v>
      </c>
      <c r="F121" s="265">
        <f t="shared" si="11"/>
        <v>26.126126126126124</v>
      </c>
      <c r="G121" s="367">
        <f t="shared" si="15"/>
        <v>41719.125</v>
      </c>
      <c r="H121" s="365">
        <v>5</v>
      </c>
      <c r="I121" s="261">
        <f t="shared" si="14"/>
        <v>12.0925</v>
      </c>
      <c r="J121" s="270">
        <f t="shared" si="16"/>
        <v>0.31126126126126125</v>
      </c>
      <c r="K121" s="276">
        <f t="shared" si="17"/>
        <v>3.217672125</v>
      </c>
      <c r="L121" s="262">
        <f t="shared" si="18"/>
        <v>17.623916055180825</v>
      </c>
      <c r="M121" s="277">
        <v>51.482754</v>
      </c>
    </row>
    <row r="122" spans="1:13" s="9" customFormat="1" ht="15">
      <c r="A122" s="239" t="s">
        <v>177</v>
      </c>
      <c r="B122" s="211">
        <v>1050</v>
      </c>
      <c r="C122" s="345">
        <f>Volume!J122</f>
        <v>336.55</v>
      </c>
      <c r="D122" s="226">
        <v>114.98</v>
      </c>
      <c r="E122" s="260">
        <f t="shared" si="10"/>
        <v>120729</v>
      </c>
      <c r="F122" s="265">
        <f t="shared" si="11"/>
        <v>34.164314366364586</v>
      </c>
      <c r="G122" s="367">
        <f t="shared" si="15"/>
        <v>139281.31875</v>
      </c>
      <c r="H122" s="365">
        <v>5.25</v>
      </c>
      <c r="I122" s="261">
        <f t="shared" si="14"/>
        <v>132.648875</v>
      </c>
      <c r="J122" s="270">
        <f t="shared" si="16"/>
        <v>0.39414314366364583</v>
      </c>
      <c r="K122" s="276">
        <f t="shared" si="17"/>
        <v>3.5471505625</v>
      </c>
      <c r="L122" s="262">
        <f t="shared" si="18"/>
        <v>19.42854377948389</v>
      </c>
      <c r="M122" s="277">
        <v>56.754409</v>
      </c>
    </row>
    <row r="123" spans="1:13" s="8" customFormat="1" ht="15">
      <c r="A123" s="239" t="s">
        <v>54</v>
      </c>
      <c r="B123" s="211">
        <v>600</v>
      </c>
      <c r="C123" s="345">
        <f>Volume!J123</f>
        <v>422.3</v>
      </c>
      <c r="D123" s="226">
        <v>95.05</v>
      </c>
      <c r="E123" s="260">
        <f t="shared" si="10"/>
        <v>57030</v>
      </c>
      <c r="F123" s="265">
        <f t="shared" si="11"/>
        <v>22.507695950745916</v>
      </c>
      <c r="G123" s="367">
        <f t="shared" si="15"/>
        <v>69699</v>
      </c>
      <c r="H123" s="365">
        <v>5</v>
      </c>
      <c r="I123" s="261">
        <f t="shared" si="14"/>
        <v>116.165</v>
      </c>
      <c r="J123" s="270">
        <f t="shared" si="16"/>
        <v>0.27507695950745914</v>
      </c>
      <c r="K123" s="276">
        <f t="shared" si="17"/>
        <v>3.0278628125</v>
      </c>
      <c r="L123" s="262">
        <f t="shared" si="18"/>
        <v>16.584287634372853</v>
      </c>
      <c r="M123" s="277">
        <v>48.445805</v>
      </c>
    </row>
    <row r="124" spans="1:13" ht="15" thickBot="1">
      <c r="A124" s="240" t="s">
        <v>178</v>
      </c>
      <c r="B124" s="212">
        <v>600</v>
      </c>
      <c r="C124" s="346">
        <f>Volume!J124</f>
        <v>340.85</v>
      </c>
      <c r="D124" s="457">
        <v>73.95</v>
      </c>
      <c r="E124" s="266">
        <f t="shared" si="10"/>
        <v>44370</v>
      </c>
      <c r="F124" s="267">
        <f t="shared" si="11"/>
        <v>21.695760598503743</v>
      </c>
      <c r="G124" s="368">
        <f t="shared" si="15"/>
        <v>54595.5</v>
      </c>
      <c r="H124" s="365">
        <v>5</v>
      </c>
      <c r="I124" s="271">
        <f t="shared" si="14"/>
        <v>90.9925</v>
      </c>
      <c r="J124" s="272">
        <f t="shared" si="16"/>
        <v>0.2669576059850374</v>
      </c>
      <c r="K124" s="278">
        <f t="shared" si="17"/>
        <v>1.8787441875</v>
      </c>
      <c r="L124" s="279">
        <f t="shared" si="18"/>
        <v>10.290305712754654</v>
      </c>
      <c r="M124" s="280">
        <v>30.059907</v>
      </c>
    </row>
    <row r="125" spans="3:13" ht="12.75">
      <c r="C125" s="3"/>
      <c r="D125" s="119"/>
      <c r="M125" s="75"/>
    </row>
    <row r="126" spans="3:13" ht="14.25">
      <c r="C126" s="3"/>
      <c r="D126" s="120"/>
      <c r="F126" s="71"/>
      <c r="M126" s="75"/>
    </row>
    <row r="127" spans="3:13" ht="12.75">
      <c r="C127" s="3"/>
      <c r="D127" s="121"/>
      <c r="M127" s="75"/>
    </row>
    <row r="128" spans="3:13" ht="12.75">
      <c r="C128" s="3"/>
      <c r="D128" s="121"/>
      <c r="M128" s="2"/>
    </row>
    <row r="129" spans="3:13" ht="12.75">
      <c r="C129" s="3"/>
      <c r="D129" s="121"/>
      <c r="M129" s="2"/>
    </row>
    <row r="130" spans="3:13" ht="12.75">
      <c r="C130" s="3"/>
      <c r="D130" s="121"/>
      <c r="M130" s="2"/>
    </row>
    <row r="131" spans="3:13" ht="12.75">
      <c r="C131" s="3"/>
      <c r="D131" s="121"/>
      <c r="M131" s="2"/>
    </row>
    <row r="132" spans="3:13" ht="12.75">
      <c r="C132" s="3"/>
      <c r="D132" s="121"/>
      <c r="E132" s="3"/>
      <c r="F132" s="6"/>
      <c r="M132" s="2"/>
    </row>
    <row r="133" spans="3:13" ht="12.75">
      <c r="C133" s="3"/>
      <c r="D133" s="121"/>
      <c r="M133" s="2"/>
    </row>
    <row r="134" spans="3:13" ht="12.75">
      <c r="C134" s="3"/>
      <c r="D134" s="120"/>
      <c r="M134" s="2"/>
    </row>
    <row r="135" spans="3:13" ht="12.75">
      <c r="C135" s="3"/>
      <c r="D135" s="120"/>
      <c r="M135" s="2"/>
    </row>
    <row r="136" spans="3:13" ht="12.75">
      <c r="C136" s="3"/>
      <c r="D136" s="120"/>
      <c r="M136" s="2"/>
    </row>
    <row r="137" spans="3:13" ht="12.75">
      <c r="C137" s="3"/>
      <c r="D137" s="120"/>
      <c r="M137" s="2"/>
    </row>
    <row r="138" spans="3:13" ht="12.75">
      <c r="C138" s="3"/>
      <c r="D138" s="120"/>
      <c r="M138" s="2"/>
    </row>
    <row r="139" spans="1:13" ht="12.75">
      <c r="A139" s="81"/>
      <c r="C139" s="3"/>
      <c r="D139" s="120"/>
      <c r="M139" s="2"/>
    </row>
    <row r="140" spans="3:13" ht="12.75">
      <c r="C140" s="3"/>
      <c r="D140" s="120"/>
      <c r="M140" s="2"/>
    </row>
    <row r="141" spans="3:13" ht="12.75">
      <c r="C141" s="3"/>
      <c r="D141" s="120"/>
      <c r="M141" s="2"/>
    </row>
    <row r="142" spans="3:13" ht="12.75">
      <c r="C142" s="3"/>
      <c r="D142" s="120"/>
      <c r="M142" s="2"/>
    </row>
    <row r="143" spans="3:13" ht="12.75">
      <c r="C143" s="3"/>
      <c r="D143" s="120"/>
      <c r="M143" s="2"/>
    </row>
    <row r="144" spans="3:13" ht="12.75">
      <c r="C144" s="3"/>
      <c r="D144" s="120"/>
      <c r="M144" s="2"/>
    </row>
    <row r="145" spans="3:13" ht="12.75">
      <c r="C145" s="3"/>
      <c r="D145" s="120"/>
      <c r="M145" s="2"/>
    </row>
    <row r="146" spans="3:13" ht="12.75">
      <c r="C146" s="3"/>
      <c r="D146" s="120"/>
      <c r="M146" s="2"/>
    </row>
    <row r="147" spans="3:13" ht="12.75">
      <c r="C147" s="3"/>
      <c r="D147" s="120"/>
      <c r="M147" s="2"/>
    </row>
    <row r="148" spans="3:13" ht="12.75">
      <c r="C148" s="3"/>
      <c r="D148" s="120"/>
      <c r="M148" s="2"/>
    </row>
    <row r="149" spans="3:13" ht="12.75">
      <c r="C149" s="3"/>
      <c r="D149" s="120"/>
      <c r="M149" s="2"/>
    </row>
    <row r="150" spans="3:13" ht="12.75">
      <c r="C150" s="3"/>
      <c r="D150" s="120"/>
      <c r="M150" s="2"/>
    </row>
    <row r="151" spans="3:13" ht="12.75">
      <c r="C151" s="3"/>
      <c r="D151" s="120"/>
      <c r="M151" s="2"/>
    </row>
    <row r="152" spans="3:13" ht="12.75">
      <c r="C152" s="3"/>
      <c r="D152" s="120"/>
      <c r="M152" s="2"/>
    </row>
    <row r="153" spans="3:13" ht="12.75">
      <c r="C153" s="3"/>
      <c r="D153" s="120"/>
      <c r="M153" s="2"/>
    </row>
    <row r="154" spans="3:13" ht="12.75">
      <c r="C154" s="3"/>
      <c r="D154" s="120"/>
      <c r="M154" s="2"/>
    </row>
    <row r="155" spans="3:13" ht="12.75">
      <c r="C155" s="3"/>
      <c r="D155" s="120"/>
      <c r="M155" s="2"/>
    </row>
    <row r="156" spans="3:13" ht="12.75">
      <c r="C156" s="3"/>
      <c r="M156" s="2"/>
    </row>
    <row r="157" spans="3:13" ht="12.75">
      <c r="C157" s="3"/>
      <c r="M157" s="2"/>
    </row>
    <row r="158" ht="12.75">
      <c r="M158" s="2"/>
    </row>
    <row r="159" ht="12.75">
      <c r="M159" s="2"/>
    </row>
    <row r="160" ht="12.75">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6"/>
    </row>
    <row r="257" ht="12.75">
      <c r="M257" s="6"/>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3"/>
    </row>
    <row r="410" ht="12.75">
      <c r="M410" s="3"/>
    </row>
    <row r="411" ht="12.75">
      <c r="M411" s="3"/>
    </row>
    <row r="412" ht="12.75">
      <c r="M412" s="3"/>
    </row>
    <row r="413" ht="12.75">
      <c r="M413" s="3"/>
    </row>
    <row r="414" ht="12.75">
      <c r="M414" s="3"/>
    </row>
  </sheetData>
  <mergeCells count="7">
    <mergeCell ref="A1:F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D21"/>
  <sheetViews>
    <sheetView workbookViewId="0" topLeftCell="A1">
      <selection activeCell="J63" sqref="J63"/>
    </sheetView>
  </sheetViews>
  <sheetFormatPr defaultColWidth="9.140625" defaultRowHeight="12.75"/>
  <cols>
    <col min="1" max="1" width="20.28125" style="26" customWidth="1"/>
    <col min="2" max="2" width="14.7109375" style="26" customWidth="1"/>
    <col min="3" max="3" width="28.57421875" style="26" customWidth="1"/>
    <col min="4" max="4" width="14.7109375" style="26" hidden="1" customWidth="1"/>
    <col min="5" max="5" width="12.28125" style="26" customWidth="1"/>
    <col min="6" max="6" width="20.8515625" style="26" customWidth="1"/>
    <col min="7" max="16384" width="9.140625" style="26" customWidth="1"/>
  </cols>
  <sheetData>
    <row r="1" spans="1:4" ht="13.5">
      <c r="A1" s="515" t="s">
        <v>145</v>
      </c>
      <c r="B1" s="515"/>
      <c r="C1" s="515"/>
      <c r="D1" s="99">
        <f ca="1">NOW()</f>
        <v>38880.79985717592</v>
      </c>
    </row>
    <row r="2" spans="1:3" ht="13.5">
      <c r="A2" s="101" t="s">
        <v>146</v>
      </c>
      <c r="B2" s="101" t="s">
        <v>147</v>
      </c>
      <c r="C2" s="102" t="s">
        <v>148</v>
      </c>
    </row>
    <row r="3" spans="1:3" ht="13.5">
      <c r="A3" s="26" t="s">
        <v>238</v>
      </c>
      <c r="B3" s="99">
        <v>38897</v>
      </c>
      <c r="C3" s="100">
        <f>B3-D1</f>
        <v>16.200142824076465</v>
      </c>
    </row>
    <row r="4" spans="1:3" ht="13.5">
      <c r="A4" s="26" t="s">
        <v>240</v>
      </c>
      <c r="B4" s="99">
        <v>38925</v>
      </c>
      <c r="C4" s="100">
        <f>B4-D1</f>
        <v>44.200142824076465</v>
      </c>
    </row>
    <row r="5" spans="1:3" ht="13.5">
      <c r="A5" s="26" t="s">
        <v>271</v>
      </c>
      <c r="B5" s="99">
        <v>38960</v>
      </c>
      <c r="C5" s="100">
        <f>B5-D1</f>
        <v>79.20014282407647</v>
      </c>
    </row>
    <row r="6" spans="1:3" ht="13.5">
      <c r="A6" s="55"/>
      <c r="B6" s="104"/>
      <c r="C6" s="100"/>
    </row>
    <row r="7" spans="1:3" ht="13.5">
      <c r="A7" s="514" t="s">
        <v>149</v>
      </c>
      <c r="B7" s="514"/>
      <c r="C7" s="514"/>
    </row>
    <row r="8" spans="1:3" ht="13.5">
      <c r="A8" s="97" t="s">
        <v>131</v>
      </c>
      <c r="B8" s="98" t="s">
        <v>134</v>
      </c>
      <c r="C8" s="97" t="s">
        <v>143</v>
      </c>
    </row>
    <row r="9" spans="1:3" ht="13.5">
      <c r="A9" s="26" t="s">
        <v>254</v>
      </c>
      <c r="B9" s="459">
        <v>38881</v>
      </c>
      <c r="C9" s="26" t="s">
        <v>259</v>
      </c>
    </row>
    <row r="10" spans="1:3" ht="13.5">
      <c r="A10" s="26" t="s">
        <v>250</v>
      </c>
      <c r="B10" s="459">
        <v>38881</v>
      </c>
      <c r="C10" s="26" t="s">
        <v>260</v>
      </c>
    </row>
    <row r="11" spans="1:3" ht="13.5">
      <c r="A11" s="26" t="s">
        <v>253</v>
      </c>
      <c r="B11" s="459">
        <v>38883</v>
      </c>
      <c r="C11" s="26" t="s">
        <v>261</v>
      </c>
    </row>
    <row r="12" spans="1:3" ht="13.5">
      <c r="A12" s="26" t="s">
        <v>184</v>
      </c>
      <c r="B12" s="459">
        <v>38883</v>
      </c>
      <c r="C12" s="26" t="s">
        <v>262</v>
      </c>
    </row>
    <row r="13" spans="1:3" ht="13.5">
      <c r="A13" s="26" t="s">
        <v>170</v>
      </c>
      <c r="B13" s="459">
        <v>38883</v>
      </c>
      <c r="C13" s="26" t="s">
        <v>263</v>
      </c>
    </row>
    <row r="14" spans="1:3" ht="13.5">
      <c r="A14" s="26" t="s">
        <v>228</v>
      </c>
      <c r="B14" s="459">
        <v>38887</v>
      </c>
      <c r="C14" s="26" t="s">
        <v>264</v>
      </c>
    </row>
    <row r="15" spans="1:3" ht="13.5">
      <c r="A15" s="26" t="s">
        <v>107</v>
      </c>
      <c r="B15" s="459">
        <v>38887</v>
      </c>
      <c r="C15" s="26" t="s">
        <v>265</v>
      </c>
    </row>
    <row r="16" spans="1:3" ht="13.5">
      <c r="A16" s="26" t="s">
        <v>157</v>
      </c>
      <c r="B16" s="459">
        <v>38888</v>
      </c>
      <c r="C16" s="26" t="s">
        <v>258</v>
      </c>
    </row>
    <row r="17" spans="1:3" ht="13.5">
      <c r="A17" s="26" t="s">
        <v>178</v>
      </c>
      <c r="B17" s="459">
        <v>38889</v>
      </c>
      <c r="C17" s="26" t="s">
        <v>266</v>
      </c>
    </row>
    <row r="18" spans="1:3" ht="13.5">
      <c r="A18" s="26" t="s">
        <v>231</v>
      </c>
      <c r="B18" s="459">
        <v>38891</v>
      </c>
      <c r="C18" s="26" t="s">
        <v>267</v>
      </c>
    </row>
    <row r="19" spans="1:3" ht="13.5">
      <c r="A19" s="26" t="s">
        <v>54</v>
      </c>
      <c r="B19" s="459">
        <v>38897</v>
      </c>
      <c r="C19" s="26" t="s">
        <v>268</v>
      </c>
    </row>
    <row r="20" spans="1:3" ht="13.5">
      <c r="A20" s="26" t="s">
        <v>153</v>
      </c>
      <c r="B20" s="459">
        <v>38897</v>
      </c>
      <c r="C20" s="26" t="s">
        <v>269</v>
      </c>
    </row>
    <row r="21" spans="1:3" ht="13.5">
      <c r="A21" s="26" t="s">
        <v>4</v>
      </c>
      <c r="B21" s="459">
        <v>38898</v>
      </c>
      <c r="C21" s="26" t="s">
        <v>270</v>
      </c>
    </row>
  </sheetData>
  <mergeCells count="2">
    <mergeCell ref="A7:C7"/>
    <mergeCell ref="A1:C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2006-05-10T06:53:57Z</cp:lastPrinted>
  <dcterms:created xsi:type="dcterms:W3CDTF">2003-08-14T05:49:12Z</dcterms:created>
  <dcterms:modified xsi:type="dcterms:W3CDTF">2006-06-12T13:41:47Z</dcterms:modified>
  <cp:category/>
  <cp:version/>
  <cp:contentType/>
  <cp:contentStatus/>
</cp:coreProperties>
</file>