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<sst xmlns="http://schemas.openxmlformats.org/spreadsheetml/2006/main" count="1219" uniqueCount="359">
  <si>
    <t>ACC</t>
  </si>
  <si>
    <t>BHEL</t>
  </si>
  <si>
    <t>BPCL</t>
  </si>
  <si>
    <t>CIPLA</t>
  </si>
  <si>
    <t>HDFC</t>
  </si>
  <si>
    <t>HINDALC0</t>
  </si>
  <si>
    <t>ITC</t>
  </si>
  <si>
    <t>M&amp;M</t>
  </si>
  <si>
    <t>MTNL</t>
  </si>
  <si>
    <t>NIFTY</t>
  </si>
  <si>
    <t>Futures</t>
  </si>
  <si>
    <t>Total</t>
  </si>
  <si>
    <t>Index / Scrip</t>
  </si>
  <si>
    <t>Today</t>
  </si>
  <si>
    <t>Previous</t>
  </si>
  <si>
    <t>Market Lot</t>
  </si>
  <si>
    <t>Bajaj Auto</t>
  </si>
  <si>
    <t>HLL</t>
  </si>
  <si>
    <t>HPCL</t>
  </si>
  <si>
    <t>SBI</t>
  </si>
  <si>
    <t>%</t>
  </si>
  <si>
    <t>Daily (%)</t>
  </si>
  <si>
    <t>30 Days (%)</t>
  </si>
  <si>
    <t>Annual (%)</t>
  </si>
  <si>
    <t>Volume</t>
  </si>
  <si>
    <t>Call</t>
  </si>
  <si>
    <t>Put</t>
  </si>
  <si>
    <t>Dr. Reddy</t>
  </si>
  <si>
    <t>Gujarat Ambuja</t>
  </si>
  <si>
    <t>Infosys</t>
  </si>
  <si>
    <t>Ranbaxy</t>
  </si>
  <si>
    <t>RIL</t>
  </si>
  <si>
    <t>Satyam</t>
  </si>
  <si>
    <t>Tata Power</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</si>
  <si>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</si>
  <si>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</si>
  <si>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</si>
  <si>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</si>
  <si>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</si>
  <si>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</si>
  <si>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</si>
  <si>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</si>
  <si>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</si>
  <si>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</si>
  <si>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</si>
  <si>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HERO HONDA</t>
  </si>
  <si>
    <t>HCL TECH</t>
  </si>
  <si>
    <t>ICICI Bank</t>
  </si>
  <si>
    <t>IPCL</t>
  </si>
  <si>
    <t>NALCO</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</si>
  <si>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</si>
  <si>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</si>
  <si>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</si>
  <si>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</si>
  <si>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</si>
  <si>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</si>
  <si>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</si>
  <si>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</si>
  <si>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</si>
  <si>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</si>
  <si>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</si>
  <si>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</si>
  <si>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</si>
  <si>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</si>
  <si>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</si>
  <si>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</si>
  <si>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</si>
  <si>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</si>
  <si>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</si>
  <si>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</si>
  <si>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</si>
  <si>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</si>
  <si>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</si>
  <si>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</si>
  <si>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</si>
  <si>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</si>
  <si>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</si>
  <si>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</si>
  <si>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</si>
  <si>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</si>
  <si>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</si>
  <si>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</si>
  <si>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</si>
  <si>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</si>
  <si>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</si>
  <si>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</si>
  <si>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</si>
  <si>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</si>
  <si>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</si>
  <si>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</si>
  <si>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</si>
  <si>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</si>
  <si>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</si>
  <si>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</si>
  <si>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</si>
  <si>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</si>
  <si>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</si>
  <si>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</si>
  <si>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</si>
  <si>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</si>
  <si>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</si>
  <si>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</si>
  <si>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</si>
  <si>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</si>
  <si>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</si>
  <si>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</si>
  <si>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</si>
  <si>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</si>
  <si>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</si>
  <si>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Tata Motors</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</si>
  <si>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</si>
  <si>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</si>
  <si>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</si>
  <si>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</si>
  <si>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</si>
  <si>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</si>
  <si>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</si>
  <si>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</si>
  <si>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</si>
  <si>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</si>
  <si>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</si>
  <si>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</si>
  <si>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</si>
  <si>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</si>
  <si>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</si>
  <si>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</si>
  <si>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</si>
  <si>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</si>
  <si>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</si>
  <si>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</si>
  <si>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</si>
  <si>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</si>
  <si>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</si>
  <si>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</si>
  <si>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</si>
  <si>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</si>
  <si>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</si>
  <si>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</si>
  <si>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</si>
  <si>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</si>
  <si>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</si>
  <si>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</si>
  <si>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</si>
  <si>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</si>
  <si>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</si>
  <si>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</si>
  <si>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</si>
  <si>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</si>
  <si>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</si>
  <si>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</si>
  <si>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</si>
  <si>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</si>
  <si>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</si>
  <si>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</si>
  <si>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</si>
  <si>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</si>
  <si>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</si>
  <si>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</si>
  <si>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</si>
  <si>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</si>
  <si>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</si>
  <si>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</si>
  <si>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</si>
  <si>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</si>
  <si>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</si>
  <si>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</si>
  <si>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</si>
  <si>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</si>
  <si>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</si>
  <si>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</si>
  <si>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</si>
  <si>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</si>
  <si>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</si>
  <si>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</si>
  <si>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</si>
  <si>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</si>
  <si>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</si>
  <si>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</si>
  <si>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</si>
  <si>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</si>
  <si>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</si>
  <si>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</si>
  <si>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</si>
  <si>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</si>
  <si>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</si>
  <si>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</si>
  <si>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MPHASISBFL</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</si>
  <si>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</si>
  <si>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</si>
  <si>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</si>
  <si>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</si>
  <si>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</si>
  <si>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</si>
  <si>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</si>
  <si>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</si>
  <si>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</si>
  <si>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</si>
  <si>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</si>
  <si>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</si>
  <si>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</si>
  <si>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</si>
  <si>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</si>
  <si>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</si>
  <si>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</si>
  <si>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</si>
  <si>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</si>
  <si>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</si>
  <si>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</si>
  <si>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</si>
  <si>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</si>
  <si>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</si>
  <si>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</si>
  <si>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</si>
  <si>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</si>
  <si>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</si>
  <si>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</si>
  <si>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</si>
  <si>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</si>
  <si>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</si>
  <si>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</si>
  <si>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</si>
  <si>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</si>
  <si>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</si>
  <si>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</si>
  <si>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</si>
  <si>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</si>
  <si>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</si>
  <si>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</si>
  <si>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</si>
  <si>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</si>
  <si>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</si>
  <si>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</si>
  <si>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</si>
  <si>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</si>
  <si>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</si>
  <si>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</si>
  <si>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</si>
  <si>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</si>
  <si>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</si>
  <si>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</si>
  <si>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</si>
  <si>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</si>
  <si>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</si>
  <si>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</si>
  <si>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</si>
  <si>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</si>
  <si>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</si>
  <si>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</si>
  <si>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</si>
  <si>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</si>
  <si>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</si>
  <si>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Nov</t>
  </si>
  <si>
    <t>RCOM</t>
  </si>
  <si>
    <t>SAIL</t>
  </si>
  <si>
    <t>Dec</t>
  </si>
  <si>
    <t>Margin Details</t>
  </si>
  <si>
    <t>Jan</t>
  </si>
  <si>
    <t>Sector-wise Open Interest Positions</t>
  </si>
  <si>
    <t>Scrips/Indexs</t>
  </si>
  <si>
    <t>OI change</t>
  </si>
  <si>
    <t>Two Wheeler</t>
  </si>
  <si>
    <t>Hero Honda</t>
  </si>
  <si>
    <t>Tvs Motors</t>
  </si>
  <si>
    <t>Four Wheeler</t>
  </si>
  <si>
    <t>Ashok Leyland</t>
  </si>
  <si>
    <t>Escort</t>
  </si>
  <si>
    <t>MUL</t>
  </si>
  <si>
    <t>Auto (Total)</t>
  </si>
  <si>
    <t>Auto Ancillaries</t>
  </si>
  <si>
    <t>Bharat Forge</t>
  </si>
  <si>
    <t>Cummins</t>
  </si>
  <si>
    <t>PSU Banks</t>
  </si>
  <si>
    <t>Allahabad Bank</t>
  </si>
  <si>
    <t>Andhra Bank</t>
  </si>
  <si>
    <t>Bank of Baroda</t>
  </si>
  <si>
    <t>Bank of India</t>
  </si>
  <si>
    <t>Canara Bank</t>
  </si>
  <si>
    <t>Corporation Bank</t>
  </si>
  <si>
    <t>Oriental Bank</t>
  </si>
  <si>
    <t>Syndicate Bank</t>
  </si>
  <si>
    <t>Union Bank</t>
  </si>
  <si>
    <t>Vijaya Bank</t>
  </si>
  <si>
    <t>Private Banks</t>
  </si>
  <si>
    <t>Federal Bank</t>
  </si>
  <si>
    <t>HDFC Bank</t>
  </si>
  <si>
    <t>IDBI bank</t>
  </si>
  <si>
    <t>Indusind Bank</t>
  </si>
  <si>
    <t>J&amp;K bank</t>
  </si>
  <si>
    <t>Karantaka Bank</t>
  </si>
  <si>
    <t>UTI Bank</t>
  </si>
  <si>
    <t>Banking (Total)</t>
  </si>
  <si>
    <t>Capital goods</t>
  </si>
  <si>
    <t>L&amp;T</t>
  </si>
  <si>
    <t>Punj Loyd</t>
  </si>
  <si>
    <t>Siemens</t>
  </si>
  <si>
    <t>Cement</t>
  </si>
  <si>
    <t>India Cement</t>
  </si>
  <si>
    <t>FMCG</t>
  </si>
  <si>
    <t>Colgate</t>
  </si>
  <si>
    <t xml:space="preserve">HLL </t>
  </si>
  <si>
    <t>Tata Tea</t>
  </si>
  <si>
    <t>Titan</t>
  </si>
  <si>
    <t>IT</t>
  </si>
  <si>
    <t>HCL Tech</t>
  </si>
  <si>
    <t>Patni</t>
  </si>
  <si>
    <t>Polaris</t>
  </si>
  <si>
    <t>Wipro</t>
  </si>
  <si>
    <t>Mphasis BFL</t>
  </si>
  <si>
    <t>Pharma</t>
  </si>
  <si>
    <t>Aurobindo</t>
  </si>
  <si>
    <t>Cipla</t>
  </si>
  <si>
    <t>Divis Labs</t>
  </si>
  <si>
    <t>Matrix</t>
  </si>
  <si>
    <t>Orchid</t>
  </si>
  <si>
    <t>Nicholas Piramal</t>
  </si>
  <si>
    <t>Strides Arcolab</t>
  </si>
  <si>
    <t>Sun Pharma</t>
  </si>
  <si>
    <t>Wockhardth</t>
  </si>
  <si>
    <t>Textile</t>
  </si>
  <si>
    <t>Alok Textile</t>
  </si>
  <si>
    <t>Arvind Mills</t>
  </si>
  <si>
    <t>Century Textile</t>
  </si>
  <si>
    <t>Oil &amp; Gas</t>
  </si>
  <si>
    <t>Bongai refinery</t>
  </si>
  <si>
    <t>Essar Oil</t>
  </si>
  <si>
    <t>Reliance</t>
  </si>
  <si>
    <t>Reliance Petroleum</t>
  </si>
  <si>
    <t>Metals</t>
  </si>
  <si>
    <t>Hindalco</t>
  </si>
  <si>
    <t>Jindal Stainless</t>
  </si>
  <si>
    <t>Jindal Steel</t>
  </si>
  <si>
    <t>Maharashtra Seamless</t>
  </si>
  <si>
    <t>Neville Lignite</t>
  </si>
  <si>
    <t>Sterlite Inds.</t>
  </si>
  <si>
    <t>Tata Steel</t>
  </si>
  <si>
    <t>Media</t>
  </si>
  <si>
    <t>Sun TV</t>
  </si>
  <si>
    <t>ZEE TELE</t>
  </si>
  <si>
    <t>Power</t>
  </si>
  <si>
    <t>Reliance Energy</t>
  </si>
  <si>
    <t>JP Hydro</t>
  </si>
  <si>
    <t>Suzlon</t>
  </si>
  <si>
    <t>Telecom</t>
  </si>
  <si>
    <t>Bharti</t>
  </si>
  <si>
    <t>Fertilizers</t>
  </si>
  <si>
    <t>Chambal Fertilizer</t>
  </si>
  <si>
    <t>Nagarjuna Fert.</t>
  </si>
  <si>
    <t>Tata Chemicals</t>
  </si>
  <si>
    <t>NBFC</t>
  </si>
  <si>
    <t>LIC Hsg</t>
  </si>
  <si>
    <t>Reliance cap</t>
  </si>
  <si>
    <t>SHIPPING</t>
  </si>
  <si>
    <t>Others</t>
  </si>
  <si>
    <t>Indian Hotel</t>
  </si>
  <si>
    <t>Jet Airways</t>
  </si>
  <si>
    <t>IVRCL Infra</t>
  </si>
  <si>
    <t>Indexs</t>
  </si>
  <si>
    <t>To consider audited financial result for Q2 06</t>
  </si>
  <si>
    <t>Derivatives Info Kit for 22 Nov, 2006</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</si>
</sst>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s>
  <fonts count="37">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3">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08">
    <xf numFmtId="0" fontId="0" fillId="0" borderId="0" xfId="0" applyAlignment="1">
      <alignment/>
    </xf>
    <xf numFmtId="0" fontId="3" fillId="0" borderId="0" xfId="0" applyFont="1"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0" fontId="3" fillId="0" borderId="0" xfId="0" applyFont="1" applyBorder="1" applyAlignment="1">
      <alignment horizontal="righ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195" fontId="13" fillId="0" borderId="0" xfId="0" applyNumberFormat="1" applyFont="1" applyFill="1" applyAlignment="1">
      <alignment horizontal="righ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2" fontId="12" fillId="0" borderId="18" xfId="0" applyNumberFormat="1" applyFont="1" applyBorder="1" applyAlignment="1">
      <alignment horizontal="right"/>
    </xf>
    <xf numFmtId="0" fontId="12" fillId="0" borderId="18" xfId="0" applyFont="1" applyBorder="1" applyAlignment="1">
      <alignment horizontal="center" wrapText="1"/>
    </xf>
    <xf numFmtId="0" fontId="12" fillId="0" borderId="19"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20"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9" fontId="0" fillId="0" borderId="0" xfId="22" applyBorder="1" applyAlignment="1">
      <alignment horizontal="right"/>
    </xf>
    <xf numFmtId="1" fontId="18" fillId="2" borderId="21"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2" xfId="0" applyNumberFormat="1" applyFont="1" applyBorder="1" applyAlignment="1">
      <alignment horizontal="right"/>
    </xf>
    <xf numFmtId="1" fontId="3" fillId="0" borderId="23" xfId="0" applyNumberFormat="1" applyFont="1" applyBorder="1" applyAlignment="1">
      <alignment/>
    </xf>
    <xf numFmtId="1" fontId="3" fillId="0" borderId="24"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2" fontId="12" fillId="0" borderId="23" xfId="0" applyNumberFormat="1" applyFont="1" applyBorder="1" applyAlignment="1">
      <alignment horizontal="right"/>
    </xf>
    <xf numFmtId="180" fontId="12" fillId="0" borderId="25" xfId="0" applyNumberFormat="1" applyFont="1" applyBorder="1" applyAlignment="1">
      <alignment/>
    </xf>
    <xf numFmtId="180" fontId="12" fillId="0" borderId="20" xfId="0" applyNumberFormat="1" applyFont="1" applyBorder="1" applyAlignment="1">
      <alignment/>
    </xf>
    <xf numFmtId="180" fontId="12" fillId="0" borderId="26" xfId="0" applyNumberFormat="1" applyFont="1" applyBorder="1" applyAlignment="1">
      <alignment/>
    </xf>
    <xf numFmtId="9" fontId="12" fillId="0" borderId="27" xfId="0" applyNumberFormat="1" applyFont="1" applyFill="1" applyBorder="1" applyAlignment="1">
      <alignment horizontal="center"/>
    </xf>
    <xf numFmtId="9" fontId="12" fillId="0" borderId="28"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1" xfId="0" applyNumberFormat="1" applyFont="1" applyBorder="1" applyAlignment="1">
      <alignment/>
    </xf>
    <xf numFmtId="1" fontId="12" fillId="0" borderId="21" xfId="0" applyNumberFormat="1" applyFont="1" applyBorder="1" applyAlignment="1">
      <alignment/>
    </xf>
    <xf numFmtId="0" fontId="3" fillId="0" borderId="29"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5" xfId="22" applyFont="1" applyBorder="1" applyAlignment="1">
      <alignment horizontal="right"/>
    </xf>
    <xf numFmtId="9" fontId="12" fillId="0" borderId="25" xfId="22" applyFont="1" applyBorder="1" applyAlignment="1">
      <alignment horizontal="right"/>
    </xf>
    <xf numFmtId="9" fontId="3" fillId="0" borderId="26" xfId="22" applyFont="1" applyBorder="1" applyAlignment="1">
      <alignment horizontal="right"/>
    </xf>
    <xf numFmtId="1" fontId="12" fillId="0" borderId="21" xfId="22" applyNumberFormat="1" applyFont="1" applyBorder="1" applyAlignment="1">
      <alignment/>
    </xf>
    <xf numFmtId="0" fontId="3" fillId="0" borderId="21" xfId="0" applyFont="1" applyBorder="1" applyAlignment="1">
      <alignment/>
    </xf>
    <xf numFmtId="9" fontId="12" fillId="0" borderId="25" xfId="22" applyFont="1" applyFill="1" applyBorder="1" applyAlignment="1">
      <alignment/>
    </xf>
    <xf numFmtId="0" fontId="8" fillId="0" borderId="21" xfId="0" applyFont="1" applyBorder="1" applyAlignment="1">
      <alignment/>
    </xf>
    <xf numFmtId="2" fontId="12" fillId="0" borderId="22" xfId="0" applyNumberFormat="1" applyFont="1" applyBorder="1" applyAlignment="1">
      <alignment horizontal="right"/>
    </xf>
    <xf numFmtId="9" fontId="12" fillId="0" borderId="23" xfId="22" applyFont="1" applyBorder="1" applyAlignment="1">
      <alignment horizontal="right"/>
    </xf>
    <xf numFmtId="0" fontId="12" fillId="0" borderId="30" xfId="0" applyFont="1" applyFill="1" applyBorder="1" applyAlignment="1">
      <alignment horizontal="right" wrapText="1"/>
    </xf>
    <xf numFmtId="2" fontId="12" fillId="0" borderId="22" xfId="0" applyNumberFormat="1" applyFont="1" applyBorder="1" applyAlignment="1">
      <alignment horizontal="center"/>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7" xfId="0" applyFont="1" applyFill="1" applyBorder="1" applyAlignment="1">
      <alignment horizontal="right" wrapText="1"/>
    </xf>
    <xf numFmtId="0" fontId="12" fillId="0" borderId="28"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1"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1" xfId="0" applyNumberFormat="1" applyFont="1" applyBorder="1" applyAlignment="1">
      <alignment horizontal="right"/>
    </xf>
    <xf numFmtId="2" fontId="12" fillId="0" borderId="29" xfId="0" applyNumberFormat="1" applyFont="1" applyBorder="1" applyAlignment="1">
      <alignment horizontal="right"/>
    </xf>
    <xf numFmtId="2" fontId="12" fillId="0" borderId="31" xfId="0" applyNumberFormat="1" applyFont="1" applyBorder="1" applyAlignment="1">
      <alignment horizontal="right"/>
    </xf>
    <xf numFmtId="2" fontId="12" fillId="0" borderId="20" xfId="0" applyNumberFormat="1" applyFont="1" applyBorder="1" applyAlignment="1">
      <alignment horizontal="right"/>
    </xf>
    <xf numFmtId="2" fontId="12" fillId="0" borderId="25" xfId="0" applyNumberFormat="1" applyFont="1" applyBorder="1" applyAlignment="1">
      <alignment horizontal="right"/>
    </xf>
    <xf numFmtId="1" fontId="12" fillId="0" borderId="21" xfId="0" applyNumberFormat="1" applyFont="1" applyBorder="1" applyAlignment="1">
      <alignment horizontal="right"/>
    </xf>
    <xf numFmtId="1" fontId="3" fillId="0" borderId="25" xfId="0" applyNumberFormat="1" applyFont="1" applyBorder="1" applyAlignment="1">
      <alignment/>
    </xf>
    <xf numFmtId="1" fontId="3" fillId="0" borderId="26" xfId="0" applyNumberFormat="1" applyFont="1" applyBorder="1" applyAlignment="1">
      <alignment/>
    </xf>
    <xf numFmtId="1" fontId="3" fillId="0" borderId="21" xfId="22" applyNumberFormat="1" applyFont="1" applyBorder="1" applyAlignment="1">
      <alignment horizontal="right"/>
    </xf>
    <xf numFmtId="1" fontId="3" fillId="0" borderId="29" xfId="22" applyNumberFormat="1" applyFont="1" applyBorder="1" applyAlignment="1">
      <alignment horizontal="right"/>
    </xf>
    <xf numFmtId="2" fontId="3" fillId="0" borderId="21" xfId="0" applyNumberFormat="1" applyFont="1" applyBorder="1" applyAlignment="1">
      <alignment/>
    </xf>
    <xf numFmtId="2" fontId="3" fillId="0" borderId="29" xfId="0" applyNumberFormat="1" applyFont="1" applyBorder="1" applyAlignment="1">
      <alignment/>
    </xf>
    <xf numFmtId="0" fontId="16" fillId="2" borderId="3" xfId="0" applyFont="1" applyFill="1" applyBorder="1" applyAlignment="1">
      <alignment/>
    </xf>
    <xf numFmtId="0" fontId="18" fillId="2" borderId="27" xfId="0" applyFont="1" applyFill="1" applyBorder="1" applyAlignment="1">
      <alignment/>
    </xf>
    <xf numFmtId="0" fontId="18" fillId="2" borderId="28" xfId="0" applyFont="1" applyFill="1" applyBorder="1" applyAlignment="1">
      <alignment/>
    </xf>
    <xf numFmtId="2" fontId="3" fillId="0" borderId="0" xfId="22" applyNumberFormat="1" applyFont="1" applyFill="1" applyBorder="1" applyAlignment="1">
      <alignment/>
    </xf>
    <xf numFmtId="2" fontId="3" fillId="0" borderId="21" xfId="0" applyNumberFormat="1" applyFont="1" applyFill="1" applyBorder="1" applyAlignment="1">
      <alignment/>
    </xf>
    <xf numFmtId="2" fontId="3" fillId="0" borderId="29" xfId="0" applyNumberFormat="1" applyFont="1" applyFill="1" applyBorder="1" applyAlignment="1">
      <alignment/>
    </xf>
    <xf numFmtId="2" fontId="3" fillId="0" borderId="31"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1" xfId="0" applyFont="1" applyFill="1" applyBorder="1" applyAlignment="1">
      <alignment/>
    </xf>
    <xf numFmtId="0" fontId="16" fillId="2" borderId="21" xfId="0" applyFont="1" applyFill="1" applyBorder="1" applyAlignment="1">
      <alignment/>
    </xf>
    <xf numFmtId="2" fontId="12" fillId="0" borderId="25" xfId="0" applyNumberFormat="1" applyFont="1" applyBorder="1" applyAlignment="1">
      <alignment/>
    </xf>
    <xf numFmtId="0" fontId="16" fillId="2" borderId="29"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20" xfId="22" applyNumberFormat="1" applyFont="1" applyFill="1" applyBorder="1" applyAlignment="1">
      <alignment horizontal="center"/>
    </xf>
    <xf numFmtId="1" fontId="12" fillId="0" borderId="25" xfId="22" applyNumberFormat="1" applyFont="1" applyFill="1" applyBorder="1" applyAlignment="1">
      <alignment horizontal="center"/>
    </xf>
    <xf numFmtId="1" fontId="12" fillId="0" borderId="31" xfId="15" applyNumberFormat="1" applyFont="1" applyFill="1" applyBorder="1" applyAlignment="1">
      <alignment horizontal="center"/>
    </xf>
    <xf numFmtId="1" fontId="12" fillId="0" borderId="26"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20" xfId="22" applyFont="1" applyFill="1" applyBorder="1" applyAlignment="1">
      <alignment horizontal="center"/>
    </xf>
    <xf numFmtId="9" fontId="12" fillId="0" borderId="25" xfId="22" applyFont="1" applyFill="1" applyBorder="1" applyAlignment="1">
      <alignment horizontal="center"/>
    </xf>
    <xf numFmtId="1" fontId="12" fillId="0" borderId="31" xfId="0" applyNumberFormat="1" applyFont="1" applyFill="1" applyBorder="1" applyAlignment="1">
      <alignment horizontal="center"/>
    </xf>
    <xf numFmtId="9" fontId="12" fillId="0" borderId="26"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20" xfId="0" applyNumberFormat="1" applyFont="1" applyBorder="1" applyAlignment="1">
      <alignment/>
    </xf>
    <xf numFmtId="2" fontId="12" fillId="0" borderId="21" xfId="0" applyNumberFormat="1" applyFont="1" applyFill="1" applyBorder="1" applyAlignment="1">
      <alignment/>
    </xf>
    <xf numFmtId="2" fontId="3" fillId="0" borderId="25" xfId="0" applyNumberFormat="1" applyFont="1" applyBorder="1" applyAlignment="1">
      <alignment/>
    </xf>
    <xf numFmtId="2" fontId="12" fillId="0" borderId="29" xfId="0" applyNumberFormat="1" applyFont="1" applyFill="1" applyBorder="1" applyAlignment="1">
      <alignment/>
    </xf>
    <xf numFmtId="2" fontId="12" fillId="0" borderId="31" xfId="0" applyNumberFormat="1" applyFont="1" applyFill="1" applyBorder="1" applyAlignment="1">
      <alignment/>
    </xf>
    <xf numFmtId="2" fontId="3" fillId="0" borderId="26"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32" xfId="0" applyNumberFormat="1" applyFont="1" applyFill="1" applyBorder="1" applyAlignment="1">
      <alignment horizontal="center" vertical="center" wrapText="1"/>
    </xf>
    <xf numFmtId="9" fontId="18" fillId="2" borderId="33" xfId="0" applyNumberFormat="1" applyFont="1" applyFill="1" applyBorder="1" applyAlignment="1">
      <alignment horizontal="center" vertical="center" wrapText="1"/>
    </xf>
    <xf numFmtId="9" fontId="18" fillId="2" borderId="34" xfId="0" applyNumberFormat="1" applyFont="1" applyFill="1" applyBorder="1" applyAlignment="1">
      <alignment horizontal="center" vertical="center" wrapText="1"/>
    </xf>
    <xf numFmtId="0" fontId="18" fillId="2" borderId="32" xfId="0" applyNumberFormat="1" applyFont="1" applyFill="1" applyBorder="1" applyAlignment="1">
      <alignment horizontal="center" vertical="center" wrapText="1"/>
    </xf>
    <xf numFmtId="0" fontId="18" fillId="2" borderId="33"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7" xfId="0" applyNumberFormat="1" applyFont="1" applyBorder="1" applyAlignment="1">
      <alignment/>
    </xf>
    <xf numFmtId="1" fontId="12" fillId="0" borderId="28" xfId="0" applyNumberFormat="1" applyFont="1" applyBorder="1" applyAlignment="1">
      <alignment/>
    </xf>
    <xf numFmtId="2" fontId="12" fillId="0" borderId="10" xfId="0" applyNumberFormat="1" applyFont="1" applyBorder="1" applyAlignment="1">
      <alignment/>
    </xf>
    <xf numFmtId="2" fontId="12" fillId="0" borderId="27" xfId="0" applyNumberFormat="1" applyFont="1" applyBorder="1" applyAlignment="1">
      <alignment/>
    </xf>
    <xf numFmtId="2" fontId="12" fillId="0" borderId="28"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20" xfId="0" applyNumberFormat="1" applyFont="1" applyBorder="1" applyAlignment="1">
      <alignment horizontal="center"/>
    </xf>
    <xf numFmtId="9" fontId="12" fillId="0" borderId="21" xfId="0" applyNumberFormat="1" applyFont="1" applyBorder="1" applyAlignment="1">
      <alignment horizontal="center"/>
    </xf>
    <xf numFmtId="9" fontId="12" fillId="0" borderId="25" xfId="0" applyNumberFormat="1" applyFont="1" applyBorder="1" applyAlignment="1">
      <alignment horizontal="center"/>
    </xf>
    <xf numFmtId="9" fontId="12" fillId="0" borderId="29" xfId="0" applyNumberFormat="1" applyFont="1" applyBorder="1" applyAlignment="1">
      <alignment horizontal="center"/>
    </xf>
    <xf numFmtId="9" fontId="12" fillId="0" borderId="31" xfId="0" applyNumberFormat="1" applyFont="1" applyBorder="1" applyAlignment="1">
      <alignment horizontal="center"/>
    </xf>
    <xf numFmtId="9" fontId="12" fillId="0" borderId="26"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1" xfId="0" applyNumberFormat="1" applyFont="1" applyBorder="1" applyAlignment="1">
      <alignment vertical="top"/>
    </xf>
    <xf numFmtId="1" fontId="12" fillId="0" borderId="21" xfId="0" applyNumberFormat="1" applyFont="1" applyFill="1" applyBorder="1" applyAlignment="1">
      <alignment/>
    </xf>
    <xf numFmtId="1" fontId="33" fillId="0" borderId="21" xfId="0" applyNumberFormat="1" applyFont="1" applyBorder="1" applyAlignment="1">
      <alignment/>
    </xf>
    <xf numFmtId="1" fontId="12" fillId="0" borderId="29" xfId="0" applyNumberFormat="1" applyFont="1" applyBorder="1" applyAlignment="1">
      <alignment/>
    </xf>
    <xf numFmtId="1" fontId="12" fillId="0" borderId="31" xfId="22" applyNumberFormat="1" applyFont="1" applyBorder="1" applyAlignment="1">
      <alignment/>
    </xf>
    <xf numFmtId="179" fontId="12" fillId="0" borderId="10" xfId="0" applyNumberFormat="1" applyFont="1" applyBorder="1" applyAlignment="1">
      <alignment/>
    </xf>
    <xf numFmtId="179" fontId="12" fillId="0" borderId="28" xfId="0" applyNumberFormat="1" applyFont="1" applyBorder="1" applyAlignment="1">
      <alignment/>
    </xf>
    <xf numFmtId="2" fontId="12" fillId="0" borderId="10" xfId="0" applyNumberFormat="1" applyFont="1" applyFill="1" applyBorder="1" applyAlignment="1">
      <alignment/>
    </xf>
    <xf numFmtId="2" fontId="12" fillId="0" borderId="28" xfId="0" applyNumberFormat="1" applyFont="1" applyFill="1" applyBorder="1" applyAlignment="1">
      <alignment/>
    </xf>
    <xf numFmtId="179" fontId="12" fillId="0" borderId="27" xfId="0" applyNumberFormat="1" applyFont="1" applyBorder="1" applyAlignment="1">
      <alignment/>
    </xf>
    <xf numFmtId="2" fontId="18" fillId="2" borderId="10" xfId="22" applyNumberFormat="1" applyFont="1" applyFill="1" applyBorder="1" applyAlignment="1">
      <alignment horizontal="center"/>
    </xf>
    <xf numFmtId="2" fontId="12" fillId="0" borderId="10" xfId="22" applyNumberFormat="1" applyFont="1" applyBorder="1" applyAlignment="1">
      <alignment/>
    </xf>
    <xf numFmtId="2" fontId="12" fillId="0" borderId="27" xfId="22" applyNumberFormat="1" applyFont="1" applyBorder="1" applyAlignment="1">
      <alignment/>
    </xf>
    <xf numFmtId="2" fontId="12" fillId="0" borderId="28" xfId="22" applyNumberFormat="1" applyFont="1" applyBorder="1" applyAlignment="1">
      <alignment/>
    </xf>
    <xf numFmtId="2" fontId="18" fillId="2" borderId="1" xfId="22" applyNumberFormat="1" applyFont="1" applyFill="1" applyBorder="1" applyAlignment="1">
      <alignment/>
    </xf>
    <xf numFmtId="2" fontId="12" fillId="0" borderId="10" xfId="22" applyNumberFormat="1" applyFont="1" applyFill="1" applyBorder="1" applyAlignment="1">
      <alignment/>
    </xf>
    <xf numFmtId="2" fontId="12" fillId="0" borderId="28" xfId="22" applyNumberFormat="1" applyFont="1" applyFill="1" applyBorder="1" applyAlignment="1">
      <alignment/>
    </xf>
    <xf numFmtId="182" fontId="3" fillId="0" borderId="25" xfId="22" applyNumberFormat="1" applyFont="1" applyFill="1" applyBorder="1" applyAlignment="1">
      <alignment horizontal="right"/>
    </xf>
    <xf numFmtId="182" fontId="3" fillId="0" borderId="26" xfId="22" applyNumberFormat="1" applyFont="1" applyFill="1" applyBorder="1" applyAlignment="1">
      <alignment horizontal="right"/>
    </xf>
    <xf numFmtId="0" fontId="18" fillId="2" borderId="29" xfId="0" applyFont="1" applyFill="1" applyBorder="1" applyAlignment="1">
      <alignment/>
    </xf>
    <xf numFmtId="0" fontId="12" fillId="0" borderId="7" xfId="0" applyFont="1" applyBorder="1" applyAlignment="1">
      <alignment/>
    </xf>
    <xf numFmtId="0" fontId="12" fillId="0" borderId="31"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20" xfId="22" applyFont="1" applyBorder="1" applyAlignment="1">
      <alignment horizontal="right"/>
    </xf>
    <xf numFmtId="0" fontId="12" fillId="0" borderId="3" xfId="0" applyFont="1" applyBorder="1" applyAlignment="1">
      <alignment/>
    </xf>
    <xf numFmtId="0" fontId="12" fillId="0" borderId="21" xfId="0" applyFont="1" applyBorder="1" applyAlignment="1">
      <alignment/>
    </xf>
    <xf numFmtId="0" fontId="12" fillId="0" borderId="29" xfId="0" applyFont="1" applyBorder="1" applyAlignment="1">
      <alignment/>
    </xf>
    <xf numFmtId="0" fontId="3" fillId="0" borderId="31"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1" xfId="0" applyFont="1" applyFill="1" applyBorder="1" applyAlignment="1">
      <alignment horizontal="left"/>
    </xf>
    <xf numFmtId="0" fontId="12" fillId="0" borderId="20" xfId="0" applyFont="1" applyFill="1" applyBorder="1" applyAlignment="1">
      <alignment/>
    </xf>
    <xf numFmtId="0" fontId="12" fillId="0" borderId="21" xfId="0" applyFont="1" applyFill="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29" xfId="0" applyFont="1" applyFill="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1" xfId="22" applyNumberFormat="1" applyFont="1" applyFill="1" applyBorder="1" applyAlignment="1">
      <alignment horizontal="center"/>
    </xf>
    <xf numFmtId="1" fontId="12" fillId="0" borderId="29"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1" xfId="0" applyNumberFormat="1" applyFont="1" applyFill="1" applyBorder="1" applyAlignment="1">
      <alignment wrapText="1"/>
    </xf>
    <xf numFmtId="1" fontId="3" fillId="0" borderId="29" xfId="0" applyNumberFormat="1" applyFont="1" applyBorder="1" applyAlignment="1">
      <alignment/>
    </xf>
    <xf numFmtId="1" fontId="3" fillId="0" borderId="31" xfId="0" applyNumberFormat="1" applyFont="1" applyBorder="1" applyAlignment="1">
      <alignment/>
    </xf>
    <xf numFmtId="1" fontId="3" fillId="0" borderId="31" xfId="0" applyNumberFormat="1" applyFont="1" applyBorder="1" applyAlignment="1">
      <alignment horizontal="right"/>
    </xf>
    <xf numFmtId="0" fontId="3" fillId="0" borderId="29" xfId="0" applyFont="1" applyBorder="1" applyAlignment="1">
      <alignment/>
    </xf>
    <xf numFmtId="2" fontId="12" fillId="0" borderId="29" xfId="0" applyNumberFormat="1" applyFont="1" applyBorder="1" applyAlignment="1">
      <alignment horizontal="center"/>
    </xf>
    <xf numFmtId="1" fontId="12" fillId="0" borderId="31" xfId="22" applyNumberFormat="1" applyFont="1" applyBorder="1" applyAlignment="1">
      <alignment horizontal="center"/>
    </xf>
    <xf numFmtId="2" fontId="12" fillId="0" borderId="26" xfId="0" applyNumberFormat="1" applyFont="1" applyBorder="1" applyAlignment="1">
      <alignment horizontal="right"/>
    </xf>
    <xf numFmtId="1" fontId="12" fillId="0" borderId="27" xfId="0" applyNumberFormat="1" applyFont="1" applyFill="1" applyBorder="1" applyAlignment="1">
      <alignment horizontal="right" wrapText="1"/>
    </xf>
    <xf numFmtId="1" fontId="12" fillId="0" borderId="27" xfId="0" applyNumberFormat="1" applyFont="1" applyFill="1" applyBorder="1" applyAlignment="1">
      <alignment/>
    </xf>
    <xf numFmtId="0" fontId="12" fillId="0" borderId="27" xfId="0" applyFont="1" applyBorder="1" applyAlignment="1">
      <alignment/>
    </xf>
    <xf numFmtId="1" fontId="3" fillId="0" borderId="27" xfId="0" applyNumberFormat="1"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1" xfId="0" applyFont="1" applyFill="1" applyBorder="1" applyAlignment="1">
      <alignment horizontal="right" wrapText="1"/>
    </xf>
    <xf numFmtId="0" fontId="12" fillId="0" borderId="29" xfId="0" applyFont="1" applyFill="1" applyBorder="1" applyAlignment="1">
      <alignment horizontal="right" wrapText="1"/>
    </xf>
    <xf numFmtId="1" fontId="12" fillId="0" borderId="0" xfId="0" applyNumberFormat="1" applyFont="1" applyBorder="1" applyAlignment="1">
      <alignment horizontal="center"/>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5"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20" xfId="22" applyNumberFormat="1" applyFont="1" applyFill="1" applyBorder="1" applyAlignment="1">
      <alignment horizontal="right"/>
    </xf>
    <xf numFmtId="2" fontId="12" fillId="0" borderId="25" xfId="22" applyNumberFormat="1" applyFont="1" applyFill="1" applyBorder="1" applyAlignment="1">
      <alignment horizontal="right"/>
    </xf>
    <xf numFmtId="0" fontId="12" fillId="0" borderId="0" xfId="21" applyFont="1" applyBorder="1">
      <alignment/>
      <protection/>
    </xf>
    <xf numFmtId="9" fontId="12" fillId="0" borderId="26" xfId="22" applyFont="1" applyBorder="1" applyAlignment="1">
      <alignment/>
    </xf>
    <xf numFmtId="1" fontId="12" fillId="0" borderId="29" xfId="22" applyNumberFormat="1" applyFont="1" applyBorder="1" applyAlignment="1">
      <alignment/>
    </xf>
    <xf numFmtId="9" fontId="12" fillId="0" borderId="31" xfId="22" applyFont="1" applyBorder="1" applyAlignment="1">
      <alignment/>
    </xf>
    <xf numFmtId="2" fontId="12" fillId="0" borderId="31" xfId="0" applyNumberFormat="1" applyFont="1" applyFill="1" applyBorder="1" applyAlignment="1">
      <alignment horizontal="right"/>
    </xf>
    <xf numFmtId="2" fontId="12" fillId="0" borderId="26" xfId="22" applyNumberFormat="1" applyFont="1" applyFill="1" applyBorder="1" applyAlignment="1">
      <alignment horizontal="right"/>
    </xf>
    <xf numFmtId="15" fontId="16" fillId="0" borderId="0" xfId="0" applyNumberFormat="1" applyFont="1" applyAlignment="1">
      <alignment/>
    </xf>
    <xf numFmtId="1" fontId="12" fillId="0" borderId="22" xfId="22" applyNumberFormat="1" applyFont="1" applyBorder="1" applyAlignment="1">
      <alignment/>
    </xf>
    <xf numFmtId="2" fontId="12" fillId="0" borderId="24" xfId="22" applyNumberFormat="1" applyFont="1" applyBorder="1" applyAlignment="1">
      <alignment/>
    </xf>
    <xf numFmtId="0" fontId="12" fillId="0" borderId="35"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20" xfId="22" applyFont="1" applyBorder="1" applyAlignment="1">
      <alignment/>
    </xf>
    <xf numFmtId="1" fontId="12" fillId="0" borderId="21" xfId="22" applyNumberFormat="1" applyFont="1" applyFill="1" applyBorder="1" applyAlignment="1">
      <alignment wrapText="1"/>
    </xf>
    <xf numFmtId="9" fontId="12" fillId="0" borderId="7" xfId="22" applyFont="1" applyBorder="1" applyAlignment="1">
      <alignment/>
    </xf>
    <xf numFmtId="1" fontId="3" fillId="0" borderId="21" xfId="0" applyNumberFormat="1" applyFont="1" applyBorder="1" applyAlignment="1">
      <alignment/>
    </xf>
    <xf numFmtId="1" fontId="8" fillId="0" borderId="21" xfId="0" applyNumberFormat="1" applyFont="1" applyBorder="1" applyAlignment="1">
      <alignment/>
    </xf>
    <xf numFmtId="1" fontId="12" fillId="0" borderId="29" xfId="0" applyNumberFormat="1" applyFont="1" applyBorder="1" applyAlignment="1">
      <alignment horizontal="right"/>
    </xf>
    <xf numFmtId="1" fontId="3" fillId="0" borderId="3" xfId="0" applyNumberFormat="1" applyFont="1" applyBorder="1" applyAlignment="1">
      <alignment/>
    </xf>
    <xf numFmtId="9" fontId="12" fillId="0" borderId="20" xfId="22" applyFont="1" applyFill="1" applyBorder="1" applyAlignment="1">
      <alignment/>
    </xf>
    <xf numFmtId="2" fontId="3" fillId="0" borderId="7" xfId="0" applyNumberFormat="1" applyFont="1" applyBorder="1" applyAlignment="1">
      <alignment/>
    </xf>
    <xf numFmtId="2" fontId="3" fillId="0" borderId="31" xfId="0" applyNumberFormat="1" applyFont="1" applyBorder="1" applyAlignment="1">
      <alignment/>
    </xf>
    <xf numFmtId="15" fontId="18" fillId="2" borderId="10" xfId="0" applyNumberFormat="1" applyFont="1" applyFill="1" applyBorder="1" applyAlignment="1">
      <alignment/>
    </xf>
    <xf numFmtId="15" fontId="18" fillId="2" borderId="27" xfId="0" applyNumberFormat="1" applyFont="1" applyFill="1" applyBorder="1" applyAlignment="1">
      <alignment/>
    </xf>
    <xf numFmtId="15" fontId="18" fillId="2" borderId="28" xfId="0" applyNumberFormat="1" applyFont="1" applyFill="1" applyBorder="1" applyAlignment="1">
      <alignment/>
    </xf>
    <xf numFmtId="9" fontId="12" fillId="0" borderId="25" xfId="22" applyFont="1" applyFill="1" applyBorder="1" applyAlignment="1">
      <alignment wrapText="1"/>
    </xf>
    <xf numFmtId="2" fontId="12" fillId="0" borderId="21" xfId="0" applyNumberFormat="1" applyFont="1" applyBorder="1" applyAlignment="1">
      <alignment/>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20" xfId="0" applyNumberFormat="1" applyFont="1" applyBorder="1" applyAlignment="1">
      <alignment/>
    </xf>
    <xf numFmtId="1" fontId="3" fillId="0" borderId="3" xfId="22" applyNumberFormat="1" applyFont="1" applyBorder="1" applyAlignment="1">
      <alignment horizontal="right"/>
    </xf>
    <xf numFmtId="1" fontId="3" fillId="0" borderId="20" xfId="22" applyNumberFormat="1" applyFont="1" applyBorder="1" applyAlignment="1">
      <alignment horizontal="right"/>
    </xf>
    <xf numFmtId="1" fontId="3" fillId="0" borderId="25" xfId="22" applyNumberFormat="1" applyFont="1" applyBorder="1" applyAlignment="1">
      <alignment horizontal="right"/>
    </xf>
    <xf numFmtId="1" fontId="3" fillId="0" borderId="26" xfId="22" applyNumberFormat="1" applyFont="1" applyBorder="1" applyAlignment="1">
      <alignment horizontal="right"/>
    </xf>
    <xf numFmtId="0" fontId="12" fillId="0" borderId="10" xfId="0" applyFont="1" applyBorder="1" applyAlignment="1">
      <alignment/>
    </xf>
    <xf numFmtId="0" fontId="12" fillId="0" borderId="28" xfId="0" applyFont="1" applyBorder="1" applyAlignment="1">
      <alignment/>
    </xf>
    <xf numFmtId="180" fontId="12" fillId="0" borderId="31" xfId="0" applyNumberFormat="1" applyFont="1" applyFill="1" applyBorder="1" applyAlignment="1">
      <alignment horizontal="center"/>
    </xf>
    <xf numFmtId="10" fontId="12" fillId="0" borderId="0" xfId="22" applyNumberFormat="1" applyFont="1" applyBorder="1" applyAlignment="1">
      <alignment/>
    </xf>
    <xf numFmtId="1" fontId="3" fillId="0" borderId="28" xfId="0" applyNumberFormat="1" applyFont="1" applyBorder="1" applyAlignment="1">
      <alignment/>
    </xf>
    <xf numFmtId="10" fontId="12" fillId="0" borderId="7" xfId="22" applyNumberFormat="1" applyFont="1" applyBorder="1" applyAlignment="1">
      <alignment/>
    </xf>
    <xf numFmtId="10" fontId="12" fillId="0" borderId="31" xfId="22" applyNumberFormat="1" applyFont="1" applyBorder="1" applyAlignment="1">
      <alignment/>
    </xf>
    <xf numFmtId="0" fontId="18" fillId="2" borderId="10" xfId="0" applyFont="1" applyFill="1" applyBorder="1" applyAlignment="1">
      <alignment/>
    </xf>
    <xf numFmtId="0" fontId="18" fillId="2" borderId="20" xfId="0" applyFont="1" applyFill="1" applyBorder="1" applyAlignment="1">
      <alignment horizontal="center"/>
    </xf>
    <xf numFmtId="182" fontId="3" fillId="0" borderId="25" xfId="22" applyNumberFormat="1" applyFont="1" applyBorder="1" applyAlignment="1">
      <alignment horizontal="right"/>
    </xf>
    <xf numFmtId="0" fontId="25" fillId="2" borderId="3" xfId="0" applyFont="1" applyFill="1" applyBorder="1" applyAlignment="1">
      <alignment/>
    </xf>
    <xf numFmtId="0" fontId="26" fillId="2" borderId="21" xfId="0" applyFont="1" applyFill="1" applyBorder="1" applyAlignment="1">
      <alignment/>
    </xf>
    <xf numFmtId="0" fontId="25" fillId="2" borderId="21" xfId="0" applyFont="1" applyFill="1" applyBorder="1" applyAlignment="1">
      <alignment/>
    </xf>
    <xf numFmtId="0" fontId="26" fillId="2" borderId="29"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20"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20" xfId="22" applyNumberFormat="1" applyFont="1" applyFill="1" applyBorder="1" applyAlignment="1">
      <alignment horizontal="right"/>
    </xf>
    <xf numFmtId="9" fontId="12" fillId="0" borderId="1" xfId="22" applyFont="1" applyFill="1" applyBorder="1" applyAlignment="1">
      <alignment/>
    </xf>
    <xf numFmtId="9" fontId="12" fillId="0" borderId="20" xfId="22" applyFont="1" applyBorder="1" applyAlignment="1">
      <alignment horizontal="right"/>
    </xf>
    <xf numFmtId="9" fontId="12" fillId="0" borderId="26" xfId="22" applyFont="1" applyBorder="1" applyAlignment="1">
      <alignment horizontal="right"/>
    </xf>
    <xf numFmtId="1" fontId="12" fillId="0" borderId="20" xfId="0" applyNumberFormat="1" applyFont="1" applyBorder="1" applyAlignment="1">
      <alignment horizontal="center"/>
    </xf>
    <xf numFmtId="1" fontId="12" fillId="0" borderId="25" xfId="0" applyNumberFormat="1" applyFont="1" applyBorder="1" applyAlignment="1">
      <alignment horizontal="center"/>
    </xf>
    <xf numFmtId="1" fontId="12" fillId="0" borderId="26"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12" fillId="0" borderId="26" xfId="22" applyFont="1" applyFill="1" applyBorder="1" applyAlignment="1">
      <alignment/>
    </xf>
    <xf numFmtId="9" fontId="3" fillId="0" borderId="7" xfId="22" applyFont="1" applyBorder="1" applyAlignment="1">
      <alignment horizontal="right"/>
    </xf>
    <xf numFmtId="9" fontId="8" fillId="0" borderId="0" xfId="22" applyFont="1" applyBorder="1" applyAlignment="1">
      <alignment horizontal="right"/>
    </xf>
    <xf numFmtId="9" fontId="3" fillId="0" borderId="31" xfId="22" applyFont="1" applyBorder="1" applyAlignment="1">
      <alignment horizontal="right"/>
    </xf>
    <xf numFmtId="1" fontId="12" fillId="0" borderId="20" xfId="0" applyNumberFormat="1" applyFont="1" applyBorder="1" applyAlignment="1">
      <alignment/>
    </xf>
    <xf numFmtId="1" fontId="12" fillId="0" borderId="25" xfId="0" applyNumberFormat="1" applyFont="1" applyFill="1" applyBorder="1" applyAlignment="1">
      <alignment wrapText="1"/>
    </xf>
    <xf numFmtId="1" fontId="12" fillId="0" borderId="25" xfId="0" applyNumberFormat="1" applyFont="1" applyBorder="1" applyAlignment="1">
      <alignment/>
    </xf>
    <xf numFmtId="1" fontId="12" fillId="0" borderId="25" xfId="0" applyNumberFormat="1" applyFont="1" applyBorder="1" applyAlignment="1">
      <alignment horizontal="right"/>
    </xf>
    <xf numFmtId="1" fontId="3" fillId="0" borderId="25" xfId="0" applyNumberFormat="1" applyFont="1" applyBorder="1" applyAlignment="1">
      <alignment/>
    </xf>
    <xf numFmtId="1" fontId="12" fillId="0" borderId="26" xfId="0" applyNumberFormat="1" applyFont="1" applyBorder="1" applyAlignment="1">
      <alignmen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214" fontId="12" fillId="0" borderId="0" xfId="0" applyNumberFormat="1" applyFont="1" applyAlignment="1">
      <alignment/>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2" xfId="0" applyFont="1" applyFill="1" applyBorder="1" applyAlignment="1">
      <alignment/>
    </xf>
    <xf numFmtId="0" fontId="18" fillId="2" borderId="36" xfId="0" applyFont="1" applyFill="1" applyBorder="1" applyAlignment="1">
      <alignment/>
    </xf>
    <xf numFmtId="0" fontId="18" fillId="2" borderId="37" xfId="0" applyFont="1" applyFill="1" applyBorder="1" applyAlignment="1">
      <alignment/>
    </xf>
    <xf numFmtId="0" fontId="18" fillId="2" borderId="3" xfId="0" applyFont="1" applyFill="1" applyBorder="1" applyAlignment="1">
      <alignment horizontal="center"/>
    </xf>
    <xf numFmtId="0" fontId="19" fillId="2" borderId="20" xfId="0" applyFont="1" applyFill="1" applyBorder="1" applyAlignment="1">
      <alignment/>
    </xf>
    <xf numFmtId="0" fontId="19" fillId="2" borderId="7" xfId="0" applyFont="1" applyFill="1" applyBorder="1" applyAlignment="1">
      <alignment horizontal="center"/>
    </xf>
    <xf numFmtId="0" fontId="15" fillId="3" borderId="29" xfId="0" applyFont="1" applyFill="1" applyBorder="1" applyAlignment="1">
      <alignment horizontal="center"/>
    </xf>
    <xf numFmtId="0" fontId="15" fillId="3" borderId="31" xfId="0" applyFont="1" applyFill="1" applyBorder="1" applyAlignment="1">
      <alignment horizontal="center"/>
    </xf>
    <xf numFmtId="0" fontId="15" fillId="3" borderId="2" xfId="0" applyFont="1" applyFill="1" applyBorder="1" applyAlignment="1">
      <alignment horizontal="center"/>
    </xf>
    <xf numFmtId="0" fontId="15" fillId="3" borderId="36" xfId="0" applyFont="1" applyFill="1" applyBorder="1" applyAlignment="1">
      <alignment horizontal="center"/>
    </xf>
    <xf numFmtId="0" fontId="18" fillId="2" borderId="38" xfId="0" applyFont="1" applyFill="1" applyBorder="1" applyAlignment="1">
      <alignment wrapText="1"/>
    </xf>
    <xf numFmtId="0" fontId="19" fillId="2" borderId="39"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20"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20" xfId="0" applyNumberFormat="1" applyFont="1" applyFill="1" applyBorder="1" applyAlignment="1">
      <alignment horizontal="center"/>
    </xf>
    <xf numFmtId="0" fontId="15" fillId="3" borderId="37" xfId="0" applyFont="1" applyFill="1" applyBorder="1" applyAlignment="1">
      <alignment horizontal="center"/>
    </xf>
    <xf numFmtId="0" fontId="18" fillId="3" borderId="29" xfId="0" applyFont="1" applyFill="1" applyBorder="1" applyAlignment="1">
      <alignment horizontal="center"/>
    </xf>
    <xf numFmtId="0" fontId="18" fillId="3" borderId="31" xfId="0" applyFont="1" applyFill="1" applyBorder="1" applyAlignment="1">
      <alignment horizontal="center"/>
    </xf>
    <xf numFmtId="0" fontId="21" fillId="3" borderId="2" xfId="0" applyFont="1" applyFill="1" applyBorder="1" applyAlignment="1">
      <alignment horizontal="left" wrapText="1"/>
    </xf>
    <xf numFmtId="0" fontId="0" fillId="0" borderId="36" xfId="0" applyBorder="1" applyAlignment="1">
      <alignment/>
    </xf>
    <xf numFmtId="0" fontId="0" fillId="0" borderId="37" xfId="0" applyBorder="1" applyAlignment="1">
      <alignment/>
    </xf>
    <xf numFmtId="0" fontId="15" fillId="3" borderId="26"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40" xfId="0" applyFont="1" applyFill="1" applyBorder="1" applyAlignment="1">
      <alignment horizontal="left" wrapText="1"/>
    </xf>
    <xf numFmtId="0" fontId="18" fillId="2" borderId="41" xfId="0" applyFont="1" applyFill="1" applyBorder="1" applyAlignment="1">
      <alignment horizontal="left"/>
    </xf>
    <xf numFmtId="0" fontId="18" fillId="2" borderId="38" xfId="0" applyFont="1" applyFill="1" applyBorder="1" applyAlignment="1">
      <alignment horizontal="center" wrapText="1"/>
    </xf>
    <xf numFmtId="0" fontId="18" fillId="2" borderId="42" xfId="0" applyFont="1" applyFill="1" applyBorder="1" applyAlignment="1">
      <alignment horizontal="center"/>
    </xf>
    <xf numFmtId="1" fontId="18" fillId="2" borderId="38" xfId="0" applyNumberFormat="1" applyFont="1" applyFill="1" applyBorder="1" applyAlignment="1">
      <alignment horizontal="center" wrapText="1"/>
    </xf>
    <xf numFmtId="0" fontId="16" fillId="2" borderId="42" xfId="0" applyFont="1" applyFill="1" applyBorder="1" applyAlignment="1">
      <alignment wrapText="1"/>
    </xf>
    <xf numFmtId="0" fontId="18" fillId="2" borderId="32" xfId="0" applyFont="1" applyFill="1" applyBorder="1" applyAlignment="1">
      <alignment horizontal="center" wrapText="1"/>
    </xf>
    <xf numFmtId="0" fontId="18" fillId="2" borderId="33" xfId="0" applyFont="1" applyFill="1" applyBorder="1" applyAlignment="1">
      <alignment horizontal="center" wrapText="1"/>
    </xf>
    <xf numFmtId="0" fontId="18" fillId="2" borderId="34" xfId="0" applyFont="1" applyFill="1" applyBorder="1" applyAlignment="1">
      <alignment horizontal="center" wrapText="1"/>
    </xf>
    <xf numFmtId="0" fontId="18" fillId="2" borderId="7" xfId="0" applyFont="1" applyFill="1" applyBorder="1" applyAlignment="1">
      <alignment horizontal="center" wrapText="1"/>
    </xf>
    <xf numFmtId="0" fontId="18" fillId="3" borderId="35"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6"/>
  <sheetViews>
    <sheetView tabSelected="1" workbookViewId="0" topLeftCell="A1">
      <pane xSplit="1" ySplit="3" topLeftCell="B116" activePane="bottomRight" state="frozen"/>
      <selection pane="topLeft" activeCell="A1" sqref="A1"/>
      <selection pane="topRight" activeCell="B1" sqref="B1"/>
      <selection pane="bottomLeft" activeCell="A4" sqref="A4"/>
      <selection pane="bottomRight" activeCell="F176" sqref="F176"/>
    </sheetView>
  </sheetViews>
  <sheetFormatPr defaultColWidth="9.140625" defaultRowHeight="12.75"/>
  <cols>
    <col min="1" max="1" width="12.57421875" style="8" customWidth="1"/>
    <col min="2" max="2" width="9.8515625" style="8" customWidth="1"/>
    <col min="3" max="3" width="8.8515625" style="8" customWidth="1"/>
    <col min="4" max="4" width="8.28125" style="8" customWidth="1"/>
    <col min="5" max="5" width="7.8515625" style="10" customWidth="1"/>
    <col min="6" max="6" width="8.140625" style="8" customWidth="1"/>
    <col min="7" max="7" width="9.421875" style="12" customWidth="1"/>
    <col min="8" max="8" width="8.140625" style="12" customWidth="1"/>
    <col min="9" max="9" width="8.57421875" style="13" customWidth="1"/>
    <col min="10" max="10" width="7.8515625" style="13" customWidth="1"/>
    <col min="11" max="16384" width="9.140625" style="8" customWidth="1"/>
  </cols>
  <sheetData>
    <row r="1" spans="1:11" ht="21.75" thickBot="1">
      <c r="A1" s="461" t="s">
        <v>358</v>
      </c>
      <c r="B1" s="462"/>
      <c r="C1" s="462"/>
      <c r="D1" s="462"/>
      <c r="E1" s="462"/>
      <c r="F1" s="462"/>
      <c r="G1" s="462"/>
      <c r="H1" s="462"/>
      <c r="I1" s="462"/>
      <c r="J1" s="462"/>
      <c r="K1" s="462"/>
    </row>
    <row r="2" spans="1:11" ht="15.75" thickBot="1">
      <c r="A2" s="28"/>
      <c r="B2" s="106"/>
      <c r="C2" s="29"/>
      <c r="D2" s="458" t="s">
        <v>115</v>
      </c>
      <c r="E2" s="460"/>
      <c r="F2" s="460"/>
      <c r="G2" s="455" t="s">
        <v>118</v>
      </c>
      <c r="H2" s="456"/>
      <c r="I2" s="457"/>
      <c r="J2" s="458" t="s">
        <v>66</v>
      </c>
      <c r="K2" s="459"/>
    </row>
    <row r="3" spans="1:11" ht="28.5" thickBot="1">
      <c r="A3" s="222" t="s">
        <v>12</v>
      </c>
      <c r="B3" s="105" t="s">
        <v>116</v>
      </c>
      <c r="C3" s="50" t="s">
        <v>114</v>
      </c>
      <c r="D3" s="34" t="s">
        <v>83</v>
      </c>
      <c r="E3" s="49" t="s">
        <v>24</v>
      </c>
      <c r="F3" s="48" t="s">
        <v>73</v>
      </c>
      <c r="G3" s="91" t="s">
        <v>119</v>
      </c>
      <c r="H3" s="38" t="s">
        <v>120</v>
      </c>
      <c r="I3" s="110" t="s">
        <v>117</v>
      </c>
      <c r="J3" s="163" t="s">
        <v>56</v>
      </c>
      <c r="K3" s="165" t="s">
        <v>72</v>
      </c>
    </row>
    <row r="4" spans="1:11" ht="15">
      <c r="A4" s="30" t="s">
        <v>198</v>
      </c>
      <c r="B4" s="346">
        <f>Margins!B4</f>
        <v>100</v>
      </c>
      <c r="C4" s="346">
        <f>Volume!J4</f>
        <v>6118.9</v>
      </c>
      <c r="D4" s="197">
        <f>Volume!M4</f>
        <v>0.5488456166296876</v>
      </c>
      <c r="E4" s="198">
        <f>Volume!C4*100</f>
        <v>2</v>
      </c>
      <c r="F4" s="428">
        <f>'Open Int.'!D4*100</f>
        <v>-2</v>
      </c>
      <c r="G4" s="201">
        <f>'Open Int.'!R4</f>
        <v>187.23834</v>
      </c>
      <c r="H4" s="201">
        <f>'Open Int.'!Z4</f>
        <v>-3.602940000000018</v>
      </c>
      <c r="I4" s="426">
        <f>'Open Int.'!O4</f>
        <v>0.9826797385620915</v>
      </c>
      <c r="J4" s="200">
        <f>IF(Volume!D4=0,0,Volume!F4/Volume!D4)</f>
        <v>0</v>
      </c>
      <c r="K4" s="205">
        <f>IF('Open Int.'!E4=0,0,'Open Int.'!H4/'Open Int.'!E4)</f>
        <v>0</v>
      </c>
    </row>
    <row r="5" spans="1:11" ht="15">
      <c r="A5" s="223" t="s">
        <v>88</v>
      </c>
      <c r="B5" s="347">
        <f>Margins!B5</f>
        <v>50</v>
      </c>
      <c r="C5" s="347">
        <f>Volume!J5</f>
        <v>5225.9</v>
      </c>
      <c r="D5" s="199">
        <f>Volume!M5</f>
        <v>0.6228880053142735</v>
      </c>
      <c r="E5" s="191">
        <f>Volume!C5*100</f>
        <v>-24</v>
      </c>
      <c r="F5" s="429">
        <f>'Open Int.'!D5*100</f>
        <v>-13</v>
      </c>
      <c r="G5" s="192">
        <f>'Open Int.'!R5</f>
        <v>6.218820999999999</v>
      </c>
      <c r="H5" s="192">
        <f>'Open Int.'!Z5</f>
        <v>-0.8703747500000008</v>
      </c>
      <c r="I5" s="181">
        <f>'Open Int.'!O5</f>
        <v>0.9873949579831933</v>
      </c>
      <c r="J5" s="202">
        <f>IF(Volume!D5=0,0,Volume!F5/Volume!D5)</f>
        <v>0</v>
      </c>
      <c r="K5" s="206">
        <f>IF('Open Int.'!E5=0,0,'Open Int.'!H5/'Open Int.'!E5)</f>
        <v>0</v>
      </c>
    </row>
    <row r="6" spans="1:11" ht="15">
      <c r="A6" s="223" t="s">
        <v>9</v>
      </c>
      <c r="B6" s="347">
        <f>Margins!B6</f>
        <v>100</v>
      </c>
      <c r="C6" s="347">
        <f>Volume!J6</f>
        <v>3954.75</v>
      </c>
      <c r="D6" s="199">
        <f>Volume!M6</f>
        <v>0.9315383142984751</v>
      </c>
      <c r="E6" s="191">
        <f>Volume!C6*100</f>
        <v>-3</v>
      </c>
      <c r="F6" s="429">
        <f>'Open Int.'!D6*100</f>
        <v>1</v>
      </c>
      <c r="G6" s="192">
        <f>'Open Int.'!R6</f>
        <v>26379.0129975</v>
      </c>
      <c r="H6" s="192">
        <f>'Open Int.'!Z6</f>
        <v>626.197325000001</v>
      </c>
      <c r="I6" s="181">
        <f>'Open Int.'!O6</f>
        <v>0.7801448530106249</v>
      </c>
      <c r="J6" s="202">
        <f>IF(Volume!D6=0,0,Volume!F6/Volume!D6)</f>
        <v>1.2524690015227322</v>
      </c>
      <c r="K6" s="206">
        <f>IF('Open Int.'!E6=0,0,'Open Int.'!H6/'Open Int.'!E6)</f>
        <v>1.5786670672338334</v>
      </c>
    </row>
    <row r="7" spans="1:11" ht="15">
      <c r="A7" s="223" t="s">
        <v>149</v>
      </c>
      <c r="B7" s="347">
        <f>Margins!B7</f>
        <v>100</v>
      </c>
      <c r="C7" s="347">
        <f>Volume!J7</f>
        <v>3490</v>
      </c>
      <c r="D7" s="199">
        <f>Volume!M7</f>
        <v>2.757371884523094</v>
      </c>
      <c r="E7" s="191">
        <f>Volume!C7*100</f>
        <v>550</v>
      </c>
      <c r="F7" s="429">
        <f>'Open Int.'!D7*100</f>
        <v>16</v>
      </c>
      <c r="G7" s="192">
        <f>'Open Int.'!R7</f>
        <v>140.5423</v>
      </c>
      <c r="H7" s="192">
        <f>'Open Int.'!Z7</f>
        <v>22.858772500000015</v>
      </c>
      <c r="I7" s="181">
        <f>'Open Int.'!O7</f>
        <v>0.9443754656071517</v>
      </c>
      <c r="J7" s="202">
        <f>IF(Volume!D7=0,0,Volume!F7/Volume!D7)</f>
        <v>0</v>
      </c>
      <c r="K7" s="206">
        <f>IF('Open Int.'!E7=0,0,'Open Int.'!H7/'Open Int.'!E7)</f>
        <v>0.10714285714285714</v>
      </c>
    </row>
    <row r="8" spans="1:11" ht="15">
      <c r="A8" s="223" t="s">
        <v>0</v>
      </c>
      <c r="B8" s="347">
        <f>Margins!B8</f>
        <v>375</v>
      </c>
      <c r="C8" s="347">
        <f>Volume!J8</f>
        <v>1073.35</v>
      </c>
      <c r="D8" s="199">
        <f>Volume!M8</f>
        <v>-0.20918557084418002</v>
      </c>
      <c r="E8" s="191">
        <f>Volume!C8*100</f>
        <v>-6</v>
      </c>
      <c r="F8" s="429">
        <f>'Open Int.'!D8*100</f>
        <v>2</v>
      </c>
      <c r="G8" s="192">
        <f>'Open Int.'!R8</f>
        <v>326.63382187499997</v>
      </c>
      <c r="H8" s="192">
        <f>'Open Int.'!Z8</f>
        <v>6.8579418749999945</v>
      </c>
      <c r="I8" s="181">
        <f>'Open Int.'!O8</f>
        <v>0.9316081330868762</v>
      </c>
      <c r="J8" s="202">
        <f>IF(Volume!D8=0,0,Volume!F8/Volume!D8)</f>
        <v>0.0945945945945946</v>
      </c>
      <c r="K8" s="206">
        <f>IF('Open Int.'!E8=0,0,'Open Int.'!H8/'Open Int.'!E8)</f>
        <v>0.3904109589041096</v>
      </c>
    </row>
    <row r="9" spans="1:11" ht="15">
      <c r="A9" s="223" t="s">
        <v>150</v>
      </c>
      <c r="B9" s="347">
        <f>Margins!B9</f>
        <v>4900</v>
      </c>
      <c r="C9" s="347">
        <f>Volume!J9</f>
        <v>93.2</v>
      </c>
      <c r="D9" s="199">
        <f>Volume!M9</f>
        <v>0.48517520215633725</v>
      </c>
      <c r="E9" s="191">
        <f>Volume!C9*100</f>
        <v>-9</v>
      </c>
      <c r="F9" s="429">
        <f>'Open Int.'!D9*100</f>
        <v>2</v>
      </c>
      <c r="G9" s="192">
        <f>'Open Int.'!R9</f>
        <v>49.732452</v>
      </c>
      <c r="H9" s="192">
        <f>'Open Int.'!Z9</f>
        <v>1.1490745000000047</v>
      </c>
      <c r="I9" s="181">
        <f>'Open Int.'!O9</f>
        <v>0.9476584022038568</v>
      </c>
      <c r="J9" s="202">
        <f>IF(Volume!D9=0,0,Volume!F9/Volume!D9)</f>
        <v>0</v>
      </c>
      <c r="K9" s="206">
        <f>IF('Open Int.'!E9=0,0,'Open Int.'!H9/'Open Int.'!E9)</f>
        <v>0.2484076433121019</v>
      </c>
    </row>
    <row r="10" spans="1:11" ht="15">
      <c r="A10" s="223" t="s">
        <v>190</v>
      </c>
      <c r="B10" s="347">
        <f>Margins!B10</f>
        <v>6700</v>
      </c>
      <c r="C10" s="347">
        <f>Volume!J10</f>
        <v>68.85</v>
      </c>
      <c r="D10" s="199">
        <f>Volume!M10</f>
        <v>2.30312035661218</v>
      </c>
      <c r="E10" s="191">
        <f>Volume!C10*100</f>
        <v>174</v>
      </c>
      <c r="F10" s="429">
        <f>'Open Int.'!D10*100</f>
        <v>0</v>
      </c>
      <c r="G10" s="192">
        <f>'Open Int.'!R10</f>
        <v>54.340551</v>
      </c>
      <c r="H10" s="192">
        <f>'Open Int.'!Z10</f>
        <v>1.1782619999999966</v>
      </c>
      <c r="I10" s="181">
        <f>'Open Int.'!O10</f>
        <v>0.9117147707979627</v>
      </c>
      <c r="J10" s="202">
        <f>IF(Volume!D10=0,0,Volume!F10/Volume!D10)</f>
        <v>0.20833333333333334</v>
      </c>
      <c r="K10" s="206">
        <f>IF('Open Int.'!E10=0,0,'Open Int.'!H10/'Open Int.'!E10)</f>
        <v>0.07964601769911504</v>
      </c>
    </row>
    <row r="11" spans="1:11" ht="15">
      <c r="A11" s="223" t="s">
        <v>89</v>
      </c>
      <c r="B11" s="347">
        <f>Margins!B11</f>
        <v>4600</v>
      </c>
      <c r="C11" s="347">
        <f>Volume!J11</f>
        <v>91.6</v>
      </c>
      <c r="D11" s="199">
        <f>Volume!M11</f>
        <v>-0.05455537370432227</v>
      </c>
      <c r="E11" s="191">
        <f>Volume!C11*100</f>
        <v>0</v>
      </c>
      <c r="F11" s="429">
        <f>'Open Int.'!D11*100</f>
        <v>1</v>
      </c>
      <c r="G11" s="192">
        <f>'Open Int.'!R11</f>
        <v>73.990816</v>
      </c>
      <c r="H11" s="192">
        <f>'Open Int.'!Z11</f>
        <v>0.21256599999999537</v>
      </c>
      <c r="I11" s="181">
        <f>'Open Int.'!O11</f>
        <v>0.9629840546697038</v>
      </c>
      <c r="J11" s="202">
        <f>IF(Volume!D11=0,0,Volume!F11/Volume!D11)</f>
        <v>0</v>
      </c>
      <c r="K11" s="206">
        <f>IF('Open Int.'!E11=0,0,'Open Int.'!H11/'Open Int.'!E11)</f>
        <v>0.06666666666666667</v>
      </c>
    </row>
    <row r="12" spans="1:11" ht="15">
      <c r="A12" s="223" t="s">
        <v>102</v>
      </c>
      <c r="B12" s="347">
        <f>Margins!B12</f>
        <v>4300</v>
      </c>
      <c r="C12" s="347">
        <f>Volume!J12</f>
        <v>51.5</v>
      </c>
      <c r="D12" s="199">
        <f>Volume!M12</f>
        <v>2.0812685827551975</v>
      </c>
      <c r="E12" s="191">
        <f>Volume!C12*100</f>
        <v>11</v>
      </c>
      <c r="F12" s="429">
        <f>'Open Int.'!D12*100</f>
        <v>-2</v>
      </c>
      <c r="G12" s="192">
        <f>'Open Int.'!R12</f>
        <v>113.95817</v>
      </c>
      <c r="H12" s="192">
        <f>'Open Int.'!Z12</f>
        <v>-0.4967359999999985</v>
      </c>
      <c r="I12" s="181">
        <f>'Open Int.'!O12</f>
        <v>0.9205207928488146</v>
      </c>
      <c r="J12" s="202">
        <f>IF(Volume!D12=0,0,Volume!F12/Volume!D12)</f>
        <v>0.045454545454545456</v>
      </c>
      <c r="K12" s="206">
        <f>IF('Open Int.'!E12=0,0,'Open Int.'!H12/'Open Int.'!E12)</f>
        <v>0.09650053022269353</v>
      </c>
    </row>
    <row r="13" spans="1:11" ht="15">
      <c r="A13" s="223" t="s">
        <v>151</v>
      </c>
      <c r="B13" s="347">
        <f>Margins!B13</f>
        <v>9550</v>
      </c>
      <c r="C13" s="347">
        <f>Volume!J13</f>
        <v>43.45</v>
      </c>
      <c r="D13" s="199">
        <f>Volume!M13</f>
        <v>-0.11494252873562566</v>
      </c>
      <c r="E13" s="191">
        <f>Volume!C13*100</f>
        <v>-31</v>
      </c>
      <c r="F13" s="429">
        <f>'Open Int.'!D13*100</f>
        <v>0</v>
      </c>
      <c r="G13" s="192">
        <f>'Open Int.'!R13</f>
        <v>415.36244750000003</v>
      </c>
      <c r="H13" s="192">
        <f>'Open Int.'!Z13</f>
        <v>-0.02100999999998976</v>
      </c>
      <c r="I13" s="181">
        <f>'Open Int.'!O13</f>
        <v>0.8812187812187812</v>
      </c>
      <c r="J13" s="202">
        <f>IF(Volume!D13=0,0,Volume!F13/Volume!D13)</f>
        <v>0.13389121338912133</v>
      </c>
      <c r="K13" s="206">
        <f>IF('Open Int.'!E13=0,0,'Open Int.'!H13/'Open Int.'!E13)</f>
        <v>0.15121255349500715</v>
      </c>
    </row>
    <row r="14" spans="1:11" ht="15">
      <c r="A14" s="223" t="s">
        <v>172</v>
      </c>
      <c r="B14" s="347">
        <f>Margins!B14</f>
        <v>350</v>
      </c>
      <c r="C14" s="347">
        <f>Volume!J14</f>
        <v>594.7</v>
      </c>
      <c r="D14" s="199">
        <f>Volume!M14</f>
        <v>-0.1762484263533285</v>
      </c>
      <c r="E14" s="191">
        <f>Volume!C14*100</f>
        <v>17</v>
      </c>
      <c r="F14" s="429">
        <f>'Open Int.'!D14*100</f>
        <v>-1</v>
      </c>
      <c r="G14" s="192">
        <f>'Open Int.'!R14</f>
        <v>81.65528350000001</v>
      </c>
      <c r="H14" s="192">
        <f>'Open Int.'!Z14</f>
        <v>-0.7071539999999885</v>
      </c>
      <c r="I14" s="181">
        <f>'Open Int.'!O14</f>
        <v>0.9153708896252868</v>
      </c>
      <c r="J14" s="202">
        <f>IF(Volume!D14=0,0,Volume!F14/Volume!D14)</f>
        <v>0</v>
      </c>
      <c r="K14" s="206">
        <f>IF('Open Int.'!E14=0,0,'Open Int.'!H14/'Open Int.'!E14)</f>
        <v>0</v>
      </c>
    </row>
    <row r="15" spans="1:11" s="9" customFormat="1" ht="15">
      <c r="A15" s="223" t="s">
        <v>209</v>
      </c>
      <c r="B15" s="347">
        <f>Margins!B15</f>
        <v>100</v>
      </c>
      <c r="C15" s="347">
        <f>Volume!J15</f>
        <v>2599.05</v>
      </c>
      <c r="D15" s="199">
        <f>Volume!M15</f>
        <v>0.6389034094209212</v>
      </c>
      <c r="E15" s="191">
        <f>Volume!C15*100</f>
        <v>59</v>
      </c>
      <c r="F15" s="429">
        <f>'Open Int.'!D15*100</f>
        <v>3</v>
      </c>
      <c r="G15" s="192">
        <f>'Open Int.'!R15</f>
        <v>441.31869</v>
      </c>
      <c r="H15" s="192">
        <f>'Open Int.'!Z15</f>
        <v>15.869402999999977</v>
      </c>
      <c r="I15" s="181">
        <f>'Open Int.'!O15</f>
        <v>0.9257950530035336</v>
      </c>
      <c r="J15" s="202">
        <f>IF(Volume!D15=0,0,Volume!F15/Volume!D15)</f>
        <v>0</v>
      </c>
      <c r="K15" s="206">
        <f>IF('Open Int.'!E15=0,0,'Open Int.'!H15/'Open Int.'!E15)</f>
        <v>0.021551724137931036</v>
      </c>
    </row>
    <row r="16" spans="1:11" ht="15">
      <c r="A16" s="223" t="s">
        <v>90</v>
      </c>
      <c r="B16" s="347">
        <f>Margins!B16</f>
        <v>1400</v>
      </c>
      <c r="C16" s="347">
        <f>Volume!J16</f>
        <v>263.4</v>
      </c>
      <c r="D16" s="199">
        <f>Volume!M16</f>
        <v>1.738122827346466</v>
      </c>
      <c r="E16" s="191">
        <f>Volume!C16*100</f>
        <v>-8</v>
      </c>
      <c r="F16" s="429">
        <f>'Open Int.'!D16*100</f>
        <v>-2</v>
      </c>
      <c r="G16" s="192">
        <f>'Open Int.'!R16</f>
        <v>229.73748</v>
      </c>
      <c r="H16" s="192">
        <f>'Open Int.'!Z16</f>
        <v>-0.5696039999999982</v>
      </c>
      <c r="I16" s="181">
        <f>'Open Int.'!O16</f>
        <v>0.8584269662921349</v>
      </c>
      <c r="J16" s="202">
        <f>IF(Volume!D16=0,0,Volume!F16/Volume!D16)</f>
        <v>0</v>
      </c>
      <c r="K16" s="206">
        <f>IF('Open Int.'!E16=0,0,'Open Int.'!H16/'Open Int.'!E16)</f>
        <v>0.7338877338877339</v>
      </c>
    </row>
    <row r="17" spans="1:11" ht="15">
      <c r="A17" s="223" t="s">
        <v>91</v>
      </c>
      <c r="B17" s="347">
        <f>Margins!B17</f>
        <v>3800</v>
      </c>
      <c r="C17" s="347">
        <f>Volume!J17</f>
        <v>193.9</v>
      </c>
      <c r="D17" s="199">
        <f>Volume!M17</f>
        <v>1.972127267946358</v>
      </c>
      <c r="E17" s="191">
        <f>Volume!C17*100</f>
        <v>27</v>
      </c>
      <c r="F17" s="429">
        <f>'Open Int.'!D17*100</f>
        <v>4</v>
      </c>
      <c r="G17" s="192">
        <f>'Open Int.'!R17</f>
        <v>154.584836</v>
      </c>
      <c r="H17" s="192">
        <f>'Open Int.'!Z17</f>
        <v>8.192153999999988</v>
      </c>
      <c r="I17" s="181">
        <f>'Open Int.'!O17</f>
        <v>0.9432793136320305</v>
      </c>
      <c r="J17" s="202">
        <f>IF(Volume!D17=0,0,Volume!F17/Volume!D17)</f>
        <v>0.373134328358209</v>
      </c>
      <c r="K17" s="206">
        <f>IF('Open Int.'!E17=0,0,'Open Int.'!H17/'Open Int.'!E17)</f>
        <v>0.9504504504504504</v>
      </c>
    </row>
    <row r="18" spans="1:11" s="9" customFormat="1" ht="15">
      <c r="A18" s="223" t="s">
        <v>44</v>
      </c>
      <c r="B18" s="347">
        <f>Margins!B18</f>
        <v>275</v>
      </c>
      <c r="C18" s="347">
        <f>Volume!J18</f>
        <v>1169.85</v>
      </c>
      <c r="D18" s="199">
        <f>Volume!M18</f>
        <v>0.9666422129201931</v>
      </c>
      <c r="E18" s="191">
        <f>Volume!C18*100</f>
        <v>-21</v>
      </c>
      <c r="F18" s="429">
        <f>'Open Int.'!D18*100</f>
        <v>-7.000000000000001</v>
      </c>
      <c r="G18" s="192">
        <f>'Open Int.'!R18</f>
        <v>94.09980937499999</v>
      </c>
      <c r="H18" s="192">
        <f>'Open Int.'!Z18</f>
        <v>-6.395698375000023</v>
      </c>
      <c r="I18" s="181">
        <f>'Open Int.'!O18</f>
        <v>0.9627350427350427</v>
      </c>
      <c r="J18" s="202">
        <f>IF(Volume!D18=0,0,Volume!F18/Volume!D18)</f>
        <v>0</v>
      </c>
      <c r="K18" s="206">
        <f>IF('Open Int.'!E18=0,0,'Open Int.'!H18/'Open Int.'!E18)</f>
        <v>0</v>
      </c>
    </row>
    <row r="19" spans="1:11" s="9" customFormat="1" ht="15">
      <c r="A19" s="223" t="s">
        <v>152</v>
      </c>
      <c r="B19" s="347">
        <f>Margins!B19</f>
        <v>1000</v>
      </c>
      <c r="C19" s="347">
        <f>Volume!J19</f>
        <v>379.3</v>
      </c>
      <c r="D19" s="199">
        <f>Volume!M19</f>
        <v>0.9447771124417862</v>
      </c>
      <c r="E19" s="191">
        <f>Volume!C19*100</f>
        <v>57.99999999999999</v>
      </c>
      <c r="F19" s="429">
        <f>'Open Int.'!D19*100</f>
        <v>1</v>
      </c>
      <c r="G19" s="192">
        <f>'Open Int.'!R19</f>
        <v>131.9964</v>
      </c>
      <c r="H19" s="192">
        <f>'Open Int.'!Z19</f>
        <v>2.4753749999999854</v>
      </c>
      <c r="I19" s="181">
        <f>'Open Int.'!O19</f>
        <v>0.9534482758620689</v>
      </c>
      <c r="J19" s="202">
        <f>IF(Volume!D19=0,0,Volume!F19/Volume!D19)</f>
        <v>0</v>
      </c>
      <c r="K19" s="206">
        <f>IF('Open Int.'!E19=0,0,'Open Int.'!H19/'Open Int.'!E19)</f>
        <v>0.09836065573770492</v>
      </c>
    </row>
    <row r="20" spans="1:11" s="9" customFormat="1" ht="15">
      <c r="A20" s="223" t="s">
        <v>249</v>
      </c>
      <c r="B20" s="347">
        <f>Margins!B20</f>
        <v>1000</v>
      </c>
      <c r="C20" s="347">
        <f>Volume!J20</f>
        <v>638.2</v>
      </c>
      <c r="D20" s="199">
        <f>Volume!M20</f>
        <v>2.3002324276669106</v>
      </c>
      <c r="E20" s="191">
        <f>Volume!C20*100</f>
        <v>33</v>
      </c>
      <c r="F20" s="429">
        <f>'Open Int.'!D20*100</f>
        <v>7.000000000000001</v>
      </c>
      <c r="G20" s="192">
        <f>'Open Int.'!R20</f>
        <v>770.9456000000001</v>
      </c>
      <c r="H20" s="192">
        <f>'Open Int.'!Z20</f>
        <v>72.54552500000011</v>
      </c>
      <c r="I20" s="181">
        <f>'Open Int.'!O20</f>
        <v>0.8547185430463576</v>
      </c>
      <c r="J20" s="202">
        <f>IF(Volume!D20=0,0,Volume!F20/Volume!D20)</f>
        <v>0.21649484536082475</v>
      </c>
      <c r="K20" s="206">
        <f>IF('Open Int.'!E20=0,0,'Open Int.'!H20/'Open Int.'!E20)</f>
        <v>0.4230769230769231</v>
      </c>
    </row>
    <row r="21" spans="1:11" ht="15">
      <c r="A21" s="223" t="s">
        <v>1</v>
      </c>
      <c r="B21" s="347">
        <f>Margins!B21</f>
        <v>150</v>
      </c>
      <c r="C21" s="347">
        <f>Volume!J21</f>
        <v>2463.8</v>
      </c>
      <c r="D21" s="199">
        <f>Volume!M21</f>
        <v>1.8288524725672126</v>
      </c>
      <c r="E21" s="191">
        <f>Volume!C21*100</f>
        <v>77</v>
      </c>
      <c r="F21" s="429">
        <f>'Open Int.'!D21*100</f>
        <v>-2</v>
      </c>
      <c r="G21" s="192">
        <f>'Open Int.'!R21</f>
        <v>235.526961</v>
      </c>
      <c r="H21" s="192">
        <f>'Open Int.'!Z21</f>
        <v>0.7459267499999953</v>
      </c>
      <c r="I21" s="181">
        <f>'Open Int.'!O21</f>
        <v>0.9348815314608505</v>
      </c>
      <c r="J21" s="202">
        <f>IF(Volume!D21=0,0,Volume!F21/Volume!D21)</f>
        <v>0.46153846153846156</v>
      </c>
      <c r="K21" s="206">
        <f>IF('Open Int.'!E21=0,0,'Open Int.'!H21/'Open Int.'!E21)</f>
        <v>0.13333333333333333</v>
      </c>
    </row>
    <row r="22" spans="1:11" ht="15">
      <c r="A22" s="223" t="s">
        <v>173</v>
      </c>
      <c r="B22" s="347">
        <f>Margins!B22</f>
        <v>1900</v>
      </c>
      <c r="C22" s="347">
        <f>Volume!J22</f>
        <v>119.7</v>
      </c>
      <c r="D22" s="199">
        <f>Volume!M22</f>
        <v>-1.1152416356877275</v>
      </c>
      <c r="E22" s="191">
        <f>Volume!C22*100</f>
        <v>8</v>
      </c>
      <c r="F22" s="429">
        <f>'Open Int.'!D22*100</f>
        <v>5</v>
      </c>
      <c r="G22" s="192">
        <f>'Open Int.'!R22</f>
        <v>57.835449</v>
      </c>
      <c r="H22" s="192">
        <f>'Open Int.'!Z22</f>
        <v>2.452652999999998</v>
      </c>
      <c r="I22" s="181">
        <f>'Open Int.'!O22</f>
        <v>0.8824223358238301</v>
      </c>
      <c r="J22" s="202">
        <f>IF(Volume!D22=0,0,Volume!F22/Volume!D22)</f>
        <v>0</v>
      </c>
      <c r="K22" s="206">
        <f>IF('Open Int.'!E22=0,0,'Open Int.'!H22/'Open Int.'!E22)</f>
        <v>0.16964285714285715</v>
      </c>
    </row>
    <row r="23" spans="1:11" ht="15">
      <c r="A23" s="223" t="s">
        <v>174</v>
      </c>
      <c r="B23" s="347">
        <f>Margins!B23</f>
        <v>4500</v>
      </c>
      <c r="C23" s="347">
        <f>Volume!J23</f>
        <v>54.15</v>
      </c>
      <c r="D23" s="199">
        <f>Volume!M23</f>
        <v>-1.0958904109589067</v>
      </c>
      <c r="E23" s="191">
        <f>Volume!C23*100</f>
        <v>-6</v>
      </c>
      <c r="F23" s="429">
        <f>'Open Int.'!D23*100</f>
        <v>-1</v>
      </c>
      <c r="G23" s="192">
        <f>'Open Int.'!R23</f>
        <v>25.7077125</v>
      </c>
      <c r="H23" s="192">
        <f>'Open Int.'!Z23</f>
        <v>-0.6051375000000014</v>
      </c>
      <c r="I23" s="181">
        <f>'Open Int.'!O23</f>
        <v>0.9080568720379147</v>
      </c>
      <c r="J23" s="202">
        <f>IF(Volume!D23=0,0,Volume!F23/Volume!D23)</f>
        <v>0</v>
      </c>
      <c r="K23" s="206">
        <f>IF('Open Int.'!E23=0,0,'Open Int.'!H23/'Open Int.'!E23)</f>
        <v>0.028037383177570093</v>
      </c>
    </row>
    <row r="24" spans="1:11" ht="15">
      <c r="A24" s="223" t="s">
        <v>2</v>
      </c>
      <c r="B24" s="347">
        <f>Margins!B24</f>
        <v>1100</v>
      </c>
      <c r="C24" s="347">
        <f>Volume!J24</f>
        <v>369.2</v>
      </c>
      <c r="D24" s="199">
        <f>Volume!M24</f>
        <v>-2.842105263157898</v>
      </c>
      <c r="E24" s="191">
        <f>Volume!C24*100</f>
        <v>-59</v>
      </c>
      <c r="F24" s="429">
        <f>'Open Int.'!D24*100</f>
        <v>4</v>
      </c>
      <c r="G24" s="192">
        <f>'Open Int.'!R24</f>
        <v>155.909468</v>
      </c>
      <c r="H24" s="192">
        <f>'Open Int.'!Z24</f>
        <v>1.2494680000000074</v>
      </c>
      <c r="I24" s="181">
        <f>'Open Int.'!O24</f>
        <v>0.9197707736389685</v>
      </c>
      <c r="J24" s="202">
        <f>IF(Volume!D24=0,0,Volume!F24/Volume!D24)</f>
        <v>0</v>
      </c>
      <c r="K24" s="206">
        <f>IF('Open Int.'!E24=0,0,'Open Int.'!H24/'Open Int.'!E24)</f>
        <v>0.015463917525773196</v>
      </c>
    </row>
    <row r="25" spans="1:11" ht="15">
      <c r="A25" s="223" t="s">
        <v>92</v>
      </c>
      <c r="B25" s="347">
        <f>Margins!B25</f>
        <v>1600</v>
      </c>
      <c r="C25" s="347">
        <f>Volume!J25</f>
        <v>297.85</v>
      </c>
      <c r="D25" s="199">
        <f>Volume!M25</f>
        <v>0.1681520094165125</v>
      </c>
      <c r="E25" s="191">
        <f>Volume!C25*100</f>
        <v>-42</v>
      </c>
      <c r="F25" s="429">
        <f>'Open Int.'!D25*100</f>
        <v>4</v>
      </c>
      <c r="G25" s="192">
        <f>'Open Int.'!R25</f>
        <v>50.277080000000005</v>
      </c>
      <c r="H25" s="192">
        <f>'Open Int.'!Z25</f>
        <v>1.939864</v>
      </c>
      <c r="I25" s="181">
        <f>'Open Int.'!O25</f>
        <v>0.9450236966824644</v>
      </c>
      <c r="J25" s="202">
        <f>IF(Volume!D25=0,0,Volume!F25/Volume!D25)</f>
        <v>0</v>
      </c>
      <c r="K25" s="206">
        <f>IF('Open Int.'!E25=0,0,'Open Int.'!H25/'Open Int.'!E25)</f>
        <v>0.21052631578947367</v>
      </c>
    </row>
    <row r="26" spans="1:11" ht="15">
      <c r="A26" s="223" t="s">
        <v>153</v>
      </c>
      <c r="B26" s="347">
        <f>Margins!B26</f>
        <v>850</v>
      </c>
      <c r="C26" s="347">
        <f>Volume!J26</f>
        <v>639.75</v>
      </c>
      <c r="D26" s="199">
        <f>Volume!M26</f>
        <v>2.0497687031424507</v>
      </c>
      <c r="E26" s="191">
        <f>Volume!C26*100</f>
        <v>4</v>
      </c>
      <c r="F26" s="429">
        <f>'Open Int.'!D26*100</f>
        <v>0</v>
      </c>
      <c r="G26" s="192">
        <f>'Open Int.'!R26</f>
        <v>516.0543375</v>
      </c>
      <c r="H26" s="192">
        <f>'Open Int.'!Z26</f>
        <v>13.882361500000002</v>
      </c>
      <c r="I26" s="181">
        <f>'Open Int.'!O26</f>
        <v>0.9225500526870389</v>
      </c>
      <c r="J26" s="202">
        <f>IF(Volume!D26=0,0,Volume!F26/Volume!D26)</f>
        <v>0.17586206896551723</v>
      </c>
      <c r="K26" s="206">
        <f>IF('Open Int.'!E26=0,0,'Open Int.'!H26/'Open Int.'!E26)</f>
        <v>0.3503480278422274</v>
      </c>
    </row>
    <row r="27" spans="1:11" ht="15">
      <c r="A27" s="223" t="s">
        <v>175</v>
      </c>
      <c r="B27" s="347">
        <f>Margins!B27</f>
        <v>1100</v>
      </c>
      <c r="C27" s="347">
        <f>Volume!J27</f>
        <v>336.45</v>
      </c>
      <c r="D27" s="199">
        <f>Volume!M27</f>
        <v>1.8003025718608134</v>
      </c>
      <c r="E27" s="191">
        <f>Volume!C27*100</f>
        <v>80</v>
      </c>
      <c r="F27" s="429">
        <f>'Open Int.'!D27*100</f>
        <v>0</v>
      </c>
      <c r="G27" s="192">
        <f>'Open Int.'!R27</f>
        <v>39.748203</v>
      </c>
      <c r="H27" s="192">
        <f>'Open Int.'!Z27</f>
        <v>0.8483529999999959</v>
      </c>
      <c r="I27" s="181">
        <f>'Open Int.'!O27</f>
        <v>0.9757914338919925</v>
      </c>
      <c r="J27" s="202">
        <f>IF(Volume!D27=0,0,Volume!F27/Volume!D27)</f>
        <v>0</v>
      </c>
      <c r="K27" s="206">
        <f>IF('Open Int.'!E27=0,0,'Open Int.'!H27/'Open Int.'!E27)</f>
        <v>0</v>
      </c>
    </row>
    <row r="28" spans="1:11" ht="15">
      <c r="A28" s="223" t="s">
        <v>176</v>
      </c>
      <c r="B28" s="347">
        <f>Margins!B28</f>
        <v>6900</v>
      </c>
      <c r="C28" s="347">
        <f>Volume!J28</f>
        <v>34.1</v>
      </c>
      <c r="D28" s="199">
        <f>Volume!M28</f>
        <v>-0.727802037845706</v>
      </c>
      <c r="E28" s="191">
        <f>Volume!C28*100</f>
        <v>17</v>
      </c>
      <c r="F28" s="429">
        <f>'Open Int.'!D28*100</f>
        <v>0</v>
      </c>
      <c r="G28" s="192">
        <f>'Open Int.'!R28</f>
        <v>22.940775</v>
      </c>
      <c r="H28" s="192">
        <f>'Open Int.'!Z28</f>
        <v>-0.12078450000000274</v>
      </c>
      <c r="I28" s="181">
        <f>'Open Int.'!O28</f>
        <v>0.8902564102564102</v>
      </c>
      <c r="J28" s="202">
        <f>IF(Volume!D28=0,0,Volume!F28/Volume!D28)</f>
        <v>0</v>
      </c>
      <c r="K28" s="206">
        <f>IF('Open Int.'!E28=0,0,'Open Int.'!H28/'Open Int.'!E28)</f>
        <v>0.08181818181818182</v>
      </c>
    </row>
    <row r="29" spans="1:11" ht="15">
      <c r="A29" s="223" t="s">
        <v>3</v>
      </c>
      <c r="B29" s="347">
        <f>Margins!B29</f>
        <v>1250</v>
      </c>
      <c r="C29" s="347">
        <f>Volume!J29</f>
        <v>263</v>
      </c>
      <c r="D29" s="199">
        <f>Volume!M29</f>
        <v>1.7408123791102514</v>
      </c>
      <c r="E29" s="191">
        <f>Volume!C29*100</f>
        <v>88</v>
      </c>
      <c r="F29" s="429">
        <f>'Open Int.'!D29*100</f>
        <v>-6</v>
      </c>
      <c r="G29" s="192">
        <f>'Open Int.'!R29</f>
        <v>77.880875</v>
      </c>
      <c r="H29" s="192">
        <f>'Open Int.'!Z29</f>
        <v>-3.191187499999998</v>
      </c>
      <c r="I29" s="181">
        <f>'Open Int.'!O29</f>
        <v>0.914731954411144</v>
      </c>
      <c r="J29" s="202">
        <f>IF(Volume!D29=0,0,Volume!F29/Volume!D29)</f>
        <v>0</v>
      </c>
      <c r="K29" s="206">
        <f>IF('Open Int.'!E29=0,0,'Open Int.'!H29/'Open Int.'!E29)</f>
        <v>0.078125</v>
      </c>
    </row>
    <row r="30" spans="1:11" ht="15">
      <c r="A30" s="223" t="s">
        <v>235</v>
      </c>
      <c r="B30" s="347">
        <f>Margins!B30</f>
        <v>525</v>
      </c>
      <c r="C30" s="347">
        <f>Volume!J30</f>
        <v>378.9</v>
      </c>
      <c r="D30" s="199">
        <f>Volume!M30</f>
        <v>-0.902314633189498</v>
      </c>
      <c r="E30" s="191">
        <f>Volume!C30*100</f>
        <v>-47</v>
      </c>
      <c r="F30" s="429">
        <f>'Open Int.'!D30*100</f>
        <v>3</v>
      </c>
      <c r="G30" s="192">
        <f>'Open Int.'!R30</f>
        <v>65.2863645</v>
      </c>
      <c r="H30" s="192">
        <f>'Open Int.'!Z30</f>
        <v>1.0314911250000023</v>
      </c>
      <c r="I30" s="181">
        <f>'Open Int.'!O30</f>
        <v>0.9582571602681292</v>
      </c>
      <c r="J30" s="202">
        <f>IF(Volume!D30=0,0,Volume!F30/Volume!D30)</f>
        <v>0</v>
      </c>
      <c r="K30" s="206">
        <f>IF('Open Int.'!E30=0,0,'Open Int.'!H30/'Open Int.'!E30)</f>
        <v>0.19672131147540983</v>
      </c>
    </row>
    <row r="31" spans="1:11" ht="15">
      <c r="A31" s="223" t="s">
        <v>177</v>
      </c>
      <c r="B31" s="347">
        <f>Margins!B31</f>
        <v>1200</v>
      </c>
      <c r="C31" s="347">
        <f>Volume!J31</f>
        <v>398.3</v>
      </c>
      <c r="D31" s="199">
        <f>Volume!M31</f>
        <v>-1.1539893287008258</v>
      </c>
      <c r="E31" s="191">
        <f>Volume!C31*100</f>
        <v>151</v>
      </c>
      <c r="F31" s="429">
        <f>'Open Int.'!D31*100</f>
        <v>20</v>
      </c>
      <c r="G31" s="192">
        <f>'Open Int.'!R31</f>
        <v>14.864556</v>
      </c>
      <c r="H31" s="192">
        <f>'Open Int.'!Z31</f>
        <v>2.3408700000000007</v>
      </c>
      <c r="I31" s="181">
        <f>'Open Int.'!O31</f>
        <v>0.909967845659164</v>
      </c>
      <c r="J31" s="202">
        <f>IF(Volume!D31=0,0,Volume!F31/Volume!D31)</f>
        <v>0</v>
      </c>
      <c r="K31" s="206">
        <f>IF('Open Int.'!E31=0,0,'Open Int.'!H31/'Open Int.'!E31)</f>
        <v>0</v>
      </c>
    </row>
    <row r="32" spans="1:11" ht="15">
      <c r="A32" s="223" t="s">
        <v>199</v>
      </c>
      <c r="B32" s="347">
        <f>Margins!B32</f>
        <v>1900</v>
      </c>
      <c r="C32" s="347">
        <f>Volume!J32</f>
        <v>282.2</v>
      </c>
      <c r="D32" s="199">
        <f>Volume!M32</f>
        <v>4.4604849157875295</v>
      </c>
      <c r="E32" s="191">
        <f>Volume!C32*100</f>
        <v>320</v>
      </c>
      <c r="F32" s="429">
        <f>'Open Int.'!D32*100</f>
        <v>22</v>
      </c>
      <c r="G32" s="192">
        <f>'Open Int.'!R32</f>
        <v>113.93825</v>
      </c>
      <c r="H32" s="192">
        <f>'Open Int.'!Z32</f>
        <v>24.113375000000005</v>
      </c>
      <c r="I32" s="181">
        <f>'Open Int.'!O32</f>
        <v>0.955764705882353</v>
      </c>
      <c r="J32" s="202">
        <f>IF(Volume!D32=0,0,Volume!F32/Volume!D32)</f>
        <v>0.08333333333333333</v>
      </c>
      <c r="K32" s="206">
        <f>IF('Open Int.'!E32=0,0,'Open Int.'!H32/'Open Int.'!E32)</f>
        <v>0.21052631578947367</v>
      </c>
    </row>
    <row r="33" spans="1:11" ht="15">
      <c r="A33" s="223" t="s">
        <v>236</v>
      </c>
      <c r="B33" s="347">
        <f>Margins!B33</f>
        <v>1800</v>
      </c>
      <c r="C33" s="347">
        <f>Volume!J33</f>
        <v>141.8</v>
      </c>
      <c r="D33" s="199">
        <f>Volume!M33</f>
        <v>-0.7697690692792123</v>
      </c>
      <c r="E33" s="191">
        <f>Volume!C33*100</f>
        <v>-32</v>
      </c>
      <c r="F33" s="429">
        <f>'Open Int.'!D33*100</f>
        <v>3</v>
      </c>
      <c r="G33" s="192">
        <f>'Open Int.'!R33</f>
        <v>74.96398800000001</v>
      </c>
      <c r="H33" s="192">
        <f>'Open Int.'!Z33</f>
        <v>1.8877860000000197</v>
      </c>
      <c r="I33" s="181">
        <f>'Open Int.'!O33</f>
        <v>0.8879809329247531</v>
      </c>
      <c r="J33" s="202">
        <f>IF(Volume!D33=0,0,Volume!F33/Volume!D33)</f>
        <v>0.034482758620689655</v>
      </c>
      <c r="K33" s="206">
        <f>IF('Open Int.'!E33=0,0,'Open Int.'!H33/'Open Int.'!E33)</f>
        <v>0.05759162303664921</v>
      </c>
    </row>
    <row r="34" spans="1:11" ht="15">
      <c r="A34" s="223" t="s">
        <v>178</v>
      </c>
      <c r="B34" s="347">
        <f>Margins!B34</f>
        <v>250</v>
      </c>
      <c r="C34" s="347">
        <f>Volume!J34</f>
        <v>3014</v>
      </c>
      <c r="D34" s="199">
        <f>Volume!M34</f>
        <v>-0.48864236661384647</v>
      </c>
      <c r="E34" s="191">
        <f>Volume!C34*100</f>
        <v>-52</v>
      </c>
      <c r="F34" s="429">
        <f>'Open Int.'!D34*100</f>
        <v>-1</v>
      </c>
      <c r="G34" s="192">
        <f>'Open Int.'!R34</f>
        <v>294.54315</v>
      </c>
      <c r="H34" s="192">
        <f>'Open Int.'!Z34</f>
        <v>-5.686649999999986</v>
      </c>
      <c r="I34" s="181">
        <f>'Open Int.'!O34</f>
        <v>0.8431823995906882</v>
      </c>
      <c r="J34" s="202">
        <f>IF(Volume!D34=0,0,Volume!F34/Volume!D34)</f>
        <v>0</v>
      </c>
      <c r="K34" s="206">
        <f>IF('Open Int.'!E34=0,0,'Open Int.'!H34/'Open Int.'!E34)</f>
        <v>0.075</v>
      </c>
    </row>
    <row r="35" spans="1:11" ht="15">
      <c r="A35" s="223" t="s">
        <v>210</v>
      </c>
      <c r="B35" s="347">
        <f>Margins!B35</f>
        <v>400</v>
      </c>
      <c r="C35" s="347">
        <f>Volume!J35</f>
        <v>737.25</v>
      </c>
      <c r="D35" s="199">
        <f>Volume!M35</f>
        <v>0.9171172404352947</v>
      </c>
      <c r="E35" s="191">
        <f>Volume!C35*100</f>
        <v>-33</v>
      </c>
      <c r="F35" s="429">
        <f>'Open Int.'!D35*100</f>
        <v>-2</v>
      </c>
      <c r="G35" s="192">
        <f>'Open Int.'!R35</f>
        <v>299.97228</v>
      </c>
      <c r="H35" s="192">
        <f>'Open Int.'!Z35</f>
        <v>-3.2351919999999836</v>
      </c>
      <c r="I35" s="181">
        <f>'Open Int.'!O35</f>
        <v>0.9084742430200551</v>
      </c>
      <c r="J35" s="202">
        <f>IF(Volume!D35=0,0,Volume!F35/Volume!D35)</f>
        <v>0.08333333333333333</v>
      </c>
      <c r="K35" s="206">
        <f>IF('Open Int.'!E35=0,0,'Open Int.'!H35/'Open Int.'!E35)</f>
        <v>3.6928838951310863</v>
      </c>
    </row>
    <row r="36" spans="1:11" ht="15">
      <c r="A36" s="223" t="s">
        <v>237</v>
      </c>
      <c r="B36" s="347">
        <f>Margins!B36</f>
        <v>4800</v>
      </c>
      <c r="C36" s="347">
        <f>Volume!J36</f>
        <v>114.6</v>
      </c>
      <c r="D36" s="199">
        <f>Volume!M36</f>
        <v>-1.7152658662092626</v>
      </c>
      <c r="E36" s="191">
        <f>Volume!C36*100</f>
        <v>-52</v>
      </c>
      <c r="F36" s="429">
        <f>'Open Int.'!D36*100</f>
        <v>-1</v>
      </c>
      <c r="G36" s="192">
        <f>'Open Int.'!R36</f>
        <v>99.069408</v>
      </c>
      <c r="H36" s="192">
        <f>'Open Int.'!Z36</f>
        <v>-3.4080000000000013</v>
      </c>
      <c r="I36" s="181">
        <f>'Open Int.'!O36</f>
        <v>0.9789006107717935</v>
      </c>
      <c r="J36" s="202">
        <f>IF(Volume!D36=0,0,Volume!F36/Volume!D36)</f>
        <v>0</v>
      </c>
      <c r="K36" s="206">
        <f>IF('Open Int.'!E36=0,0,'Open Int.'!H36/'Open Int.'!E36)</f>
        <v>0.13821138211382114</v>
      </c>
    </row>
    <row r="37" spans="1:11" ht="15">
      <c r="A37" s="223" t="s">
        <v>179</v>
      </c>
      <c r="B37" s="347">
        <f>Margins!B37</f>
        <v>5650</v>
      </c>
      <c r="C37" s="347">
        <f>Volume!J37</f>
        <v>51.2</v>
      </c>
      <c r="D37" s="199">
        <f>Volume!M37</f>
        <v>2.9145728643216136</v>
      </c>
      <c r="E37" s="191">
        <f>Volume!C37*100</f>
        <v>-23</v>
      </c>
      <c r="F37" s="429">
        <f>'Open Int.'!D37*100</f>
        <v>-2</v>
      </c>
      <c r="G37" s="192">
        <f>'Open Int.'!R37</f>
        <v>112.211712</v>
      </c>
      <c r="H37" s="192">
        <f>'Open Int.'!Z37</f>
        <v>1.3508020000000016</v>
      </c>
      <c r="I37" s="181">
        <f>'Open Int.'!O37</f>
        <v>0.9597834493426141</v>
      </c>
      <c r="J37" s="202">
        <f>IF(Volume!D37=0,0,Volume!F37/Volume!D37)</f>
        <v>0</v>
      </c>
      <c r="K37" s="206">
        <f>IF('Open Int.'!E37=0,0,'Open Int.'!H37/'Open Int.'!E37)</f>
        <v>0.12573099415204678</v>
      </c>
    </row>
    <row r="38" spans="1:11" ht="15">
      <c r="A38" s="223" t="s">
        <v>180</v>
      </c>
      <c r="B38" s="347">
        <f>Margins!B38</f>
        <v>1300</v>
      </c>
      <c r="C38" s="347">
        <f>Volume!J38</f>
        <v>217.3</v>
      </c>
      <c r="D38" s="199">
        <f>Volume!M38</f>
        <v>-0.6628571428571377</v>
      </c>
      <c r="E38" s="191">
        <f>Volume!C38*100</f>
        <v>-44</v>
      </c>
      <c r="F38" s="429">
        <f>'Open Int.'!D38*100</f>
        <v>2</v>
      </c>
      <c r="G38" s="192">
        <f>'Open Int.'!R38</f>
        <v>20.113288</v>
      </c>
      <c r="H38" s="192">
        <f>'Open Int.'!Z38</f>
        <v>0.23547549999999973</v>
      </c>
      <c r="I38" s="181">
        <f>'Open Int.'!O38</f>
        <v>0.9648876404494382</v>
      </c>
      <c r="J38" s="202">
        <f>IF(Volume!D38=0,0,Volume!F38/Volume!D38)</f>
        <v>0</v>
      </c>
      <c r="K38" s="206">
        <f>IF('Open Int.'!E38=0,0,'Open Int.'!H38/'Open Int.'!E38)</f>
        <v>0.375</v>
      </c>
    </row>
    <row r="39" spans="1:11" ht="15">
      <c r="A39" s="223" t="s">
        <v>103</v>
      </c>
      <c r="B39" s="347">
        <f>Margins!B39</f>
        <v>1500</v>
      </c>
      <c r="C39" s="347">
        <f>Volume!J39</f>
        <v>259.05</v>
      </c>
      <c r="D39" s="199">
        <f>Volume!M39</f>
        <v>-0.32704886494804386</v>
      </c>
      <c r="E39" s="191">
        <f>Volume!C39*100</f>
        <v>-47</v>
      </c>
      <c r="F39" s="429">
        <f>'Open Int.'!D39*100</f>
        <v>0</v>
      </c>
      <c r="G39" s="192">
        <f>'Open Int.'!R39</f>
        <v>127.14174</v>
      </c>
      <c r="H39" s="192">
        <f>'Open Int.'!Z39</f>
        <v>-0.10529999999999973</v>
      </c>
      <c r="I39" s="181">
        <f>'Open Int.'!O39</f>
        <v>0.9205378973105135</v>
      </c>
      <c r="J39" s="202">
        <f>IF(Volume!D39=0,0,Volume!F39/Volume!D39)</f>
        <v>0</v>
      </c>
      <c r="K39" s="206">
        <f>IF('Open Int.'!E39=0,0,'Open Int.'!H39/'Open Int.'!E39)</f>
        <v>0.07920792079207921</v>
      </c>
    </row>
    <row r="40" spans="1:11" ht="15">
      <c r="A40" s="223" t="s">
        <v>238</v>
      </c>
      <c r="B40" s="347">
        <f>Margins!B40</f>
        <v>300</v>
      </c>
      <c r="C40" s="347">
        <f>Volume!J40</f>
        <v>1112.95</v>
      </c>
      <c r="D40" s="199">
        <f>Volume!M40</f>
        <v>-0.26882924862225005</v>
      </c>
      <c r="E40" s="191">
        <f>Volume!C40*100</f>
        <v>18</v>
      </c>
      <c r="F40" s="429">
        <f>'Open Int.'!D40*100</f>
        <v>2</v>
      </c>
      <c r="G40" s="192">
        <f>'Open Int.'!R40</f>
        <v>82.937034</v>
      </c>
      <c r="H40" s="192">
        <f>'Open Int.'!Z40</f>
        <v>1.4838434999999919</v>
      </c>
      <c r="I40" s="181">
        <f>'Open Int.'!O40</f>
        <v>0.9251207729468599</v>
      </c>
      <c r="J40" s="202">
        <f>IF(Volume!D40=0,0,Volume!F40/Volume!D40)</f>
        <v>0</v>
      </c>
      <c r="K40" s="206">
        <f>IF('Open Int.'!E40=0,0,'Open Int.'!H40/'Open Int.'!E40)</f>
        <v>0</v>
      </c>
    </row>
    <row r="41" spans="1:11" ht="15">
      <c r="A41" s="223" t="s">
        <v>250</v>
      </c>
      <c r="B41" s="347">
        <f>Margins!B41</f>
        <v>1000</v>
      </c>
      <c r="C41" s="347">
        <f>Volume!J41</f>
        <v>370.3</v>
      </c>
      <c r="D41" s="199">
        <f>Volume!M41</f>
        <v>0.4067245119305857</v>
      </c>
      <c r="E41" s="191">
        <f>Volume!C41*100</f>
        <v>-7.000000000000001</v>
      </c>
      <c r="F41" s="429">
        <f>'Open Int.'!D41*100</f>
        <v>0</v>
      </c>
      <c r="G41" s="192">
        <f>'Open Int.'!R41</f>
        <v>412.36608</v>
      </c>
      <c r="H41" s="192">
        <f>'Open Int.'!Z41</f>
        <v>2.85056000000003</v>
      </c>
      <c r="I41" s="181">
        <f>'Open Int.'!O41</f>
        <v>0.8497665229885057</v>
      </c>
      <c r="J41" s="202">
        <f>IF(Volume!D41=0,0,Volume!F41/Volume!D41)</f>
        <v>0.2151029748283753</v>
      </c>
      <c r="K41" s="206">
        <f>IF('Open Int.'!E41=0,0,'Open Int.'!H41/'Open Int.'!E41)</f>
        <v>0.3339787028073572</v>
      </c>
    </row>
    <row r="42" spans="1:11" ht="15">
      <c r="A42" s="223" t="s">
        <v>181</v>
      </c>
      <c r="B42" s="347">
        <f>Margins!B42</f>
        <v>2950</v>
      </c>
      <c r="C42" s="347">
        <f>Volume!J42</f>
        <v>97.4</v>
      </c>
      <c r="D42" s="199">
        <f>Volume!M42</f>
        <v>-0.9155645981688622</v>
      </c>
      <c r="E42" s="191">
        <f>Volume!C42*100</f>
        <v>12</v>
      </c>
      <c r="F42" s="429">
        <f>'Open Int.'!D42*100</f>
        <v>0</v>
      </c>
      <c r="G42" s="192">
        <f>'Open Int.'!R42</f>
        <v>74.533402</v>
      </c>
      <c r="H42" s="192">
        <f>'Open Int.'!Z42</f>
        <v>-0.6017115000000075</v>
      </c>
      <c r="I42" s="181">
        <f>'Open Int.'!O42</f>
        <v>0.9159599074787972</v>
      </c>
      <c r="J42" s="202">
        <f>IF(Volume!D42=0,0,Volume!F42/Volume!D42)</f>
        <v>0</v>
      </c>
      <c r="K42" s="206">
        <f>IF('Open Int.'!E42=0,0,'Open Int.'!H42/'Open Int.'!E42)</f>
        <v>0.04195804195804196</v>
      </c>
    </row>
    <row r="43" spans="1:11" ht="15">
      <c r="A43" s="223" t="s">
        <v>239</v>
      </c>
      <c r="B43" s="347">
        <f>Margins!B43</f>
        <v>175</v>
      </c>
      <c r="C43" s="347">
        <f>Volume!J43</f>
        <v>2676.85</v>
      </c>
      <c r="D43" s="199">
        <f>Volume!M43</f>
        <v>-0.08025382605450133</v>
      </c>
      <c r="E43" s="191">
        <f>Volume!C43*100</f>
        <v>35</v>
      </c>
      <c r="F43" s="429">
        <f>'Open Int.'!D43*100</f>
        <v>1</v>
      </c>
      <c r="G43" s="192">
        <f>'Open Int.'!R43</f>
        <v>272.6371725</v>
      </c>
      <c r="H43" s="192">
        <f>'Open Int.'!Z43</f>
        <v>3.3440925000000448</v>
      </c>
      <c r="I43" s="181">
        <f>'Open Int.'!O43</f>
        <v>0.9675257731958763</v>
      </c>
      <c r="J43" s="202">
        <f>IF(Volume!D43=0,0,Volume!F43/Volume!D43)</f>
        <v>0</v>
      </c>
      <c r="K43" s="206">
        <f>IF('Open Int.'!E43=0,0,'Open Int.'!H43/'Open Int.'!E43)</f>
        <v>0.2857142857142857</v>
      </c>
    </row>
    <row r="44" spans="1:11" ht="15">
      <c r="A44" s="223" t="s">
        <v>211</v>
      </c>
      <c r="B44" s="347">
        <f>Margins!B44</f>
        <v>2062</v>
      </c>
      <c r="C44" s="347">
        <f>Volume!J44</f>
        <v>137.8</v>
      </c>
      <c r="D44" s="199">
        <f>Volume!M44</f>
        <v>0.5472455308281649</v>
      </c>
      <c r="E44" s="191">
        <f>Volume!C44*100</f>
        <v>49</v>
      </c>
      <c r="F44" s="429">
        <f>'Open Int.'!D44*100</f>
        <v>-5</v>
      </c>
      <c r="G44" s="192">
        <f>'Open Int.'!R44</f>
        <v>167.16167988</v>
      </c>
      <c r="H44" s="192">
        <f>'Open Int.'!Z44</f>
        <v>-5.335589959999993</v>
      </c>
      <c r="I44" s="181">
        <f>'Open Int.'!O44</f>
        <v>0.9306476287608363</v>
      </c>
      <c r="J44" s="202">
        <f>IF(Volume!D44=0,0,Volume!F44/Volume!D44)</f>
        <v>0.379746835443038</v>
      </c>
      <c r="K44" s="206">
        <f>IF('Open Int.'!E44=0,0,'Open Int.'!H44/'Open Int.'!E44)</f>
        <v>0.6190476190476191</v>
      </c>
    </row>
    <row r="45" spans="1:11" ht="15">
      <c r="A45" s="223" t="s">
        <v>213</v>
      </c>
      <c r="B45" s="347">
        <f>Margins!B45</f>
        <v>650</v>
      </c>
      <c r="C45" s="347">
        <f>Volume!J45</f>
        <v>645.6</v>
      </c>
      <c r="D45" s="199">
        <f>Volume!M45</f>
        <v>0.5372576500817637</v>
      </c>
      <c r="E45" s="191">
        <f>Volume!C45*100</f>
        <v>-8</v>
      </c>
      <c r="F45" s="429">
        <f>'Open Int.'!D45*100</f>
        <v>-2</v>
      </c>
      <c r="G45" s="192">
        <f>'Open Int.'!R45</f>
        <v>122.912556</v>
      </c>
      <c r="H45" s="192">
        <f>'Open Int.'!Z45</f>
        <v>-1.680597750000004</v>
      </c>
      <c r="I45" s="181">
        <f>'Open Int.'!O45</f>
        <v>0.9276203482417207</v>
      </c>
      <c r="J45" s="202">
        <f>IF(Volume!D45=0,0,Volume!F45/Volume!D45)</f>
        <v>0</v>
      </c>
      <c r="K45" s="206">
        <f>IF('Open Int.'!E45=0,0,'Open Int.'!H45/'Open Int.'!E45)</f>
        <v>0</v>
      </c>
    </row>
    <row r="46" spans="1:11" ht="15">
      <c r="A46" s="223" t="s">
        <v>4</v>
      </c>
      <c r="B46" s="347">
        <f>Margins!B46</f>
        <v>300</v>
      </c>
      <c r="C46" s="347">
        <f>Volume!J46</f>
        <v>1638.45</v>
      </c>
      <c r="D46" s="199">
        <f>Volume!M46</f>
        <v>-0.36789297658862596</v>
      </c>
      <c r="E46" s="191">
        <f>Volume!C46*100</f>
        <v>-19</v>
      </c>
      <c r="F46" s="429">
        <f>'Open Int.'!D46*100</f>
        <v>-3</v>
      </c>
      <c r="G46" s="192">
        <f>'Open Int.'!R46</f>
        <v>149.1808725</v>
      </c>
      <c r="H46" s="192">
        <f>'Open Int.'!Z46</f>
        <v>-5.287012500000003</v>
      </c>
      <c r="I46" s="181">
        <f>'Open Int.'!O46</f>
        <v>0.841845140032949</v>
      </c>
      <c r="J46" s="202">
        <f>IF(Volume!D46=0,0,Volume!F46/Volume!D46)</f>
        <v>0</v>
      </c>
      <c r="K46" s="206">
        <f>IF('Open Int.'!E46=0,0,'Open Int.'!H46/'Open Int.'!E46)</f>
        <v>0.5</v>
      </c>
    </row>
    <row r="47" spans="1:11" ht="15">
      <c r="A47" s="223" t="s">
        <v>93</v>
      </c>
      <c r="B47" s="347">
        <f>Margins!B47</f>
        <v>400</v>
      </c>
      <c r="C47" s="347">
        <f>Volume!J47</f>
        <v>1077.5</v>
      </c>
      <c r="D47" s="199">
        <f>Volume!M47</f>
        <v>-1.3639692420358924</v>
      </c>
      <c r="E47" s="191">
        <f>Volume!C47*100</f>
        <v>31</v>
      </c>
      <c r="F47" s="429">
        <f>'Open Int.'!D47*100</f>
        <v>5</v>
      </c>
      <c r="G47" s="192">
        <f>'Open Int.'!R47</f>
        <v>216.9654</v>
      </c>
      <c r="H47" s="192">
        <f>'Open Int.'!Z47</f>
        <v>7.4867759999999635</v>
      </c>
      <c r="I47" s="181">
        <f>'Open Int.'!O47</f>
        <v>0.9390147000397299</v>
      </c>
      <c r="J47" s="202">
        <f>IF(Volume!D47=0,0,Volume!F47/Volume!D47)</f>
        <v>0</v>
      </c>
      <c r="K47" s="206">
        <f>IF('Open Int.'!E47=0,0,'Open Int.'!H47/'Open Int.'!E47)</f>
        <v>0</v>
      </c>
    </row>
    <row r="48" spans="1:11" ht="15">
      <c r="A48" s="223" t="s">
        <v>212</v>
      </c>
      <c r="B48" s="347">
        <f>Margins!B48</f>
        <v>400</v>
      </c>
      <c r="C48" s="347">
        <f>Volume!J48</f>
        <v>730.15</v>
      </c>
      <c r="D48" s="199">
        <f>Volume!M48</f>
        <v>2.910500352360814</v>
      </c>
      <c r="E48" s="191">
        <f>Volume!C48*100</f>
        <v>120</v>
      </c>
      <c r="F48" s="429">
        <f>'Open Int.'!D48*100</f>
        <v>-12</v>
      </c>
      <c r="G48" s="192">
        <f>'Open Int.'!R48</f>
        <v>83.09107</v>
      </c>
      <c r="H48" s="192">
        <f>'Open Int.'!Z48</f>
        <v>-8.29253</v>
      </c>
      <c r="I48" s="181">
        <f>'Open Int.'!O48</f>
        <v>0.9145869947275923</v>
      </c>
      <c r="J48" s="202">
        <f>IF(Volume!D48=0,0,Volume!F48/Volume!D48)</f>
        <v>0.18181818181818182</v>
      </c>
      <c r="K48" s="206">
        <f>IF('Open Int.'!E48=0,0,'Open Int.'!H48/'Open Int.'!E48)</f>
        <v>0.08333333333333333</v>
      </c>
    </row>
    <row r="49" spans="1:11" ht="15">
      <c r="A49" s="223" t="s">
        <v>5</v>
      </c>
      <c r="B49" s="347">
        <f>Margins!B49</f>
        <v>1595</v>
      </c>
      <c r="C49" s="347">
        <f>Volume!J49</f>
        <v>174.95</v>
      </c>
      <c r="D49" s="199">
        <f>Volume!M49</f>
        <v>0</v>
      </c>
      <c r="E49" s="191">
        <f>Volume!C49*100</f>
        <v>-23</v>
      </c>
      <c r="F49" s="429">
        <f>'Open Int.'!D49*100</f>
        <v>2</v>
      </c>
      <c r="G49" s="192">
        <f>'Open Int.'!R49</f>
        <v>1086.8254397</v>
      </c>
      <c r="H49" s="192">
        <f>'Open Int.'!Z49</f>
        <v>16.603192375000162</v>
      </c>
      <c r="I49" s="181">
        <f>'Open Int.'!O49</f>
        <v>0.7737752901304303</v>
      </c>
      <c r="J49" s="202">
        <f>IF(Volume!D49=0,0,Volume!F49/Volume!D49)</f>
        <v>0.0448</v>
      </c>
      <c r="K49" s="206">
        <f>IF('Open Int.'!E49=0,0,'Open Int.'!H49/'Open Int.'!E49)</f>
        <v>0.11473405339311188</v>
      </c>
    </row>
    <row r="50" spans="1:11" ht="15">
      <c r="A50" s="223" t="s">
        <v>214</v>
      </c>
      <c r="B50" s="347">
        <f>Margins!B50</f>
        <v>1000</v>
      </c>
      <c r="C50" s="347">
        <f>Volume!J50</f>
        <v>245</v>
      </c>
      <c r="D50" s="199">
        <f>Volume!M50</f>
        <v>-1.3290374546919095</v>
      </c>
      <c r="E50" s="191">
        <f>Volume!C50*100</f>
        <v>0</v>
      </c>
      <c r="F50" s="429">
        <f>'Open Int.'!D50*100</f>
        <v>-2</v>
      </c>
      <c r="G50" s="192">
        <f>'Open Int.'!R50</f>
        <v>449.1095</v>
      </c>
      <c r="H50" s="192">
        <f>'Open Int.'!Z50</f>
        <v>-13.100949999999955</v>
      </c>
      <c r="I50" s="181">
        <f>'Open Int.'!O50</f>
        <v>0.9603949593584638</v>
      </c>
      <c r="J50" s="202">
        <f>IF(Volume!D50=0,0,Volume!F50/Volume!D50)</f>
        <v>0.1992619926199262</v>
      </c>
      <c r="K50" s="206">
        <f>IF('Open Int.'!E50=0,0,'Open Int.'!H50/'Open Int.'!E50)</f>
        <v>0.25131282820705175</v>
      </c>
    </row>
    <row r="51" spans="1:11" ht="15">
      <c r="A51" s="223" t="s">
        <v>215</v>
      </c>
      <c r="B51" s="347">
        <f>Margins!B51</f>
        <v>1300</v>
      </c>
      <c r="C51" s="347">
        <f>Volume!J51</f>
        <v>316.35</v>
      </c>
      <c r="D51" s="199">
        <f>Volume!M51</f>
        <v>-3.0641948827945455</v>
      </c>
      <c r="E51" s="191">
        <f>Volume!C51*100</f>
        <v>-41</v>
      </c>
      <c r="F51" s="429">
        <f>'Open Int.'!D51*100</f>
        <v>-4</v>
      </c>
      <c r="G51" s="192">
        <f>'Open Int.'!R51</f>
        <v>202.21408350000002</v>
      </c>
      <c r="H51" s="192">
        <f>'Open Int.'!Z51</f>
        <v>-14.368093999999985</v>
      </c>
      <c r="I51" s="181">
        <f>'Open Int.'!O51</f>
        <v>0.8769574944071589</v>
      </c>
      <c r="J51" s="202">
        <f>IF(Volume!D51=0,0,Volume!F51/Volume!D51)</f>
        <v>0.07575757575757576</v>
      </c>
      <c r="K51" s="206">
        <f>IF('Open Int.'!E51=0,0,'Open Int.'!H51/'Open Int.'!E51)</f>
        <v>0.21929824561403508</v>
      </c>
    </row>
    <row r="52" spans="1:11" ht="15">
      <c r="A52" s="223" t="s">
        <v>57</v>
      </c>
      <c r="B52" s="347">
        <f>Margins!B52</f>
        <v>300</v>
      </c>
      <c r="C52" s="347">
        <f>Volume!J52</f>
        <v>1546.4</v>
      </c>
      <c r="D52" s="199">
        <f>Volume!M52</f>
        <v>-2.558286074354122</v>
      </c>
      <c r="E52" s="191">
        <f>Volume!C52*100</f>
        <v>65</v>
      </c>
      <c r="F52" s="429">
        <f>'Open Int.'!D52*100</f>
        <v>-2</v>
      </c>
      <c r="G52" s="192">
        <f>'Open Int.'!R52</f>
        <v>239.893032</v>
      </c>
      <c r="H52" s="192">
        <f>'Open Int.'!Z52</f>
        <v>-10.964057999999994</v>
      </c>
      <c r="I52" s="181">
        <f>'Open Int.'!O52</f>
        <v>0.8878360085089925</v>
      </c>
      <c r="J52" s="202">
        <f>IF(Volume!D52=0,0,Volume!F52/Volume!D52)</f>
        <v>0</v>
      </c>
      <c r="K52" s="206">
        <f>IF('Open Int.'!E52=0,0,'Open Int.'!H52/'Open Int.'!E52)</f>
        <v>0.13333333333333333</v>
      </c>
    </row>
    <row r="53" spans="1:11" ht="15">
      <c r="A53" s="223" t="s">
        <v>216</v>
      </c>
      <c r="B53" s="347">
        <f>Margins!B53</f>
        <v>700</v>
      </c>
      <c r="C53" s="347">
        <f>Volume!J53</f>
        <v>880.05</v>
      </c>
      <c r="D53" s="199">
        <f>Volume!M53</f>
        <v>0.8826732389522476</v>
      </c>
      <c r="E53" s="191">
        <f>Volume!C53*100</f>
        <v>-5</v>
      </c>
      <c r="F53" s="429">
        <f>'Open Int.'!D53*100</f>
        <v>1</v>
      </c>
      <c r="G53" s="192">
        <f>'Open Int.'!R53</f>
        <v>864.3587085</v>
      </c>
      <c r="H53" s="192">
        <f>'Open Int.'!Z53</f>
        <v>16.90557750000005</v>
      </c>
      <c r="I53" s="181">
        <f>'Open Int.'!O53</f>
        <v>0.9361414011830945</v>
      </c>
      <c r="J53" s="202">
        <f>IF(Volume!D53=0,0,Volume!F53/Volume!D53)</f>
        <v>0.10204081632653061</v>
      </c>
      <c r="K53" s="206">
        <f>IF('Open Int.'!E53=0,0,'Open Int.'!H53/'Open Int.'!E53)</f>
        <v>0.4266666666666667</v>
      </c>
    </row>
    <row r="54" spans="1:11" ht="15">
      <c r="A54" s="223" t="s">
        <v>156</v>
      </c>
      <c r="B54" s="347">
        <f>Margins!B54</f>
        <v>4800</v>
      </c>
      <c r="C54" s="347">
        <f>Volume!J54</f>
        <v>77.55</v>
      </c>
      <c r="D54" s="199">
        <f>Volume!M54</f>
        <v>-0.8312020460358128</v>
      </c>
      <c r="E54" s="191">
        <f>Volume!C54*100</f>
        <v>-18</v>
      </c>
      <c r="F54" s="429">
        <f>'Open Int.'!D54*100</f>
        <v>0</v>
      </c>
      <c r="G54" s="192">
        <f>'Open Int.'!R54</f>
        <v>185.412744</v>
      </c>
      <c r="H54" s="192">
        <f>'Open Int.'!Z54</f>
        <v>-2.830296000000004</v>
      </c>
      <c r="I54" s="181">
        <f>'Open Int.'!O54</f>
        <v>0.9060429632603895</v>
      </c>
      <c r="J54" s="202">
        <f>IF(Volume!D54=0,0,Volume!F54/Volume!D54)</f>
        <v>0.15625</v>
      </c>
      <c r="K54" s="206">
        <f>IF('Open Int.'!E54=0,0,'Open Int.'!H54/'Open Int.'!E54)</f>
        <v>0.17685185185185184</v>
      </c>
    </row>
    <row r="55" spans="1:11" ht="15">
      <c r="A55" s="223" t="s">
        <v>200</v>
      </c>
      <c r="B55" s="347">
        <f>Margins!B55</f>
        <v>5900</v>
      </c>
      <c r="C55" s="347">
        <f>Volume!J55</f>
        <v>77.95</v>
      </c>
      <c r="D55" s="199">
        <f>Volume!M55</f>
        <v>-1.0786802030456781</v>
      </c>
      <c r="E55" s="191">
        <f>Volume!C55*100</f>
        <v>-53</v>
      </c>
      <c r="F55" s="429">
        <f>'Open Int.'!D55*100</f>
        <v>1</v>
      </c>
      <c r="G55" s="192">
        <f>'Open Int.'!R55</f>
        <v>198.954903</v>
      </c>
      <c r="H55" s="192">
        <f>'Open Int.'!Z55</f>
        <v>-0.2633170000000007</v>
      </c>
      <c r="I55" s="181">
        <f>'Open Int.'!O55</f>
        <v>0.9357374017568192</v>
      </c>
      <c r="J55" s="202">
        <f>IF(Volume!D55=0,0,Volume!F55/Volume!D55)</f>
        <v>0.15384615384615385</v>
      </c>
      <c r="K55" s="206">
        <f>IF('Open Int.'!E55=0,0,'Open Int.'!H55/'Open Int.'!E55)</f>
        <v>0.26270136307311026</v>
      </c>
    </row>
    <row r="56" spans="1:11" ht="15">
      <c r="A56" s="223" t="s">
        <v>191</v>
      </c>
      <c r="B56" s="347">
        <f>Margins!B56</f>
        <v>31500</v>
      </c>
      <c r="C56" s="347">
        <f>Volume!J56</f>
        <v>13.3</v>
      </c>
      <c r="D56" s="199">
        <f>Volume!M56</f>
        <v>3.5019455252918372</v>
      </c>
      <c r="E56" s="191">
        <f>Volume!C56*100</f>
        <v>-3</v>
      </c>
      <c r="F56" s="429">
        <f>'Open Int.'!D56*100</f>
        <v>-2</v>
      </c>
      <c r="G56" s="192">
        <f>'Open Int.'!R56</f>
        <v>137.792655</v>
      </c>
      <c r="H56" s="192">
        <f>'Open Int.'!Z56</f>
        <v>0.7763175000000047</v>
      </c>
      <c r="I56" s="181">
        <f>'Open Int.'!O56</f>
        <v>0.8984493767102463</v>
      </c>
      <c r="J56" s="202">
        <f>IF(Volume!D56=0,0,Volume!F56/Volume!D56)</f>
        <v>0.5517241379310345</v>
      </c>
      <c r="K56" s="206">
        <f>IF('Open Int.'!E56=0,0,'Open Int.'!H56/'Open Int.'!E56)</f>
        <v>0.25538020086083213</v>
      </c>
    </row>
    <row r="57" spans="1:11" ht="15">
      <c r="A57" s="223" t="s">
        <v>157</v>
      </c>
      <c r="B57" s="347">
        <f>Margins!B57</f>
        <v>1750</v>
      </c>
      <c r="C57" s="347">
        <f>Volume!J57</f>
        <v>152.6</v>
      </c>
      <c r="D57" s="199">
        <f>Volume!M57</f>
        <v>1.8351685018351684</v>
      </c>
      <c r="E57" s="191">
        <f>Volume!C57*100</f>
        <v>-3</v>
      </c>
      <c r="F57" s="429">
        <f>'Open Int.'!D57*100</f>
        <v>-7.000000000000001</v>
      </c>
      <c r="G57" s="192">
        <f>'Open Int.'!R57</f>
        <v>152.138385</v>
      </c>
      <c r="H57" s="192">
        <f>'Open Int.'!Z57</f>
        <v>-8.193622500000004</v>
      </c>
      <c r="I57" s="181">
        <f>'Open Int.'!O57</f>
        <v>0.90135158855538</v>
      </c>
      <c r="J57" s="202">
        <f>IF(Volume!D57=0,0,Volume!F57/Volume!D57)</f>
        <v>0</v>
      </c>
      <c r="K57" s="206">
        <f>IF('Open Int.'!E57=0,0,'Open Int.'!H57/'Open Int.'!E57)</f>
        <v>0.10071942446043165</v>
      </c>
    </row>
    <row r="58" spans="1:11" ht="15">
      <c r="A58" s="223" t="s">
        <v>192</v>
      </c>
      <c r="B58" s="347">
        <f>Margins!B58</f>
        <v>1450</v>
      </c>
      <c r="C58" s="347">
        <f>Volume!J58</f>
        <v>225.25</v>
      </c>
      <c r="D58" s="199">
        <f>Volume!M58</f>
        <v>5.50351288056206</v>
      </c>
      <c r="E58" s="191">
        <f>Volume!C58*100</f>
        <v>275</v>
      </c>
      <c r="F58" s="429">
        <f>'Open Int.'!D58*100</f>
        <v>3</v>
      </c>
      <c r="G58" s="192">
        <f>'Open Int.'!R58</f>
        <v>579.54122</v>
      </c>
      <c r="H58" s="192">
        <f>'Open Int.'!Z58</f>
        <v>36.36092499999995</v>
      </c>
      <c r="I58" s="181">
        <f>'Open Int.'!O58</f>
        <v>0.8784377817853922</v>
      </c>
      <c r="J58" s="202">
        <f>IF(Volume!D58=0,0,Volume!F58/Volume!D58)</f>
        <v>0.10403272939801286</v>
      </c>
      <c r="K58" s="206">
        <f>IF('Open Int.'!E58=0,0,'Open Int.'!H58/'Open Int.'!E58)</f>
        <v>0.26247288503253796</v>
      </c>
    </row>
    <row r="59" spans="1:11" ht="15">
      <c r="A59" s="223" t="s">
        <v>182</v>
      </c>
      <c r="B59" s="347">
        <f>Margins!B59</f>
        <v>7700</v>
      </c>
      <c r="C59" s="347">
        <f>Volume!J59</f>
        <v>44.3</v>
      </c>
      <c r="D59" s="199">
        <f>Volume!M59</f>
        <v>0.6818181818181753</v>
      </c>
      <c r="E59" s="191">
        <f>Volume!C59*100</f>
        <v>85</v>
      </c>
      <c r="F59" s="429">
        <f>'Open Int.'!D59*100</f>
        <v>1</v>
      </c>
      <c r="G59" s="192">
        <f>'Open Int.'!R59</f>
        <v>75.760531</v>
      </c>
      <c r="H59" s="192">
        <f>'Open Int.'!Z59</f>
        <v>1.393930999999995</v>
      </c>
      <c r="I59" s="181">
        <f>'Open Int.'!O59</f>
        <v>0.9122017109410175</v>
      </c>
      <c r="J59" s="202">
        <f>IF(Volume!D59=0,0,Volume!F59/Volume!D59)</f>
        <v>0.09090909090909091</v>
      </c>
      <c r="K59" s="206">
        <f>IF('Open Int.'!E59=0,0,'Open Int.'!H59/'Open Int.'!E59)</f>
        <v>0.13807531380753138</v>
      </c>
    </row>
    <row r="60" spans="1:11" ht="15">
      <c r="A60" s="223" t="s">
        <v>217</v>
      </c>
      <c r="B60" s="347">
        <f>Margins!B60</f>
        <v>200</v>
      </c>
      <c r="C60" s="347">
        <f>Volume!J60</f>
        <v>2225.55</v>
      </c>
      <c r="D60" s="199">
        <f>Volume!M60</f>
        <v>-1.3715931752714299</v>
      </c>
      <c r="E60" s="191">
        <f>Volume!C60*100</f>
        <v>-39</v>
      </c>
      <c r="F60" s="429">
        <f>'Open Int.'!D60*100</f>
        <v>4</v>
      </c>
      <c r="G60" s="192">
        <f>'Open Int.'!R60</f>
        <v>727.4877840000001</v>
      </c>
      <c r="H60" s="192">
        <f>'Open Int.'!Z60</f>
        <v>11.680854000000181</v>
      </c>
      <c r="I60" s="181">
        <f>'Open Int.'!O60</f>
        <v>0.8435511502692119</v>
      </c>
      <c r="J60" s="202">
        <f>IF(Volume!D60=0,0,Volume!F60/Volume!D60)</f>
        <v>0.22788203753351208</v>
      </c>
      <c r="K60" s="206">
        <f>IF('Open Int.'!E60=0,0,'Open Int.'!H60/'Open Int.'!E60)</f>
        <v>0.784217877094972</v>
      </c>
    </row>
    <row r="61" spans="1:11" ht="15">
      <c r="A61" s="223" t="s">
        <v>158</v>
      </c>
      <c r="B61" s="347">
        <f>Margins!B61</f>
        <v>2950</v>
      </c>
      <c r="C61" s="347">
        <f>Volume!J61</f>
        <v>115.05</v>
      </c>
      <c r="D61" s="199">
        <f>Volume!M61</f>
        <v>-1.0322580645161314</v>
      </c>
      <c r="E61" s="191">
        <f>Volume!C61*100</f>
        <v>13</v>
      </c>
      <c r="F61" s="429">
        <f>'Open Int.'!D61*100</f>
        <v>7.000000000000001</v>
      </c>
      <c r="G61" s="192">
        <f>'Open Int.'!R61</f>
        <v>22.16265675</v>
      </c>
      <c r="H61" s="192">
        <f>'Open Int.'!Z61</f>
        <v>1.2434692500000004</v>
      </c>
      <c r="I61" s="181">
        <f>'Open Int.'!O61</f>
        <v>0.9647779479326187</v>
      </c>
      <c r="J61" s="202">
        <f>IF(Volume!D61=0,0,Volume!F61/Volume!D61)</f>
        <v>0</v>
      </c>
      <c r="K61" s="206">
        <f>IF('Open Int.'!E61=0,0,'Open Int.'!H61/'Open Int.'!E61)</f>
        <v>2.3333333333333335</v>
      </c>
    </row>
    <row r="62" spans="1:11" ht="15">
      <c r="A62" s="223" t="s">
        <v>104</v>
      </c>
      <c r="B62" s="347">
        <f>Margins!B62</f>
        <v>600</v>
      </c>
      <c r="C62" s="347">
        <f>Volume!J62</f>
        <v>503.95</v>
      </c>
      <c r="D62" s="199">
        <f>Volume!M62</f>
        <v>-2.145631067961167</v>
      </c>
      <c r="E62" s="191">
        <f>Volume!C62*100</f>
        <v>-62</v>
      </c>
      <c r="F62" s="429">
        <f>'Open Int.'!D62*100</f>
        <v>-1</v>
      </c>
      <c r="G62" s="192">
        <f>'Open Int.'!R62</f>
        <v>77.134587</v>
      </c>
      <c r="H62" s="192">
        <f>'Open Int.'!Z62</f>
        <v>-2.7419129999999967</v>
      </c>
      <c r="I62" s="181">
        <f>'Open Int.'!O62</f>
        <v>0.9133673069384555</v>
      </c>
      <c r="J62" s="202">
        <f>IF(Volume!D62=0,0,Volume!F62/Volume!D62)</f>
        <v>0</v>
      </c>
      <c r="K62" s="206">
        <f>IF('Open Int.'!E62=0,0,'Open Int.'!H62/'Open Int.'!E62)</f>
        <v>0</v>
      </c>
    </row>
    <row r="63" spans="1:11" ht="15">
      <c r="A63" s="223" t="s">
        <v>48</v>
      </c>
      <c r="B63" s="347">
        <f>Margins!B63</f>
        <v>1100</v>
      </c>
      <c r="C63" s="347">
        <f>Volume!J63</f>
        <v>284.1</v>
      </c>
      <c r="D63" s="199">
        <f>Volume!M63</f>
        <v>0.5841741901221575</v>
      </c>
      <c r="E63" s="191">
        <f>Volume!C63*100</f>
        <v>-44</v>
      </c>
      <c r="F63" s="429">
        <f>'Open Int.'!D63*100</f>
        <v>-1</v>
      </c>
      <c r="G63" s="192">
        <f>'Open Int.'!R63</f>
        <v>593.112729</v>
      </c>
      <c r="H63" s="192">
        <f>'Open Int.'!Z63</f>
        <v>-2.1788910000000214</v>
      </c>
      <c r="I63" s="181">
        <f>'Open Int.'!O63</f>
        <v>0.8430370409399863</v>
      </c>
      <c r="J63" s="202">
        <f>IF(Volume!D63=0,0,Volume!F63/Volume!D63)</f>
        <v>0.05917159763313609</v>
      </c>
      <c r="K63" s="206">
        <f>IF('Open Int.'!E63=0,0,'Open Int.'!H63/'Open Int.'!E63)</f>
        <v>0.099721059972106</v>
      </c>
    </row>
    <row r="64" spans="1:11" ht="15">
      <c r="A64" s="223" t="s">
        <v>6</v>
      </c>
      <c r="B64" s="347">
        <f>Margins!B64</f>
        <v>1125</v>
      </c>
      <c r="C64" s="347">
        <f>Volume!J64</f>
        <v>181.35</v>
      </c>
      <c r="D64" s="199">
        <f>Volume!M64</f>
        <v>-1.3598041881968996</v>
      </c>
      <c r="E64" s="191">
        <f>Volume!C64*100</f>
        <v>1</v>
      </c>
      <c r="F64" s="429">
        <f>'Open Int.'!D64*100</f>
        <v>7.000000000000001</v>
      </c>
      <c r="G64" s="192">
        <f>'Open Int.'!R64</f>
        <v>319.064923125</v>
      </c>
      <c r="H64" s="192">
        <f>'Open Int.'!Z64</f>
        <v>14.795471249999991</v>
      </c>
      <c r="I64" s="181">
        <f>'Open Int.'!O64</f>
        <v>0.9031267983886437</v>
      </c>
      <c r="J64" s="202">
        <f>IF(Volume!D64=0,0,Volume!F64/Volume!D64)</f>
        <v>0.1721698113207547</v>
      </c>
      <c r="K64" s="206">
        <f>IF('Open Int.'!E64=0,0,'Open Int.'!H64/'Open Int.'!E64)</f>
        <v>0.11703703703703704</v>
      </c>
    </row>
    <row r="65" spans="1:11" ht="15">
      <c r="A65" s="223" t="s">
        <v>193</v>
      </c>
      <c r="B65" s="347">
        <f>Margins!B65</f>
        <v>1000</v>
      </c>
      <c r="C65" s="347">
        <f>Volume!J65</f>
        <v>388.55</v>
      </c>
      <c r="D65" s="199">
        <f>Volume!M65</f>
        <v>2.750231389660197</v>
      </c>
      <c r="E65" s="191">
        <f>Volume!C65*100</f>
        <v>-9</v>
      </c>
      <c r="F65" s="429">
        <f>'Open Int.'!D65*100</f>
        <v>-1</v>
      </c>
      <c r="G65" s="192">
        <f>'Open Int.'!R65</f>
        <v>301.74793</v>
      </c>
      <c r="H65" s="192">
        <f>'Open Int.'!Z65</f>
        <v>2.8203550000000064</v>
      </c>
      <c r="I65" s="181">
        <f>'Open Int.'!O65</f>
        <v>0.8462528972443987</v>
      </c>
      <c r="J65" s="202">
        <f>IF(Volume!D65=0,0,Volume!F65/Volume!D65)</f>
        <v>0.254278728606357</v>
      </c>
      <c r="K65" s="206">
        <f>IF('Open Int.'!E65=0,0,'Open Int.'!H65/'Open Int.'!E65)</f>
        <v>0.5612903225806452</v>
      </c>
    </row>
    <row r="66" spans="1:11" ht="15">
      <c r="A66" s="223" t="s">
        <v>183</v>
      </c>
      <c r="B66" s="347">
        <f>Margins!B66</f>
        <v>600</v>
      </c>
      <c r="C66" s="347">
        <f>Volume!J66</f>
        <v>544.65</v>
      </c>
      <c r="D66" s="199">
        <f>Volume!M66</f>
        <v>1.97528552705485</v>
      </c>
      <c r="E66" s="191">
        <f>Volume!C66*100</f>
        <v>-23</v>
      </c>
      <c r="F66" s="429">
        <f>'Open Int.'!D66*100</f>
        <v>-9</v>
      </c>
      <c r="G66" s="192">
        <f>'Open Int.'!R66</f>
        <v>25.979805</v>
      </c>
      <c r="H66" s="192">
        <f>'Open Int.'!Z66</f>
        <v>-2.605227000000003</v>
      </c>
      <c r="I66" s="181">
        <f>'Open Int.'!O66</f>
        <v>0.9773584905660377</v>
      </c>
      <c r="J66" s="202">
        <f>IF(Volume!D66=0,0,Volume!F66/Volume!D66)</f>
        <v>0</v>
      </c>
      <c r="K66" s="206">
        <f>IF('Open Int.'!E66=0,0,'Open Int.'!H66/'Open Int.'!E66)</f>
        <v>0</v>
      </c>
    </row>
    <row r="67" spans="1:11" ht="15">
      <c r="A67" s="223" t="s">
        <v>147</v>
      </c>
      <c r="B67" s="347">
        <f>Margins!B67</f>
        <v>400</v>
      </c>
      <c r="C67" s="347">
        <f>Volume!J67</f>
        <v>719.5</v>
      </c>
      <c r="D67" s="199">
        <f>Volume!M67</f>
        <v>4.639325189063405</v>
      </c>
      <c r="E67" s="191">
        <f>Volume!C67*100</f>
        <v>101</v>
      </c>
      <c r="F67" s="429">
        <f>'Open Int.'!D67*100</f>
        <v>-5</v>
      </c>
      <c r="G67" s="192">
        <f>'Open Int.'!R67</f>
        <v>149.39698</v>
      </c>
      <c r="H67" s="192">
        <f>'Open Int.'!Z67</f>
        <v>-0.994891999999993</v>
      </c>
      <c r="I67" s="181">
        <f>'Open Int.'!O67</f>
        <v>0.8849932575611635</v>
      </c>
      <c r="J67" s="202">
        <f>IF(Volume!D67=0,0,Volume!F67/Volume!D67)</f>
        <v>0.07352941176470588</v>
      </c>
      <c r="K67" s="206">
        <f>IF('Open Int.'!E67=0,0,'Open Int.'!H67/'Open Int.'!E67)</f>
        <v>0.10975609756097561</v>
      </c>
    </row>
    <row r="68" spans="1:11" ht="15">
      <c r="A68" s="223" t="s">
        <v>159</v>
      </c>
      <c r="B68" s="347">
        <f>Margins!B68</f>
        <v>250</v>
      </c>
      <c r="C68" s="347">
        <f>Volume!J68</f>
        <v>1980.85</v>
      </c>
      <c r="D68" s="199">
        <f>Volume!M68</f>
        <v>0.2226213665916094</v>
      </c>
      <c r="E68" s="191">
        <f>Volume!C68*100</f>
        <v>13</v>
      </c>
      <c r="F68" s="429">
        <f>'Open Int.'!D68*100</f>
        <v>2</v>
      </c>
      <c r="G68" s="192">
        <f>'Open Int.'!R68</f>
        <v>52.3934825</v>
      </c>
      <c r="H68" s="192">
        <f>'Open Int.'!Z68</f>
        <v>0.906959999999998</v>
      </c>
      <c r="I68" s="181">
        <f>'Open Int.'!O68</f>
        <v>0.9168241965973535</v>
      </c>
      <c r="J68" s="202">
        <f>IF(Volume!D68=0,0,Volume!F68/Volume!D68)</f>
        <v>0</v>
      </c>
      <c r="K68" s="206">
        <f>IF('Open Int.'!E68=0,0,'Open Int.'!H68/'Open Int.'!E68)</f>
        <v>0</v>
      </c>
    </row>
    <row r="69" spans="1:11" ht="15">
      <c r="A69" s="223" t="s">
        <v>148</v>
      </c>
      <c r="B69" s="347">
        <f>Margins!B69</f>
        <v>12500</v>
      </c>
      <c r="C69" s="347">
        <f>Volume!J69</f>
        <v>31.9</v>
      </c>
      <c r="D69" s="199">
        <f>Volume!M69</f>
        <v>-1.2383900928792526</v>
      </c>
      <c r="E69" s="191">
        <f>Volume!C69*100</f>
        <v>-66</v>
      </c>
      <c r="F69" s="429">
        <f>'Open Int.'!D69*100</f>
        <v>0</v>
      </c>
      <c r="G69" s="192">
        <f>'Open Int.'!R69</f>
        <v>104.632</v>
      </c>
      <c r="H69" s="192">
        <f>'Open Int.'!Z69</f>
        <v>-1.271624999999986</v>
      </c>
      <c r="I69" s="181">
        <f>'Open Int.'!O69</f>
        <v>0.8551829268292683</v>
      </c>
      <c r="J69" s="202">
        <f>IF(Volume!D69=0,0,Volume!F69/Volume!D69)</f>
        <v>0</v>
      </c>
      <c r="K69" s="206">
        <f>IF('Open Int.'!E69=0,0,'Open Int.'!H69/'Open Int.'!E69)</f>
        <v>0.13107822410147993</v>
      </c>
    </row>
    <row r="70" spans="1:11" ht="15">
      <c r="A70" s="223" t="s">
        <v>184</v>
      </c>
      <c r="B70" s="347">
        <f>Margins!B70</f>
        <v>4000</v>
      </c>
      <c r="C70" s="347">
        <f>Volume!J70</f>
        <v>118.7</v>
      </c>
      <c r="D70" s="199">
        <f>Volume!M70</f>
        <v>0.12652889076339577</v>
      </c>
      <c r="E70" s="191">
        <f>Volume!C70*100</f>
        <v>28.999999999999996</v>
      </c>
      <c r="F70" s="429">
        <f>'Open Int.'!D70*100</f>
        <v>0</v>
      </c>
      <c r="G70" s="192">
        <f>'Open Int.'!R70</f>
        <v>101.08492</v>
      </c>
      <c r="H70" s="192">
        <f>'Open Int.'!Z70</f>
        <v>0.3174199999999985</v>
      </c>
      <c r="I70" s="181">
        <f>'Open Int.'!O70</f>
        <v>0.8168154062940347</v>
      </c>
      <c r="J70" s="202">
        <f>IF(Volume!D70=0,0,Volume!F70/Volume!D70)</f>
        <v>0</v>
      </c>
      <c r="K70" s="206">
        <f>IF('Open Int.'!E70=0,0,'Open Int.'!H70/'Open Int.'!E70)</f>
        <v>0.03571428571428571</v>
      </c>
    </row>
    <row r="71" spans="1:11" ht="15">
      <c r="A71" s="223" t="s">
        <v>194</v>
      </c>
      <c r="B71" s="347">
        <f>Margins!B71</f>
        <v>2500</v>
      </c>
      <c r="C71" s="347">
        <f>Volume!J71</f>
        <v>114.2</v>
      </c>
      <c r="D71" s="199">
        <f>Volume!M71</f>
        <v>2.605570530098837</v>
      </c>
      <c r="E71" s="191">
        <f>Volume!C71*100</f>
        <v>361</v>
      </c>
      <c r="F71" s="429">
        <f>'Open Int.'!D71*100</f>
        <v>2</v>
      </c>
      <c r="G71" s="192">
        <f>'Open Int.'!R71</f>
        <v>37.94295</v>
      </c>
      <c r="H71" s="192">
        <f>'Open Int.'!Z71</f>
        <v>1.7704500000000039</v>
      </c>
      <c r="I71" s="181">
        <f>'Open Int.'!O71</f>
        <v>0.9571106094808126</v>
      </c>
      <c r="J71" s="202">
        <f>IF(Volume!D71=0,0,Volume!F71/Volume!D71)</f>
        <v>0</v>
      </c>
      <c r="K71" s="206">
        <f>IF('Open Int.'!E71=0,0,'Open Int.'!H71/'Open Int.'!E71)</f>
        <v>0.5434782608695652</v>
      </c>
    </row>
    <row r="72" spans="1:11" ht="15">
      <c r="A72" s="223" t="s">
        <v>160</v>
      </c>
      <c r="B72" s="347">
        <f>Margins!B72</f>
        <v>1700</v>
      </c>
      <c r="C72" s="347">
        <f>Volume!J72</f>
        <v>171.05</v>
      </c>
      <c r="D72" s="199">
        <f>Volume!M72</f>
        <v>-0.14594279042615294</v>
      </c>
      <c r="E72" s="191">
        <f>Volume!C72*100</f>
        <v>-43</v>
      </c>
      <c r="F72" s="429">
        <f>'Open Int.'!D72*100</f>
        <v>-1</v>
      </c>
      <c r="G72" s="192">
        <f>'Open Int.'!R72</f>
        <v>56.8484675</v>
      </c>
      <c r="H72" s="192">
        <f>'Open Int.'!Z72</f>
        <v>0.4119694999999979</v>
      </c>
      <c r="I72" s="181">
        <f>'Open Int.'!O72</f>
        <v>0.8956521739130435</v>
      </c>
      <c r="J72" s="202">
        <f>IF(Volume!D72=0,0,Volume!F72/Volume!D72)</f>
        <v>3.5</v>
      </c>
      <c r="K72" s="206">
        <f>IF('Open Int.'!E72=0,0,'Open Int.'!H72/'Open Int.'!E72)</f>
        <v>0.33088235294117646</v>
      </c>
    </row>
    <row r="73" spans="1:11" ht="15">
      <c r="A73" s="223" t="s">
        <v>226</v>
      </c>
      <c r="B73" s="347">
        <f>Margins!B73</f>
        <v>200</v>
      </c>
      <c r="C73" s="347">
        <f>Volume!J73</f>
        <v>1373.95</v>
      </c>
      <c r="D73" s="199">
        <f>Volume!M73</f>
        <v>1.9780301343427664</v>
      </c>
      <c r="E73" s="191">
        <f>Volume!C73*100</f>
        <v>62</v>
      </c>
      <c r="F73" s="429">
        <f>'Open Int.'!D73*100</f>
        <v>1</v>
      </c>
      <c r="G73" s="192">
        <f>'Open Int.'!R73</f>
        <v>422.654499</v>
      </c>
      <c r="H73" s="192">
        <f>'Open Int.'!Z73</f>
        <v>12.051351000000011</v>
      </c>
      <c r="I73" s="181">
        <f>'Open Int.'!O73</f>
        <v>0.9515636174501008</v>
      </c>
      <c r="J73" s="202">
        <f>IF(Volume!D73=0,0,Volume!F73/Volume!D73)</f>
        <v>0.011494252873563218</v>
      </c>
      <c r="K73" s="206">
        <f>IF('Open Int.'!E73=0,0,'Open Int.'!H73/'Open Int.'!E73)</f>
        <v>0.02413793103448276</v>
      </c>
    </row>
    <row r="74" spans="1:11" ht="15">
      <c r="A74" s="223" t="s">
        <v>7</v>
      </c>
      <c r="B74" s="347">
        <f>Margins!B74</f>
        <v>625</v>
      </c>
      <c r="C74" s="347">
        <f>Volume!J74</f>
        <v>839.8</v>
      </c>
      <c r="D74" s="199">
        <f>Volume!M74</f>
        <v>0.16101139006499005</v>
      </c>
      <c r="E74" s="191">
        <f>Volume!C74*100</f>
        <v>-10</v>
      </c>
      <c r="F74" s="429">
        <f>'Open Int.'!D74*100</f>
        <v>0</v>
      </c>
      <c r="G74" s="192">
        <f>'Open Int.'!R74</f>
        <v>221.350285</v>
      </c>
      <c r="H74" s="192">
        <f>'Open Int.'!Z74</f>
        <v>0.7373210000000086</v>
      </c>
      <c r="I74" s="181">
        <f>'Open Int.'!O74</f>
        <v>0.8998766954377312</v>
      </c>
      <c r="J74" s="202">
        <f>IF(Volume!D74=0,0,Volume!F74/Volume!D74)</f>
        <v>0.05</v>
      </c>
      <c r="K74" s="206">
        <f>IF('Open Int.'!E74=0,0,'Open Int.'!H74/'Open Int.'!E74)</f>
        <v>0.4772727272727273</v>
      </c>
    </row>
    <row r="75" spans="1:11" ht="15">
      <c r="A75" s="223" t="s">
        <v>185</v>
      </c>
      <c r="B75" s="347">
        <f>Margins!B75</f>
        <v>1200</v>
      </c>
      <c r="C75" s="347">
        <f>Volume!J75</f>
        <v>454.3</v>
      </c>
      <c r="D75" s="199">
        <f>Volume!M75</f>
        <v>2.5392167926870557</v>
      </c>
      <c r="E75" s="191">
        <f>Volume!C75*100</f>
        <v>99</v>
      </c>
      <c r="F75" s="429">
        <f>'Open Int.'!D75*100</f>
        <v>3</v>
      </c>
      <c r="G75" s="192">
        <f>'Open Int.'!R75</f>
        <v>202.199844</v>
      </c>
      <c r="H75" s="192">
        <f>'Open Int.'!Z75</f>
        <v>11.22757200000001</v>
      </c>
      <c r="I75" s="181">
        <f>'Open Int.'!O75</f>
        <v>0.906983014289566</v>
      </c>
      <c r="J75" s="202">
        <f>IF(Volume!D75=0,0,Volume!F75/Volume!D75)</f>
        <v>0</v>
      </c>
      <c r="K75" s="206">
        <f>IF('Open Int.'!E75=0,0,'Open Int.'!H75/'Open Int.'!E75)</f>
        <v>0</v>
      </c>
    </row>
    <row r="76" spans="1:11" ht="15">
      <c r="A76" s="223" t="s">
        <v>240</v>
      </c>
      <c r="B76" s="347">
        <f>Margins!B76</f>
        <v>400</v>
      </c>
      <c r="C76" s="347">
        <f>Volume!J76</f>
        <v>896.75</v>
      </c>
      <c r="D76" s="199">
        <f>Volume!M76</f>
        <v>1.321959211343997</v>
      </c>
      <c r="E76" s="191">
        <f>Volume!C76*100</f>
        <v>-13</v>
      </c>
      <c r="F76" s="429">
        <f>'Open Int.'!D76*100</f>
        <v>-4</v>
      </c>
      <c r="G76" s="192">
        <f>'Open Int.'!R76</f>
        <v>290.1883</v>
      </c>
      <c r="H76" s="192">
        <f>'Open Int.'!Z76</f>
        <v>-7.613323999999977</v>
      </c>
      <c r="I76" s="181">
        <f>'Open Int.'!O76</f>
        <v>0.9496909765142151</v>
      </c>
      <c r="J76" s="202">
        <f>IF(Volume!D76=0,0,Volume!F76/Volume!D76)</f>
        <v>0</v>
      </c>
      <c r="K76" s="206">
        <f>IF('Open Int.'!E76=0,0,'Open Int.'!H76/'Open Int.'!E76)</f>
        <v>0.10803324099722991</v>
      </c>
    </row>
    <row r="77" spans="1:11" ht="15">
      <c r="A77" s="223" t="s">
        <v>223</v>
      </c>
      <c r="B77" s="347">
        <f>Margins!B77</f>
        <v>1250</v>
      </c>
      <c r="C77" s="347">
        <f>Volume!J77</f>
        <v>274.4</v>
      </c>
      <c r="D77" s="199">
        <f>Volume!M77</f>
        <v>-0.018218254691204725</v>
      </c>
      <c r="E77" s="191">
        <f>Volume!C77*100</f>
        <v>-39</v>
      </c>
      <c r="F77" s="429">
        <f>'Open Int.'!D77*100</f>
        <v>3</v>
      </c>
      <c r="G77" s="192">
        <f>'Open Int.'!R77</f>
        <v>325.36979999999994</v>
      </c>
      <c r="H77" s="192">
        <f>'Open Int.'!Z77</f>
        <v>10.644262499999968</v>
      </c>
      <c r="I77" s="181">
        <f>'Open Int.'!O77</f>
        <v>0.5309930423782416</v>
      </c>
      <c r="J77" s="202">
        <f>IF(Volume!D77=0,0,Volume!F77/Volume!D77)</f>
        <v>0.2135306553911205</v>
      </c>
      <c r="K77" s="206">
        <f>IF('Open Int.'!E77=0,0,'Open Int.'!H77/'Open Int.'!E77)</f>
        <v>0.3341584158415842</v>
      </c>
    </row>
    <row r="78" spans="1:11" ht="15">
      <c r="A78" s="223" t="s">
        <v>186</v>
      </c>
      <c r="B78" s="347">
        <f>Margins!B78</f>
        <v>1600</v>
      </c>
      <c r="C78" s="347">
        <f>Volume!J78</f>
        <v>286.25</v>
      </c>
      <c r="D78" s="199">
        <f>Volume!M78</f>
        <v>0.9700176366843033</v>
      </c>
      <c r="E78" s="191">
        <f>Volume!C78*100</f>
        <v>9</v>
      </c>
      <c r="F78" s="429">
        <f>'Open Int.'!D78*100</f>
        <v>-3</v>
      </c>
      <c r="G78" s="192">
        <f>'Open Int.'!R78</f>
        <v>160.1168</v>
      </c>
      <c r="H78" s="192">
        <f>'Open Int.'!Z78</f>
        <v>-2.9977599999999995</v>
      </c>
      <c r="I78" s="181">
        <f>'Open Int.'!O78</f>
        <v>0.9393592677345538</v>
      </c>
      <c r="J78" s="202">
        <f>IF(Volume!D78=0,0,Volume!F78/Volume!D78)</f>
        <v>0.16666666666666666</v>
      </c>
      <c r="K78" s="206">
        <f>IF('Open Int.'!E78=0,0,'Open Int.'!H78/'Open Int.'!E78)</f>
        <v>0.27631578947368424</v>
      </c>
    </row>
    <row r="79" spans="1:11" ht="15">
      <c r="A79" s="223" t="s">
        <v>161</v>
      </c>
      <c r="B79" s="347">
        <f>Margins!B79</f>
        <v>8900</v>
      </c>
      <c r="C79" s="347">
        <f>Volume!J79</f>
        <v>41.05</v>
      </c>
      <c r="D79" s="199">
        <f>Volume!M79</f>
        <v>-1.7942583732057416</v>
      </c>
      <c r="E79" s="191">
        <f>Volume!C79*100</f>
        <v>-37</v>
      </c>
      <c r="F79" s="429">
        <f>'Open Int.'!D79*100</f>
        <v>0</v>
      </c>
      <c r="G79" s="192">
        <f>'Open Int.'!R79</f>
        <v>48.1159365</v>
      </c>
      <c r="H79" s="192">
        <f>'Open Int.'!Z79</f>
        <v>-0.7674914999999984</v>
      </c>
      <c r="I79" s="181">
        <f>'Open Int.'!O79</f>
        <v>0.9073652239939256</v>
      </c>
      <c r="J79" s="202">
        <f>IF(Volume!D79=0,0,Volume!F79/Volume!D79)</f>
        <v>0.14285714285714285</v>
      </c>
      <c r="K79" s="206">
        <f>IF('Open Int.'!E79=0,0,'Open Int.'!H79/'Open Int.'!E79)</f>
        <v>0.12631578947368421</v>
      </c>
    </row>
    <row r="80" spans="1:11" ht="15">
      <c r="A80" s="223" t="s">
        <v>8</v>
      </c>
      <c r="B80" s="347">
        <f>Margins!B80</f>
        <v>1600</v>
      </c>
      <c r="C80" s="347">
        <f>Volume!J80</f>
        <v>137.45</v>
      </c>
      <c r="D80" s="199">
        <f>Volume!M80</f>
        <v>2.3074060290286527</v>
      </c>
      <c r="E80" s="191">
        <f>Volume!C80*100</f>
        <v>12</v>
      </c>
      <c r="F80" s="429">
        <f>'Open Int.'!D80*100</f>
        <v>0</v>
      </c>
      <c r="G80" s="192">
        <f>'Open Int.'!R80</f>
        <v>372.01667199999997</v>
      </c>
      <c r="H80" s="192">
        <f>'Open Int.'!Z80</f>
        <v>6.584671999999955</v>
      </c>
      <c r="I80" s="181">
        <f>'Open Int.'!O80</f>
        <v>0.8319933790494206</v>
      </c>
      <c r="J80" s="202">
        <f>IF(Volume!D80=0,0,Volume!F80/Volume!D80)</f>
        <v>0.1183206106870229</v>
      </c>
      <c r="K80" s="206">
        <f>IF('Open Int.'!E80=0,0,'Open Int.'!H80/'Open Int.'!E80)</f>
        <v>0.1144406392694064</v>
      </c>
    </row>
    <row r="81" spans="1:11" ht="15">
      <c r="A81" s="223" t="s">
        <v>195</v>
      </c>
      <c r="B81" s="347">
        <f>Margins!B81</f>
        <v>28000</v>
      </c>
      <c r="C81" s="347">
        <f>Volume!J81</f>
        <v>12.7</v>
      </c>
      <c r="D81" s="199">
        <f>Volume!M81</f>
        <v>-1.5503875968992331</v>
      </c>
      <c r="E81" s="191">
        <f>Volume!C81*100</f>
        <v>-62</v>
      </c>
      <c r="F81" s="429">
        <f>'Open Int.'!D81*100</f>
        <v>-1</v>
      </c>
      <c r="G81" s="192">
        <f>'Open Int.'!R81</f>
        <v>58.35396</v>
      </c>
      <c r="H81" s="192">
        <f>'Open Int.'!Z81</f>
        <v>-1.4607600000000005</v>
      </c>
      <c r="I81" s="181">
        <f>'Open Int.'!O81</f>
        <v>0.7379646556977453</v>
      </c>
      <c r="J81" s="202">
        <f>IF(Volume!D81=0,0,Volume!F81/Volume!D81)</f>
        <v>0.23076923076923078</v>
      </c>
      <c r="K81" s="206">
        <f>IF('Open Int.'!E81=0,0,'Open Int.'!H81/'Open Int.'!E81)</f>
        <v>0.12339331619537275</v>
      </c>
    </row>
    <row r="82" spans="1:11" ht="15">
      <c r="A82" s="223" t="s">
        <v>218</v>
      </c>
      <c r="B82" s="347">
        <f>Margins!B82</f>
        <v>1150</v>
      </c>
      <c r="C82" s="347">
        <f>Volume!J82</f>
        <v>221.5</v>
      </c>
      <c r="D82" s="199">
        <f>Volume!M82</f>
        <v>2.3331023331023384</v>
      </c>
      <c r="E82" s="191">
        <f>Volume!C82*100</f>
        <v>69</v>
      </c>
      <c r="F82" s="429">
        <f>'Open Int.'!D82*100</f>
        <v>2</v>
      </c>
      <c r="G82" s="192">
        <f>'Open Int.'!R82</f>
        <v>89.2811125</v>
      </c>
      <c r="H82" s="192">
        <f>'Open Int.'!Z82</f>
        <v>4.0517605</v>
      </c>
      <c r="I82" s="181">
        <f>'Open Int.'!O82</f>
        <v>0.8853067047075607</v>
      </c>
      <c r="J82" s="202">
        <f>IF(Volume!D82=0,0,Volume!F82/Volume!D82)</f>
        <v>0.03571428571428571</v>
      </c>
      <c r="K82" s="206">
        <f>IF('Open Int.'!E82=0,0,'Open Int.'!H82/'Open Int.'!E82)</f>
        <v>0.0695364238410596</v>
      </c>
    </row>
    <row r="83" spans="1:11" ht="15">
      <c r="A83" s="223" t="s">
        <v>187</v>
      </c>
      <c r="B83" s="347">
        <f>Margins!B83</f>
        <v>2200</v>
      </c>
      <c r="C83" s="347">
        <f>Volume!J83</f>
        <v>244.75</v>
      </c>
      <c r="D83" s="199">
        <f>Volume!M83</f>
        <v>1.324777478782856</v>
      </c>
      <c r="E83" s="191">
        <f>Volume!C83*100</f>
        <v>6</v>
      </c>
      <c r="F83" s="429">
        <f>'Open Int.'!D83*100</f>
        <v>4</v>
      </c>
      <c r="G83" s="192">
        <f>'Open Int.'!R83</f>
        <v>124.81271</v>
      </c>
      <c r="H83" s="192">
        <f>'Open Int.'!Z83</f>
        <v>6.733407999999997</v>
      </c>
      <c r="I83" s="181">
        <f>'Open Int.'!O83</f>
        <v>0.9654874892148404</v>
      </c>
      <c r="J83" s="202">
        <f>IF(Volume!D83=0,0,Volume!F83/Volume!D83)</f>
        <v>0</v>
      </c>
      <c r="K83" s="206">
        <f>IF('Open Int.'!E83=0,0,'Open Int.'!H83/'Open Int.'!E83)</f>
        <v>0</v>
      </c>
    </row>
    <row r="84" spans="1:11" ht="15">
      <c r="A84" s="223" t="s">
        <v>162</v>
      </c>
      <c r="B84" s="347">
        <f>Margins!B84</f>
        <v>5900</v>
      </c>
      <c r="C84" s="347">
        <f>Volume!J84</f>
        <v>63.95</v>
      </c>
      <c r="D84" s="199">
        <f>Volume!M84</f>
        <v>0.6294256490952096</v>
      </c>
      <c r="E84" s="191">
        <f>Volume!C84*100</f>
        <v>-44</v>
      </c>
      <c r="F84" s="429">
        <f>'Open Int.'!D84*100</f>
        <v>1</v>
      </c>
      <c r="G84" s="192">
        <f>'Open Int.'!R84</f>
        <v>46.257593</v>
      </c>
      <c r="H84" s="192">
        <f>'Open Int.'!Z84</f>
        <v>0.5517974999999993</v>
      </c>
      <c r="I84" s="181">
        <f>'Open Int.'!O84</f>
        <v>0.9029363784665579</v>
      </c>
      <c r="J84" s="202">
        <f>IF(Volume!D84=0,0,Volume!F84/Volume!D84)</f>
        <v>0</v>
      </c>
      <c r="K84" s="206">
        <f>IF('Open Int.'!E84=0,0,'Open Int.'!H84/'Open Int.'!E84)</f>
        <v>0.15555555555555556</v>
      </c>
    </row>
    <row r="85" spans="1:11" ht="15">
      <c r="A85" s="223" t="s">
        <v>163</v>
      </c>
      <c r="B85" s="347">
        <f>Margins!B85</f>
        <v>2090</v>
      </c>
      <c r="C85" s="347">
        <f>Volume!J85</f>
        <v>242.5</v>
      </c>
      <c r="D85" s="199">
        <f>Volume!M85</f>
        <v>5.228899978303325</v>
      </c>
      <c r="E85" s="191">
        <f>Volume!C85*100</f>
        <v>1185</v>
      </c>
      <c r="F85" s="429">
        <f>'Open Int.'!D85*100</f>
        <v>8</v>
      </c>
      <c r="G85" s="192">
        <f>'Open Int.'!R85</f>
        <v>26.96309</v>
      </c>
      <c r="H85" s="192">
        <f>'Open Int.'!Z85</f>
        <v>3.603525750000003</v>
      </c>
      <c r="I85" s="181">
        <f>'Open Int.'!O85</f>
        <v>0.9699248120300752</v>
      </c>
      <c r="J85" s="202">
        <f>IF(Volume!D85=0,0,Volume!F85/Volume!D85)</f>
        <v>0</v>
      </c>
      <c r="K85" s="206">
        <f>IF('Open Int.'!E85=0,0,'Open Int.'!H85/'Open Int.'!E85)</f>
        <v>0</v>
      </c>
    </row>
    <row r="86" spans="1:11" ht="15">
      <c r="A86" s="223" t="s">
        <v>137</v>
      </c>
      <c r="B86" s="347">
        <f>Margins!B86</f>
        <v>3250</v>
      </c>
      <c r="C86" s="347">
        <f>Volume!J86</f>
        <v>140.25</v>
      </c>
      <c r="D86" s="199">
        <f>Volume!M86</f>
        <v>1.2269938650306667</v>
      </c>
      <c r="E86" s="191">
        <f>Volume!C86*100</f>
        <v>-3</v>
      </c>
      <c r="F86" s="429">
        <f>'Open Int.'!D86*100</f>
        <v>-1</v>
      </c>
      <c r="G86" s="192">
        <f>'Open Int.'!R86</f>
        <v>188.7975375</v>
      </c>
      <c r="H86" s="192">
        <f>'Open Int.'!Z86</f>
        <v>0.12707499999999072</v>
      </c>
      <c r="I86" s="181">
        <f>'Open Int.'!O86</f>
        <v>0.9220183486238532</v>
      </c>
      <c r="J86" s="202">
        <f>IF(Volume!D86=0,0,Volume!F86/Volume!D86)</f>
        <v>0.11636363636363636</v>
      </c>
      <c r="K86" s="206">
        <f>IF('Open Int.'!E86=0,0,'Open Int.'!H86/'Open Int.'!E86)</f>
        <v>0.2190247801758593</v>
      </c>
    </row>
    <row r="87" spans="1:11" ht="15">
      <c r="A87" s="223" t="s">
        <v>50</v>
      </c>
      <c r="B87" s="347">
        <f>Margins!B87</f>
        <v>450</v>
      </c>
      <c r="C87" s="347">
        <f>Volume!J87</f>
        <v>856.65</v>
      </c>
      <c r="D87" s="199">
        <f>Volume!M87</f>
        <v>1.3367244336665232</v>
      </c>
      <c r="E87" s="191">
        <f>Volume!C87*100</f>
        <v>-10</v>
      </c>
      <c r="F87" s="429">
        <f>'Open Int.'!D87*100</f>
        <v>0</v>
      </c>
      <c r="G87" s="192">
        <f>'Open Int.'!R87</f>
        <v>617.0192955</v>
      </c>
      <c r="H87" s="192">
        <f>'Open Int.'!Z87</f>
        <v>8.367295499999955</v>
      </c>
      <c r="I87" s="181">
        <f>'Open Int.'!O87</f>
        <v>0.9150318630513558</v>
      </c>
      <c r="J87" s="202">
        <f>IF(Volume!D87=0,0,Volume!F87/Volume!D87)</f>
        <v>0.05</v>
      </c>
      <c r="K87" s="206">
        <f>IF('Open Int.'!E87=0,0,'Open Int.'!H87/'Open Int.'!E87)</f>
        <v>0.11255924170616113</v>
      </c>
    </row>
    <row r="88" spans="1:11" ht="15">
      <c r="A88" s="223" t="s">
        <v>188</v>
      </c>
      <c r="B88" s="347">
        <f>Margins!B88</f>
        <v>1050</v>
      </c>
      <c r="C88" s="347">
        <f>Volume!J88</f>
        <v>213.6</v>
      </c>
      <c r="D88" s="199">
        <f>Volume!M88</f>
        <v>-0.48916841369672087</v>
      </c>
      <c r="E88" s="191">
        <f>Volume!C88*100</f>
        <v>27</v>
      </c>
      <c r="F88" s="429">
        <f>'Open Int.'!D88*100</f>
        <v>1</v>
      </c>
      <c r="G88" s="192">
        <f>'Open Int.'!R88</f>
        <v>113.70996</v>
      </c>
      <c r="H88" s="192">
        <f>'Open Int.'!Z88</f>
        <v>0.027026999999989698</v>
      </c>
      <c r="I88" s="181">
        <f>'Open Int.'!O88</f>
        <v>0.9116370808678501</v>
      </c>
      <c r="J88" s="202">
        <f>IF(Volume!D88=0,0,Volume!F88/Volume!D88)</f>
        <v>0</v>
      </c>
      <c r="K88" s="206">
        <f>IF('Open Int.'!E88=0,0,'Open Int.'!H88/'Open Int.'!E88)</f>
        <v>0.028481012658227847</v>
      </c>
    </row>
    <row r="89" spans="1:11" ht="15">
      <c r="A89" s="223" t="s">
        <v>94</v>
      </c>
      <c r="B89" s="347">
        <f>Margins!B89</f>
        <v>1200</v>
      </c>
      <c r="C89" s="347">
        <f>Volume!J89</f>
        <v>243.35</v>
      </c>
      <c r="D89" s="199">
        <f>Volume!M89</f>
        <v>-1.9540692989524555</v>
      </c>
      <c r="E89" s="191">
        <f>Volume!C89*100</f>
        <v>87</v>
      </c>
      <c r="F89" s="429">
        <f>'Open Int.'!D89*100</f>
        <v>4</v>
      </c>
      <c r="G89" s="192">
        <f>'Open Int.'!R89</f>
        <v>59.893302</v>
      </c>
      <c r="H89" s="192">
        <f>'Open Int.'!Z89</f>
        <v>1.069901999999999</v>
      </c>
      <c r="I89" s="181">
        <f>'Open Int.'!O89</f>
        <v>0.9278400780107264</v>
      </c>
      <c r="J89" s="202">
        <f>IF(Volume!D89=0,0,Volume!F89/Volume!D89)</f>
        <v>0</v>
      </c>
      <c r="K89" s="206">
        <f>IF('Open Int.'!E89=0,0,'Open Int.'!H89/'Open Int.'!E89)</f>
        <v>0</v>
      </c>
    </row>
    <row r="90" spans="1:11" ht="15">
      <c r="A90" s="223" t="s">
        <v>241</v>
      </c>
      <c r="B90" s="347">
        <f>Margins!B90</f>
        <v>650</v>
      </c>
      <c r="C90" s="347">
        <f>Volume!J90</f>
        <v>415.35</v>
      </c>
      <c r="D90" s="199">
        <f>Volume!M90</f>
        <v>1.6519823788546255</v>
      </c>
      <c r="E90" s="191">
        <f>Volume!C90*100</f>
        <v>-24</v>
      </c>
      <c r="F90" s="429">
        <f>'Open Int.'!D90*100</f>
        <v>-5</v>
      </c>
      <c r="G90" s="192">
        <f>'Open Int.'!R90</f>
        <v>38.120823</v>
      </c>
      <c r="H90" s="192">
        <f>'Open Int.'!Z90</f>
        <v>-1.3192919999999972</v>
      </c>
      <c r="I90" s="181">
        <f>'Open Int.'!O90</f>
        <v>0.9681303116147308</v>
      </c>
      <c r="J90" s="202">
        <f>IF(Volume!D90=0,0,Volume!F90/Volume!D90)</f>
        <v>0</v>
      </c>
      <c r="K90" s="206">
        <f>IF('Open Int.'!E90=0,0,'Open Int.'!H90/'Open Int.'!E90)</f>
        <v>0</v>
      </c>
    </row>
    <row r="91" spans="1:11" ht="15">
      <c r="A91" s="223" t="s">
        <v>95</v>
      </c>
      <c r="B91" s="347">
        <f>Margins!B91</f>
        <v>1200</v>
      </c>
      <c r="C91" s="347">
        <f>Volume!J91</f>
        <v>542.3</v>
      </c>
      <c r="D91" s="199">
        <f>Volume!M91</f>
        <v>0.5469546676554986</v>
      </c>
      <c r="E91" s="191">
        <f>Volume!C91*100</f>
        <v>-11</v>
      </c>
      <c r="F91" s="429">
        <f>'Open Int.'!D91*100</f>
        <v>-7.000000000000001</v>
      </c>
      <c r="G91" s="192">
        <f>'Open Int.'!R91</f>
        <v>224.382048</v>
      </c>
      <c r="H91" s="192">
        <f>'Open Int.'!Z91</f>
        <v>-14.118522000000013</v>
      </c>
      <c r="I91" s="181">
        <f>'Open Int.'!O91</f>
        <v>0.9588167053364269</v>
      </c>
      <c r="J91" s="202">
        <f>IF(Volume!D91=0,0,Volume!F91/Volume!D91)</f>
        <v>0</v>
      </c>
      <c r="K91" s="206">
        <f>IF('Open Int.'!E91=0,0,'Open Int.'!H91/'Open Int.'!E91)</f>
        <v>0</v>
      </c>
    </row>
    <row r="92" spans="1:11" ht="15">
      <c r="A92" s="223" t="s">
        <v>242</v>
      </c>
      <c r="B92" s="347">
        <f>Margins!B92</f>
        <v>2800</v>
      </c>
      <c r="C92" s="347">
        <f>Volume!J92</f>
        <v>126.35</v>
      </c>
      <c r="D92" s="199">
        <f>Volume!M92</f>
        <v>2.723577235772353</v>
      </c>
      <c r="E92" s="191">
        <f>Volume!C92*100</f>
        <v>147</v>
      </c>
      <c r="F92" s="429">
        <f>'Open Int.'!D92*100</f>
        <v>0</v>
      </c>
      <c r="G92" s="192">
        <f>'Open Int.'!R92</f>
        <v>113.492624</v>
      </c>
      <c r="H92" s="192">
        <f>'Open Int.'!Z92</f>
        <v>3.3879440000000045</v>
      </c>
      <c r="I92" s="181">
        <f>'Open Int.'!O92</f>
        <v>0.9292394014962594</v>
      </c>
      <c r="J92" s="202">
        <f>IF(Volume!D92=0,0,Volume!F92/Volume!D92)</f>
        <v>0.058823529411764705</v>
      </c>
      <c r="K92" s="206">
        <f>IF('Open Int.'!E92=0,0,'Open Int.'!H92/'Open Int.'!E92)</f>
        <v>0.1320754716981132</v>
      </c>
    </row>
    <row r="93" spans="1:11" ht="15">
      <c r="A93" s="223" t="s">
        <v>243</v>
      </c>
      <c r="B93" s="347">
        <f>Margins!B93</f>
        <v>300</v>
      </c>
      <c r="C93" s="347">
        <f>Volume!J93</f>
        <v>952.1</v>
      </c>
      <c r="D93" s="199">
        <f>Volume!M93</f>
        <v>2.3543324016340548</v>
      </c>
      <c r="E93" s="191">
        <f>Volume!C93*100</f>
        <v>-12</v>
      </c>
      <c r="F93" s="429">
        <f>'Open Int.'!D93*100</f>
        <v>-2</v>
      </c>
      <c r="G93" s="192">
        <f>'Open Int.'!R93</f>
        <v>237.187152</v>
      </c>
      <c r="H93" s="192">
        <f>'Open Int.'!Z93</f>
        <v>0.12568199999998342</v>
      </c>
      <c r="I93" s="181">
        <f>'Open Int.'!O93</f>
        <v>0.9684489402697495</v>
      </c>
      <c r="J93" s="202">
        <f>IF(Volume!D93=0,0,Volume!F93/Volume!D93)</f>
        <v>0.07142857142857142</v>
      </c>
      <c r="K93" s="206">
        <f>IF('Open Int.'!E93=0,0,'Open Int.'!H93/'Open Int.'!E93)</f>
        <v>0.2248062015503876</v>
      </c>
    </row>
    <row r="94" spans="1:11" ht="15">
      <c r="A94" s="223" t="s">
        <v>244</v>
      </c>
      <c r="B94" s="347">
        <f>Margins!B94</f>
        <v>800</v>
      </c>
      <c r="C94" s="347">
        <f>Volume!J94</f>
        <v>381.55</v>
      </c>
      <c r="D94" s="199">
        <f>Volume!M94</f>
        <v>-0.026202017555342825</v>
      </c>
      <c r="E94" s="191">
        <f>Volume!C94*100</f>
        <v>17</v>
      </c>
      <c r="F94" s="429">
        <f>'Open Int.'!D94*100</f>
        <v>2</v>
      </c>
      <c r="G94" s="192">
        <f>'Open Int.'!R94</f>
        <v>454.013976</v>
      </c>
      <c r="H94" s="192">
        <f>'Open Int.'!Z94</f>
        <v>8.613159999999993</v>
      </c>
      <c r="I94" s="181">
        <f>'Open Int.'!O94</f>
        <v>0.918381067634799</v>
      </c>
      <c r="J94" s="202">
        <f>IF(Volume!D94=0,0,Volume!F94/Volume!D94)</f>
        <v>0.049019607843137254</v>
      </c>
      <c r="K94" s="206">
        <f>IF('Open Int.'!E94=0,0,'Open Int.'!H94/'Open Int.'!E94)</f>
        <v>0.8329896907216495</v>
      </c>
    </row>
    <row r="95" spans="1:11" ht="15">
      <c r="A95" s="223" t="s">
        <v>252</v>
      </c>
      <c r="B95" s="347">
        <f>Margins!B95</f>
        <v>700</v>
      </c>
      <c r="C95" s="347">
        <f>Volume!J95</f>
        <v>429.95</v>
      </c>
      <c r="D95" s="199">
        <f>Volume!M95</f>
        <v>3.0313922837287266</v>
      </c>
      <c r="E95" s="191">
        <f>Volume!C95*100</f>
        <v>15</v>
      </c>
      <c r="F95" s="429">
        <f>'Open Int.'!D95*100</f>
        <v>-1</v>
      </c>
      <c r="G95" s="192">
        <f>'Open Int.'!R95</f>
        <v>801.048444</v>
      </c>
      <c r="H95" s="192">
        <f>'Open Int.'!Z95</f>
        <v>18.339698999999996</v>
      </c>
      <c r="I95" s="181">
        <f>'Open Int.'!O95</f>
        <v>0.9592726179741509</v>
      </c>
      <c r="J95" s="202">
        <f>IF(Volume!D95=0,0,Volume!F95/Volume!D95)</f>
        <v>0.1244343891402715</v>
      </c>
      <c r="K95" s="206">
        <f>IF('Open Int.'!E95=0,0,'Open Int.'!H95/'Open Int.'!E95)</f>
        <v>0.27003257328990227</v>
      </c>
    </row>
    <row r="96" spans="1:11" ht="15">
      <c r="A96" s="223" t="s">
        <v>113</v>
      </c>
      <c r="B96" s="347">
        <f>Margins!B96</f>
        <v>550</v>
      </c>
      <c r="C96" s="347">
        <f>Volume!J96</f>
        <v>552.65</v>
      </c>
      <c r="D96" s="199">
        <f>Volume!M96</f>
        <v>3.6769533814839184</v>
      </c>
      <c r="E96" s="191">
        <f>Volume!C96*100</f>
        <v>50</v>
      </c>
      <c r="F96" s="429">
        <f>'Open Int.'!D96*100</f>
        <v>-1</v>
      </c>
      <c r="G96" s="192">
        <f>'Open Int.'!R96</f>
        <v>304.04868725</v>
      </c>
      <c r="H96" s="192">
        <f>'Open Int.'!Z96</f>
        <v>5.593992250000042</v>
      </c>
      <c r="I96" s="181">
        <f>'Open Int.'!O96</f>
        <v>0.9499150254923523</v>
      </c>
      <c r="J96" s="202">
        <f>IF(Volume!D96=0,0,Volume!F96/Volume!D96)</f>
        <v>0.05803571428571429</v>
      </c>
      <c r="K96" s="206">
        <f>IF('Open Int.'!E96=0,0,'Open Int.'!H96/'Open Int.'!E96)</f>
        <v>0.11094674556213018</v>
      </c>
    </row>
    <row r="97" spans="1:11" ht="15">
      <c r="A97" s="223" t="s">
        <v>164</v>
      </c>
      <c r="B97" s="347">
        <f>Margins!B97</f>
        <v>550</v>
      </c>
      <c r="C97" s="347">
        <f>Volume!J97</f>
        <v>581.45</v>
      </c>
      <c r="D97" s="199">
        <f>Volume!M97</f>
        <v>1.7143356949182311</v>
      </c>
      <c r="E97" s="191">
        <f>Volume!C97*100</f>
        <v>37</v>
      </c>
      <c r="F97" s="429">
        <f>'Open Int.'!D97*100</f>
        <v>-3</v>
      </c>
      <c r="G97" s="192">
        <f>'Open Int.'!R97</f>
        <v>438.92206875</v>
      </c>
      <c r="H97" s="192">
        <f>'Open Int.'!Z97</f>
        <v>-4.172420999999986</v>
      </c>
      <c r="I97" s="181">
        <f>'Open Int.'!O97</f>
        <v>0.9420036429872496</v>
      </c>
      <c r="J97" s="202">
        <f>IF(Volume!D97=0,0,Volume!F97/Volume!D97)</f>
        <v>0.03825136612021858</v>
      </c>
      <c r="K97" s="206">
        <f>IF('Open Int.'!E97=0,0,'Open Int.'!H97/'Open Int.'!E97)</f>
        <v>0.11891891891891893</v>
      </c>
    </row>
    <row r="98" spans="1:11" ht="15">
      <c r="A98" s="223" t="s">
        <v>219</v>
      </c>
      <c r="B98" s="347">
        <f>Margins!B98</f>
        <v>300</v>
      </c>
      <c r="C98" s="347">
        <f>Volume!J98</f>
        <v>1278.15</v>
      </c>
      <c r="D98" s="199">
        <f>Volume!M98</f>
        <v>0.32180840626350116</v>
      </c>
      <c r="E98" s="191">
        <f>Volume!C98*100</f>
        <v>56.00000000000001</v>
      </c>
      <c r="F98" s="429">
        <f>'Open Int.'!D98*100</f>
        <v>4</v>
      </c>
      <c r="G98" s="192">
        <f>'Open Int.'!R98</f>
        <v>1998.3236175</v>
      </c>
      <c r="H98" s="192">
        <f>'Open Int.'!Z98</f>
        <v>58.735378500000024</v>
      </c>
      <c r="I98" s="181">
        <f>'Open Int.'!O98</f>
        <v>0.946195912884966</v>
      </c>
      <c r="J98" s="202">
        <f>IF(Volume!D98=0,0,Volume!F98/Volume!D98)</f>
        <v>0.18911242603550296</v>
      </c>
      <c r="K98" s="206">
        <f>IF('Open Int.'!E98=0,0,'Open Int.'!H98/'Open Int.'!E98)</f>
        <v>0.3170044658193061</v>
      </c>
    </row>
    <row r="99" spans="1:11" ht="15">
      <c r="A99" s="223" t="s">
        <v>233</v>
      </c>
      <c r="B99" s="347">
        <f>Margins!B99</f>
        <v>3350</v>
      </c>
      <c r="C99" s="347">
        <f>Volume!J99</f>
        <v>67.25</v>
      </c>
      <c r="D99" s="199">
        <f>Volume!M99</f>
        <v>-0.14847809948031823</v>
      </c>
      <c r="E99" s="191">
        <f>Volume!C99*100</f>
        <v>38</v>
      </c>
      <c r="F99" s="429">
        <f>'Open Int.'!D99*100</f>
        <v>1</v>
      </c>
      <c r="G99" s="192">
        <f>'Open Int.'!R99</f>
        <v>269.01580375</v>
      </c>
      <c r="H99" s="192">
        <f>'Open Int.'!Z99</f>
        <v>0.70552674999999</v>
      </c>
      <c r="I99" s="181">
        <f>'Open Int.'!O99</f>
        <v>0.8672640482371661</v>
      </c>
      <c r="J99" s="202">
        <f>IF(Volume!D99=0,0,Volume!F99/Volume!D99)</f>
        <v>0.02295918367346939</v>
      </c>
      <c r="K99" s="206">
        <f>IF('Open Int.'!E99=0,0,'Open Int.'!H99/'Open Int.'!E99)</f>
        <v>0.14203084832904883</v>
      </c>
    </row>
    <row r="100" spans="1:11" ht="15">
      <c r="A100" s="223" t="s">
        <v>253</v>
      </c>
      <c r="B100" s="347">
        <f>Margins!B100</f>
        <v>2700</v>
      </c>
      <c r="C100" s="347">
        <f>Volume!J100</f>
        <v>86.7</v>
      </c>
      <c r="D100" s="199">
        <f>Volume!M100</f>
        <v>1.0489510489510556</v>
      </c>
      <c r="E100" s="191">
        <f>Volume!C100*100</f>
        <v>80</v>
      </c>
      <c r="F100" s="429">
        <f>'Open Int.'!D100*100</f>
        <v>5</v>
      </c>
      <c r="G100" s="192">
        <f>'Open Int.'!R100</f>
        <v>254.22174</v>
      </c>
      <c r="H100" s="192">
        <f>'Open Int.'!Z100</f>
        <v>10.399590000000018</v>
      </c>
      <c r="I100" s="181">
        <f>'Open Int.'!O100</f>
        <v>0.9157458563535912</v>
      </c>
      <c r="J100" s="202">
        <f>IF(Volume!D100=0,0,Volume!F100/Volume!D100)</f>
        <v>0.14469453376205788</v>
      </c>
      <c r="K100" s="206">
        <f>IF('Open Int.'!E100=0,0,'Open Int.'!H100/'Open Int.'!E100)</f>
        <v>0.1643765903307888</v>
      </c>
    </row>
    <row r="101" spans="1:11" ht="15">
      <c r="A101" s="223" t="s">
        <v>220</v>
      </c>
      <c r="B101" s="347">
        <f>Margins!B101</f>
        <v>600</v>
      </c>
      <c r="C101" s="347">
        <f>Volume!J101</f>
        <v>478</v>
      </c>
      <c r="D101" s="199">
        <f>Volume!M101</f>
        <v>5.553715358286403</v>
      </c>
      <c r="E101" s="191">
        <f>Volume!C101*100</f>
        <v>164</v>
      </c>
      <c r="F101" s="429">
        <f>'Open Int.'!D101*100</f>
        <v>14.000000000000002</v>
      </c>
      <c r="G101" s="192">
        <f>'Open Int.'!R101</f>
        <v>337.53492</v>
      </c>
      <c r="H101" s="192">
        <f>'Open Int.'!Z101</f>
        <v>52.64698499999997</v>
      </c>
      <c r="I101" s="181">
        <f>'Open Int.'!O101</f>
        <v>0.7574135440564194</v>
      </c>
      <c r="J101" s="202">
        <f>IF(Volume!D101=0,0,Volume!F101/Volume!D101)</f>
        <v>0.32924226254002137</v>
      </c>
      <c r="K101" s="206">
        <f>IF('Open Int.'!E101=0,0,'Open Int.'!H101/'Open Int.'!E101)</f>
        <v>0.706140350877193</v>
      </c>
    </row>
    <row r="102" spans="1:11" ht="15">
      <c r="A102" s="223" t="s">
        <v>221</v>
      </c>
      <c r="B102" s="347">
        <f>Margins!B102</f>
        <v>500</v>
      </c>
      <c r="C102" s="347">
        <f>Volume!J102</f>
        <v>1248.2</v>
      </c>
      <c r="D102" s="199">
        <f>Volume!M102</f>
        <v>1.2409765593316533</v>
      </c>
      <c r="E102" s="191">
        <f>Volume!C102*100</f>
        <v>1</v>
      </c>
      <c r="F102" s="429">
        <f>'Open Int.'!D102*100</f>
        <v>-6</v>
      </c>
      <c r="G102" s="192">
        <f>'Open Int.'!R102</f>
        <v>889.90419</v>
      </c>
      <c r="H102" s="192">
        <f>'Open Int.'!Z102</f>
        <v>-28.421375000000012</v>
      </c>
      <c r="I102" s="181">
        <f>'Open Int.'!O102</f>
        <v>0.9305701662108142</v>
      </c>
      <c r="J102" s="202">
        <f>IF(Volume!D102=0,0,Volume!F102/Volume!D102)</f>
        <v>0.47067039106145253</v>
      </c>
      <c r="K102" s="206">
        <f>IF('Open Int.'!E102=0,0,'Open Int.'!H102/'Open Int.'!E102)</f>
        <v>0.817876021143681</v>
      </c>
    </row>
    <row r="103" spans="1:11" ht="15">
      <c r="A103" s="223" t="s">
        <v>51</v>
      </c>
      <c r="B103" s="347">
        <f>Margins!B103</f>
        <v>1600</v>
      </c>
      <c r="C103" s="347">
        <f>Volume!J103</f>
        <v>165</v>
      </c>
      <c r="D103" s="199">
        <f>Volume!M103</f>
        <v>1.5697137580794163</v>
      </c>
      <c r="E103" s="191">
        <f>Volume!C103*100</f>
        <v>174</v>
      </c>
      <c r="F103" s="429">
        <f>'Open Int.'!D103*100</f>
        <v>0</v>
      </c>
      <c r="G103" s="192">
        <f>'Open Int.'!R103</f>
        <v>36.4584</v>
      </c>
      <c r="H103" s="192">
        <f>'Open Int.'!Z103</f>
        <v>0.6414240000000007</v>
      </c>
      <c r="I103" s="181">
        <f>'Open Int.'!O103</f>
        <v>0.9601737871107893</v>
      </c>
      <c r="J103" s="202">
        <f>IF(Volume!D103=0,0,Volume!F103/Volume!D103)</f>
        <v>0</v>
      </c>
      <c r="K103" s="206">
        <f>IF('Open Int.'!E103=0,0,'Open Int.'!H103/'Open Int.'!E103)</f>
        <v>0.10759493670886076</v>
      </c>
    </row>
    <row r="104" spans="1:11" ht="15">
      <c r="A104" s="223" t="s">
        <v>245</v>
      </c>
      <c r="B104" s="347">
        <f>Margins!B104</f>
        <v>375</v>
      </c>
      <c r="C104" s="347">
        <f>Volume!J104</f>
        <v>1329.75</v>
      </c>
      <c r="D104" s="199">
        <f>Volume!M104</f>
        <v>9.66105888174172</v>
      </c>
      <c r="E104" s="191">
        <f>Volume!C104*100</f>
        <v>355</v>
      </c>
      <c r="F104" s="429">
        <f>'Open Int.'!D104*100</f>
        <v>3</v>
      </c>
      <c r="G104" s="192">
        <f>'Open Int.'!R104</f>
        <v>366.063553125</v>
      </c>
      <c r="H104" s="192">
        <f>'Open Int.'!Z104</f>
        <v>41.66273812500003</v>
      </c>
      <c r="I104" s="181">
        <f>'Open Int.'!O104</f>
        <v>0.9418335376651682</v>
      </c>
      <c r="J104" s="202">
        <f>IF(Volume!D104=0,0,Volume!F104/Volume!D104)</f>
        <v>0</v>
      </c>
      <c r="K104" s="206">
        <f>IF('Open Int.'!E104=0,0,'Open Int.'!H104/'Open Int.'!E104)</f>
        <v>0</v>
      </c>
    </row>
    <row r="105" spans="1:11" ht="15">
      <c r="A105" s="223" t="s">
        <v>196</v>
      </c>
      <c r="B105" s="347">
        <f>Margins!B105</f>
        <v>1500</v>
      </c>
      <c r="C105" s="347">
        <f>Volume!J105</f>
        <v>210</v>
      </c>
      <c r="D105" s="199">
        <f>Volume!M105</f>
        <v>-1.1066635271956649</v>
      </c>
      <c r="E105" s="191">
        <f>Volume!C105*100</f>
        <v>11</v>
      </c>
      <c r="F105" s="429">
        <f>'Open Int.'!D105*100</f>
        <v>-5</v>
      </c>
      <c r="G105" s="192">
        <f>'Open Int.'!R105</f>
        <v>150.192</v>
      </c>
      <c r="H105" s="192">
        <f>'Open Int.'!Z105</f>
        <v>-9.516435000000001</v>
      </c>
      <c r="I105" s="181">
        <f>'Open Int.'!O105</f>
        <v>0.8097734899328859</v>
      </c>
      <c r="J105" s="202">
        <f>IF(Volume!D105=0,0,Volume!F105/Volume!D105)</f>
        <v>0</v>
      </c>
      <c r="K105" s="206">
        <f>IF('Open Int.'!E105=0,0,'Open Int.'!H105/'Open Int.'!E105)</f>
        <v>0.1455223880597015</v>
      </c>
    </row>
    <row r="106" spans="1:11" ht="15">
      <c r="A106" s="223" t="s">
        <v>197</v>
      </c>
      <c r="B106" s="347">
        <f>Margins!B106</f>
        <v>850</v>
      </c>
      <c r="C106" s="347">
        <f>Volume!J106</f>
        <v>320.45</v>
      </c>
      <c r="D106" s="199">
        <f>Volume!M106</f>
        <v>-3.4789156626506057</v>
      </c>
      <c r="E106" s="191">
        <f>Volume!C106*100</f>
        <v>-52</v>
      </c>
      <c r="F106" s="429">
        <f>'Open Int.'!D106*100</f>
        <v>-9</v>
      </c>
      <c r="G106" s="192">
        <f>'Open Int.'!R106</f>
        <v>10.786347</v>
      </c>
      <c r="H106" s="192">
        <f>'Open Int.'!Z106</f>
        <v>-0.9531730000000014</v>
      </c>
      <c r="I106" s="181">
        <f>'Open Int.'!O106</f>
        <v>0.9621212121212122</v>
      </c>
      <c r="J106" s="202">
        <f>IF(Volume!D106=0,0,Volume!F106/Volume!D106)</f>
        <v>0</v>
      </c>
      <c r="K106" s="206">
        <f>IF('Open Int.'!E106=0,0,'Open Int.'!H106/'Open Int.'!E106)</f>
        <v>0</v>
      </c>
    </row>
    <row r="107" spans="1:11" ht="15">
      <c r="A107" s="223" t="s">
        <v>165</v>
      </c>
      <c r="B107" s="347">
        <f>Margins!B107</f>
        <v>875</v>
      </c>
      <c r="C107" s="347">
        <f>Volume!J107</f>
        <v>525.15</v>
      </c>
      <c r="D107" s="199">
        <f>Volume!M107</f>
        <v>1.3998841475188262</v>
      </c>
      <c r="E107" s="191">
        <f>Volume!C107*100</f>
        <v>13</v>
      </c>
      <c r="F107" s="429">
        <f>'Open Int.'!D107*100</f>
        <v>-1</v>
      </c>
      <c r="G107" s="192">
        <f>'Open Int.'!R107</f>
        <v>595.152495</v>
      </c>
      <c r="H107" s="192">
        <f>'Open Int.'!Z107</f>
        <v>1.962782500000003</v>
      </c>
      <c r="I107" s="181">
        <f>'Open Int.'!O107</f>
        <v>0.807442865966646</v>
      </c>
      <c r="J107" s="202">
        <f>IF(Volume!D107=0,0,Volume!F107/Volume!D107)</f>
        <v>0.05128205128205128</v>
      </c>
      <c r="K107" s="206">
        <f>IF('Open Int.'!E107=0,0,'Open Int.'!H107/'Open Int.'!E107)</f>
        <v>0.12144702842377261</v>
      </c>
    </row>
    <row r="108" spans="1:11" ht="15">
      <c r="A108" s="223" t="s">
        <v>166</v>
      </c>
      <c r="B108" s="347">
        <f>Margins!B108</f>
        <v>450</v>
      </c>
      <c r="C108" s="347">
        <f>Volume!J108</f>
        <v>999.15</v>
      </c>
      <c r="D108" s="199">
        <f>Volume!M108</f>
        <v>2.1364681829798085</v>
      </c>
      <c r="E108" s="191">
        <f>Volume!C108*100</f>
        <v>217</v>
      </c>
      <c r="F108" s="429">
        <f>'Open Int.'!D108*100</f>
        <v>3</v>
      </c>
      <c r="G108" s="192">
        <f>'Open Int.'!R108</f>
        <v>206.7341265</v>
      </c>
      <c r="H108" s="192">
        <f>'Open Int.'!Z108</f>
        <v>9.474905250000006</v>
      </c>
      <c r="I108" s="181">
        <f>'Open Int.'!O108</f>
        <v>0.8147020443671161</v>
      </c>
      <c r="J108" s="202">
        <f>IF(Volume!D108=0,0,Volume!F108/Volume!D108)</f>
        <v>0</v>
      </c>
      <c r="K108" s="206">
        <f>IF('Open Int.'!E108=0,0,'Open Int.'!H108/'Open Int.'!E108)</f>
        <v>0</v>
      </c>
    </row>
    <row r="109" spans="1:11" ht="15">
      <c r="A109" s="223" t="s">
        <v>231</v>
      </c>
      <c r="B109" s="347">
        <f>Margins!B109</f>
        <v>250</v>
      </c>
      <c r="C109" s="347">
        <f>Volume!J109</f>
        <v>1412.3</v>
      </c>
      <c r="D109" s="199">
        <f>Volume!M109</f>
        <v>-1.286083735234507</v>
      </c>
      <c r="E109" s="191">
        <f>Volume!C109*100</f>
        <v>-50</v>
      </c>
      <c r="F109" s="429">
        <f>'Open Int.'!D109*100</f>
        <v>-1</v>
      </c>
      <c r="G109" s="192">
        <f>'Open Int.'!R109</f>
        <v>72.945295</v>
      </c>
      <c r="H109" s="192">
        <f>'Open Int.'!Z109</f>
        <v>-1.6657100000000042</v>
      </c>
      <c r="I109" s="181">
        <f>'Open Int.'!O109</f>
        <v>0.9598257502420136</v>
      </c>
      <c r="J109" s="202">
        <f>IF(Volume!D109=0,0,Volume!F109/Volume!D109)</f>
        <v>0</v>
      </c>
      <c r="K109" s="206">
        <f>IF('Open Int.'!E109=0,0,'Open Int.'!H109/'Open Int.'!E109)</f>
        <v>0.2</v>
      </c>
    </row>
    <row r="110" spans="1:11" ht="15">
      <c r="A110" s="223" t="s">
        <v>246</v>
      </c>
      <c r="B110" s="347">
        <f>Margins!B110</f>
        <v>200</v>
      </c>
      <c r="C110" s="347">
        <f>Volume!J110</f>
        <v>1463.75</v>
      </c>
      <c r="D110" s="199">
        <f>Volume!M110</f>
        <v>2.2457390332495173</v>
      </c>
      <c r="E110" s="191">
        <f>Volume!C110*100</f>
        <v>39</v>
      </c>
      <c r="F110" s="429">
        <f>'Open Int.'!D110*100</f>
        <v>6</v>
      </c>
      <c r="G110" s="192">
        <f>'Open Int.'!R110</f>
        <v>199.274925</v>
      </c>
      <c r="H110" s="192">
        <f>'Open Int.'!Z110</f>
        <v>15.915596999999991</v>
      </c>
      <c r="I110" s="181">
        <f>'Open Int.'!O110</f>
        <v>0.8599970618480975</v>
      </c>
      <c r="J110" s="202">
        <f>IF(Volume!D110=0,0,Volume!F110/Volume!D110)</f>
        <v>0.05084745762711865</v>
      </c>
      <c r="K110" s="206">
        <f>IF('Open Int.'!E110=0,0,'Open Int.'!H110/'Open Int.'!E110)</f>
        <v>0.17532467532467533</v>
      </c>
    </row>
    <row r="111" spans="1:11" ht="15">
      <c r="A111" s="223" t="s">
        <v>105</v>
      </c>
      <c r="B111" s="347">
        <f>Margins!B111</f>
        <v>7600</v>
      </c>
      <c r="C111" s="347">
        <f>Volume!J111</f>
        <v>82.5</v>
      </c>
      <c r="D111" s="199">
        <f>Volume!M111</f>
        <v>0.6711409395973119</v>
      </c>
      <c r="E111" s="191">
        <f>Volume!C111*100</f>
        <v>84</v>
      </c>
      <c r="F111" s="429">
        <f>'Open Int.'!D111*100</f>
        <v>-4</v>
      </c>
      <c r="G111" s="192">
        <f>'Open Int.'!R111</f>
        <v>149.9784</v>
      </c>
      <c r="H111" s="192">
        <f>'Open Int.'!Z111</f>
        <v>-4.48096000000001</v>
      </c>
      <c r="I111" s="181">
        <f>'Open Int.'!O111</f>
        <v>0.834866220735786</v>
      </c>
      <c r="J111" s="202">
        <f>IF(Volume!D111=0,0,Volume!F111/Volume!D111)</f>
        <v>0.02631578947368421</v>
      </c>
      <c r="K111" s="206">
        <f>IF('Open Int.'!E111=0,0,'Open Int.'!H111/'Open Int.'!E111)</f>
        <v>0.12248995983935743</v>
      </c>
    </row>
    <row r="112" spans="1:11" ht="15">
      <c r="A112" s="223" t="s">
        <v>167</v>
      </c>
      <c r="B112" s="347">
        <f>Margins!B112</f>
        <v>1350</v>
      </c>
      <c r="C112" s="347">
        <f>Volume!J112</f>
        <v>225.15</v>
      </c>
      <c r="D112" s="199">
        <f>Volume!M112</f>
        <v>0.06666666666666919</v>
      </c>
      <c r="E112" s="191">
        <f>Volume!C112*100</f>
        <v>71</v>
      </c>
      <c r="F112" s="429">
        <f>'Open Int.'!D112*100</f>
        <v>1</v>
      </c>
      <c r="G112" s="192">
        <f>'Open Int.'!R112</f>
        <v>49.45307175</v>
      </c>
      <c r="H112" s="192">
        <f>'Open Int.'!Z112</f>
        <v>0.6404467500000024</v>
      </c>
      <c r="I112" s="181">
        <f>'Open Int.'!O112</f>
        <v>0.8998156115550092</v>
      </c>
      <c r="J112" s="202">
        <f>IF(Volume!D112=0,0,Volume!F112/Volume!D112)</f>
        <v>0</v>
      </c>
      <c r="K112" s="206">
        <f>IF('Open Int.'!E112=0,0,'Open Int.'!H112/'Open Int.'!E112)</f>
        <v>0.16666666666666666</v>
      </c>
    </row>
    <row r="113" spans="1:11" ht="15">
      <c r="A113" s="223" t="s">
        <v>224</v>
      </c>
      <c r="B113" s="347">
        <f>Margins!B113</f>
        <v>412</v>
      </c>
      <c r="C113" s="347">
        <f>Volume!J113</f>
        <v>832.9</v>
      </c>
      <c r="D113" s="199">
        <f>Volume!M113</f>
        <v>1.9523838668217064</v>
      </c>
      <c r="E113" s="191">
        <f>Volume!C113*100</f>
        <v>65</v>
      </c>
      <c r="F113" s="429">
        <f>'Open Int.'!D113*100</f>
        <v>-5</v>
      </c>
      <c r="G113" s="192">
        <f>'Open Int.'!R113</f>
        <v>596.02557212</v>
      </c>
      <c r="H113" s="192">
        <f>'Open Int.'!Z113</f>
        <v>-22.345450359999973</v>
      </c>
      <c r="I113" s="181">
        <f>'Open Int.'!O113</f>
        <v>0.9590650008636076</v>
      </c>
      <c r="J113" s="202">
        <f>IF(Volume!D113=0,0,Volume!F113/Volume!D113)</f>
        <v>0.29365079365079366</v>
      </c>
      <c r="K113" s="206">
        <f>IF('Open Int.'!E113=0,0,'Open Int.'!H113/'Open Int.'!E113)</f>
        <v>0.15064478311840562</v>
      </c>
    </row>
    <row r="114" spans="1:11" ht="15">
      <c r="A114" s="223" t="s">
        <v>247</v>
      </c>
      <c r="B114" s="347">
        <f>Margins!B114</f>
        <v>800</v>
      </c>
      <c r="C114" s="347">
        <f>Volume!J114</f>
        <v>563.5</v>
      </c>
      <c r="D114" s="199">
        <f>Volume!M114</f>
        <v>2.0740874920750016</v>
      </c>
      <c r="E114" s="191">
        <f>Volume!C114*100</f>
        <v>49</v>
      </c>
      <c r="F114" s="429">
        <f>'Open Int.'!D114*100</f>
        <v>6</v>
      </c>
      <c r="G114" s="192">
        <f>'Open Int.'!R114</f>
        <v>72.3534</v>
      </c>
      <c r="H114" s="192">
        <f>'Open Int.'!Z114</f>
        <v>5.621595999999997</v>
      </c>
      <c r="I114" s="181">
        <f>'Open Int.'!O114</f>
        <v>0.8890965732087227</v>
      </c>
      <c r="J114" s="202">
        <f>IF(Volume!D114=0,0,Volume!F114/Volume!D114)</f>
        <v>0.16666666666666666</v>
      </c>
      <c r="K114" s="206">
        <f>IF('Open Int.'!E114=0,0,'Open Int.'!H114/'Open Int.'!E114)</f>
        <v>0.10810810810810811</v>
      </c>
    </row>
    <row r="115" spans="1:11" ht="15">
      <c r="A115" s="223" t="s">
        <v>201</v>
      </c>
      <c r="B115" s="347">
        <f>Margins!B115</f>
        <v>675</v>
      </c>
      <c r="C115" s="347">
        <f>Volume!J115</f>
        <v>473.05</v>
      </c>
      <c r="D115" s="199">
        <f>Volume!M115</f>
        <v>-0.5570737859995748</v>
      </c>
      <c r="E115" s="191">
        <f>Volume!C115*100</f>
        <v>-31</v>
      </c>
      <c r="F115" s="429">
        <f>'Open Int.'!D115*100</f>
        <v>0</v>
      </c>
      <c r="G115" s="192">
        <f>'Open Int.'!R115</f>
        <v>1956.308918625</v>
      </c>
      <c r="H115" s="192">
        <f>'Open Int.'!Z115</f>
        <v>10.8754953749999</v>
      </c>
      <c r="I115" s="181">
        <f>'Open Int.'!O115</f>
        <v>0.9013171854342468</v>
      </c>
      <c r="J115" s="202">
        <f>IF(Volume!D115=0,0,Volume!F115/Volume!D115)</f>
        <v>0.2523148148148148</v>
      </c>
      <c r="K115" s="206">
        <f>IF('Open Int.'!E115=0,0,'Open Int.'!H115/'Open Int.'!E115)</f>
        <v>0.18837230797670765</v>
      </c>
    </row>
    <row r="116" spans="1:11" ht="15">
      <c r="A116" s="223" t="s">
        <v>222</v>
      </c>
      <c r="B116" s="347">
        <f>Margins!B116</f>
        <v>275</v>
      </c>
      <c r="C116" s="347">
        <f>Volume!J116</f>
        <v>716.75</v>
      </c>
      <c r="D116" s="199">
        <f>Volume!M116</f>
        <v>1.832776870071745</v>
      </c>
      <c r="E116" s="191">
        <f>Volume!C116*100</f>
        <v>9</v>
      </c>
      <c r="F116" s="429">
        <f>'Open Int.'!D116*100</f>
        <v>-2</v>
      </c>
      <c r="G116" s="192">
        <f>'Open Int.'!R116</f>
        <v>188.650391875</v>
      </c>
      <c r="H116" s="192">
        <f>'Open Int.'!Z116</f>
        <v>0.1628811249999842</v>
      </c>
      <c r="I116" s="181">
        <f>'Open Int.'!O116</f>
        <v>0.9064883502246369</v>
      </c>
      <c r="J116" s="202">
        <f>IF(Volume!D116=0,0,Volume!F116/Volume!D116)</f>
        <v>0</v>
      </c>
      <c r="K116" s="206">
        <f>IF('Open Int.'!E116=0,0,'Open Int.'!H116/'Open Int.'!E116)</f>
        <v>0.041791044776119404</v>
      </c>
    </row>
    <row r="117" spans="1:11" ht="15">
      <c r="A117" s="223" t="s">
        <v>133</v>
      </c>
      <c r="B117" s="347">
        <f>Margins!B117</f>
        <v>250</v>
      </c>
      <c r="C117" s="347">
        <f>Volume!J117</f>
        <v>1148.1</v>
      </c>
      <c r="D117" s="199">
        <f>Volume!M117</f>
        <v>-0.03917983544469509</v>
      </c>
      <c r="E117" s="191">
        <f>Volume!C117*100</f>
        <v>32</v>
      </c>
      <c r="F117" s="429">
        <f>'Open Int.'!D117*100</f>
        <v>2</v>
      </c>
      <c r="G117" s="192">
        <f>'Open Int.'!R117</f>
        <v>370.09003499999994</v>
      </c>
      <c r="H117" s="192">
        <f>'Open Int.'!Z117</f>
        <v>4.0758637499999395</v>
      </c>
      <c r="I117" s="181">
        <f>'Open Int.'!O117</f>
        <v>0.895067473243369</v>
      </c>
      <c r="J117" s="202">
        <f>IF(Volume!D117=0,0,Volume!F117/Volume!D117)</f>
        <v>0.03798882681564246</v>
      </c>
      <c r="K117" s="206">
        <f>IF('Open Int.'!E117=0,0,'Open Int.'!H117/'Open Int.'!E117)</f>
        <v>0.06646751306945482</v>
      </c>
    </row>
    <row r="118" spans="1:11" ht="15">
      <c r="A118" s="223" t="s">
        <v>248</v>
      </c>
      <c r="B118" s="347">
        <f>Margins!B118</f>
        <v>411</v>
      </c>
      <c r="C118" s="347">
        <f>Volume!J118</f>
        <v>763.5</v>
      </c>
      <c r="D118" s="199">
        <f>Volume!M118</f>
        <v>0.19027622859393026</v>
      </c>
      <c r="E118" s="191">
        <f>Volume!C118*100</f>
        <v>1</v>
      </c>
      <c r="F118" s="429">
        <f>'Open Int.'!D118*100</f>
        <v>-1</v>
      </c>
      <c r="G118" s="192">
        <f>'Open Int.'!R118</f>
        <v>162.45348345</v>
      </c>
      <c r="H118" s="192">
        <f>'Open Int.'!Z118</f>
        <v>-1.6333324949999906</v>
      </c>
      <c r="I118" s="181">
        <f>'Open Int.'!O118</f>
        <v>0.9590496426501836</v>
      </c>
      <c r="J118" s="202">
        <f>IF(Volume!D118=0,0,Volume!F118/Volume!D118)</f>
        <v>0</v>
      </c>
      <c r="K118" s="206">
        <f>IF('Open Int.'!E118=0,0,'Open Int.'!H118/'Open Int.'!E118)</f>
        <v>0.11666666666666667</v>
      </c>
    </row>
    <row r="119" spans="1:11" ht="15">
      <c r="A119" s="223" t="s">
        <v>189</v>
      </c>
      <c r="B119" s="347">
        <f>Margins!B119</f>
        <v>2950</v>
      </c>
      <c r="C119" s="347">
        <f>Volume!J119</f>
        <v>98.65</v>
      </c>
      <c r="D119" s="199">
        <f>Volume!M119</f>
        <v>-1.1523046092184284</v>
      </c>
      <c r="E119" s="191">
        <f>Volume!C119*100</f>
        <v>-70</v>
      </c>
      <c r="F119" s="429">
        <f>'Open Int.'!D119*100</f>
        <v>-1</v>
      </c>
      <c r="G119" s="192">
        <f>'Open Int.'!R119</f>
        <v>77.03233225</v>
      </c>
      <c r="H119" s="192">
        <f>'Open Int.'!Z119</f>
        <v>-1.3690507499999995</v>
      </c>
      <c r="I119" s="181">
        <f>'Open Int.'!O119</f>
        <v>0.9029089535323007</v>
      </c>
      <c r="J119" s="202">
        <f>IF(Volume!D119=0,0,Volume!F119/Volume!D119)</f>
        <v>0</v>
      </c>
      <c r="K119" s="206">
        <f>IF('Open Int.'!E119=0,0,'Open Int.'!H119/'Open Int.'!E119)</f>
        <v>0.1048951048951049</v>
      </c>
    </row>
    <row r="120" spans="1:11" ht="15">
      <c r="A120" s="223" t="s">
        <v>96</v>
      </c>
      <c r="B120" s="347">
        <f>Margins!B120</f>
        <v>4200</v>
      </c>
      <c r="C120" s="347">
        <f>Volume!J120</f>
        <v>134.9</v>
      </c>
      <c r="D120" s="199">
        <f>Volume!M120</f>
        <v>1.0486891385767834</v>
      </c>
      <c r="E120" s="191">
        <f>Volume!C120*100</f>
        <v>70</v>
      </c>
      <c r="F120" s="429">
        <f>'Open Int.'!D120*100</f>
        <v>0</v>
      </c>
      <c r="G120" s="192">
        <f>'Open Int.'!R120</f>
        <v>55.921446</v>
      </c>
      <c r="H120" s="192">
        <f>'Open Int.'!Z120</f>
        <v>0.8046360000000021</v>
      </c>
      <c r="I120" s="181">
        <f>'Open Int.'!O120</f>
        <v>0.9736575481256332</v>
      </c>
      <c r="J120" s="202">
        <f>IF(Volume!D120=0,0,Volume!F120/Volume!D120)</f>
        <v>0</v>
      </c>
      <c r="K120" s="206">
        <f>IF('Open Int.'!E120=0,0,'Open Int.'!H120/'Open Int.'!E120)</f>
        <v>0.14705882352941177</v>
      </c>
    </row>
    <row r="121" spans="1:11" ht="15">
      <c r="A121" s="223" t="s">
        <v>168</v>
      </c>
      <c r="B121" s="347">
        <f>Margins!B121</f>
        <v>900</v>
      </c>
      <c r="C121" s="347">
        <f>Volume!J121</f>
        <v>505.2</v>
      </c>
      <c r="D121" s="199">
        <f>Volume!M121</f>
        <v>0.31771247021444915</v>
      </c>
      <c r="E121" s="191">
        <f>Volume!C121*100</f>
        <v>-19</v>
      </c>
      <c r="F121" s="429">
        <f>'Open Int.'!D121*100</f>
        <v>1</v>
      </c>
      <c r="G121" s="192">
        <f>'Open Int.'!R121</f>
        <v>31.782132</v>
      </c>
      <c r="H121" s="192">
        <f>'Open Int.'!Z121</f>
        <v>0.2819520000000004</v>
      </c>
      <c r="I121" s="181">
        <f>'Open Int.'!O121</f>
        <v>0.9484978540772532</v>
      </c>
      <c r="J121" s="202">
        <f>IF(Volume!D121=0,0,Volume!F121/Volume!D121)</f>
        <v>0</v>
      </c>
      <c r="K121" s="206">
        <f>IF('Open Int.'!E121=0,0,'Open Int.'!H121/'Open Int.'!E121)</f>
        <v>3</v>
      </c>
    </row>
    <row r="122" spans="1:11" ht="15">
      <c r="A122" s="223" t="s">
        <v>169</v>
      </c>
      <c r="B122" s="347">
        <f>Margins!B122</f>
        <v>6900</v>
      </c>
      <c r="C122" s="347">
        <f>Volume!J122</f>
        <v>53</v>
      </c>
      <c r="D122" s="199">
        <f>Volume!M122</f>
        <v>2.1194605009633936</v>
      </c>
      <c r="E122" s="191">
        <f>Volume!C122*100</f>
        <v>67</v>
      </c>
      <c r="F122" s="429">
        <f>'Open Int.'!D122*100</f>
        <v>-8</v>
      </c>
      <c r="G122" s="192">
        <f>'Open Int.'!R122</f>
        <v>43.18917</v>
      </c>
      <c r="H122" s="192">
        <f>'Open Int.'!Z122</f>
        <v>-2.3266109999999998</v>
      </c>
      <c r="I122" s="181">
        <f>'Open Int.'!O122</f>
        <v>0.9297205757832345</v>
      </c>
      <c r="J122" s="202">
        <f>IF(Volume!D122=0,0,Volume!F122/Volume!D122)</f>
        <v>0</v>
      </c>
      <c r="K122" s="206">
        <f>IF('Open Int.'!E122=0,0,'Open Int.'!H122/'Open Int.'!E122)</f>
        <v>0.08641975308641975</v>
      </c>
    </row>
    <row r="123" spans="1:14" ht="15">
      <c r="A123" s="223" t="s">
        <v>170</v>
      </c>
      <c r="B123" s="347">
        <f>Margins!B123</f>
        <v>525</v>
      </c>
      <c r="C123" s="347">
        <f>Volume!J123</f>
        <v>438.15</v>
      </c>
      <c r="D123" s="199">
        <f>Volume!M123</f>
        <v>-1.128286133363421</v>
      </c>
      <c r="E123" s="191">
        <f>Volume!C123*100</f>
        <v>31</v>
      </c>
      <c r="F123" s="429">
        <f>'Open Int.'!D123*100</f>
        <v>9</v>
      </c>
      <c r="G123" s="192">
        <f>'Open Int.'!R123</f>
        <v>209.5101855</v>
      </c>
      <c r="H123" s="192">
        <f>'Open Int.'!Z123</f>
        <v>13.964708625000014</v>
      </c>
      <c r="I123" s="181">
        <f>'Open Int.'!O123</f>
        <v>0.9699165568730787</v>
      </c>
      <c r="J123" s="202">
        <f>IF(Volume!D123=0,0,Volume!F123/Volume!D123)</f>
        <v>0.4666666666666667</v>
      </c>
      <c r="K123" s="206">
        <f>IF('Open Int.'!E123=0,0,'Open Int.'!H123/'Open Int.'!E123)</f>
        <v>0.16712328767123288</v>
      </c>
      <c r="N123" s="100"/>
    </row>
    <row r="124" spans="1:14" ht="15">
      <c r="A124" s="223" t="s">
        <v>52</v>
      </c>
      <c r="B124" s="347">
        <f>Margins!B124</f>
        <v>600</v>
      </c>
      <c r="C124" s="347">
        <f>Volume!J124</f>
        <v>585.1</v>
      </c>
      <c r="D124" s="199">
        <f>Volume!M124</f>
        <v>2.7753381345512156</v>
      </c>
      <c r="E124" s="191">
        <f>Volume!C124*100</f>
        <v>110.00000000000001</v>
      </c>
      <c r="F124" s="429">
        <f>'Open Int.'!D124*100</f>
        <v>9</v>
      </c>
      <c r="G124" s="192">
        <f>'Open Int.'!R124</f>
        <v>268.5609</v>
      </c>
      <c r="H124" s="192">
        <f>'Open Int.'!Z124</f>
        <v>29.181635999999997</v>
      </c>
      <c r="I124" s="181">
        <f>'Open Int.'!O124</f>
        <v>0.8640522875816994</v>
      </c>
      <c r="J124" s="202">
        <f>IF(Volume!D124=0,0,Volume!F124/Volume!D124)</f>
        <v>0.10493827160493827</v>
      </c>
      <c r="K124" s="206">
        <f>IF('Open Int.'!E124=0,0,'Open Int.'!H124/'Open Int.'!E124)</f>
        <v>0.15060240963855423</v>
      </c>
      <c r="N124" s="100"/>
    </row>
    <row r="125" spans="1:11" ht="15">
      <c r="A125" s="193" t="s">
        <v>171</v>
      </c>
      <c r="B125" s="347">
        <f>Margins!B125</f>
        <v>600</v>
      </c>
      <c r="C125" s="347">
        <f>Volume!J125</f>
        <v>396.3</v>
      </c>
      <c r="D125" s="199">
        <f>Volume!M125</f>
        <v>-0.9992505620784412</v>
      </c>
      <c r="E125" s="191">
        <f>Volume!C125*100</f>
        <v>70</v>
      </c>
      <c r="F125" s="429">
        <f>'Open Int.'!D125*100</f>
        <v>2</v>
      </c>
      <c r="G125" s="192">
        <f>'Open Int.'!R125</f>
        <v>42.895512</v>
      </c>
      <c r="H125" s="192">
        <f>'Open Int.'!Z125</f>
        <v>0.3596339999999998</v>
      </c>
      <c r="I125" s="181">
        <f>'Open Int.'!O125</f>
        <v>0.905210643015521</v>
      </c>
      <c r="J125" s="202">
        <f>IF(Volume!D125=0,0,Volume!F125/Volume!D125)</f>
        <v>0</v>
      </c>
      <c r="K125" s="206">
        <f>IF('Open Int.'!E125=0,0,'Open Int.'!H125/'Open Int.'!E125)</f>
        <v>0.05555555555555555</v>
      </c>
    </row>
    <row r="126" spans="1:11" ht="15.75" thickBot="1">
      <c r="A126" s="299" t="s">
        <v>227</v>
      </c>
      <c r="B126" s="348">
        <f>Margins!B126</f>
        <v>700</v>
      </c>
      <c r="C126" s="348">
        <f>Volume!J126</f>
        <v>348.75</v>
      </c>
      <c r="D126" s="338">
        <f>Volume!M126</f>
        <v>1.1749347258485672</v>
      </c>
      <c r="E126" s="339">
        <f>Volume!C126*100</f>
        <v>-14.000000000000002</v>
      </c>
      <c r="F126" s="430">
        <f>'Open Int.'!D126*100</f>
        <v>-1</v>
      </c>
      <c r="G126" s="204">
        <f>'Open Int.'!R126</f>
        <v>435.5922375</v>
      </c>
      <c r="H126" s="204">
        <f>'Open Int.'!Z126</f>
        <v>4.600039500000037</v>
      </c>
      <c r="I126" s="427">
        <f>'Open Int.'!O126</f>
        <v>0.9130191111360197</v>
      </c>
      <c r="J126" s="203">
        <f>IF(Volume!D126=0,0,Volume!F126/Volume!D126)</f>
        <v>0.13263525305410123</v>
      </c>
      <c r="K126" s="340">
        <f>IF('Open Int.'!E126=0,0,'Open Int.'!H126/'Open Int.'!E126)</f>
        <v>0.30800268997982516</v>
      </c>
    </row>
    <row r="127" spans="2:11" ht="15" hidden="1">
      <c r="B127" s="189"/>
      <c r="C127" s="189"/>
      <c r="D127" s="190"/>
      <c r="E127" s="191"/>
      <c r="F127" s="349"/>
      <c r="G127" s="187">
        <f>'Open Int.'!R127</f>
        <v>56452.85121765</v>
      </c>
      <c r="H127" s="138">
        <f>'Open Int.'!Z127</f>
        <v>1080.4304884350013</v>
      </c>
      <c r="I127" s="188"/>
      <c r="J127" s="138"/>
      <c r="K127" s="166"/>
    </row>
    <row r="128" spans="6:9" ht="15">
      <c r="F128" s="11"/>
      <c r="I128" s="104"/>
    </row>
    <row r="129" spans="1:8" ht="15.75">
      <c r="A129" s="14"/>
      <c r="B129" s="14"/>
      <c r="C129" s="14"/>
      <c r="D129" s="15"/>
      <c r="E129" s="16"/>
      <c r="F129" s="9"/>
      <c r="G129" s="74"/>
      <c r="H129" s="74"/>
    </row>
    <row r="130" spans="2:10" ht="15.75" thickBot="1">
      <c r="B130" s="41" t="s">
        <v>67</v>
      </c>
      <c r="C130" s="42"/>
      <c r="D130" s="17"/>
      <c r="E130" s="12"/>
      <c r="F130" s="12"/>
      <c r="G130" s="13"/>
      <c r="H130" s="18"/>
      <c r="I130" s="18"/>
      <c r="J130" s="8"/>
    </row>
    <row r="131" spans="1:11" ht="15.75" thickBot="1">
      <c r="A131" s="30"/>
      <c r="B131" s="137" t="s">
        <v>198</v>
      </c>
      <c r="C131" s="137" t="s">
        <v>88</v>
      </c>
      <c r="D131" s="290" t="s">
        <v>9</v>
      </c>
      <c r="E131" s="137" t="s">
        <v>98</v>
      </c>
      <c r="F131" s="137" t="s">
        <v>63</v>
      </c>
      <c r="G131" s="19"/>
      <c r="I131" s="12"/>
      <c r="K131" s="13"/>
    </row>
    <row r="132" spans="1:11" ht="15">
      <c r="A132" s="214" t="s">
        <v>74</v>
      </c>
      <c r="B132" s="266">
        <f>'Open Int.'!$V$4</f>
        <v>187.177151</v>
      </c>
      <c r="C132" s="266">
        <f>'Open Int.'!$V$5</f>
        <v>6.1926915</v>
      </c>
      <c r="D132" s="291">
        <f>'Open Int.'!$V$6</f>
        <v>11443.14822</v>
      </c>
      <c r="E132" s="285">
        <f>F132-(D132+C132+B132)</f>
        <v>25988.490138699985</v>
      </c>
      <c r="F132" s="285">
        <f>'Open Int.'!$V$127</f>
        <v>37625.008201199984</v>
      </c>
      <c r="G132" s="20"/>
      <c r="H132" s="43" t="s">
        <v>73</v>
      </c>
      <c r="I132" s="44"/>
      <c r="J132" s="66">
        <f>F135</f>
        <v>56452.85121764999</v>
      </c>
      <c r="K132" s="18"/>
    </row>
    <row r="133" spans="1:11" ht="15">
      <c r="A133" s="224" t="s">
        <v>75</v>
      </c>
      <c r="B133" s="267">
        <f>'Open Int.'!$W$4</f>
        <v>0.061189</v>
      </c>
      <c r="C133" s="267">
        <f>'Open Int.'!$W$5</f>
        <v>0</v>
      </c>
      <c r="D133" s="292">
        <f>'Open Int.'!$W$6</f>
        <v>5792.0873025</v>
      </c>
      <c r="E133" s="289">
        <f>F133-(D133+C133+B133)</f>
        <v>3024.460442870002</v>
      </c>
      <c r="F133" s="267">
        <f>'Open Int.'!$W$127</f>
        <v>8816.608934370002</v>
      </c>
      <c r="G133" s="21"/>
      <c r="H133" s="43" t="s">
        <v>80</v>
      </c>
      <c r="I133" s="44"/>
      <c r="J133" s="82">
        <f>'Open Int.'!$Z$127</f>
        <v>1080.4304884350013</v>
      </c>
      <c r="K133" s="139">
        <f>J133/(J132-J133)</f>
        <v>0.019512068900122265</v>
      </c>
    </row>
    <row r="134" spans="1:11" ht="15.75" thickBot="1">
      <c r="A134" s="226" t="s">
        <v>76</v>
      </c>
      <c r="B134" s="268">
        <f>'Open Int.'!$X$4</f>
        <v>0</v>
      </c>
      <c r="C134" s="268">
        <f>'Open Int.'!$X$5</f>
        <v>0.026129499999999996</v>
      </c>
      <c r="D134" s="293">
        <f>'Open Int.'!$X$6</f>
        <v>9143.777475</v>
      </c>
      <c r="E134" s="286">
        <f>F134-(D134+C134+B134)</f>
        <v>867.4304775800083</v>
      </c>
      <c r="F134" s="286">
        <f>'Open Int.'!$X$127</f>
        <v>10011.23408208001</v>
      </c>
      <c r="G134" s="20"/>
      <c r="H134" s="431"/>
      <c r="I134" s="431"/>
      <c r="J134" s="432"/>
      <c r="K134" s="433"/>
    </row>
    <row r="135" spans="1:10" ht="15.75" thickBot="1">
      <c r="A135" s="223" t="s">
        <v>11</v>
      </c>
      <c r="B135" s="31">
        <f>SUM(B132:B134)</f>
        <v>187.23834000000002</v>
      </c>
      <c r="C135" s="31">
        <f>SUM(C132:C134)</f>
        <v>6.218820999999999</v>
      </c>
      <c r="D135" s="294">
        <f>SUM(D132:D134)</f>
        <v>26379.0129975</v>
      </c>
      <c r="E135" s="31">
        <f>SUM(E132:E134)</f>
        <v>29880.381059149997</v>
      </c>
      <c r="F135" s="31">
        <f>SUM(F132:F134)</f>
        <v>56452.85121764999</v>
      </c>
      <c r="G135" s="23"/>
      <c r="H135" s="45" t="s">
        <v>81</v>
      </c>
      <c r="I135" s="46"/>
      <c r="J135" s="22">
        <f>Volume!P128</f>
        <v>0.3198465389586854</v>
      </c>
    </row>
    <row r="136" spans="1:11" ht="15">
      <c r="A136" s="214" t="s">
        <v>68</v>
      </c>
      <c r="B136" s="266">
        <f>'Open Int.'!$S$4</f>
        <v>183.995323</v>
      </c>
      <c r="C136" s="266">
        <f>'Open Int.'!$S$5</f>
        <v>6.140432499999999</v>
      </c>
      <c r="D136" s="295">
        <f>'Open Int.'!$S$6</f>
        <v>20579.4512175</v>
      </c>
      <c r="E136" s="287">
        <f>F136-(D136+C136)</f>
        <v>27036.191979264986</v>
      </c>
      <c r="F136" s="287">
        <f>'Open Int.'!$S$127</f>
        <v>47621.78362926499</v>
      </c>
      <c r="G136" s="21"/>
      <c r="H136" s="45" t="s">
        <v>82</v>
      </c>
      <c r="I136" s="46"/>
      <c r="J136" s="24">
        <f>'Open Int.'!E128</f>
        <v>0.3184962040276774</v>
      </c>
      <c r="K136" s="13"/>
    </row>
    <row r="137" spans="1:10" ht="15.75" thickBot="1">
      <c r="A137" s="226" t="s">
        <v>79</v>
      </c>
      <c r="B137" s="288">
        <f>B135-B136</f>
        <v>3.243017000000009</v>
      </c>
      <c r="C137" s="288">
        <f>C135-C136</f>
        <v>0.07838849999999997</v>
      </c>
      <c r="D137" s="296">
        <f>D135-D136</f>
        <v>5799.56178</v>
      </c>
      <c r="E137" s="288">
        <f>E135-E136</f>
        <v>2844.189079885011</v>
      </c>
      <c r="F137" s="288">
        <f>F135-F136</f>
        <v>8831.067588385005</v>
      </c>
      <c r="G137" s="21"/>
      <c r="J137" s="67"/>
    </row>
    <row r="138" ht="15">
      <c r="G138" s="93"/>
    </row>
    <row r="139" spans="4:9" ht="15">
      <c r="D139" s="51"/>
      <c r="E139" s="27"/>
      <c r="I139" s="25"/>
    </row>
    <row r="140" spans="3:8" ht="15">
      <c r="C140" s="51"/>
      <c r="D140" s="51"/>
      <c r="E140" s="102"/>
      <c r="F140" s="311"/>
      <c r="H140" s="27"/>
    </row>
    <row r="141" spans="4:7" ht="15">
      <c r="D141" s="51"/>
      <c r="E141" s="27"/>
      <c r="F141" s="27"/>
      <c r="G141" s="27"/>
    </row>
    <row r="142" spans="4:5" ht="15">
      <c r="D142" s="51"/>
      <c r="E142" s="27"/>
    </row>
    <row r="145" ht="15">
      <c r="A145" s="8" t="s">
        <v>135</v>
      </c>
    </row>
    <row r="146" ht="15">
      <c r="A146" s="8" t="s">
        <v>130</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C55" sqref="C55"/>
    </sheetView>
  </sheetViews>
  <sheetFormatPr defaultColWidth="9.140625" defaultRowHeight="12.75"/>
  <cols>
    <col min="1" max="1" width="20.28125" style="26" customWidth="1"/>
    <col min="2" max="2" width="14.7109375" style="26" customWidth="1"/>
    <col min="3" max="3" width="37.421875" style="26" bestFit="1" customWidth="1"/>
    <col min="4" max="4" width="14.7109375" style="26" hidden="1" customWidth="1"/>
    <col min="5" max="5" width="12.28125" style="26" customWidth="1"/>
    <col min="6" max="6" width="20.8515625" style="26" customWidth="1"/>
    <col min="7" max="16384" width="9.140625" style="26" customWidth="1"/>
  </cols>
  <sheetData>
    <row r="1" spans="1:4" ht="13.5">
      <c r="A1" s="507" t="s">
        <v>142</v>
      </c>
      <c r="B1" s="507"/>
      <c r="C1" s="507"/>
      <c r="D1" s="96">
        <f ca="1">NOW()</f>
        <v>39043.767415277776</v>
      </c>
    </row>
    <row r="2" spans="1:3" ht="13.5">
      <c r="A2" s="98" t="s">
        <v>143</v>
      </c>
      <c r="B2" s="98" t="s">
        <v>144</v>
      </c>
      <c r="C2" s="99" t="s">
        <v>145</v>
      </c>
    </row>
    <row r="3" spans="1:3" ht="13.5">
      <c r="A3" s="26" t="s">
        <v>251</v>
      </c>
      <c r="B3" s="96">
        <v>39051</v>
      </c>
      <c r="C3" s="97">
        <f>B3-D1</f>
        <v>7.232584722223692</v>
      </c>
    </row>
    <row r="4" spans="1:3" ht="13.5">
      <c r="A4" s="26" t="s">
        <v>254</v>
      </c>
      <c r="B4" s="96">
        <v>39079</v>
      </c>
      <c r="C4" s="97">
        <f>B4-D1</f>
        <v>35.23258472222369</v>
      </c>
    </row>
    <row r="5" spans="1:3" ht="13.5">
      <c r="A5" s="26" t="s">
        <v>256</v>
      </c>
      <c r="B5" s="96">
        <v>39107</v>
      </c>
      <c r="C5" s="97">
        <f>B5-D1</f>
        <v>63.23258472222369</v>
      </c>
    </row>
    <row r="6" spans="1:3" ht="13.5">
      <c r="A6" s="52"/>
      <c r="B6" s="101"/>
      <c r="C6" s="97"/>
    </row>
    <row r="7" spans="1:3" ht="13.5">
      <c r="A7" s="506" t="s">
        <v>146</v>
      </c>
      <c r="B7" s="506"/>
      <c r="C7" s="506"/>
    </row>
    <row r="8" spans="1:3" ht="13.5">
      <c r="A8" s="94" t="s">
        <v>129</v>
      </c>
      <c r="B8" s="95" t="s">
        <v>131</v>
      </c>
      <c r="C8" s="94" t="s">
        <v>140</v>
      </c>
    </row>
    <row r="9" spans="1:3" ht="13.5">
      <c r="A9" s="26" t="s">
        <v>33</v>
      </c>
      <c r="B9" s="452">
        <v>39048</v>
      </c>
      <c r="C9" s="26" t="s">
        <v>357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47"/>
  <sheetViews>
    <sheetView workbookViewId="0" topLeftCell="A1">
      <selection activeCell="C166" sqref="C166"/>
    </sheetView>
  </sheetViews>
  <sheetFormatPr defaultColWidth="9.140625" defaultRowHeight="12.75" outlineLevelRow="2"/>
  <cols>
    <col min="1" max="1" width="20.421875" style="444" bestFit="1" customWidth="1"/>
    <col min="2" max="2" width="15.57421875" style="444" customWidth="1"/>
    <col min="3" max="3" width="13.421875" style="444" customWidth="1"/>
    <col min="4" max="4" width="9.421875" style="451" bestFit="1" customWidth="1"/>
    <col min="5" max="16384" width="9.140625" style="444" customWidth="1"/>
  </cols>
  <sheetData>
    <row r="1" spans="1:4" ht="21.75" thickBot="1">
      <c r="A1" s="463" t="s">
        <v>257</v>
      </c>
      <c r="B1" s="464"/>
      <c r="C1" s="464"/>
      <c r="D1" s="464"/>
    </row>
    <row r="2" spans="1:4" ht="17.25" customHeight="1">
      <c r="A2" s="445" t="s">
        <v>258</v>
      </c>
      <c r="B2" s="445" t="s">
        <v>73</v>
      </c>
      <c r="C2" s="446" t="s">
        <v>84</v>
      </c>
      <c r="D2" s="450" t="s">
        <v>259</v>
      </c>
    </row>
    <row r="3" ht="17.25" customHeight="1">
      <c r="D3" s="444"/>
    </row>
    <row r="4" spans="1:4" ht="15" outlineLevel="1">
      <c r="A4" s="445" t="s">
        <v>260</v>
      </c>
      <c r="B4" s="445">
        <f>SUM(B5:B7)</f>
        <v>10105150</v>
      </c>
      <c r="C4" s="445">
        <f>SUM(C5:C7)</f>
        <v>-152700</v>
      </c>
      <c r="D4" s="450">
        <f>C4/(B4-C4)</f>
        <v>-0.014886160355240133</v>
      </c>
    </row>
    <row r="5" spans="1:4" ht="14.25" outlineLevel="2">
      <c r="A5" s="447" t="s">
        <v>16</v>
      </c>
      <c r="B5" s="448">
        <f>'Open Int.'!B15</f>
        <v>1650600</v>
      </c>
      <c r="C5" s="448">
        <f>'Open Int.'!C15</f>
        <v>50000</v>
      </c>
      <c r="D5" s="449">
        <f aca="true" t="shared" si="0" ref="D5:D68">C5/(B5-C5)</f>
        <v>0.031238285642883917</v>
      </c>
    </row>
    <row r="6" spans="1:4" ht="14.25" outlineLevel="2">
      <c r="A6" s="447" t="s">
        <v>261</v>
      </c>
      <c r="B6" s="448">
        <f>'Open Int.'!B48</f>
        <v>1112000</v>
      </c>
      <c r="C6" s="448">
        <f>'Open Int.'!C48</f>
        <v>-149600</v>
      </c>
      <c r="D6" s="449">
        <f t="shared" si="0"/>
        <v>-0.11857958148383006</v>
      </c>
    </row>
    <row r="7" spans="1:4" ht="14.25" outlineLevel="2">
      <c r="A7" s="447" t="s">
        <v>262</v>
      </c>
      <c r="B7" s="448">
        <f>'Open Int.'!B119</f>
        <v>7342550</v>
      </c>
      <c r="C7" s="448">
        <f>'Open Int.'!C119</f>
        <v>-53100</v>
      </c>
      <c r="D7" s="449">
        <f t="shared" si="0"/>
        <v>-0.007179896290386917</v>
      </c>
    </row>
    <row r="8" spans="1:4" ht="15">
      <c r="A8" s="445" t="s">
        <v>263</v>
      </c>
      <c r="B8" s="445">
        <f>SUM(B9:B13)</f>
        <v>92135522</v>
      </c>
      <c r="C8" s="445">
        <f>SUM(C9:C13)</f>
        <v>-518356</v>
      </c>
      <c r="D8" s="450">
        <f>C8/(B8-C8)</f>
        <v>-0.00559454187119939</v>
      </c>
    </row>
    <row r="9" spans="1:4" ht="14.25" outlineLevel="2">
      <c r="A9" s="447" t="s">
        <v>264</v>
      </c>
      <c r="B9" s="448">
        <f>'Open Int.'!B13</f>
        <v>72474950</v>
      </c>
      <c r="C9" s="448">
        <f>'Open Int.'!C13</f>
        <v>85950</v>
      </c>
      <c r="D9" s="449">
        <f t="shared" si="0"/>
        <v>0.001187335092348285</v>
      </c>
    </row>
    <row r="10" spans="1:4" ht="14.25" outlineLevel="2">
      <c r="A10" s="447" t="s">
        <v>265</v>
      </c>
      <c r="B10" s="448">
        <f>'Open Int.'!B36</f>
        <v>7972800</v>
      </c>
      <c r="C10" s="448">
        <f>'Open Int.'!C36</f>
        <v>-120000</v>
      </c>
      <c r="D10" s="449">
        <f t="shared" si="0"/>
        <v>-0.01482799525504152</v>
      </c>
    </row>
    <row r="11" spans="1:4" ht="14.25" outlineLevel="2">
      <c r="A11" s="447" t="s">
        <v>7</v>
      </c>
      <c r="B11" s="448">
        <f>'Open Int.'!B74</f>
        <v>2424500</v>
      </c>
      <c r="C11" s="448">
        <f>'Open Int.'!C74</f>
        <v>7150</v>
      </c>
      <c r="D11" s="449">
        <f t="shared" si="0"/>
        <v>0.0029577843506318905</v>
      </c>
    </row>
    <row r="12" spans="1:4" ht="14.25" outlineLevel="2">
      <c r="A12" s="447" t="s">
        <v>266</v>
      </c>
      <c r="B12" s="448">
        <f>'Open Int.'!B76</f>
        <v>2916000</v>
      </c>
      <c r="C12" s="448">
        <f>'Open Int.'!C76</f>
        <v>-125600</v>
      </c>
      <c r="D12" s="449">
        <f t="shared" si="0"/>
        <v>-0.04129405576012625</v>
      </c>
    </row>
    <row r="13" spans="1:4" ht="14.25" outlineLevel="2">
      <c r="A13" s="447" t="s">
        <v>109</v>
      </c>
      <c r="B13" s="448">
        <f>'Open Int.'!B113</f>
        <v>6347272</v>
      </c>
      <c r="C13" s="448">
        <f>'Open Int.'!C113</f>
        <v>-365856</v>
      </c>
      <c r="D13" s="449">
        <f t="shared" si="0"/>
        <v>-0.054498588437461644</v>
      </c>
    </row>
    <row r="14" spans="1:4" ht="15">
      <c r="A14" s="445" t="s">
        <v>267</v>
      </c>
      <c r="B14" s="445">
        <f>B8+B4</f>
        <v>102240672</v>
      </c>
      <c r="C14" s="445">
        <f>C8+C4</f>
        <v>-671056</v>
      </c>
      <c r="D14" s="450">
        <f>C14/(B14-C14)</f>
        <v>-0.006520695095120743</v>
      </c>
    </row>
    <row r="16" spans="1:4" ht="15" outlineLevel="1">
      <c r="A16" s="445" t="s">
        <v>268</v>
      </c>
      <c r="B16" s="445">
        <f>SUM(B17:B19)</f>
        <v>14054600</v>
      </c>
      <c r="C16" s="445">
        <f>SUM(C17:C19)</f>
        <v>386800</v>
      </c>
      <c r="D16" s="450">
        <f>C16/(B16-C16)</f>
        <v>0.028300092187477137</v>
      </c>
    </row>
    <row r="17" spans="1:4" ht="14.25" outlineLevel="1">
      <c r="A17" s="447" t="s">
        <v>196</v>
      </c>
      <c r="B17" s="448">
        <f>'Open Int.'!B105</f>
        <v>6691500</v>
      </c>
      <c r="C17" s="448">
        <f>'Open Int.'!C105</f>
        <v>-354000</v>
      </c>
      <c r="D17" s="449">
        <f t="shared" si="0"/>
        <v>-0.050244837130083035</v>
      </c>
    </row>
    <row r="18" spans="1:4" ht="14.25" outlineLevel="1">
      <c r="A18" s="447" t="s">
        <v>269</v>
      </c>
      <c r="B18" s="448">
        <f>'Open Int.'!B19</f>
        <v>3413000</v>
      </c>
      <c r="C18" s="448">
        <f>'Open Int.'!C19</f>
        <v>34000</v>
      </c>
      <c r="D18" s="449">
        <f t="shared" si="0"/>
        <v>0.010062148564664102</v>
      </c>
    </row>
    <row r="19" spans="1:4" ht="14.25" outlineLevel="1">
      <c r="A19" s="447" t="s">
        <v>270</v>
      </c>
      <c r="B19" s="448">
        <f>'Open Int.'!B32</f>
        <v>3950100</v>
      </c>
      <c r="C19" s="448">
        <f>'Open Int.'!C32</f>
        <v>706800</v>
      </c>
      <c r="D19" s="449">
        <f t="shared" si="0"/>
        <v>0.2179261862917399</v>
      </c>
    </row>
    <row r="20" spans="1:4" ht="15" outlineLevel="1">
      <c r="A20" s="445" t="s">
        <v>271</v>
      </c>
      <c r="B20" s="445">
        <f>SUM(B21:B33)</f>
        <v>66464550</v>
      </c>
      <c r="C20" s="445">
        <f>SUM(C21:C33)</f>
        <v>-1297750</v>
      </c>
      <c r="D20" s="450">
        <f>C20/(B20-C20)</f>
        <v>-0.019151504597689276</v>
      </c>
    </row>
    <row r="21" spans="1:4" ht="14.25" outlineLevel="2">
      <c r="A21" s="447" t="s">
        <v>272</v>
      </c>
      <c r="B21" s="448">
        <f>'Open Int.'!B9</f>
        <v>4375700</v>
      </c>
      <c r="C21" s="448">
        <f>'Open Int.'!C9</f>
        <v>102900</v>
      </c>
      <c r="D21" s="449">
        <f t="shared" si="0"/>
        <v>0.02408256880733945</v>
      </c>
    </row>
    <row r="22" spans="1:4" ht="14.25" outlineLevel="2">
      <c r="A22" s="447" t="s">
        <v>273</v>
      </c>
      <c r="B22" s="448">
        <f>'Open Int.'!B11</f>
        <v>7120800</v>
      </c>
      <c r="C22" s="448">
        <f>'Open Int.'!C11</f>
        <v>41400</v>
      </c>
      <c r="D22" s="449">
        <f t="shared" si="0"/>
        <v>0.005847953216374269</v>
      </c>
    </row>
    <row r="23" spans="1:4" ht="14.25" outlineLevel="2">
      <c r="A23" s="447" t="s">
        <v>274</v>
      </c>
      <c r="B23" s="448">
        <f>'Open Int.'!B16</f>
        <v>7554400</v>
      </c>
      <c r="C23" s="448">
        <f>'Open Int.'!C16</f>
        <v>-173600</v>
      </c>
      <c r="D23" s="449">
        <f t="shared" si="0"/>
        <v>-0.02246376811594203</v>
      </c>
    </row>
    <row r="24" spans="1:4" ht="14.25" outlineLevel="2">
      <c r="A24" s="447" t="s">
        <v>275</v>
      </c>
      <c r="B24" s="448">
        <f>'Open Int.'!B17</f>
        <v>6327000</v>
      </c>
      <c r="C24" s="448">
        <f>'Open Int.'!C17</f>
        <v>228000</v>
      </c>
      <c r="D24" s="449">
        <f t="shared" si="0"/>
        <v>0.037383177570093455</v>
      </c>
    </row>
    <row r="25" spans="1:4" ht="14.25" outlineLevel="2">
      <c r="A25" s="447" t="s">
        <v>276</v>
      </c>
      <c r="B25" s="448">
        <f>'Open Int.'!B25</f>
        <v>1651200</v>
      </c>
      <c r="C25" s="448">
        <f>'Open Int.'!C25</f>
        <v>62400</v>
      </c>
      <c r="D25" s="449">
        <f t="shared" si="0"/>
        <v>0.03927492447129909</v>
      </c>
    </row>
    <row r="26" spans="1:4" ht="14.25" outlineLevel="2">
      <c r="A26" s="447" t="s">
        <v>277</v>
      </c>
      <c r="B26" s="448">
        <f>'Open Int.'!B31</f>
        <v>373200</v>
      </c>
      <c r="C26" s="448">
        <f>'Open Int.'!C31</f>
        <v>62400</v>
      </c>
      <c r="D26" s="449">
        <f t="shared" si="0"/>
        <v>0.20077220077220076</v>
      </c>
    </row>
    <row r="27" spans="1:4" ht="14.25" outlineLevel="2">
      <c r="A27" s="447" t="s">
        <v>158</v>
      </c>
      <c r="B27" s="448">
        <f>'Open Int.'!B61</f>
        <v>1867350</v>
      </c>
      <c r="C27" s="448">
        <f>'Open Int.'!C61</f>
        <v>126850</v>
      </c>
      <c r="D27" s="449">
        <f t="shared" si="0"/>
        <v>0.07288135593220339</v>
      </c>
    </row>
    <row r="28" spans="1:4" ht="14.25" outlineLevel="2">
      <c r="A28" s="447" t="s">
        <v>278</v>
      </c>
      <c r="B28" s="448">
        <f>'Open Int.'!B89</f>
        <v>2421600</v>
      </c>
      <c r="C28" s="448">
        <f>'Open Int.'!C89</f>
        <v>87600</v>
      </c>
      <c r="D28" s="449">
        <f t="shared" si="0"/>
        <v>0.037532133676092545</v>
      </c>
    </row>
    <row r="29" spans="1:4" ht="14.25" outlineLevel="2">
      <c r="A29" s="447" t="s">
        <v>95</v>
      </c>
      <c r="B29" s="448">
        <f>'Open Int.'!B91</f>
        <v>4081200</v>
      </c>
      <c r="C29" s="448">
        <f>'Open Int.'!C91</f>
        <v>-284400</v>
      </c>
      <c r="D29" s="449">
        <f t="shared" si="0"/>
        <v>-0.0651456844420011</v>
      </c>
    </row>
    <row r="30" spans="1:4" ht="14.25" outlineLevel="2">
      <c r="A30" s="447" t="s">
        <v>19</v>
      </c>
      <c r="B30" s="448">
        <f>'Open Int.'!B102</f>
        <v>5238000</v>
      </c>
      <c r="C30" s="448">
        <f>'Open Int.'!C102</f>
        <v>-308000</v>
      </c>
      <c r="D30" s="449">
        <f t="shared" si="0"/>
        <v>-0.05553552109628561</v>
      </c>
    </row>
    <row r="31" spans="1:4" ht="14.25" outlineLevel="2">
      <c r="A31" s="447" t="s">
        <v>279</v>
      </c>
      <c r="B31" s="448">
        <f>'Open Int.'!B111</f>
        <v>13930800</v>
      </c>
      <c r="C31" s="448">
        <f>'Open Int.'!C111</f>
        <v>-646000</v>
      </c>
      <c r="D31" s="449">
        <f t="shared" si="0"/>
        <v>-0.0443169968717414</v>
      </c>
    </row>
    <row r="32" spans="1:4" ht="14.25" outlineLevel="2">
      <c r="A32" s="447" t="s">
        <v>280</v>
      </c>
      <c r="B32" s="448">
        <f>'Open Int.'!B120</f>
        <v>3981600</v>
      </c>
      <c r="C32" s="448">
        <f>'Open Int.'!C120</f>
        <v>16800</v>
      </c>
      <c r="D32" s="449">
        <f t="shared" si="0"/>
        <v>0.00423728813559322</v>
      </c>
    </row>
    <row r="33" spans="1:4" ht="14.25" outlineLevel="2">
      <c r="A33" s="447" t="s">
        <v>281</v>
      </c>
      <c r="B33" s="448">
        <f>'Open Int.'!B122</f>
        <v>7541700</v>
      </c>
      <c r="C33" s="448">
        <f>'Open Int.'!C122</f>
        <v>-614100</v>
      </c>
      <c r="D33" s="449">
        <f t="shared" si="0"/>
        <v>-0.07529610829103214</v>
      </c>
    </row>
    <row r="34" spans="1:4" ht="15">
      <c r="A34" s="445" t="s">
        <v>282</v>
      </c>
      <c r="B34" s="445">
        <f>SUM(B35:B42)</f>
        <v>48894900</v>
      </c>
      <c r="C34" s="445">
        <f>SUM(C35:C42)</f>
        <v>327400</v>
      </c>
      <c r="D34" s="450">
        <f>C34/(B34-C34)</f>
        <v>0.006741133474030988</v>
      </c>
    </row>
    <row r="35" spans="1:4" ht="14.25" outlineLevel="2">
      <c r="A35" s="447" t="s">
        <v>283</v>
      </c>
      <c r="B35" s="448">
        <f>'Open Int.'!B38</f>
        <v>897000</v>
      </c>
      <c r="C35" s="448">
        <f>'Open Int.'!C38</f>
        <v>16900</v>
      </c>
      <c r="D35" s="449">
        <f t="shared" si="0"/>
        <v>0.019202363367799114</v>
      </c>
    </row>
    <row r="36" spans="1:4" ht="14.25" outlineLevel="2">
      <c r="A36" s="447" t="s">
        <v>284</v>
      </c>
      <c r="B36" s="448">
        <f>'Open Int.'!B47</f>
        <v>2012800</v>
      </c>
      <c r="C36" s="448">
        <f>'Open Int.'!C47</f>
        <v>96000</v>
      </c>
      <c r="D36" s="449">
        <f t="shared" si="0"/>
        <v>0.05008347245409015</v>
      </c>
    </row>
    <row r="37" spans="1:4" ht="14.25" outlineLevel="2">
      <c r="A37" s="447" t="s">
        <v>47</v>
      </c>
      <c r="B37" s="448">
        <f>'Open Int.'!B53</f>
        <v>8922900</v>
      </c>
      <c r="C37" s="448">
        <f>'Open Int.'!C53</f>
        <v>98000</v>
      </c>
      <c r="D37" s="449">
        <f t="shared" si="0"/>
        <v>0.01110494169905608</v>
      </c>
    </row>
    <row r="38" spans="1:4" ht="14.25" outlineLevel="2">
      <c r="A38" s="447" t="s">
        <v>285</v>
      </c>
      <c r="B38" s="448">
        <f>'Open Int.'!B54</f>
        <v>17808000</v>
      </c>
      <c r="C38" s="448">
        <f>'Open Int.'!C54</f>
        <v>-24000</v>
      </c>
      <c r="D38" s="449">
        <f t="shared" si="0"/>
        <v>-0.0013458950201884253</v>
      </c>
    </row>
    <row r="39" spans="1:4" ht="14.25" outlineLevel="2">
      <c r="A39" s="447" t="s">
        <v>286</v>
      </c>
      <c r="B39" s="448">
        <f>'Open Int.'!B59</f>
        <v>15007300</v>
      </c>
      <c r="C39" s="448">
        <f>'Open Int.'!C59</f>
        <v>115500</v>
      </c>
      <c r="D39" s="449">
        <f t="shared" si="0"/>
        <v>0.0077559462254395035</v>
      </c>
    </row>
    <row r="40" spans="1:4" ht="14.25" outlineLevel="2">
      <c r="A40" s="447" t="s">
        <v>287</v>
      </c>
      <c r="B40" s="448">
        <f>'Open Int.'!B66</f>
        <v>476400</v>
      </c>
      <c r="C40" s="448">
        <f>'Open Int.'!C66</f>
        <v>-48600</v>
      </c>
      <c r="D40" s="449">
        <f t="shared" si="0"/>
        <v>-0.09257142857142857</v>
      </c>
    </row>
    <row r="41" spans="1:4" ht="14.25" outlineLevel="2">
      <c r="A41" s="447" t="s">
        <v>288</v>
      </c>
      <c r="B41" s="448">
        <f>'Open Int.'!B71</f>
        <v>3145000</v>
      </c>
      <c r="C41" s="448">
        <f>'Open Int.'!C71</f>
        <v>70000</v>
      </c>
      <c r="D41" s="449">
        <f t="shared" si="0"/>
        <v>0.022764227642276424</v>
      </c>
    </row>
    <row r="42" spans="1:4" ht="14.25" outlineLevel="2">
      <c r="A42" s="447" t="s">
        <v>289</v>
      </c>
      <c r="B42" s="448">
        <f>'Open Int.'!B121</f>
        <v>625500</v>
      </c>
      <c r="C42" s="448">
        <f>'Open Int.'!C121</f>
        <v>3600</v>
      </c>
      <c r="D42" s="449">
        <f t="shared" si="0"/>
        <v>0.005788712011577424</v>
      </c>
    </row>
    <row r="43" spans="1:4" ht="15">
      <c r="A43" s="445" t="s">
        <v>290</v>
      </c>
      <c r="B43" s="445">
        <f>B34+B20</f>
        <v>115359450</v>
      </c>
      <c r="C43" s="445">
        <f>C34+C20</f>
        <v>-970350</v>
      </c>
      <c r="D43" s="450">
        <f>C43/(B43-C43)</f>
        <v>-0.008341370826735712</v>
      </c>
    </row>
    <row r="45" spans="1:4" ht="15" outlineLevel="1">
      <c r="A45" s="445" t="s">
        <v>291</v>
      </c>
      <c r="B45" s="445">
        <f>SUM(B46:B49)</f>
        <v>8476650</v>
      </c>
      <c r="C45" s="445">
        <f>SUM(C46:C49)</f>
        <v>103000</v>
      </c>
      <c r="D45" s="450">
        <f>C45/(B45-C45)</f>
        <v>0.012300490228275602</v>
      </c>
    </row>
    <row r="46" spans="1:4" ht="14.25">
      <c r="A46" s="447" t="s">
        <v>292</v>
      </c>
      <c r="B46" s="448">
        <f>'Open Int.'!B73</f>
        <v>2898000</v>
      </c>
      <c r="C46" s="448">
        <f>'Open Int.'!C73</f>
        <v>30200</v>
      </c>
      <c r="D46" s="449">
        <f t="shared" si="0"/>
        <v>0.010530720412860031</v>
      </c>
    </row>
    <row r="47" spans="1:4" ht="14.25">
      <c r="A47" s="447" t="s">
        <v>293</v>
      </c>
      <c r="B47" s="448">
        <f>'Open Int.'!B93</f>
        <v>2443800</v>
      </c>
      <c r="C47" s="448">
        <f>'Open Int.'!C93</f>
        <v>-57000</v>
      </c>
      <c r="D47" s="449">
        <f t="shared" si="0"/>
        <v>-0.02279270633397313</v>
      </c>
    </row>
    <row r="48" spans="1:4" ht="14.25" outlineLevel="1">
      <c r="A48" s="447" t="s">
        <v>149</v>
      </c>
      <c r="B48" s="448">
        <f>'Open Int.'!B7</f>
        <v>399600</v>
      </c>
      <c r="C48" s="448">
        <f>'Open Int.'!C7</f>
        <v>56300</v>
      </c>
      <c r="D48" s="449">
        <f t="shared" si="0"/>
        <v>0.16399650451500145</v>
      </c>
    </row>
    <row r="49" spans="1:4" ht="14.25" outlineLevel="1">
      <c r="A49" s="447" t="s">
        <v>294</v>
      </c>
      <c r="B49" s="448">
        <f>'Open Int.'!B104</f>
        <v>2735250</v>
      </c>
      <c r="C49" s="448">
        <f>'Open Int.'!C104</f>
        <v>73500</v>
      </c>
      <c r="D49" s="449">
        <f t="shared" si="0"/>
        <v>0.027613412228796843</v>
      </c>
    </row>
    <row r="50" spans="1:4" ht="15" outlineLevel="1">
      <c r="A50" s="445" t="s">
        <v>295</v>
      </c>
      <c r="B50" s="445">
        <f>SUM(B51:B54)</f>
        <v>34728079</v>
      </c>
      <c r="C50" s="445">
        <f>SUM(C51:C54)</f>
        <v>262854</v>
      </c>
      <c r="D50" s="450">
        <f>C50/(B50-C50)</f>
        <v>0.007626643957786436</v>
      </c>
    </row>
    <row r="51" spans="1:4" ht="14.25">
      <c r="A51" s="447" t="s">
        <v>0</v>
      </c>
      <c r="B51" s="448">
        <f>'Open Int.'!B8</f>
        <v>2662500</v>
      </c>
      <c r="C51" s="448">
        <f>'Open Int.'!C8</f>
        <v>60750</v>
      </c>
      <c r="D51" s="449">
        <f t="shared" si="0"/>
        <v>0.02334966849236091</v>
      </c>
    </row>
    <row r="52" spans="1:4" ht="14.25" outlineLevel="1">
      <c r="A52" s="447" t="s">
        <v>296</v>
      </c>
      <c r="B52" s="448">
        <f>'Open Int.'!B58</f>
        <v>22353200</v>
      </c>
      <c r="C52" s="448">
        <f>'Open Int.'!C58</f>
        <v>617700</v>
      </c>
      <c r="D52" s="449">
        <f t="shared" si="0"/>
        <v>0.028418945963975983</v>
      </c>
    </row>
    <row r="53" spans="1:4" ht="14.25" outlineLevel="1">
      <c r="A53" s="447" t="s">
        <v>28</v>
      </c>
      <c r="B53" s="448">
        <f>'Open Int.'!B44</f>
        <v>8695454</v>
      </c>
      <c r="C53" s="448">
        <f>'Open Int.'!C44</f>
        <v>-428896</v>
      </c>
      <c r="D53" s="449">
        <f t="shared" si="0"/>
        <v>-0.04700564971751412</v>
      </c>
    </row>
    <row r="54" spans="1:4" ht="14.25" outlineLevel="1">
      <c r="A54" s="447" t="s">
        <v>239</v>
      </c>
      <c r="B54" s="448">
        <f>'Open Int.'!B43</f>
        <v>1016925</v>
      </c>
      <c r="C54" s="448">
        <f>'Open Int.'!C43</f>
        <v>13300</v>
      </c>
      <c r="D54" s="449">
        <f t="shared" si="0"/>
        <v>0.013251961639058413</v>
      </c>
    </row>
    <row r="55" spans="1:4" ht="15" outlineLevel="1">
      <c r="A55" s="445" t="s">
        <v>297</v>
      </c>
      <c r="B55" s="445">
        <f>SUM(B56:B61)</f>
        <v>38771860</v>
      </c>
      <c r="C55" s="445">
        <f>SUM(C56:C61)</f>
        <v>851307</v>
      </c>
      <c r="D55" s="450">
        <f>C55/(B55-C55)</f>
        <v>0.02244975172171144</v>
      </c>
    </row>
    <row r="56" spans="1:4" ht="14.25">
      <c r="A56" s="447" t="s">
        <v>298</v>
      </c>
      <c r="B56" s="448">
        <f>'Open Int.'!B30</f>
        <v>1684725</v>
      </c>
      <c r="C56" s="448">
        <f>'Open Int.'!C30</f>
        <v>42000</v>
      </c>
      <c r="D56" s="449">
        <f t="shared" si="0"/>
        <v>0.02556727388942154</v>
      </c>
    </row>
    <row r="57" spans="1:4" ht="14.25" outlineLevel="1">
      <c r="A57" s="447" t="s">
        <v>154</v>
      </c>
      <c r="B57" s="448">
        <f>'Open Int.'!B33</f>
        <v>4923000</v>
      </c>
      <c r="C57" s="448">
        <f>'Open Int.'!C33</f>
        <v>154800</v>
      </c>
      <c r="D57" s="449">
        <f t="shared" si="0"/>
        <v>0.032465081162702907</v>
      </c>
    </row>
    <row r="58" spans="1:4" ht="14.25" outlineLevel="1">
      <c r="A58" s="447" t="s">
        <v>299</v>
      </c>
      <c r="B58" s="448">
        <f>'Open Int.'!B50</f>
        <v>13327000</v>
      </c>
      <c r="C58" s="448">
        <f>'Open Int.'!C50</f>
        <v>-245000</v>
      </c>
      <c r="D58" s="449">
        <f t="shared" si="0"/>
        <v>-0.01805187150014736</v>
      </c>
    </row>
    <row r="59" spans="1:4" ht="14.25" outlineLevel="1">
      <c r="A59" s="447" t="s">
        <v>6</v>
      </c>
      <c r="B59" s="448">
        <f>'Open Int.'!B64</f>
        <v>14200875</v>
      </c>
      <c r="C59" s="448">
        <f>'Open Int.'!C64</f>
        <v>961875</v>
      </c>
      <c r="D59" s="449">
        <f t="shared" si="0"/>
        <v>0.07265465669612509</v>
      </c>
    </row>
    <row r="60" spans="1:4" ht="14.25" outlineLevel="1">
      <c r="A60" s="447" t="s">
        <v>300</v>
      </c>
      <c r="B60" s="448">
        <f>'Open Int.'!B116</f>
        <v>2536050</v>
      </c>
      <c r="C60" s="448">
        <f>'Open Int.'!C116</f>
        <v>-46750</v>
      </c>
      <c r="D60" s="449">
        <f t="shared" si="0"/>
        <v>-0.018100511073253833</v>
      </c>
    </row>
    <row r="61" spans="1:4" ht="14.25" outlineLevel="1">
      <c r="A61" s="447" t="s">
        <v>301</v>
      </c>
      <c r="B61" s="448">
        <f>'Open Int.'!B118</f>
        <v>2100210</v>
      </c>
      <c r="C61" s="448">
        <f>'Open Int.'!C118</f>
        <v>-15618</v>
      </c>
      <c r="D61" s="449">
        <f t="shared" si="0"/>
        <v>-0.007381507381507382</v>
      </c>
    </row>
    <row r="62" spans="1:4" ht="15" outlineLevel="1">
      <c r="A62" s="445" t="s">
        <v>302</v>
      </c>
      <c r="B62" s="445">
        <f>SUM(B63:B70)</f>
        <v>32159250</v>
      </c>
      <c r="C62" s="445">
        <f>SUM(C63:C70)</f>
        <v>983150</v>
      </c>
      <c r="D62" s="450">
        <f>C62/(B62-C62)</f>
        <v>0.03153537485445582</v>
      </c>
    </row>
    <row r="63" spans="1:4" ht="14.25">
      <c r="A63" s="447" t="s">
        <v>303</v>
      </c>
      <c r="B63" s="448">
        <f>'Open Int.'!B45</f>
        <v>1903850</v>
      </c>
      <c r="C63" s="448">
        <f>'Open Int.'!C45</f>
        <v>-36400</v>
      </c>
      <c r="D63" s="449">
        <f t="shared" si="0"/>
        <v>-0.018760469011725293</v>
      </c>
    </row>
    <row r="64" spans="1:4" ht="14.25" outlineLevel="1">
      <c r="A64" s="447" t="s">
        <v>29</v>
      </c>
      <c r="B64" s="448">
        <f>'Open Int.'!B60</f>
        <v>2757800</v>
      </c>
      <c r="C64" s="448">
        <f>'Open Int.'!C60</f>
        <v>111800</v>
      </c>
      <c r="D64" s="449">
        <f t="shared" si="0"/>
        <v>0.04225245653817082</v>
      </c>
    </row>
    <row r="65" spans="1:4" ht="14.25" outlineLevel="1">
      <c r="A65" s="447" t="s">
        <v>304</v>
      </c>
      <c r="B65" s="448">
        <f>'Open Int.'!B90</f>
        <v>913900</v>
      </c>
      <c r="C65" s="448">
        <f>'Open Int.'!C90</f>
        <v>-48100</v>
      </c>
      <c r="D65" s="449">
        <f t="shared" si="0"/>
        <v>-0.05</v>
      </c>
    </row>
    <row r="66" spans="1:4" ht="14.25" outlineLevel="1">
      <c r="A66" s="447" t="s">
        <v>305</v>
      </c>
      <c r="B66" s="448">
        <f>'Open Int.'!B92</f>
        <v>8142400</v>
      </c>
      <c r="C66" s="448">
        <f>'Open Int.'!C92</f>
        <v>16800</v>
      </c>
      <c r="D66" s="449">
        <f t="shared" si="0"/>
        <v>0.002067539627842867</v>
      </c>
    </row>
    <row r="67" spans="1:4" ht="14.25" outlineLevel="1">
      <c r="A67" s="447" t="s">
        <v>32</v>
      </c>
      <c r="B67" s="448">
        <f>'Open Int.'!B101</f>
        <v>5661000</v>
      </c>
      <c r="C67" s="448">
        <f>'Open Int.'!C101</f>
        <v>679200</v>
      </c>
      <c r="D67" s="449">
        <f t="shared" si="0"/>
        <v>0.13633626400096352</v>
      </c>
    </row>
    <row r="68" spans="1:4" ht="14.25" outlineLevel="1">
      <c r="A68" s="447" t="s">
        <v>133</v>
      </c>
      <c r="B68" s="448">
        <f>'Open Int.'!B117</f>
        <v>2866500</v>
      </c>
      <c r="C68" s="448">
        <f>'Open Int.'!C117</f>
        <v>57250</v>
      </c>
      <c r="D68" s="449">
        <f t="shared" si="0"/>
        <v>0.020379104743258877</v>
      </c>
    </row>
    <row r="69" spans="1:4" ht="14.25" outlineLevel="1">
      <c r="A69" s="447" t="s">
        <v>306</v>
      </c>
      <c r="B69" s="448">
        <f>'Open Int.'!B124</f>
        <v>4475400</v>
      </c>
      <c r="C69" s="448">
        <f>'Open Int.'!C124</f>
        <v>373800</v>
      </c>
      <c r="D69" s="449">
        <f>C69/(B69-C69)</f>
        <v>0.09113516676418959</v>
      </c>
    </row>
    <row r="70" spans="1:4" ht="14.25" outlineLevel="1">
      <c r="A70" s="447" t="s">
        <v>307</v>
      </c>
      <c r="B70" s="448">
        <f>'Open Int.'!B78</f>
        <v>5438400</v>
      </c>
      <c r="C70" s="448">
        <f>'Open Int.'!C78</f>
        <v>-171200</v>
      </c>
      <c r="D70" s="449">
        <f>C70/(B70-C70)</f>
        <v>-0.030519110096976613</v>
      </c>
    </row>
    <row r="71" spans="1:4" ht="15" outlineLevel="1">
      <c r="A71" s="445" t="s">
        <v>308</v>
      </c>
      <c r="B71" s="445">
        <f>SUM(B72:B83)</f>
        <v>38595760</v>
      </c>
      <c r="C71" s="445">
        <f>SUM(C72:C83)</f>
        <v>365140</v>
      </c>
      <c r="D71" s="450">
        <f>C71/(B71-C71)</f>
        <v>0.00955098295554715</v>
      </c>
    </row>
    <row r="72" spans="1:4" ht="14.25">
      <c r="A72" s="447" t="s">
        <v>309</v>
      </c>
      <c r="B72" s="448">
        <f>'Open Int.'!B14</f>
        <v>1371300</v>
      </c>
      <c r="C72" s="448">
        <f>'Open Int.'!C14</f>
        <v>-9450</v>
      </c>
      <c r="D72" s="449">
        <f aca="true" t="shared" si="1" ref="D72:D83">C72/(B72-C72)</f>
        <v>-0.006844106463878327</v>
      </c>
    </row>
    <row r="73" spans="1:4" ht="14.25" outlineLevel="1">
      <c r="A73" s="447" t="s">
        <v>310</v>
      </c>
      <c r="B73" s="448">
        <f>'Open Int.'!B29</f>
        <v>2788750</v>
      </c>
      <c r="C73" s="448">
        <f>'Open Int.'!C29</f>
        <v>-173750</v>
      </c>
      <c r="D73" s="449">
        <f t="shared" si="1"/>
        <v>-0.05864978902953587</v>
      </c>
    </row>
    <row r="74" spans="1:4" ht="14.25" outlineLevel="1">
      <c r="A74" s="447" t="s">
        <v>27</v>
      </c>
      <c r="B74" s="448">
        <f>'Open Int.'!B35</f>
        <v>3567600</v>
      </c>
      <c r="C74" s="448">
        <f>'Open Int.'!C35</f>
        <v>-81600</v>
      </c>
      <c r="D74" s="449">
        <f t="shared" si="1"/>
        <v>-0.02236106543900033</v>
      </c>
    </row>
    <row r="75" spans="1:4" ht="14.25" outlineLevel="1">
      <c r="A75" s="447" t="s">
        <v>311</v>
      </c>
      <c r="B75" s="448">
        <f>'Open Int.'!B34</f>
        <v>966500</v>
      </c>
      <c r="C75" s="448">
        <f>'Open Int.'!C34</f>
        <v>-14000</v>
      </c>
      <c r="D75" s="449">
        <f t="shared" si="1"/>
        <v>-0.014278429372768995</v>
      </c>
    </row>
    <row r="76" spans="1:4" ht="14.25" outlineLevel="1">
      <c r="A76" s="447" t="s">
        <v>155</v>
      </c>
      <c r="B76" s="448">
        <f>'Open Int.'!B40</f>
        <v>744000</v>
      </c>
      <c r="C76" s="448">
        <f>'Open Int.'!C40</f>
        <v>15300</v>
      </c>
      <c r="D76" s="449">
        <f t="shared" si="1"/>
        <v>0.02099629477151091</v>
      </c>
    </row>
    <row r="77" spans="1:4" ht="14.25" outlineLevel="1">
      <c r="A77" s="447" t="s">
        <v>312</v>
      </c>
      <c r="B77" s="448">
        <f>'Open Int.'!B77</f>
        <v>9162500</v>
      </c>
      <c r="C77" s="448">
        <f>'Open Int.'!C77</f>
        <v>275000</v>
      </c>
      <c r="D77" s="449">
        <f t="shared" si="1"/>
        <v>0.030942334739803096</v>
      </c>
    </row>
    <row r="78" spans="1:4" ht="14.25" outlineLevel="1">
      <c r="A78" s="447" t="s">
        <v>313</v>
      </c>
      <c r="B78" s="448">
        <f>'Open Int.'!B88</f>
        <v>4982250</v>
      </c>
      <c r="C78" s="448">
        <f>'Open Int.'!C88</f>
        <v>29400</v>
      </c>
      <c r="D78" s="449">
        <f t="shared" si="1"/>
        <v>0.005935976256094976</v>
      </c>
    </row>
    <row r="79" spans="1:4" ht="14.25" outlineLevel="1">
      <c r="A79" s="447" t="s">
        <v>314</v>
      </c>
      <c r="B79" s="448">
        <f>'Open Int.'!B85</f>
        <v>1074260</v>
      </c>
      <c r="C79" s="448">
        <f>'Open Int.'!C85</f>
        <v>75240</v>
      </c>
      <c r="D79" s="449">
        <f t="shared" si="1"/>
        <v>0.07531380753138076</v>
      </c>
    </row>
    <row r="80" spans="1:4" ht="14.25" outlineLevel="1">
      <c r="A80" s="447" t="s">
        <v>30</v>
      </c>
      <c r="B80" s="448">
        <f>'Open Int.'!B94</f>
        <v>10476800</v>
      </c>
      <c r="C80" s="448">
        <f>'Open Int.'!C94</f>
        <v>208000</v>
      </c>
      <c r="D80" s="449">
        <f t="shared" si="1"/>
        <v>0.020255531318167652</v>
      </c>
    </row>
    <row r="81" spans="1:4" ht="14.25" outlineLevel="1">
      <c r="A81" s="447" t="s">
        <v>315</v>
      </c>
      <c r="B81" s="448">
        <f>'Open Int.'!B106</f>
        <v>322150</v>
      </c>
      <c r="C81" s="448">
        <f>'Open Int.'!C106</f>
        <v>-31450</v>
      </c>
      <c r="D81" s="449">
        <f t="shared" si="1"/>
        <v>-0.0889423076923077</v>
      </c>
    </row>
    <row r="82" spans="1:4" ht="14.25" outlineLevel="1">
      <c r="A82" s="447" t="s">
        <v>316</v>
      </c>
      <c r="B82" s="448">
        <f>'Open Int.'!B108</f>
        <v>2068650</v>
      </c>
      <c r="C82" s="448">
        <f>'Open Int.'!C108</f>
        <v>52650</v>
      </c>
      <c r="D82" s="449">
        <f t="shared" si="1"/>
        <v>0.02611607142857143</v>
      </c>
    </row>
    <row r="83" spans="1:4" ht="14.25" outlineLevel="1">
      <c r="A83" s="447" t="s">
        <v>317</v>
      </c>
      <c r="B83" s="448">
        <f>'Open Int.'!B125</f>
        <v>1071000</v>
      </c>
      <c r="C83" s="448">
        <f>'Open Int.'!C125</f>
        <v>19800</v>
      </c>
      <c r="D83" s="449">
        <f t="shared" si="1"/>
        <v>0.018835616438356163</v>
      </c>
    </row>
    <row r="84" spans="1:4" ht="15" outlineLevel="1">
      <c r="A84" s="445" t="s">
        <v>318</v>
      </c>
      <c r="B84" s="445">
        <f>SUM(B85:B87)</f>
        <v>32328600</v>
      </c>
      <c r="C84" s="445">
        <f>SUM(C85:C87)</f>
        <v>-426050</v>
      </c>
      <c r="D84" s="450">
        <f>C84/(B84-C84)</f>
        <v>-0.013007313465416361</v>
      </c>
    </row>
    <row r="85" spans="1:4" ht="14.25">
      <c r="A85" s="447" t="s">
        <v>319</v>
      </c>
      <c r="B85" s="448">
        <f>'Open Int.'!B10</f>
        <v>7075200</v>
      </c>
      <c r="C85" s="448">
        <f>'Open Int.'!C10</f>
        <v>-26800</v>
      </c>
      <c r="D85" s="449">
        <f aca="true" t="shared" si="2" ref="D85:D113">C85/(B85-C85)</f>
        <v>-0.0037735849056603774</v>
      </c>
    </row>
    <row r="86" spans="1:4" ht="14.25" outlineLevel="1">
      <c r="A86" s="447" t="s">
        <v>320</v>
      </c>
      <c r="B86" s="448">
        <f>'Open Int.'!B12</f>
        <v>17681600</v>
      </c>
      <c r="C86" s="448">
        <f>'Open Int.'!C12</f>
        <v>-417100</v>
      </c>
      <c r="D86" s="449">
        <f t="shared" si="2"/>
        <v>-0.023045854122119267</v>
      </c>
    </row>
    <row r="87" spans="1:4" ht="14.25" outlineLevel="1">
      <c r="A87" s="447" t="s">
        <v>321</v>
      </c>
      <c r="B87" s="448">
        <f>'Open Int.'!B26</f>
        <v>7571800</v>
      </c>
      <c r="C87" s="448">
        <f>'Open Int.'!C26</f>
        <v>17850</v>
      </c>
      <c r="D87" s="449">
        <f t="shared" si="2"/>
        <v>0.0023630021379543154</v>
      </c>
    </row>
    <row r="88" spans="1:4" ht="15" outlineLevel="1">
      <c r="A88" s="445" t="s">
        <v>322</v>
      </c>
      <c r="B88" s="445">
        <f>SUM(B89:B99)</f>
        <v>120162200</v>
      </c>
      <c r="C88" s="445">
        <f>SUM(C89:C99)</f>
        <v>-100750</v>
      </c>
      <c r="D88" s="450">
        <f>C88/(B88-C88)</f>
        <v>-0.0008377476188634987</v>
      </c>
    </row>
    <row r="89" spans="1:4" ht="14.25">
      <c r="A89" s="447" t="s">
        <v>323</v>
      </c>
      <c r="B89" s="448">
        <f>'Open Int.'!B23</f>
        <v>4252500</v>
      </c>
      <c r="C89" s="448">
        <f>'Open Int.'!C23</f>
        <v>-58500</v>
      </c>
      <c r="D89" s="449">
        <f t="shared" si="2"/>
        <v>-0.013569937369519834</v>
      </c>
    </row>
    <row r="90" spans="1:4" ht="14.25" outlineLevel="1">
      <c r="A90" s="447" t="s">
        <v>2</v>
      </c>
      <c r="B90" s="448">
        <f>'Open Int.'!B24</f>
        <v>4006200</v>
      </c>
      <c r="C90" s="448">
        <f>'Open Int.'!C24</f>
        <v>147400</v>
      </c>
      <c r="D90" s="449">
        <f t="shared" si="2"/>
        <v>0.03819840364880274</v>
      </c>
    </row>
    <row r="91" spans="1:4" ht="14.25" outlineLevel="1">
      <c r="A91" s="447" t="s">
        <v>324</v>
      </c>
      <c r="B91" s="448">
        <f>'Open Int.'!B37</f>
        <v>19741100</v>
      </c>
      <c r="C91" s="448">
        <f>'Open Int.'!C37</f>
        <v>-333350</v>
      </c>
      <c r="D91" s="449">
        <f t="shared" si="2"/>
        <v>-0.016605685336335493</v>
      </c>
    </row>
    <row r="92" spans="1:4" ht="14.25" outlineLevel="1">
      <c r="A92" s="447" t="s">
        <v>103</v>
      </c>
      <c r="B92" s="448">
        <f>'Open Int.'!B39</f>
        <v>4581000</v>
      </c>
      <c r="C92" s="448">
        <f>'Open Int.'!C39</f>
        <v>4500</v>
      </c>
      <c r="D92" s="449">
        <f t="shared" si="2"/>
        <v>0.0009832841691248771</v>
      </c>
    </row>
    <row r="93" spans="1:4" ht="14.25" outlineLevel="1">
      <c r="A93" s="447" t="s">
        <v>18</v>
      </c>
      <c r="B93" s="448">
        <f>'Open Int.'!B51</f>
        <v>5850000</v>
      </c>
      <c r="C93" s="448">
        <f>'Open Int.'!C51</f>
        <v>-250900</v>
      </c>
      <c r="D93" s="449">
        <f t="shared" si="2"/>
        <v>-0.04112507990624334</v>
      </c>
    </row>
    <row r="94" spans="1:4" ht="14.25" outlineLevel="1">
      <c r="A94" s="447" t="s">
        <v>50</v>
      </c>
      <c r="B94" s="448">
        <f>'Open Int.'!B87</f>
        <v>6357600</v>
      </c>
      <c r="C94" s="448">
        <f>'Open Int.'!C87</f>
        <v>-12600</v>
      </c>
      <c r="D94" s="449">
        <f t="shared" si="2"/>
        <v>-0.0019779598756710934</v>
      </c>
    </row>
    <row r="95" spans="1:4" ht="14.25" outlineLevel="1">
      <c r="A95" s="447" t="s">
        <v>104</v>
      </c>
      <c r="B95" s="448">
        <f>'Open Int.'!B62</f>
        <v>1529400</v>
      </c>
      <c r="C95" s="448">
        <f>'Open Int.'!C62</f>
        <v>-20400</v>
      </c>
      <c r="D95" s="449">
        <f t="shared" si="2"/>
        <v>-0.01316298877274487</v>
      </c>
    </row>
    <row r="96" spans="1:4" ht="14.25" outlineLevel="1">
      <c r="A96" s="447" t="s">
        <v>48</v>
      </c>
      <c r="B96" s="448">
        <f>'Open Int.'!B63</f>
        <v>19142200</v>
      </c>
      <c r="C96" s="448">
        <f>'Open Int.'!C63</f>
        <v>-195800</v>
      </c>
      <c r="D96" s="449">
        <f t="shared" si="2"/>
        <v>-0.01012514220705347</v>
      </c>
    </row>
    <row r="97" spans="1:4" ht="14.25" outlineLevel="1">
      <c r="A97" s="447" t="s">
        <v>161</v>
      </c>
      <c r="B97" s="448">
        <f>'Open Int.'!B79</f>
        <v>10769000</v>
      </c>
      <c r="C97" s="448">
        <f>'Open Int.'!C79</f>
        <v>35600</v>
      </c>
      <c r="D97" s="449">
        <f t="shared" si="2"/>
        <v>0.003316749585406302</v>
      </c>
    </row>
    <row r="98" spans="1:4" ht="14.25" outlineLevel="1">
      <c r="A98" s="447" t="s">
        <v>325</v>
      </c>
      <c r="B98" s="448">
        <f>'Open Int.'!B98</f>
        <v>9883800</v>
      </c>
      <c r="C98" s="448">
        <f>'Open Int.'!C98</f>
        <v>395700</v>
      </c>
      <c r="D98" s="449">
        <f t="shared" si="2"/>
        <v>0.04170487241913555</v>
      </c>
    </row>
    <row r="99" spans="1:4" ht="14.25" outlineLevel="1">
      <c r="A99" s="447" t="s">
        <v>326</v>
      </c>
      <c r="B99" s="448">
        <f>'Open Int.'!B99</f>
        <v>34049400</v>
      </c>
      <c r="C99" s="448">
        <f>'Open Int.'!C99</f>
        <v>187600</v>
      </c>
      <c r="D99" s="449">
        <f t="shared" si="2"/>
        <v>0.00554016620498615</v>
      </c>
    </row>
    <row r="100" spans="1:4" ht="15" outlineLevel="1">
      <c r="A100" s="445" t="s">
        <v>327</v>
      </c>
      <c r="B100" s="445">
        <f>SUM(B101:B109)</f>
        <v>143565010</v>
      </c>
      <c r="C100" s="445">
        <f>SUM(C101:C109)</f>
        <v>2197125</v>
      </c>
      <c r="D100" s="450">
        <f>C100/(B100-C100)</f>
        <v>0.01554189623760729</v>
      </c>
    </row>
    <row r="101" spans="1:4" ht="14.25">
      <c r="A101" s="447" t="s">
        <v>328</v>
      </c>
      <c r="B101" s="448">
        <f>'Open Int.'!B49</f>
        <v>53397410</v>
      </c>
      <c r="C101" s="448">
        <f>'Open Int.'!C49</f>
        <v>805475</v>
      </c>
      <c r="D101" s="449">
        <f t="shared" si="2"/>
        <v>0.015315561216753102</v>
      </c>
    </row>
    <row r="102" spans="1:4" ht="14.25" outlineLevel="1">
      <c r="A102" s="447" t="s">
        <v>329</v>
      </c>
      <c r="B102" s="448">
        <f>'Open Int.'!B70</f>
        <v>8400000</v>
      </c>
      <c r="C102" s="448">
        <f>'Open Int.'!C70</f>
        <v>12000</v>
      </c>
      <c r="D102" s="449">
        <f t="shared" si="2"/>
        <v>0.001430615164520744</v>
      </c>
    </row>
    <row r="103" spans="1:4" ht="14.25" outlineLevel="1">
      <c r="A103" s="447" t="s">
        <v>330</v>
      </c>
      <c r="B103" s="448">
        <f>'Open Int.'!B68</f>
        <v>264500</v>
      </c>
      <c r="C103" s="448">
        <f>'Open Int.'!C68</f>
        <v>4000</v>
      </c>
      <c r="D103" s="449">
        <f t="shared" si="2"/>
        <v>0.015355086372360844</v>
      </c>
    </row>
    <row r="104" spans="1:4" ht="14.25" outlineLevel="1">
      <c r="A104" s="447" t="s">
        <v>331</v>
      </c>
      <c r="B104" s="448">
        <f>'Open Int.'!B75</f>
        <v>4449600</v>
      </c>
      <c r="C104" s="448">
        <f>'Open Int.'!C75</f>
        <v>140400</v>
      </c>
      <c r="D104" s="449">
        <f t="shared" si="2"/>
        <v>0.03258145363408521</v>
      </c>
    </row>
    <row r="105" spans="1:4" ht="14.25" outlineLevel="1">
      <c r="A105" s="447" t="s">
        <v>49</v>
      </c>
      <c r="B105" s="448">
        <f>'Open Int.'!B82</f>
        <v>3659300</v>
      </c>
      <c r="C105" s="448">
        <f>'Open Int.'!C82</f>
        <v>80500</v>
      </c>
      <c r="D105" s="449">
        <f t="shared" si="2"/>
        <v>0.02249357326478149</v>
      </c>
    </row>
    <row r="106" spans="1:4" ht="14.25" outlineLevel="1">
      <c r="A106" s="447" t="s">
        <v>332</v>
      </c>
      <c r="B106" s="448">
        <f>'Open Int.'!B84</f>
        <v>6619800</v>
      </c>
      <c r="C106" s="448">
        <f>'Open Int.'!C84</f>
        <v>41300</v>
      </c>
      <c r="D106" s="449">
        <f t="shared" si="2"/>
        <v>0.006278026905829596</v>
      </c>
    </row>
    <row r="107" spans="1:4" ht="14.25" outlineLevel="1">
      <c r="A107" s="447" t="s">
        <v>253</v>
      </c>
      <c r="B107" s="448">
        <f>'Open Int.'!B100</f>
        <v>23144400</v>
      </c>
      <c r="C107" s="448">
        <f>'Open Int.'!C100</f>
        <v>1063800</v>
      </c>
      <c r="D107" s="449">
        <f t="shared" si="2"/>
        <v>0.04817803864025434</v>
      </c>
    </row>
    <row r="108" spans="1:4" ht="14.25" outlineLevel="1">
      <c r="A108" s="447" t="s">
        <v>333</v>
      </c>
      <c r="B108" s="448">
        <f>'Open Int.'!B107</f>
        <v>10953250</v>
      </c>
      <c r="C108" s="448">
        <f>'Open Int.'!C107</f>
        <v>-107625</v>
      </c>
      <c r="D108" s="449">
        <f t="shared" si="2"/>
        <v>-0.009730242860533186</v>
      </c>
    </row>
    <row r="109" spans="1:4" ht="14.25" outlineLevel="1">
      <c r="A109" s="447" t="s">
        <v>334</v>
      </c>
      <c r="B109" s="448">
        <f>'Open Int.'!B115</f>
        <v>32676750</v>
      </c>
      <c r="C109" s="448">
        <f>'Open Int.'!C115</f>
        <v>157275</v>
      </c>
      <c r="D109" s="449">
        <f t="shared" si="2"/>
        <v>0.004836332689872761</v>
      </c>
    </row>
    <row r="110" spans="1:4" ht="15" outlineLevel="1">
      <c r="A110" s="445" t="s">
        <v>335</v>
      </c>
      <c r="B110" s="445">
        <f>SUM(B111:B113)</f>
        <v>16708000</v>
      </c>
      <c r="C110" s="445">
        <f>SUM(C111:C113)</f>
        <v>130350</v>
      </c>
      <c r="D110" s="450">
        <f>C110/(B110-C110)</f>
        <v>0.007862996263040902</v>
      </c>
    </row>
    <row r="111" spans="1:4" ht="14.25">
      <c r="A111" s="447" t="s">
        <v>187</v>
      </c>
      <c r="B111" s="448">
        <f>'Open Int.'!B83</f>
        <v>5064400</v>
      </c>
      <c r="C111" s="448">
        <f>'Open Int.'!C83</f>
        <v>211200</v>
      </c>
      <c r="D111" s="449">
        <f t="shared" si="2"/>
        <v>0.043517679057116954</v>
      </c>
    </row>
    <row r="112" spans="1:4" ht="14.25" outlineLevel="1">
      <c r="A112" s="447" t="s">
        <v>336</v>
      </c>
      <c r="B112" s="448">
        <f>'Open Int.'!B109</f>
        <v>515000</v>
      </c>
      <c r="C112" s="448">
        <f>'Open Int.'!C109</f>
        <v>-5250</v>
      </c>
      <c r="D112" s="449">
        <f t="shared" si="2"/>
        <v>-0.010091302258529554</v>
      </c>
    </row>
    <row r="113" spans="1:4" ht="14.25" outlineLevel="1">
      <c r="A113" s="447" t="s">
        <v>337</v>
      </c>
      <c r="B113" s="448">
        <f>'Open Int.'!B126</f>
        <v>11128600</v>
      </c>
      <c r="C113" s="448">
        <f>'Open Int.'!C126</f>
        <v>-75600</v>
      </c>
      <c r="D113" s="449">
        <f t="shared" si="2"/>
        <v>-0.006747469698862927</v>
      </c>
    </row>
    <row r="114" spans="1:4" ht="15" outlineLevel="1">
      <c r="A114" s="445" t="s">
        <v>338</v>
      </c>
      <c r="B114" s="445">
        <f>SUM(B115:B121)</f>
        <v>36691000</v>
      </c>
      <c r="C114" s="445">
        <f>SUM(C115:C121)</f>
        <v>34600</v>
      </c>
      <c r="D114" s="450">
        <f>C114/(B114-C114)</f>
        <v>0.0009439006558199933</v>
      </c>
    </row>
    <row r="115" spans="1:4" ht="14.25">
      <c r="A115" s="447" t="s">
        <v>44</v>
      </c>
      <c r="B115" s="448">
        <f>'Open Int.'!B18</f>
        <v>795850</v>
      </c>
      <c r="C115" s="448">
        <f>'Open Int.'!C18</f>
        <v>-64350</v>
      </c>
      <c r="D115" s="449">
        <f aca="true" t="shared" si="3" ref="D115:D146">C115/(B115-C115)</f>
        <v>-0.0748081841432225</v>
      </c>
    </row>
    <row r="116" spans="1:4" ht="14.25" outlineLevel="1">
      <c r="A116" s="447" t="s">
        <v>1</v>
      </c>
      <c r="B116" s="448">
        <f>'Open Int.'!B21</f>
        <v>940650</v>
      </c>
      <c r="C116" s="448">
        <f>'Open Int.'!C21</f>
        <v>-15150</v>
      </c>
      <c r="D116" s="449">
        <f t="shared" si="3"/>
        <v>-0.015850596359070934</v>
      </c>
    </row>
    <row r="117" spans="1:4" ht="14.25" outlineLevel="1">
      <c r="A117" s="447" t="s">
        <v>175</v>
      </c>
      <c r="B117" s="448">
        <f>'Open Int.'!B27</f>
        <v>1177000</v>
      </c>
      <c r="C117" s="448">
        <f>'Open Int.'!C27</f>
        <v>4400</v>
      </c>
      <c r="D117" s="449">
        <f t="shared" si="3"/>
        <v>0.00375234521575985</v>
      </c>
    </row>
    <row r="118" spans="1:4" ht="14.25" outlineLevel="1">
      <c r="A118" s="447" t="s">
        <v>339</v>
      </c>
      <c r="B118" s="448">
        <f>'Open Int.'!B96</f>
        <v>5088600</v>
      </c>
      <c r="C118" s="448">
        <f>'Open Int.'!C96</f>
        <v>-71500</v>
      </c>
      <c r="D118" s="449">
        <f t="shared" si="3"/>
        <v>-0.01385632061394159</v>
      </c>
    </row>
    <row r="119" spans="1:4" ht="14.25" outlineLevel="1">
      <c r="A119" s="447" t="s">
        <v>340</v>
      </c>
      <c r="B119" s="448">
        <f>'Open Int.'!B69</f>
        <v>26112500</v>
      </c>
      <c r="C119" s="448">
        <f>'Open Int.'!C69</f>
        <v>25000</v>
      </c>
      <c r="D119" s="449">
        <f t="shared" si="3"/>
        <v>0.0009583133684714902</v>
      </c>
    </row>
    <row r="120" spans="1:4" ht="14.25" outlineLevel="1">
      <c r="A120" s="447" t="s">
        <v>341</v>
      </c>
      <c r="B120" s="448">
        <f>'Open Int.'!B110</f>
        <v>1325200</v>
      </c>
      <c r="C120" s="448">
        <f>'Open Int.'!C110</f>
        <v>80200</v>
      </c>
      <c r="D120" s="449">
        <f t="shared" si="3"/>
        <v>0.06441767068273092</v>
      </c>
    </row>
    <row r="121" spans="1:4" ht="14.25" outlineLevel="1">
      <c r="A121" s="447" t="s">
        <v>33</v>
      </c>
      <c r="B121" s="448">
        <f>'Open Int.'!B114</f>
        <v>1251200</v>
      </c>
      <c r="C121" s="448">
        <f>'Open Int.'!C114</f>
        <v>76000</v>
      </c>
      <c r="D121" s="449">
        <f t="shared" si="3"/>
        <v>0.06466984343090537</v>
      </c>
    </row>
    <row r="122" spans="1:4" ht="15" outlineLevel="1">
      <c r="A122" s="445" t="s">
        <v>342</v>
      </c>
      <c r="B122" s="445">
        <f>SUM(B123:B126)</f>
        <v>53024550</v>
      </c>
      <c r="C122" s="445">
        <f>SUM(C123:C126)</f>
        <v>1067125</v>
      </c>
      <c r="D122" s="450">
        <f>C122/(B122-C122)</f>
        <v>0.020538450471708325</v>
      </c>
    </row>
    <row r="123" spans="1:4" ht="14.25">
      <c r="A123" s="447" t="s">
        <v>343</v>
      </c>
      <c r="B123" s="448">
        <f>'Open Int.'!B20</f>
        <v>11747000</v>
      </c>
      <c r="C123" s="448">
        <f>'Open Int.'!C20</f>
        <v>813000</v>
      </c>
      <c r="D123" s="449">
        <f t="shared" si="3"/>
        <v>0.07435522224254619</v>
      </c>
    </row>
    <row r="124" spans="1:4" ht="14.25" outlineLevel="1">
      <c r="A124" s="447" t="s">
        <v>8</v>
      </c>
      <c r="B124" s="448">
        <f>'Open Int.'!B80</f>
        <v>20817600</v>
      </c>
      <c r="C124" s="448">
        <f>'Open Int.'!C80</f>
        <v>80000</v>
      </c>
      <c r="D124" s="449">
        <f t="shared" si="3"/>
        <v>0.003857727027235553</v>
      </c>
    </row>
    <row r="125" spans="1:4" ht="14.25" outlineLevel="1">
      <c r="A125" s="447" t="s">
        <v>252</v>
      </c>
      <c r="B125" s="448">
        <f>'Open Int.'!B95</f>
        <v>15901900</v>
      </c>
      <c r="C125" s="448">
        <f>'Open Int.'!C95</f>
        <v>-183400</v>
      </c>
      <c r="D125" s="449">
        <f t="shared" si="3"/>
        <v>-0.011401714608990818</v>
      </c>
    </row>
    <row r="126" spans="1:4" ht="14.25" outlineLevel="1">
      <c r="A126" s="447" t="s">
        <v>170</v>
      </c>
      <c r="B126" s="448">
        <f>'Open Int.'!B123</f>
        <v>4558050</v>
      </c>
      <c r="C126" s="448">
        <f>'Open Int.'!C123</f>
        <v>357525</v>
      </c>
      <c r="D126" s="449">
        <f t="shared" si="3"/>
        <v>0.08511436070491189</v>
      </c>
    </row>
    <row r="127" spans="1:4" ht="15" outlineLevel="1">
      <c r="A127" s="445" t="s">
        <v>344</v>
      </c>
      <c r="B127" s="445">
        <f>SUM(B128:B131)</f>
        <v>48933100</v>
      </c>
      <c r="C127" s="445">
        <f>SUM(C128:C131)</f>
        <v>-376250</v>
      </c>
      <c r="D127" s="450">
        <f>C127/(B127-C127)</f>
        <v>-0.007630398697204485</v>
      </c>
    </row>
    <row r="128" spans="1:4" ht="14.25">
      <c r="A128" s="447" t="s">
        <v>345</v>
      </c>
      <c r="B128" s="448">
        <f>'Open Int.'!B28</f>
        <v>5906400</v>
      </c>
      <c r="C128" s="448">
        <f>'Open Int.'!C28</f>
        <v>13800</v>
      </c>
      <c r="D128" s="449">
        <f t="shared" si="3"/>
        <v>0.00234192037470726</v>
      </c>
    </row>
    <row r="129" spans="1:4" ht="14.25" outlineLevel="1">
      <c r="A129" s="447" t="s">
        <v>181</v>
      </c>
      <c r="B129" s="448">
        <f>'Open Int.'!B42</f>
        <v>7212750</v>
      </c>
      <c r="C129" s="448">
        <f>'Open Int.'!C42</f>
        <v>2950</v>
      </c>
      <c r="D129" s="449">
        <f t="shared" si="3"/>
        <v>0.0004091653027823241</v>
      </c>
    </row>
    <row r="130" spans="1:4" ht="14.25" outlineLevel="1">
      <c r="A130" s="447" t="s">
        <v>346</v>
      </c>
      <c r="B130" s="448">
        <f>'Open Int.'!B81</f>
        <v>33712000</v>
      </c>
      <c r="C130" s="448">
        <f>'Open Int.'!C81</f>
        <v>-420000</v>
      </c>
      <c r="D130" s="449">
        <f t="shared" si="3"/>
        <v>-0.012305168170631665</v>
      </c>
    </row>
    <row r="131" spans="1:4" ht="14.25" outlineLevel="1">
      <c r="A131" s="447" t="s">
        <v>347</v>
      </c>
      <c r="B131" s="448">
        <f>'Open Int.'!B112</f>
        <v>2101950</v>
      </c>
      <c r="C131" s="448">
        <f>'Open Int.'!C112</f>
        <v>27000</v>
      </c>
      <c r="D131" s="449">
        <f t="shared" si="3"/>
        <v>0.013012361743656473</v>
      </c>
    </row>
    <row r="132" spans="1:4" ht="15" outlineLevel="1">
      <c r="A132" s="445" t="s">
        <v>348</v>
      </c>
      <c r="B132" s="445">
        <f>SUM(B133:B137)</f>
        <v>106457200</v>
      </c>
      <c r="C132" s="445">
        <f>SUM(C133:C137)</f>
        <v>-1794400</v>
      </c>
      <c r="D132" s="450">
        <f>C132/(B132-C132)</f>
        <v>-0.016576198411847955</v>
      </c>
    </row>
    <row r="133" spans="1:4" ht="14.25">
      <c r="A133" s="447" t="s">
        <v>4</v>
      </c>
      <c r="B133" s="448">
        <f>'Open Int.'!B46</f>
        <v>909600</v>
      </c>
      <c r="C133" s="448">
        <f>'Open Int.'!C46</f>
        <v>-28800</v>
      </c>
      <c r="D133" s="449">
        <f t="shared" si="3"/>
        <v>-0.030690537084398978</v>
      </c>
    </row>
    <row r="134" spans="1:4" ht="14.25" outlineLevel="1">
      <c r="A134" s="447" t="s">
        <v>200</v>
      </c>
      <c r="B134" s="448">
        <f>'Open Int.'!B55</f>
        <v>19511300</v>
      </c>
      <c r="C134" s="448">
        <f>'Open Int.'!C55</f>
        <v>230100</v>
      </c>
      <c r="D134" s="449">
        <f t="shared" si="3"/>
        <v>0.01193390452876377</v>
      </c>
    </row>
    <row r="135" spans="1:4" ht="14.25" outlineLevel="1">
      <c r="A135" s="447" t="s">
        <v>191</v>
      </c>
      <c r="B135" s="448">
        <f>'Open Int.'!B56</f>
        <v>76041000</v>
      </c>
      <c r="C135" s="448">
        <f>'Open Int.'!C56</f>
        <v>-1764000</v>
      </c>
      <c r="D135" s="449">
        <f t="shared" si="3"/>
        <v>-0.022672064777327937</v>
      </c>
    </row>
    <row r="136" spans="1:4" ht="14.25" outlineLevel="1">
      <c r="A136" s="447" t="s">
        <v>349</v>
      </c>
      <c r="B136" s="448">
        <f>'Open Int.'!B72</f>
        <v>3015800</v>
      </c>
      <c r="C136" s="448">
        <f>'Open Int.'!C72</f>
        <v>-23800</v>
      </c>
      <c r="D136" s="449">
        <f t="shared" si="3"/>
        <v>-0.007829977628635347</v>
      </c>
    </row>
    <row r="137" spans="1:4" ht="14.25" outlineLevel="1">
      <c r="A137" s="447" t="s">
        <v>350</v>
      </c>
      <c r="B137" s="448">
        <f>'Open Int.'!B97</f>
        <v>6979500</v>
      </c>
      <c r="C137" s="448">
        <f>'Open Int.'!C97</f>
        <v>-207900</v>
      </c>
      <c r="D137" s="449">
        <f t="shared" si="3"/>
        <v>-0.028925619834710745</v>
      </c>
    </row>
    <row r="138" spans="1:4" ht="15" outlineLevel="1">
      <c r="A138" s="445" t="s">
        <v>351</v>
      </c>
      <c r="B138" s="445">
        <f>SUM(B139:B139)</f>
        <v>1929600</v>
      </c>
      <c r="C138" s="445">
        <f>SUM(C139:C139)</f>
        <v>3200</v>
      </c>
      <c r="D138" s="450">
        <f>C138/(B138-C138)</f>
        <v>0.0016611295681063123</v>
      </c>
    </row>
    <row r="139" spans="1:4" ht="14.25">
      <c r="A139" s="447" t="s">
        <v>51</v>
      </c>
      <c r="B139" s="448">
        <f>'Open Int.'!B103</f>
        <v>1929600</v>
      </c>
      <c r="C139" s="448">
        <f>'Open Int.'!C103</f>
        <v>3200</v>
      </c>
      <c r="D139" s="449">
        <f t="shared" si="3"/>
        <v>0.0016611295681063123</v>
      </c>
    </row>
    <row r="140" spans="1:4" ht="15">
      <c r="A140" s="445" t="s">
        <v>352</v>
      </c>
      <c r="B140" s="445">
        <f>SUM(B141:B143)</f>
        <v>18514250</v>
      </c>
      <c r="C140" s="445">
        <f>SUM(C141:C143)</f>
        <v>-937400</v>
      </c>
      <c r="D140" s="450">
        <f>C140/(B140-C140)</f>
        <v>-0.0481912845439847</v>
      </c>
    </row>
    <row r="141" spans="1:4" ht="14.25">
      <c r="A141" s="447" t="s">
        <v>353</v>
      </c>
      <c r="B141" s="448">
        <f>'Open Int.'!B57</f>
        <v>9434250</v>
      </c>
      <c r="C141" s="448">
        <f>'Open Int.'!C57</f>
        <v>-728000</v>
      </c>
      <c r="D141" s="449">
        <f t="shared" si="3"/>
        <v>-0.07163767866368176</v>
      </c>
    </row>
    <row r="142" spans="1:4" ht="14.25">
      <c r="A142" s="447" t="s">
        <v>354</v>
      </c>
      <c r="B142" s="448">
        <f>'Open Int.'!B67</f>
        <v>2040000</v>
      </c>
      <c r="C142" s="448">
        <f>'Open Int.'!C67</f>
        <v>-110400</v>
      </c>
      <c r="D142" s="449">
        <f t="shared" si="3"/>
        <v>-0.05133928571428571</v>
      </c>
    </row>
    <row r="143" spans="1:4" ht="14.25">
      <c r="A143" s="447" t="s">
        <v>355</v>
      </c>
      <c r="B143" s="448">
        <f>'Open Int.'!B65</f>
        <v>7040000</v>
      </c>
      <c r="C143" s="448">
        <f>'Open Int.'!C65</f>
        <v>-99000</v>
      </c>
      <c r="D143" s="449">
        <f t="shared" si="3"/>
        <v>-0.01386748844375963</v>
      </c>
    </row>
    <row r="144" spans="1:4" ht="15">
      <c r="A144" s="445" t="s">
        <v>356</v>
      </c>
      <c r="B144" s="445"/>
      <c r="C144" s="445"/>
      <c r="D144" s="450"/>
    </row>
    <row r="145" spans="1:4" ht="14.25">
      <c r="A145" s="447" t="s">
        <v>198</v>
      </c>
      <c r="B145" s="448">
        <f>'Open Int.'!B4</f>
        <v>305900</v>
      </c>
      <c r="C145" s="448">
        <f>'Open Int.'!C4</f>
        <v>-7600</v>
      </c>
      <c r="D145" s="449">
        <f t="shared" si="3"/>
        <v>-0.024242424242424242</v>
      </c>
    </row>
    <row r="146" spans="1:4" ht="14.25">
      <c r="A146" s="447" t="s">
        <v>88</v>
      </c>
      <c r="B146" s="448">
        <f>'Open Int.'!B5</f>
        <v>11850</v>
      </c>
      <c r="C146" s="448">
        <f>'Open Int.'!C5</f>
        <v>-1750</v>
      </c>
      <c r="D146" s="449">
        <f t="shared" si="3"/>
        <v>-0.12867647058823528</v>
      </c>
    </row>
    <row r="147" spans="1:4" ht="14.25">
      <c r="A147" s="447" t="s">
        <v>9</v>
      </c>
      <c r="B147" s="448">
        <f>'Open Int.'!B6</f>
        <v>28935200</v>
      </c>
      <c r="C147" s="448">
        <f>'Open Int.'!C6</f>
        <v>397400</v>
      </c>
      <c r="D147" s="449">
        <f>C147/(B147-C147)</f>
        <v>0.013925390184246858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170"/>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69" sqref="E169"/>
    </sheetView>
  </sheetViews>
  <sheetFormatPr defaultColWidth="9.140625" defaultRowHeight="12.75"/>
  <cols>
    <col min="1" max="1" width="14.8515625" style="4" customWidth="1"/>
    <col min="2" max="2" width="11.57421875" style="7" customWidth="1"/>
    <col min="3" max="3" width="10.421875" style="7" customWidth="1"/>
    <col min="4" max="4" width="10.7109375" style="135" customWidth="1"/>
    <col min="5" max="5" width="10.57421875" style="7" bestFit="1" customWidth="1"/>
    <col min="6" max="6" width="9.8515625" style="7" customWidth="1"/>
    <col min="7" max="7" width="9.28125" style="60" bestFit="1" customWidth="1"/>
    <col min="8" max="8" width="10.57421875" style="7" bestFit="1" customWidth="1"/>
    <col min="9" max="9" width="8.7109375" style="7" customWidth="1"/>
    <col min="10" max="10" width="9.8515625" style="60" customWidth="1"/>
    <col min="11" max="11" width="12.7109375" style="7" customWidth="1"/>
    <col min="12" max="12" width="11.421875" style="7" customWidth="1"/>
    <col min="13" max="13" width="8.421875" style="60" customWidth="1"/>
    <col min="14" max="14" width="10.57421875" style="4" customWidth="1"/>
    <col min="15" max="15" width="11.8515625" style="4" customWidth="1"/>
    <col min="16" max="16" width="11.140625" style="4" hidden="1" customWidth="1"/>
    <col min="17" max="17" width="14.140625" style="4" hidden="1" customWidth="1"/>
    <col min="18" max="18" width="12.00390625" style="4" hidden="1" customWidth="1"/>
    <col min="19" max="19" width="13.140625" style="4" hidden="1" customWidth="1"/>
    <col min="20" max="20" width="15.00390625" style="62" hidden="1" customWidth="1"/>
    <col min="21" max="21" width="12.140625" style="4" hidden="1" customWidth="1"/>
    <col min="22" max="22" width="10.8515625" style="4" hidden="1" customWidth="1"/>
    <col min="23" max="23" width="10.421875" style="4" hidden="1" customWidth="1"/>
    <col min="24" max="24" width="10.7109375" style="4" hidden="1" customWidth="1"/>
    <col min="25" max="25" width="9.7109375" style="4" hidden="1" customWidth="1"/>
    <col min="26" max="26" width="8.7109375" style="3" hidden="1" customWidth="1"/>
    <col min="27" max="27" width="9.140625" style="61" customWidth="1"/>
    <col min="28" max="16384" width="9.140625" style="4" customWidth="1"/>
  </cols>
  <sheetData>
    <row r="1" spans="1:27" s="65" customFormat="1" ht="23.25" customHeight="1" thickBot="1">
      <c r="A1" s="467" t="s">
        <v>67</v>
      </c>
      <c r="B1" s="467"/>
      <c r="C1" s="467"/>
      <c r="D1" s="468"/>
      <c r="E1" s="129"/>
      <c r="F1" s="129"/>
      <c r="G1" s="85"/>
      <c r="H1" s="129"/>
      <c r="I1" s="129"/>
      <c r="J1" s="85"/>
      <c r="K1" s="129"/>
      <c r="L1" s="129"/>
      <c r="M1" s="85"/>
      <c r="N1" s="84"/>
      <c r="O1" s="84"/>
      <c r="P1" s="53"/>
      <c r="Q1" s="53"/>
      <c r="R1" s="53"/>
      <c r="S1" s="53"/>
      <c r="T1" s="54"/>
      <c r="U1" s="53"/>
      <c r="V1" s="53"/>
      <c r="W1" s="53"/>
      <c r="X1" s="53"/>
      <c r="Y1" s="53"/>
      <c r="Z1" s="90"/>
      <c r="AA1" s="76"/>
    </row>
    <row r="2" spans="1:27" s="59" customFormat="1" ht="16.5" customHeight="1" thickBot="1">
      <c r="A2" s="214"/>
      <c r="B2" s="454" t="s">
        <v>10</v>
      </c>
      <c r="C2" s="471"/>
      <c r="D2" s="472"/>
      <c r="E2" s="470" t="s">
        <v>61</v>
      </c>
      <c r="F2" s="473"/>
      <c r="G2" s="474"/>
      <c r="H2" s="470" t="s">
        <v>62</v>
      </c>
      <c r="I2" s="473"/>
      <c r="J2" s="474"/>
      <c r="K2" s="470" t="s">
        <v>63</v>
      </c>
      <c r="L2" s="475"/>
      <c r="M2" s="476"/>
      <c r="N2" s="470" t="s">
        <v>65</v>
      </c>
      <c r="O2" s="453"/>
      <c r="P2" s="86"/>
      <c r="Q2" s="55"/>
      <c r="R2" s="469"/>
      <c r="S2" s="469"/>
      <c r="T2" s="56"/>
      <c r="U2" s="57"/>
      <c r="V2" s="57"/>
      <c r="W2" s="57"/>
      <c r="X2" s="57"/>
      <c r="Y2" s="88"/>
      <c r="Z2" s="465" t="s">
        <v>111</v>
      </c>
      <c r="AA2" s="77"/>
    </row>
    <row r="3" spans="1:27" s="59" customFormat="1" ht="15.75" thickBot="1">
      <c r="A3" s="105" t="s">
        <v>59</v>
      </c>
      <c r="B3" s="303" t="s">
        <v>55</v>
      </c>
      <c r="C3" s="304" t="s">
        <v>84</v>
      </c>
      <c r="D3" s="302" t="s">
        <v>60</v>
      </c>
      <c r="E3" s="303" t="s">
        <v>55</v>
      </c>
      <c r="F3" s="304" t="s">
        <v>84</v>
      </c>
      <c r="G3" s="327" t="s">
        <v>60</v>
      </c>
      <c r="H3" s="303" t="s">
        <v>55</v>
      </c>
      <c r="I3" s="304" t="s">
        <v>84</v>
      </c>
      <c r="J3" s="302" t="s">
        <v>60</v>
      </c>
      <c r="K3" s="303" t="s">
        <v>55</v>
      </c>
      <c r="L3" s="304" t="s">
        <v>84</v>
      </c>
      <c r="M3" s="302" t="s">
        <v>60</v>
      </c>
      <c r="N3" s="34" t="s">
        <v>55</v>
      </c>
      <c r="O3" s="328" t="s">
        <v>64</v>
      </c>
      <c r="P3" s="87" t="s">
        <v>110</v>
      </c>
      <c r="Q3" s="58" t="s">
        <v>234</v>
      </c>
      <c r="R3" s="47" t="s">
        <v>112</v>
      </c>
      <c r="S3" s="58" t="s">
        <v>68</v>
      </c>
      <c r="T3" s="83" t="s">
        <v>69</v>
      </c>
      <c r="U3" s="58" t="s">
        <v>70</v>
      </c>
      <c r="V3" s="58" t="s">
        <v>10</v>
      </c>
      <c r="W3" s="58" t="s">
        <v>77</v>
      </c>
      <c r="X3" s="58" t="s">
        <v>78</v>
      </c>
      <c r="Y3" s="89" t="s">
        <v>97</v>
      </c>
      <c r="Z3" s="466"/>
      <c r="AA3" s="77"/>
    </row>
    <row r="4" spans="1:28" s="59" customFormat="1" ht="15">
      <c r="A4" s="105" t="s">
        <v>198</v>
      </c>
      <c r="B4" s="329">
        <v>305900</v>
      </c>
      <c r="C4" s="330">
        <v>-7600</v>
      </c>
      <c r="D4" s="305">
        <v>-0.02</v>
      </c>
      <c r="E4" s="329">
        <v>100</v>
      </c>
      <c r="F4" s="331">
        <v>0</v>
      </c>
      <c r="G4" s="305">
        <v>0</v>
      </c>
      <c r="H4" s="329">
        <v>0</v>
      </c>
      <c r="I4" s="331">
        <v>0</v>
      </c>
      <c r="J4" s="305">
        <v>0</v>
      </c>
      <c r="K4" s="329">
        <v>306000</v>
      </c>
      <c r="L4" s="331">
        <v>-7600</v>
      </c>
      <c r="M4" s="435">
        <v>-0.02</v>
      </c>
      <c r="N4" s="332">
        <v>300700</v>
      </c>
      <c r="O4" s="389">
        <f aca="true" t="shared" si="0" ref="O4:O64">N4/K4</f>
        <v>0.9826797385620915</v>
      </c>
      <c r="P4" s="112">
        <f>Volume!K4</f>
        <v>6085.5</v>
      </c>
      <c r="Q4" s="70">
        <f>Volume!J4</f>
        <v>6118.9</v>
      </c>
      <c r="R4" s="266">
        <f aca="true" t="shared" si="1" ref="R4:R65">Q4*K4/10000000</f>
        <v>187.23834</v>
      </c>
      <c r="S4" s="107">
        <f aca="true" t="shared" si="2" ref="S4:S65">Q4*N4/10000000</f>
        <v>183.995323</v>
      </c>
      <c r="T4" s="113">
        <f aca="true" t="shared" si="3" ref="T4:T65">K4-L4</f>
        <v>313600</v>
      </c>
      <c r="U4" s="107">
        <f aca="true" t="shared" si="4" ref="U4:U65">L4/T4*100</f>
        <v>-2.423469387755102</v>
      </c>
      <c r="V4" s="107">
        <f aca="true" t="shared" si="5" ref="V4:V65">Q4*B4/10000000</f>
        <v>187.177151</v>
      </c>
      <c r="W4" s="107">
        <f aca="true" t="shared" si="6" ref="W4:W65">Q4*E4/10000000</f>
        <v>0.061189</v>
      </c>
      <c r="X4" s="107">
        <f aca="true" t="shared" si="7" ref="X4:X65">Q4*H4/10000000</f>
        <v>0</v>
      </c>
      <c r="Y4" s="107">
        <f aca="true" t="shared" si="8" ref="Y4:Y65">(T4*P4)/10000000</f>
        <v>190.84128</v>
      </c>
      <c r="Z4" s="266">
        <f aca="true" t="shared" si="9" ref="Z4:Z65">R4-Y4</f>
        <v>-3.602940000000018</v>
      </c>
      <c r="AA4" s="80"/>
      <c r="AB4" s="79"/>
    </row>
    <row r="5" spans="1:28" s="59" customFormat="1" ht="15">
      <c r="A5" s="215" t="s">
        <v>88</v>
      </c>
      <c r="B5" s="174">
        <v>11850</v>
      </c>
      <c r="C5" s="172">
        <v>-1750</v>
      </c>
      <c r="D5" s="180">
        <v>-0.13</v>
      </c>
      <c r="E5" s="174">
        <v>0</v>
      </c>
      <c r="F5" s="116">
        <v>0</v>
      </c>
      <c r="G5" s="180">
        <v>0</v>
      </c>
      <c r="H5" s="174">
        <v>50</v>
      </c>
      <c r="I5" s="116">
        <v>0</v>
      </c>
      <c r="J5" s="180">
        <v>0</v>
      </c>
      <c r="K5" s="174">
        <v>11900</v>
      </c>
      <c r="L5" s="116">
        <v>-1750</v>
      </c>
      <c r="M5" s="133">
        <v>-0.13</v>
      </c>
      <c r="N5" s="184">
        <v>11750</v>
      </c>
      <c r="O5" s="185">
        <f t="shared" si="0"/>
        <v>0.9873949579831933</v>
      </c>
      <c r="P5" s="112">
        <f>Volume!K5</f>
        <v>5193.55</v>
      </c>
      <c r="Q5" s="70">
        <f>Volume!J5</f>
        <v>5225.9</v>
      </c>
      <c r="R5" s="267">
        <f t="shared" si="1"/>
        <v>6.218820999999999</v>
      </c>
      <c r="S5" s="107">
        <f t="shared" si="2"/>
        <v>6.140432499999999</v>
      </c>
      <c r="T5" s="113">
        <f t="shared" si="3"/>
        <v>13650</v>
      </c>
      <c r="U5" s="107">
        <f t="shared" si="4"/>
        <v>-12.82051282051282</v>
      </c>
      <c r="V5" s="107">
        <f t="shared" si="5"/>
        <v>6.1926915</v>
      </c>
      <c r="W5" s="107">
        <f t="shared" si="6"/>
        <v>0</v>
      </c>
      <c r="X5" s="107">
        <f t="shared" si="7"/>
        <v>0.026129499999999996</v>
      </c>
      <c r="Y5" s="107">
        <f t="shared" si="8"/>
        <v>7.08919575</v>
      </c>
      <c r="Z5" s="267">
        <f t="shared" si="9"/>
        <v>-0.8703747500000008</v>
      </c>
      <c r="AA5" s="80"/>
      <c r="AB5" s="79"/>
    </row>
    <row r="6" spans="1:28" s="59" customFormat="1" ht="15">
      <c r="A6" s="215" t="s">
        <v>9</v>
      </c>
      <c r="B6" s="174">
        <v>28935200</v>
      </c>
      <c r="C6" s="172">
        <v>397400</v>
      </c>
      <c r="D6" s="180">
        <v>0.01</v>
      </c>
      <c r="E6" s="174">
        <v>14645900</v>
      </c>
      <c r="F6" s="116">
        <v>132700</v>
      </c>
      <c r="G6" s="180">
        <v>0.01</v>
      </c>
      <c r="H6" s="174">
        <v>23121000</v>
      </c>
      <c r="I6" s="116">
        <v>446700</v>
      </c>
      <c r="J6" s="180">
        <v>0.02</v>
      </c>
      <c r="K6" s="174">
        <v>66702100</v>
      </c>
      <c r="L6" s="116">
        <v>976800</v>
      </c>
      <c r="M6" s="133">
        <v>0.01</v>
      </c>
      <c r="N6" s="184">
        <v>52037300</v>
      </c>
      <c r="O6" s="185">
        <f t="shared" si="0"/>
        <v>0.7801448530106249</v>
      </c>
      <c r="P6" s="112">
        <f>Volume!K6</f>
        <v>3918.25</v>
      </c>
      <c r="Q6" s="70">
        <f>Volume!J6</f>
        <v>3954.75</v>
      </c>
      <c r="R6" s="267">
        <f t="shared" si="1"/>
        <v>26379.0129975</v>
      </c>
      <c r="S6" s="107">
        <f t="shared" si="2"/>
        <v>20579.4512175</v>
      </c>
      <c r="T6" s="113">
        <f t="shared" si="3"/>
        <v>65725300</v>
      </c>
      <c r="U6" s="107">
        <f t="shared" si="4"/>
        <v>1.4861856849645418</v>
      </c>
      <c r="V6" s="107">
        <f t="shared" si="5"/>
        <v>11443.14822</v>
      </c>
      <c r="W6" s="107">
        <f t="shared" si="6"/>
        <v>5792.0873025</v>
      </c>
      <c r="X6" s="107">
        <f t="shared" si="7"/>
        <v>9143.777475</v>
      </c>
      <c r="Y6" s="107">
        <f t="shared" si="8"/>
        <v>25752.8156725</v>
      </c>
      <c r="Z6" s="267">
        <f t="shared" si="9"/>
        <v>626.197325000001</v>
      </c>
      <c r="AA6" s="80"/>
      <c r="AB6" s="79"/>
    </row>
    <row r="7" spans="1:26" s="8" customFormat="1" ht="15">
      <c r="A7" s="215" t="s">
        <v>149</v>
      </c>
      <c r="B7" s="174">
        <v>399600</v>
      </c>
      <c r="C7" s="172">
        <v>56300</v>
      </c>
      <c r="D7" s="180">
        <v>0.16</v>
      </c>
      <c r="E7" s="174">
        <v>2800</v>
      </c>
      <c r="F7" s="116">
        <v>-100</v>
      </c>
      <c r="G7" s="180">
        <v>-0.03</v>
      </c>
      <c r="H7" s="174">
        <v>300</v>
      </c>
      <c r="I7" s="116">
        <v>0</v>
      </c>
      <c r="J7" s="180">
        <v>0</v>
      </c>
      <c r="K7" s="174">
        <v>402700</v>
      </c>
      <c r="L7" s="116">
        <v>56200</v>
      </c>
      <c r="M7" s="133">
        <v>0.16</v>
      </c>
      <c r="N7" s="184">
        <v>380300</v>
      </c>
      <c r="O7" s="185">
        <f t="shared" si="0"/>
        <v>0.9443754656071517</v>
      </c>
      <c r="P7" s="112">
        <f>Volume!K7</f>
        <v>3396.35</v>
      </c>
      <c r="Q7" s="70">
        <f>Volume!J7</f>
        <v>3490</v>
      </c>
      <c r="R7" s="267">
        <f t="shared" si="1"/>
        <v>140.5423</v>
      </c>
      <c r="S7" s="107">
        <f t="shared" si="2"/>
        <v>132.7247</v>
      </c>
      <c r="T7" s="113">
        <f t="shared" si="3"/>
        <v>346500</v>
      </c>
      <c r="U7" s="107">
        <f t="shared" si="4"/>
        <v>16.21933621933622</v>
      </c>
      <c r="V7" s="107">
        <f t="shared" si="5"/>
        <v>139.4604</v>
      </c>
      <c r="W7" s="107">
        <f t="shared" si="6"/>
        <v>0.9772</v>
      </c>
      <c r="X7" s="107">
        <f t="shared" si="7"/>
        <v>0.1047</v>
      </c>
      <c r="Y7" s="107">
        <f t="shared" si="8"/>
        <v>117.6835275</v>
      </c>
      <c r="Z7" s="267">
        <f t="shared" si="9"/>
        <v>22.858772500000015</v>
      </c>
    </row>
    <row r="8" spans="1:28" s="59" customFormat="1" ht="15">
      <c r="A8" s="215" t="s">
        <v>0</v>
      </c>
      <c r="B8" s="174">
        <v>2662500</v>
      </c>
      <c r="C8" s="172">
        <v>60750</v>
      </c>
      <c r="D8" s="180">
        <v>0.02</v>
      </c>
      <c r="E8" s="174">
        <v>273750</v>
      </c>
      <c r="F8" s="116">
        <v>9750</v>
      </c>
      <c r="G8" s="180">
        <v>0.04</v>
      </c>
      <c r="H8" s="174">
        <v>106875</v>
      </c>
      <c r="I8" s="116">
        <v>-375</v>
      </c>
      <c r="J8" s="180">
        <v>0</v>
      </c>
      <c r="K8" s="174">
        <v>3043125</v>
      </c>
      <c r="L8" s="116">
        <v>70125</v>
      </c>
      <c r="M8" s="133">
        <v>0.02</v>
      </c>
      <c r="N8" s="184">
        <v>2835000</v>
      </c>
      <c r="O8" s="185">
        <f t="shared" si="0"/>
        <v>0.9316081330868762</v>
      </c>
      <c r="P8" s="112">
        <f>Volume!K8</f>
        <v>1075.6</v>
      </c>
      <c r="Q8" s="70">
        <f>Volume!J8</f>
        <v>1073.35</v>
      </c>
      <c r="R8" s="267">
        <f t="shared" si="1"/>
        <v>326.63382187499997</v>
      </c>
      <c r="S8" s="107">
        <f t="shared" si="2"/>
        <v>304.29472499999997</v>
      </c>
      <c r="T8" s="113">
        <f t="shared" si="3"/>
        <v>2973000</v>
      </c>
      <c r="U8" s="107">
        <f t="shared" si="4"/>
        <v>2.358728557013118</v>
      </c>
      <c r="V8" s="107">
        <f t="shared" si="5"/>
        <v>285.7794375</v>
      </c>
      <c r="W8" s="107">
        <f t="shared" si="6"/>
        <v>29.38295625</v>
      </c>
      <c r="X8" s="107">
        <f t="shared" si="7"/>
        <v>11.471428125</v>
      </c>
      <c r="Y8" s="107">
        <f t="shared" si="8"/>
        <v>319.77588</v>
      </c>
      <c r="Z8" s="267">
        <f t="shared" si="9"/>
        <v>6.8579418749999945</v>
      </c>
      <c r="AA8" s="80"/>
      <c r="AB8" s="79"/>
    </row>
    <row r="9" spans="1:26" s="8" customFormat="1" ht="15">
      <c r="A9" s="215" t="s">
        <v>150</v>
      </c>
      <c r="B9" s="174">
        <v>4375700</v>
      </c>
      <c r="C9" s="172">
        <v>102900</v>
      </c>
      <c r="D9" s="180">
        <v>0.02</v>
      </c>
      <c r="E9" s="174">
        <v>769300</v>
      </c>
      <c r="F9" s="116">
        <v>-4900</v>
      </c>
      <c r="G9" s="180">
        <v>-0.01</v>
      </c>
      <c r="H9" s="174">
        <v>191100</v>
      </c>
      <c r="I9" s="116">
        <v>0</v>
      </c>
      <c r="J9" s="180">
        <v>0</v>
      </c>
      <c r="K9" s="174">
        <v>5336100</v>
      </c>
      <c r="L9" s="116">
        <v>98000</v>
      </c>
      <c r="M9" s="133">
        <v>0.02</v>
      </c>
      <c r="N9" s="184">
        <v>5056800</v>
      </c>
      <c r="O9" s="185">
        <f t="shared" si="0"/>
        <v>0.9476584022038568</v>
      </c>
      <c r="P9" s="112">
        <f>Volume!K9</f>
        <v>92.75</v>
      </c>
      <c r="Q9" s="70">
        <f>Volume!J9</f>
        <v>93.2</v>
      </c>
      <c r="R9" s="267">
        <f t="shared" si="1"/>
        <v>49.732452</v>
      </c>
      <c r="S9" s="107">
        <f t="shared" si="2"/>
        <v>47.129376</v>
      </c>
      <c r="T9" s="113">
        <f t="shared" si="3"/>
        <v>5238100</v>
      </c>
      <c r="U9" s="107">
        <f t="shared" si="4"/>
        <v>1.8709073900841908</v>
      </c>
      <c r="V9" s="107">
        <f t="shared" si="5"/>
        <v>40.781524</v>
      </c>
      <c r="W9" s="107">
        <f t="shared" si="6"/>
        <v>7.169876</v>
      </c>
      <c r="X9" s="107">
        <f t="shared" si="7"/>
        <v>1.781052</v>
      </c>
      <c r="Y9" s="107">
        <f t="shared" si="8"/>
        <v>48.5833775</v>
      </c>
      <c r="Z9" s="267">
        <f t="shared" si="9"/>
        <v>1.1490745000000047</v>
      </c>
    </row>
    <row r="10" spans="1:26" s="8" customFormat="1" ht="15">
      <c r="A10" s="215" t="s">
        <v>190</v>
      </c>
      <c r="B10" s="333">
        <v>7075200</v>
      </c>
      <c r="C10" s="173">
        <v>-26800</v>
      </c>
      <c r="D10" s="181">
        <v>0</v>
      </c>
      <c r="E10" s="183">
        <v>757100</v>
      </c>
      <c r="F10" s="177">
        <v>13400</v>
      </c>
      <c r="G10" s="181">
        <v>0.02</v>
      </c>
      <c r="H10" s="175">
        <v>60300</v>
      </c>
      <c r="I10" s="178">
        <v>6700</v>
      </c>
      <c r="J10" s="181">
        <v>0.13</v>
      </c>
      <c r="K10" s="174">
        <v>7892600</v>
      </c>
      <c r="L10" s="116">
        <v>-6700</v>
      </c>
      <c r="M10" s="436">
        <v>0</v>
      </c>
      <c r="N10" s="186">
        <v>7195800</v>
      </c>
      <c r="O10" s="185">
        <f t="shared" si="0"/>
        <v>0.9117147707979627</v>
      </c>
      <c r="P10" s="112">
        <f>Volume!K10</f>
        <v>67.3</v>
      </c>
      <c r="Q10" s="70">
        <f>Volume!J10</f>
        <v>68.85</v>
      </c>
      <c r="R10" s="267">
        <f t="shared" si="1"/>
        <v>54.340551</v>
      </c>
      <c r="S10" s="107">
        <f t="shared" si="2"/>
        <v>49.543082999999996</v>
      </c>
      <c r="T10" s="113">
        <f t="shared" si="3"/>
        <v>7899300</v>
      </c>
      <c r="U10" s="107">
        <f t="shared" si="4"/>
        <v>-0.08481764206955046</v>
      </c>
      <c r="V10" s="107">
        <f t="shared" si="5"/>
        <v>48.712751999999995</v>
      </c>
      <c r="W10" s="107">
        <f t="shared" si="6"/>
        <v>5.212633499999999</v>
      </c>
      <c r="X10" s="107">
        <f t="shared" si="7"/>
        <v>0.41516549999999997</v>
      </c>
      <c r="Y10" s="107">
        <f t="shared" si="8"/>
        <v>53.162289</v>
      </c>
      <c r="Z10" s="267">
        <f t="shared" si="9"/>
        <v>1.1782619999999966</v>
      </c>
    </row>
    <row r="11" spans="1:28" s="59" customFormat="1" ht="15">
      <c r="A11" s="215" t="s">
        <v>89</v>
      </c>
      <c r="B11" s="174">
        <v>7120800</v>
      </c>
      <c r="C11" s="172">
        <v>41400</v>
      </c>
      <c r="D11" s="180">
        <v>0.01</v>
      </c>
      <c r="E11" s="174">
        <v>897000</v>
      </c>
      <c r="F11" s="116">
        <v>-13800</v>
      </c>
      <c r="G11" s="180">
        <v>-0.02</v>
      </c>
      <c r="H11" s="174">
        <v>59800</v>
      </c>
      <c r="I11" s="116">
        <v>0</v>
      </c>
      <c r="J11" s="180">
        <v>0</v>
      </c>
      <c r="K11" s="174">
        <v>8077600</v>
      </c>
      <c r="L11" s="116">
        <v>27600</v>
      </c>
      <c r="M11" s="133">
        <v>0</v>
      </c>
      <c r="N11" s="184">
        <v>7778600</v>
      </c>
      <c r="O11" s="185">
        <f t="shared" si="0"/>
        <v>0.9629840546697038</v>
      </c>
      <c r="P11" s="112">
        <f>Volume!K11</f>
        <v>91.65</v>
      </c>
      <c r="Q11" s="70">
        <f>Volume!J11</f>
        <v>91.6</v>
      </c>
      <c r="R11" s="267">
        <f t="shared" si="1"/>
        <v>73.990816</v>
      </c>
      <c r="S11" s="107">
        <f t="shared" si="2"/>
        <v>71.251976</v>
      </c>
      <c r="T11" s="113">
        <f t="shared" si="3"/>
        <v>8050000</v>
      </c>
      <c r="U11" s="107">
        <f t="shared" si="4"/>
        <v>0.34285714285714286</v>
      </c>
      <c r="V11" s="107">
        <f t="shared" si="5"/>
        <v>65.226528</v>
      </c>
      <c r="W11" s="107">
        <f t="shared" si="6"/>
        <v>8.21652</v>
      </c>
      <c r="X11" s="107">
        <f t="shared" si="7"/>
        <v>0.547768</v>
      </c>
      <c r="Y11" s="107">
        <f t="shared" si="8"/>
        <v>73.77825</v>
      </c>
      <c r="Z11" s="267">
        <f t="shared" si="9"/>
        <v>0.21256599999999537</v>
      </c>
      <c r="AA11" s="80"/>
      <c r="AB11" s="79"/>
    </row>
    <row r="12" spans="1:28" s="59" customFormat="1" ht="15">
      <c r="A12" s="215" t="s">
        <v>102</v>
      </c>
      <c r="B12" s="174">
        <v>17681600</v>
      </c>
      <c r="C12" s="172">
        <v>-417100</v>
      </c>
      <c r="D12" s="180">
        <v>-0.02</v>
      </c>
      <c r="E12" s="174">
        <v>4054900</v>
      </c>
      <c r="F12" s="116">
        <v>-98900</v>
      </c>
      <c r="G12" s="180">
        <v>-0.02</v>
      </c>
      <c r="H12" s="174">
        <v>391300</v>
      </c>
      <c r="I12" s="116">
        <v>-43000</v>
      </c>
      <c r="J12" s="180">
        <v>-0.1</v>
      </c>
      <c r="K12" s="174">
        <v>22127800</v>
      </c>
      <c r="L12" s="116">
        <v>-559000</v>
      </c>
      <c r="M12" s="133">
        <v>-0.02</v>
      </c>
      <c r="N12" s="184">
        <v>20369100</v>
      </c>
      <c r="O12" s="185">
        <f t="shared" si="0"/>
        <v>0.9205207928488146</v>
      </c>
      <c r="P12" s="112">
        <f>Volume!K12</f>
        <v>50.45</v>
      </c>
      <c r="Q12" s="70">
        <f>Volume!J12</f>
        <v>51.5</v>
      </c>
      <c r="R12" s="267">
        <f t="shared" si="1"/>
        <v>113.95817</v>
      </c>
      <c r="S12" s="107">
        <f t="shared" si="2"/>
        <v>104.900865</v>
      </c>
      <c r="T12" s="113">
        <f t="shared" si="3"/>
        <v>22686800</v>
      </c>
      <c r="U12" s="107">
        <f t="shared" si="4"/>
        <v>-2.4639878695981805</v>
      </c>
      <c r="V12" s="107">
        <f t="shared" si="5"/>
        <v>91.06024</v>
      </c>
      <c r="W12" s="107">
        <f t="shared" si="6"/>
        <v>20.882735</v>
      </c>
      <c r="X12" s="107">
        <f t="shared" si="7"/>
        <v>2.015195</v>
      </c>
      <c r="Y12" s="107">
        <f t="shared" si="8"/>
        <v>114.454906</v>
      </c>
      <c r="Z12" s="267">
        <f t="shared" si="9"/>
        <v>-0.4967359999999985</v>
      </c>
      <c r="AA12" s="80"/>
      <c r="AB12" s="79"/>
    </row>
    <row r="13" spans="1:26" s="8" customFormat="1" ht="15">
      <c r="A13" s="215" t="s">
        <v>151</v>
      </c>
      <c r="B13" s="174">
        <v>72474950</v>
      </c>
      <c r="C13" s="172">
        <v>85950</v>
      </c>
      <c r="D13" s="180">
        <v>0</v>
      </c>
      <c r="E13" s="174">
        <v>20083650</v>
      </c>
      <c r="F13" s="116">
        <v>38200</v>
      </c>
      <c r="G13" s="180">
        <v>0</v>
      </c>
      <c r="H13" s="174">
        <v>3036900</v>
      </c>
      <c r="I13" s="116">
        <v>-19100</v>
      </c>
      <c r="J13" s="180">
        <v>-0.01</v>
      </c>
      <c r="K13" s="174">
        <v>95595500</v>
      </c>
      <c r="L13" s="116">
        <v>105050</v>
      </c>
      <c r="M13" s="133">
        <v>0</v>
      </c>
      <c r="N13" s="184">
        <v>84240550</v>
      </c>
      <c r="O13" s="185">
        <f t="shared" si="0"/>
        <v>0.8812187812187812</v>
      </c>
      <c r="P13" s="112">
        <f>Volume!K13</f>
        <v>43.5</v>
      </c>
      <c r="Q13" s="70">
        <f>Volume!J13</f>
        <v>43.45</v>
      </c>
      <c r="R13" s="267">
        <f t="shared" si="1"/>
        <v>415.36244750000003</v>
      </c>
      <c r="S13" s="107">
        <f t="shared" si="2"/>
        <v>366.02518975000004</v>
      </c>
      <c r="T13" s="113">
        <f t="shared" si="3"/>
        <v>95490450</v>
      </c>
      <c r="U13" s="107">
        <f t="shared" si="4"/>
        <v>0.11001100110011</v>
      </c>
      <c r="V13" s="107">
        <f t="shared" si="5"/>
        <v>314.90365775</v>
      </c>
      <c r="W13" s="107">
        <f t="shared" si="6"/>
        <v>87.26345925</v>
      </c>
      <c r="X13" s="107">
        <f t="shared" si="7"/>
        <v>13.1953305</v>
      </c>
      <c r="Y13" s="107">
        <f t="shared" si="8"/>
        <v>415.3834575</v>
      </c>
      <c r="Z13" s="267">
        <f t="shared" si="9"/>
        <v>-0.02100999999998976</v>
      </c>
    </row>
    <row r="14" spans="1:26" s="8" customFormat="1" ht="15">
      <c r="A14" s="215" t="s">
        <v>172</v>
      </c>
      <c r="B14" s="333">
        <v>1371300</v>
      </c>
      <c r="C14" s="173">
        <v>-9450</v>
      </c>
      <c r="D14" s="181">
        <v>-0.01</v>
      </c>
      <c r="E14" s="183">
        <v>1750</v>
      </c>
      <c r="F14" s="177">
        <v>0</v>
      </c>
      <c r="G14" s="181">
        <v>0</v>
      </c>
      <c r="H14" s="175">
        <v>0</v>
      </c>
      <c r="I14" s="178">
        <v>0</v>
      </c>
      <c r="J14" s="181">
        <v>0</v>
      </c>
      <c r="K14" s="174">
        <v>1373050</v>
      </c>
      <c r="L14" s="116">
        <v>-9450</v>
      </c>
      <c r="M14" s="436">
        <v>-0.01</v>
      </c>
      <c r="N14" s="186">
        <v>1256850</v>
      </c>
      <c r="O14" s="185">
        <f t="shared" si="0"/>
        <v>0.9153708896252868</v>
      </c>
      <c r="P14" s="112">
        <f>Volume!K14</f>
        <v>595.75</v>
      </c>
      <c r="Q14" s="70">
        <f>Volume!J14</f>
        <v>594.7</v>
      </c>
      <c r="R14" s="267">
        <f t="shared" si="1"/>
        <v>81.65528350000001</v>
      </c>
      <c r="S14" s="107">
        <f t="shared" si="2"/>
        <v>74.7448695</v>
      </c>
      <c r="T14" s="113">
        <f t="shared" si="3"/>
        <v>1382500</v>
      </c>
      <c r="U14" s="107">
        <f t="shared" si="4"/>
        <v>-0.6835443037974683</v>
      </c>
      <c r="V14" s="107">
        <f t="shared" si="5"/>
        <v>81.55121100000001</v>
      </c>
      <c r="W14" s="107">
        <f t="shared" si="6"/>
        <v>0.10407250000000001</v>
      </c>
      <c r="X14" s="107">
        <f t="shared" si="7"/>
        <v>0</v>
      </c>
      <c r="Y14" s="107">
        <f t="shared" si="8"/>
        <v>82.3624375</v>
      </c>
      <c r="Z14" s="267">
        <f t="shared" si="9"/>
        <v>-0.7071539999999885</v>
      </c>
    </row>
    <row r="15" spans="1:28" s="59" customFormat="1" ht="15">
      <c r="A15" s="215" t="s">
        <v>209</v>
      </c>
      <c r="B15" s="174">
        <v>1650600</v>
      </c>
      <c r="C15" s="172">
        <v>50000</v>
      </c>
      <c r="D15" s="180">
        <v>0.03</v>
      </c>
      <c r="E15" s="174">
        <v>46400</v>
      </c>
      <c r="F15" s="116">
        <v>700</v>
      </c>
      <c r="G15" s="180">
        <v>0.02</v>
      </c>
      <c r="H15" s="174">
        <v>1000</v>
      </c>
      <c r="I15" s="116">
        <v>-100</v>
      </c>
      <c r="J15" s="180">
        <v>-0.09</v>
      </c>
      <c r="K15" s="174">
        <v>1698000</v>
      </c>
      <c r="L15" s="116">
        <v>50600</v>
      </c>
      <c r="M15" s="133">
        <v>0.03</v>
      </c>
      <c r="N15" s="184">
        <v>1572000</v>
      </c>
      <c r="O15" s="185">
        <f t="shared" si="0"/>
        <v>0.9257950530035336</v>
      </c>
      <c r="P15" s="112">
        <f>Volume!K15</f>
        <v>2582.55</v>
      </c>
      <c r="Q15" s="70">
        <f>Volume!J15</f>
        <v>2599.05</v>
      </c>
      <c r="R15" s="267">
        <f t="shared" si="1"/>
        <v>441.31869</v>
      </c>
      <c r="S15" s="107">
        <f t="shared" si="2"/>
        <v>408.57066000000003</v>
      </c>
      <c r="T15" s="113">
        <f t="shared" si="3"/>
        <v>1647400</v>
      </c>
      <c r="U15" s="107">
        <f t="shared" si="4"/>
        <v>3.0715066164865847</v>
      </c>
      <c r="V15" s="107">
        <f t="shared" si="5"/>
        <v>428.99919300000005</v>
      </c>
      <c r="W15" s="107">
        <f t="shared" si="6"/>
        <v>12.059592000000002</v>
      </c>
      <c r="X15" s="107">
        <f t="shared" si="7"/>
        <v>0.259905</v>
      </c>
      <c r="Y15" s="107">
        <f t="shared" si="8"/>
        <v>425.449287</v>
      </c>
      <c r="Z15" s="267">
        <f t="shared" si="9"/>
        <v>15.869402999999977</v>
      </c>
      <c r="AA15" s="80"/>
      <c r="AB15" s="79"/>
    </row>
    <row r="16" spans="1:28" s="59" customFormat="1" ht="15">
      <c r="A16" s="215" t="s">
        <v>90</v>
      </c>
      <c r="B16" s="174">
        <v>7554400</v>
      </c>
      <c r="C16" s="172">
        <v>-173600</v>
      </c>
      <c r="D16" s="180">
        <v>-0.02</v>
      </c>
      <c r="E16" s="174">
        <v>673400</v>
      </c>
      <c r="F16" s="116">
        <v>0</v>
      </c>
      <c r="G16" s="180">
        <v>0</v>
      </c>
      <c r="H16" s="174">
        <v>494200</v>
      </c>
      <c r="I16" s="116">
        <v>0</v>
      </c>
      <c r="J16" s="180">
        <v>0</v>
      </c>
      <c r="K16" s="174">
        <v>8722000</v>
      </c>
      <c r="L16" s="116">
        <v>-173600</v>
      </c>
      <c r="M16" s="133">
        <v>-0.02</v>
      </c>
      <c r="N16" s="184">
        <v>7487200</v>
      </c>
      <c r="O16" s="185">
        <f t="shared" si="0"/>
        <v>0.8584269662921349</v>
      </c>
      <c r="P16" s="112">
        <f>Volume!K16</f>
        <v>258.9</v>
      </c>
      <c r="Q16" s="70">
        <f>Volume!J16</f>
        <v>263.4</v>
      </c>
      <c r="R16" s="267">
        <f t="shared" si="1"/>
        <v>229.73748</v>
      </c>
      <c r="S16" s="107">
        <f t="shared" si="2"/>
        <v>197.21284799999998</v>
      </c>
      <c r="T16" s="113">
        <f t="shared" si="3"/>
        <v>8895600</v>
      </c>
      <c r="U16" s="107">
        <f t="shared" si="4"/>
        <v>-1.9515265974189486</v>
      </c>
      <c r="V16" s="107">
        <f t="shared" si="5"/>
        <v>198.98289599999998</v>
      </c>
      <c r="W16" s="107">
        <f t="shared" si="6"/>
        <v>17.737356</v>
      </c>
      <c r="X16" s="107">
        <f t="shared" si="7"/>
        <v>13.017228</v>
      </c>
      <c r="Y16" s="107">
        <f t="shared" si="8"/>
        <v>230.307084</v>
      </c>
      <c r="Z16" s="267">
        <f t="shared" si="9"/>
        <v>-0.5696039999999982</v>
      </c>
      <c r="AA16" s="80"/>
      <c r="AB16" s="79"/>
    </row>
    <row r="17" spans="1:28" s="59" customFormat="1" ht="15">
      <c r="A17" s="215" t="s">
        <v>91</v>
      </c>
      <c r="B17" s="174">
        <v>6327000</v>
      </c>
      <c r="C17" s="172">
        <v>228000</v>
      </c>
      <c r="D17" s="180">
        <v>0.04</v>
      </c>
      <c r="E17" s="174">
        <v>843600</v>
      </c>
      <c r="F17" s="116">
        <v>19000</v>
      </c>
      <c r="G17" s="180">
        <v>0.02</v>
      </c>
      <c r="H17" s="174">
        <v>801800</v>
      </c>
      <c r="I17" s="116">
        <v>26600</v>
      </c>
      <c r="J17" s="180">
        <v>0.03</v>
      </c>
      <c r="K17" s="174">
        <v>7972400</v>
      </c>
      <c r="L17" s="116">
        <v>273600</v>
      </c>
      <c r="M17" s="133">
        <v>0.04</v>
      </c>
      <c r="N17" s="184">
        <v>7520200</v>
      </c>
      <c r="O17" s="185">
        <f t="shared" si="0"/>
        <v>0.9432793136320305</v>
      </c>
      <c r="P17" s="112">
        <f>Volume!K17</f>
        <v>190.15</v>
      </c>
      <c r="Q17" s="70">
        <f>Volume!J17</f>
        <v>193.9</v>
      </c>
      <c r="R17" s="267">
        <f t="shared" si="1"/>
        <v>154.584836</v>
      </c>
      <c r="S17" s="107">
        <f t="shared" si="2"/>
        <v>145.816678</v>
      </c>
      <c r="T17" s="113">
        <f t="shared" si="3"/>
        <v>7698800</v>
      </c>
      <c r="U17" s="107">
        <f t="shared" si="4"/>
        <v>3.5538005923000986</v>
      </c>
      <c r="V17" s="107">
        <f t="shared" si="5"/>
        <v>122.68053</v>
      </c>
      <c r="W17" s="107">
        <f t="shared" si="6"/>
        <v>16.357404</v>
      </c>
      <c r="X17" s="107">
        <f t="shared" si="7"/>
        <v>15.546902</v>
      </c>
      <c r="Y17" s="107">
        <f t="shared" si="8"/>
        <v>146.392682</v>
      </c>
      <c r="Z17" s="267">
        <f t="shared" si="9"/>
        <v>8.192153999999988</v>
      </c>
      <c r="AA17" s="80"/>
      <c r="AB17" s="79"/>
    </row>
    <row r="18" spans="1:28" s="59" customFormat="1" ht="15">
      <c r="A18" s="215" t="s">
        <v>44</v>
      </c>
      <c r="B18" s="174">
        <v>795850</v>
      </c>
      <c r="C18" s="172">
        <v>-64350</v>
      </c>
      <c r="D18" s="180">
        <v>-0.07</v>
      </c>
      <c r="E18" s="174">
        <v>8525</v>
      </c>
      <c r="F18" s="116">
        <v>1375</v>
      </c>
      <c r="G18" s="180">
        <v>0.19</v>
      </c>
      <c r="H18" s="174">
        <v>0</v>
      </c>
      <c r="I18" s="116">
        <v>0</v>
      </c>
      <c r="J18" s="180">
        <v>0</v>
      </c>
      <c r="K18" s="174">
        <v>804375</v>
      </c>
      <c r="L18" s="116">
        <v>-62975</v>
      </c>
      <c r="M18" s="133">
        <v>-0.07</v>
      </c>
      <c r="N18" s="184">
        <v>774400</v>
      </c>
      <c r="O18" s="185">
        <f t="shared" si="0"/>
        <v>0.9627350427350427</v>
      </c>
      <c r="P18" s="112">
        <f>Volume!K18</f>
        <v>1158.65</v>
      </c>
      <c r="Q18" s="70">
        <f>Volume!J18</f>
        <v>1169.85</v>
      </c>
      <c r="R18" s="267">
        <f t="shared" si="1"/>
        <v>94.09980937499999</v>
      </c>
      <c r="S18" s="107">
        <f t="shared" si="2"/>
        <v>90.593184</v>
      </c>
      <c r="T18" s="113">
        <f t="shared" si="3"/>
        <v>867350</v>
      </c>
      <c r="U18" s="107">
        <f t="shared" si="4"/>
        <v>-7.260621433100824</v>
      </c>
      <c r="V18" s="107">
        <f t="shared" si="5"/>
        <v>93.10251224999999</v>
      </c>
      <c r="W18" s="107">
        <f t="shared" si="6"/>
        <v>0.997297125</v>
      </c>
      <c r="X18" s="107">
        <f t="shared" si="7"/>
        <v>0</v>
      </c>
      <c r="Y18" s="107">
        <f t="shared" si="8"/>
        <v>100.49550775000002</v>
      </c>
      <c r="Z18" s="267">
        <f t="shared" si="9"/>
        <v>-6.395698375000023</v>
      </c>
      <c r="AA18" s="80"/>
      <c r="AB18" s="79"/>
    </row>
    <row r="19" spans="1:26" s="9" customFormat="1" ht="15">
      <c r="A19" s="215" t="s">
        <v>152</v>
      </c>
      <c r="B19" s="174">
        <v>3413000</v>
      </c>
      <c r="C19" s="172">
        <v>34000</v>
      </c>
      <c r="D19" s="180">
        <v>0.01</v>
      </c>
      <c r="E19" s="174">
        <v>61000</v>
      </c>
      <c r="F19" s="116">
        <v>-1000</v>
      </c>
      <c r="G19" s="180">
        <v>-0.02</v>
      </c>
      <c r="H19" s="174">
        <v>6000</v>
      </c>
      <c r="I19" s="116">
        <v>0</v>
      </c>
      <c r="J19" s="180">
        <v>0</v>
      </c>
      <c r="K19" s="174">
        <v>3480000</v>
      </c>
      <c r="L19" s="116">
        <v>33000</v>
      </c>
      <c r="M19" s="133">
        <v>0.01</v>
      </c>
      <c r="N19" s="184">
        <v>3318000</v>
      </c>
      <c r="O19" s="185">
        <f t="shared" si="0"/>
        <v>0.9534482758620689</v>
      </c>
      <c r="P19" s="112">
        <f>Volume!K19</f>
        <v>375.75</v>
      </c>
      <c r="Q19" s="70">
        <f>Volume!J19</f>
        <v>379.3</v>
      </c>
      <c r="R19" s="267">
        <f t="shared" si="1"/>
        <v>131.9964</v>
      </c>
      <c r="S19" s="107">
        <f t="shared" si="2"/>
        <v>125.85174</v>
      </c>
      <c r="T19" s="113">
        <f t="shared" si="3"/>
        <v>3447000</v>
      </c>
      <c r="U19" s="107">
        <f t="shared" si="4"/>
        <v>0.9573542210617928</v>
      </c>
      <c r="V19" s="107">
        <f t="shared" si="5"/>
        <v>129.45509</v>
      </c>
      <c r="W19" s="107">
        <f t="shared" si="6"/>
        <v>2.31373</v>
      </c>
      <c r="X19" s="107">
        <f t="shared" si="7"/>
        <v>0.22758</v>
      </c>
      <c r="Y19" s="107">
        <f t="shared" si="8"/>
        <v>129.521025</v>
      </c>
      <c r="Z19" s="267">
        <f t="shared" si="9"/>
        <v>2.4753749999999854</v>
      </c>
    </row>
    <row r="20" spans="1:26" s="9" customFormat="1" ht="15">
      <c r="A20" s="215" t="s">
        <v>249</v>
      </c>
      <c r="B20" s="174">
        <v>11747000</v>
      </c>
      <c r="C20" s="172">
        <v>813000</v>
      </c>
      <c r="D20" s="180">
        <v>0.07</v>
      </c>
      <c r="E20" s="174">
        <v>234000</v>
      </c>
      <c r="F20" s="116">
        <v>56000</v>
      </c>
      <c r="G20" s="180">
        <v>0.31</v>
      </c>
      <c r="H20" s="174">
        <v>99000</v>
      </c>
      <c r="I20" s="116">
        <v>16000</v>
      </c>
      <c r="J20" s="180">
        <v>0.19</v>
      </c>
      <c r="K20" s="174">
        <v>12080000</v>
      </c>
      <c r="L20" s="116">
        <v>885000</v>
      </c>
      <c r="M20" s="133">
        <v>0.08</v>
      </c>
      <c r="N20" s="184">
        <v>10325000</v>
      </c>
      <c r="O20" s="185">
        <f t="shared" si="0"/>
        <v>0.8547185430463576</v>
      </c>
      <c r="P20" s="112">
        <f>Volume!K20</f>
        <v>623.85</v>
      </c>
      <c r="Q20" s="70">
        <f>Volume!J20</f>
        <v>638.2</v>
      </c>
      <c r="R20" s="267">
        <f t="shared" si="1"/>
        <v>770.9456000000001</v>
      </c>
      <c r="S20" s="107">
        <f t="shared" si="2"/>
        <v>658.9415</v>
      </c>
      <c r="T20" s="113">
        <f t="shared" si="3"/>
        <v>11195000</v>
      </c>
      <c r="U20" s="107">
        <f t="shared" si="4"/>
        <v>7.905314872711032</v>
      </c>
      <c r="V20" s="107">
        <f t="shared" si="5"/>
        <v>749.6935400000001</v>
      </c>
      <c r="W20" s="107">
        <f t="shared" si="6"/>
        <v>14.93388</v>
      </c>
      <c r="X20" s="107">
        <f t="shared" si="7"/>
        <v>6.318180000000001</v>
      </c>
      <c r="Y20" s="107">
        <f t="shared" si="8"/>
        <v>698.400075</v>
      </c>
      <c r="Z20" s="267">
        <f t="shared" si="9"/>
        <v>72.54552500000011</v>
      </c>
    </row>
    <row r="21" spans="1:28" s="59" customFormat="1" ht="15">
      <c r="A21" s="215" t="s">
        <v>1</v>
      </c>
      <c r="B21" s="174">
        <v>940650</v>
      </c>
      <c r="C21" s="172">
        <v>-15150</v>
      </c>
      <c r="D21" s="180">
        <v>-0.02</v>
      </c>
      <c r="E21" s="174">
        <v>13500</v>
      </c>
      <c r="F21" s="116">
        <v>750</v>
      </c>
      <c r="G21" s="180">
        <v>0.06</v>
      </c>
      <c r="H21" s="174">
        <v>1800</v>
      </c>
      <c r="I21" s="116">
        <v>0</v>
      </c>
      <c r="J21" s="180">
        <v>0</v>
      </c>
      <c r="K21" s="174">
        <v>955950</v>
      </c>
      <c r="L21" s="116">
        <v>-14400</v>
      </c>
      <c r="M21" s="133">
        <v>-0.01</v>
      </c>
      <c r="N21" s="184">
        <v>893700</v>
      </c>
      <c r="O21" s="185">
        <f t="shared" si="0"/>
        <v>0.9348815314608505</v>
      </c>
      <c r="P21" s="112">
        <f>Volume!K21</f>
        <v>2419.55</v>
      </c>
      <c r="Q21" s="70">
        <f>Volume!J21</f>
        <v>2463.8</v>
      </c>
      <c r="R21" s="267">
        <f t="shared" si="1"/>
        <v>235.526961</v>
      </c>
      <c r="S21" s="107">
        <f t="shared" si="2"/>
        <v>220.189806</v>
      </c>
      <c r="T21" s="113">
        <f t="shared" si="3"/>
        <v>970350</v>
      </c>
      <c r="U21" s="107">
        <f t="shared" si="4"/>
        <v>-1.484000618333591</v>
      </c>
      <c r="V21" s="107">
        <f t="shared" si="5"/>
        <v>231.757347</v>
      </c>
      <c r="W21" s="107">
        <f t="shared" si="6"/>
        <v>3.3261300000000005</v>
      </c>
      <c r="X21" s="107">
        <f t="shared" si="7"/>
        <v>0.443484</v>
      </c>
      <c r="Y21" s="107">
        <f t="shared" si="8"/>
        <v>234.78103425</v>
      </c>
      <c r="Z21" s="267">
        <f t="shared" si="9"/>
        <v>0.7459267499999953</v>
      </c>
      <c r="AA21" s="80"/>
      <c r="AB21" s="79"/>
    </row>
    <row r="22" spans="1:26" s="8" customFormat="1" ht="15">
      <c r="A22" s="215" t="s">
        <v>173</v>
      </c>
      <c r="B22" s="333">
        <v>4582800</v>
      </c>
      <c r="C22" s="173">
        <v>199500</v>
      </c>
      <c r="D22" s="181">
        <v>0.05</v>
      </c>
      <c r="E22" s="183">
        <v>212800</v>
      </c>
      <c r="F22" s="177">
        <v>57000</v>
      </c>
      <c r="G22" s="181">
        <v>0.37</v>
      </c>
      <c r="H22" s="175">
        <v>36100</v>
      </c>
      <c r="I22" s="178">
        <v>0</v>
      </c>
      <c r="J22" s="181">
        <v>0</v>
      </c>
      <c r="K22" s="174">
        <v>4831700</v>
      </c>
      <c r="L22" s="116">
        <v>256500</v>
      </c>
      <c r="M22" s="436">
        <v>0.06</v>
      </c>
      <c r="N22" s="186">
        <v>4263600</v>
      </c>
      <c r="O22" s="185">
        <f t="shared" si="0"/>
        <v>0.8824223358238301</v>
      </c>
      <c r="P22" s="112">
        <f>Volume!K22</f>
        <v>121.05</v>
      </c>
      <c r="Q22" s="70">
        <f>Volume!J22</f>
        <v>119.7</v>
      </c>
      <c r="R22" s="267">
        <f t="shared" si="1"/>
        <v>57.835449</v>
      </c>
      <c r="S22" s="107">
        <f t="shared" si="2"/>
        <v>51.035292</v>
      </c>
      <c r="T22" s="113">
        <f t="shared" si="3"/>
        <v>4575200</v>
      </c>
      <c r="U22" s="107">
        <f t="shared" si="4"/>
        <v>5.606312292358804</v>
      </c>
      <c r="V22" s="107">
        <f t="shared" si="5"/>
        <v>54.856116</v>
      </c>
      <c r="W22" s="107">
        <f t="shared" si="6"/>
        <v>2.547216</v>
      </c>
      <c r="X22" s="107">
        <f t="shared" si="7"/>
        <v>0.432117</v>
      </c>
      <c r="Y22" s="107">
        <f t="shared" si="8"/>
        <v>55.382796</v>
      </c>
      <c r="Z22" s="267">
        <f t="shared" si="9"/>
        <v>2.452652999999998</v>
      </c>
    </row>
    <row r="23" spans="1:26" s="8" customFormat="1" ht="15">
      <c r="A23" s="215" t="s">
        <v>174</v>
      </c>
      <c r="B23" s="333">
        <v>4252500</v>
      </c>
      <c r="C23" s="173">
        <v>-58500</v>
      </c>
      <c r="D23" s="181">
        <v>-0.01</v>
      </c>
      <c r="E23" s="183">
        <v>481500</v>
      </c>
      <c r="F23" s="177">
        <v>0</v>
      </c>
      <c r="G23" s="181">
        <v>0</v>
      </c>
      <c r="H23" s="175">
        <v>13500</v>
      </c>
      <c r="I23" s="178">
        <v>0</v>
      </c>
      <c r="J23" s="181">
        <v>0</v>
      </c>
      <c r="K23" s="174">
        <v>4747500</v>
      </c>
      <c r="L23" s="116">
        <v>-58500</v>
      </c>
      <c r="M23" s="436">
        <v>-0.01</v>
      </c>
      <c r="N23" s="186">
        <v>4311000</v>
      </c>
      <c r="O23" s="185">
        <f t="shared" si="0"/>
        <v>0.9080568720379147</v>
      </c>
      <c r="P23" s="112">
        <f>Volume!K23</f>
        <v>54.75</v>
      </c>
      <c r="Q23" s="70">
        <f>Volume!J23</f>
        <v>54.15</v>
      </c>
      <c r="R23" s="267">
        <f t="shared" si="1"/>
        <v>25.7077125</v>
      </c>
      <c r="S23" s="107">
        <f t="shared" si="2"/>
        <v>23.344065</v>
      </c>
      <c r="T23" s="113">
        <f t="shared" si="3"/>
        <v>4806000</v>
      </c>
      <c r="U23" s="107">
        <f t="shared" si="4"/>
        <v>-1.2172284644194757</v>
      </c>
      <c r="V23" s="107">
        <f t="shared" si="5"/>
        <v>23.0272875</v>
      </c>
      <c r="W23" s="107">
        <f t="shared" si="6"/>
        <v>2.6073225</v>
      </c>
      <c r="X23" s="107">
        <f t="shared" si="7"/>
        <v>0.0731025</v>
      </c>
      <c r="Y23" s="107">
        <f t="shared" si="8"/>
        <v>26.31285</v>
      </c>
      <c r="Z23" s="267">
        <f t="shared" si="9"/>
        <v>-0.6051375000000014</v>
      </c>
    </row>
    <row r="24" spans="1:28" s="59" customFormat="1" ht="15">
      <c r="A24" s="215" t="s">
        <v>2</v>
      </c>
      <c r="B24" s="174">
        <v>4006200</v>
      </c>
      <c r="C24" s="172">
        <v>147400</v>
      </c>
      <c r="D24" s="180">
        <v>0.04</v>
      </c>
      <c r="E24" s="174">
        <v>213400</v>
      </c>
      <c r="F24" s="116">
        <v>5500</v>
      </c>
      <c r="G24" s="180">
        <v>0.03</v>
      </c>
      <c r="H24" s="174">
        <v>3300</v>
      </c>
      <c r="I24" s="116">
        <v>0</v>
      </c>
      <c r="J24" s="180">
        <v>0</v>
      </c>
      <c r="K24" s="174">
        <v>4222900</v>
      </c>
      <c r="L24" s="116">
        <v>152900</v>
      </c>
      <c r="M24" s="133">
        <v>0.04</v>
      </c>
      <c r="N24" s="184">
        <v>3884100</v>
      </c>
      <c r="O24" s="185">
        <f t="shared" si="0"/>
        <v>0.9197707736389685</v>
      </c>
      <c r="P24" s="112">
        <f>Volume!K24</f>
        <v>380</v>
      </c>
      <c r="Q24" s="70">
        <f>Volume!J24</f>
        <v>369.2</v>
      </c>
      <c r="R24" s="267">
        <f t="shared" si="1"/>
        <v>155.909468</v>
      </c>
      <c r="S24" s="107">
        <f t="shared" si="2"/>
        <v>143.400972</v>
      </c>
      <c r="T24" s="113">
        <f t="shared" si="3"/>
        <v>4070000</v>
      </c>
      <c r="U24" s="107">
        <f t="shared" si="4"/>
        <v>3.7567567567567566</v>
      </c>
      <c r="V24" s="107">
        <f t="shared" si="5"/>
        <v>147.908904</v>
      </c>
      <c r="W24" s="107">
        <f t="shared" si="6"/>
        <v>7.878728</v>
      </c>
      <c r="X24" s="107">
        <f t="shared" si="7"/>
        <v>0.121836</v>
      </c>
      <c r="Y24" s="107">
        <f t="shared" si="8"/>
        <v>154.66</v>
      </c>
      <c r="Z24" s="267">
        <f t="shared" si="9"/>
        <v>1.2494680000000074</v>
      </c>
      <c r="AA24" s="80"/>
      <c r="AB24" s="79"/>
    </row>
    <row r="25" spans="1:28" s="59" customFormat="1" ht="15">
      <c r="A25" s="215" t="s">
        <v>92</v>
      </c>
      <c r="B25" s="174">
        <v>1651200</v>
      </c>
      <c r="C25" s="172">
        <v>62400</v>
      </c>
      <c r="D25" s="180">
        <v>0.04</v>
      </c>
      <c r="E25" s="174">
        <v>30400</v>
      </c>
      <c r="F25" s="116">
        <v>0</v>
      </c>
      <c r="G25" s="180">
        <v>0</v>
      </c>
      <c r="H25" s="174">
        <v>6400</v>
      </c>
      <c r="I25" s="116">
        <v>0</v>
      </c>
      <c r="J25" s="180">
        <v>0</v>
      </c>
      <c r="K25" s="174">
        <v>1688000</v>
      </c>
      <c r="L25" s="116">
        <v>62400</v>
      </c>
      <c r="M25" s="133">
        <v>0.04</v>
      </c>
      <c r="N25" s="184">
        <v>1595200</v>
      </c>
      <c r="O25" s="185">
        <f t="shared" si="0"/>
        <v>0.9450236966824644</v>
      </c>
      <c r="P25" s="112">
        <f>Volume!K25</f>
        <v>297.35</v>
      </c>
      <c r="Q25" s="70">
        <f>Volume!J25</f>
        <v>297.85</v>
      </c>
      <c r="R25" s="267">
        <f t="shared" si="1"/>
        <v>50.277080000000005</v>
      </c>
      <c r="S25" s="107">
        <f t="shared" si="2"/>
        <v>47.513032</v>
      </c>
      <c r="T25" s="113">
        <f t="shared" si="3"/>
        <v>1625600</v>
      </c>
      <c r="U25" s="107">
        <f t="shared" si="4"/>
        <v>3.8385826771653546</v>
      </c>
      <c r="V25" s="107">
        <f t="shared" si="5"/>
        <v>49.180992</v>
      </c>
      <c r="W25" s="107">
        <f t="shared" si="6"/>
        <v>0.905464</v>
      </c>
      <c r="X25" s="107">
        <f t="shared" si="7"/>
        <v>0.19062400000000002</v>
      </c>
      <c r="Y25" s="107">
        <f t="shared" si="8"/>
        <v>48.337216000000005</v>
      </c>
      <c r="Z25" s="267">
        <f t="shared" si="9"/>
        <v>1.939864</v>
      </c>
      <c r="AA25" s="80"/>
      <c r="AB25" s="79"/>
    </row>
    <row r="26" spans="1:26" s="8" customFormat="1" ht="15">
      <c r="A26" s="215" t="s">
        <v>153</v>
      </c>
      <c r="B26" s="174">
        <v>7571800</v>
      </c>
      <c r="C26" s="172">
        <v>17850</v>
      </c>
      <c r="D26" s="180">
        <v>0</v>
      </c>
      <c r="E26" s="174">
        <v>366350</v>
      </c>
      <c r="F26" s="116">
        <v>13600</v>
      </c>
      <c r="G26" s="180">
        <v>0.04</v>
      </c>
      <c r="H26" s="174">
        <v>128350</v>
      </c>
      <c r="I26" s="116">
        <v>24650</v>
      </c>
      <c r="J26" s="180">
        <v>0.24</v>
      </c>
      <c r="K26" s="174">
        <v>8066500</v>
      </c>
      <c r="L26" s="116">
        <v>56100</v>
      </c>
      <c r="M26" s="133">
        <v>0.01</v>
      </c>
      <c r="N26" s="184">
        <v>7441750</v>
      </c>
      <c r="O26" s="185">
        <f t="shared" si="0"/>
        <v>0.9225500526870389</v>
      </c>
      <c r="P26" s="112">
        <f>Volume!K26</f>
        <v>626.9</v>
      </c>
      <c r="Q26" s="70">
        <f>Volume!J26</f>
        <v>639.75</v>
      </c>
      <c r="R26" s="267">
        <f t="shared" si="1"/>
        <v>516.0543375</v>
      </c>
      <c r="S26" s="107">
        <f t="shared" si="2"/>
        <v>476.08595625</v>
      </c>
      <c r="T26" s="113">
        <f t="shared" si="3"/>
        <v>8010400</v>
      </c>
      <c r="U26" s="107">
        <f t="shared" si="4"/>
        <v>0.700339558573854</v>
      </c>
      <c r="V26" s="107">
        <f t="shared" si="5"/>
        <v>484.405905</v>
      </c>
      <c r="W26" s="107">
        <f t="shared" si="6"/>
        <v>23.43724125</v>
      </c>
      <c r="X26" s="107">
        <f t="shared" si="7"/>
        <v>8.21119125</v>
      </c>
      <c r="Y26" s="107">
        <f t="shared" si="8"/>
        <v>502.171976</v>
      </c>
      <c r="Z26" s="267">
        <f t="shared" si="9"/>
        <v>13.882361500000002</v>
      </c>
    </row>
    <row r="27" spans="1:26" s="8" customFormat="1" ht="15">
      <c r="A27" s="215" t="s">
        <v>175</v>
      </c>
      <c r="B27" s="333">
        <v>1177000</v>
      </c>
      <c r="C27" s="173">
        <v>4400</v>
      </c>
      <c r="D27" s="181">
        <v>0</v>
      </c>
      <c r="E27" s="183">
        <v>4400</v>
      </c>
      <c r="F27" s="177">
        <v>0</v>
      </c>
      <c r="G27" s="181">
        <v>0</v>
      </c>
      <c r="H27" s="175">
        <v>0</v>
      </c>
      <c r="I27" s="178">
        <v>0</v>
      </c>
      <c r="J27" s="181">
        <v>0</v>
      </c>
      <c r="K27" s="174">
        <v>1181400</v>
      </c>
      <c r="L27" s="116">
        <v>4400</v>
      </c>
      <c r="M27" s="436">
        <v>0</v>
      </c>
      <c r="N27" s="186">
        <v>1152800</v>
      </c>
      <c r="O27" s="185">
        <f t="shared" si="0"/>
        <v>0.9757914338919925</v>
      </c>
      <c r="P27" s="112">
        <f>Volume!K27</f>
        <v>330.5</v>
      </c>
      <c r="Q27" s="70">
        <f>Volume!J27</f>
        <v>336.45</v>
      </c>
      <c r="R27" s="267">
        <f t="shared" si="1"/>
        <v>39.748203</v>
      </c>
      <c r="S27" s="107">
        <f t="shared" si="2"/>
        <v>38.785956</v>
      </c>
      <c r="T27" s="113">
        <f t="shared" si="3"/>
        <v>1177000</v>
      </c>
      <c r="U27" s="107">
        <f t="shared" si="4"/>
        <v>0.3738317757009346</v>
      </c>
      <c r="V27" s="107">
        <f t="shared" si="5"/>
        <v>39.600165</v>
      </c>
      <c r="W27" s="107">
        <f t="shared" si="6"/>
        <v>0.148038</v>
      </c>
      <c r="X27" s="107">
        <f t="shared" si="7"/>
        <v>0</v>
      </c>
      <c r="Y27" s="107">
        <f t="shared" si="8"/>
        <v>38.89985</v>
      </c>
      <c r="Z27" s="267">
        <f t="shared" si="9"/>
        <v>0.8483529999999959</v>
      </c>
    </row>
    <row r="28" spans="1:26" s="8" customFormat="1" ht="15">
      <c r="A28" s="215" t="s">
        <v>176</v>
      </c>
      <c r="B28" s="333">
        <v>5906400</v>
      </c>
      <c r="C28" s="173">
        <v>13800</v>
      </c>
      <c r="D28" s="181">
        <v>0</v>
      </c>
      <c r="E28" s="183">
        <v>759000</v>
      </c>
      <c r="F28" s="177">
        <v>6900</v>
      </c>
      <c r="G28" s="181">
        <v>0.01</v>
      </c>
      <c r="H28" s="175">
        <v>62100</v>
      </c>
      <c r="I28" s="178">
        <v>-6900</v>
      </c>
      <c r="J28" s="181">
        <v>-0.1</v>
      </c>
      <c r="K28" s="174">
        <v>6727500</v>
      </c>
      <c r="L28" s="116">
        <v>13800</v>
      </c>
      <c r="M28" s="436">
        <v>0</v>
      </c>
      <c r="N28" s="186">
        <v>5989200</v>
      </c>
      <c r="O28" s="185">
        <f t="shared" si="0"/>
        <v>0.8902564102564102</v>
      </c>
      <c r="P28" s="112">
        <f>Volume!K28</f>
        <v>34.35</v>
      </c>
      <c r="Q28" s="70">
        <f>Volume!J28</f>
        <v>34.1</v>
      </c>
      <c r="R28" s="267">
        <f t="shared" si="1"/>
        <v>22.940775</v>
      </c>
      <c r="S28" s="107">
        <f t="shared" si="2"/>
        <v>20.423172</v>
      </c>
      <c r="T28" s="113">
        <f t="shared" si="3"/>
        <v>6713700</v>
      </c>
      <c r="U28" s="107">
        <f t="shared" si="4"/>
        <v>0.20554984583761562</v>
      </c>
      <c r="V28" s="107">
        <f t="shared" si="5"/>
        <v>20.140824</v>
      </c>
      <c r="W28" s="107">
        <f t="shared" si="6"/>
        <v>2.58819</v>
      </c>
      <c r="X28" s="107">
        <f t="shared" si="7"/>
        <v>0.211761</v>
      </c>
      <c r="Y28" s="107">
        <f t="shared" si="8"/>
        <v>23.0615595</v>
      </c>
      <c r="Z28" s="267">
        <f t="shared" si="9"/>
        <v>-0.12078450000000274</v>
      </c>
    </row>
    <row r="29" spans="1:28" s="59" customFormat="1" ht="15">
      <c r="A29" s="215" t="s">
        <v>3</v>
      </c>
      <c r="B29" s="174">
        <v>2788750</v>
      </c>
      <c r="C29" s="172">
        <v>-173750</v>
      </c>
      <c r="D29" s="180">
        <v>-0.06</v>
      </c>
      <c r="E29" s="174">
        <v>160000</v>
      </c>
      <c r="F29" s="116">
        <v>0</v>
      </c>
      <c r="G29" s="180">
        <v>0</v>
      </c>
      <c r="H29" s="174">
        <v>12500</v>
      </c>
      <c r="I29" s="116">
        <v>-1250</v>
      </c>
      <c r="J29" s="180">
        <v>-0.09</v>
      </c>
      <c r="K29" s="174">
        <v>2961250</v>
      </c>
      <c r="L29" s="116">
        <v>-175000</v>
      </c>
      <c r="M29" s="133">
        <v>-0.06</v>
      </c>
      <c r="N29" s="184">
        <v>2708750</v>
      </c>
      <c r="O29" s="185">
        <f t="shared" si="0"/>
        <v>0.914731954411144</v>
      </c>
      <c r="P29" s="112">
        <f>Volume!K29</f>
        <v>258.5</v>
      </c>
      <c r="Q29" s="70">
        <f>Volume!J29</f>
        <v>263</v>
      </c>
      <c r="R29" s="267">
        <f t="shared" si="1"/>
        <v>77.880875</v>
      </c>
      <c r="S29" s="107">
        <f t="shared" si="2"/>
        <v>71.240125</v>
      </c>
      <c r="T29" s="113">
        <f t="shared" si="3"/>
        <v>3136250</v>
      </c>
      <c r="U29" s="107">
        <f t="shared" si="4"/>
        <v>-5.579912315663611</v>
      </c>
      <c r="V29" s="107">
        <f t="shared" si="5"/>
        <v>73.344125</v>
      </c>
      <c r="W29" s="107">
        <f t="shared" si="6"/>
        <v>4.208</v>
      </c>
      <c r="X29" s="107">
        <f t="shared" si="7"/>
        <v>0.32875</v>
      </c>
      <c r="Y29" s="107">
        <f t="shared" si="8"/>
        <v>81.0720625</v>
      </c>
      <c r="Z29" s="267">
        <f t="shared" si="9"/>
        <v>-3.191187499999998</v>
      </c>
      <c r="AA29" s="80"/>
      <c r="AB29" s="79"/>
    </row>
    <row r="30" spans="1:26" s="8" customFormat="1" ht="15">
      <c r="A30" s="215" t="s">
        <v>235</v>
      </c>
      <c r="B30" s="174">
        <v>1684725</v>
      </c>
      <c r="C30" s="172">
        <v>42000</v>
      </c>
      <c r="D30" s="180">
        <v>0.03</v>
      </c>
      <c r="E30" s="174">
        <v>32025</v>
      </c>
      <c r="F30" s="116">
        <v>525</v>
      </c>
      <c r="G30" s="180">
        <v>0.02</v>
      </c>
      <c r="H30" s="174">
        <v>6300</v>
      </c>
      <c r="I30" s="116">
        <v>0</v>
      </c>
      <c r="J30" s="180">
        <v>0</v>
      </c>
      <c r="K30" s="174">
        <v>1723050</v>
      </c>
      <c r="L30" s="116">
        <v>42525</v>
      </c>
      <c r="M30" s="133">
        <v>0.03</v>
      </c>
      <c r="N30" s="184">
        <v>1651125</v>
      </c>
      <c r="O30" s="185">
        <f t="shared" si="0"/>
        <v>0.9582571602681292</v>
      </c>
      <c r="P30" s="112">
        <f>Volume!K30</f>
        <v>382.35</v>
      </c>
      <c r="Q30" s="70">
        <f>Volume!J30</f>
        <v>378.9</v>
      </c>
      <c r="R30" s="267">
        <f t="shared" si="1"/>
        <v>65.2863645</v>
      </c>
      <c r="S30" s="107">
        <f t="shared" si="2"/>
        <v>62.56112625</v>
      </c>
      <c r="T30" s="113">
        <f t="shared" si="3"/>
        <v>1680525</v>
      </c>
      <c r="U30" s="107">
        <f t="shared" si="4"/>
        <v>2.530459231490159</v>
      </c>
      <c r="V30" s="107">
        <f t="shared" si="5"/>
        <v>63.83423025</v>
      </c>
      <c r="W30" s="107">
        <f t="shared" si="6"/>
        <v>1.21342725</v>
      </c>
      <c r="X30" s="107">
        <f t="shared" si="7"/>
        <v>0.238707</v>
      </c>
      <c r="Y30" s="107">
        <f t="shared" si="8"/>
        <v>64.254873375</v>
      </c>
      <c r="Z30" s="267">
        <f t="shared" si="9"/>
        <v>1.0314911250000023</v>
      </c>
    </row>
    <row r="31" spans="1:26" s="8" customFormat="1" ht="15">
      <c r="A31" s="215" t="s">
        <v>177</v>
      </c>
      <c r="B31" s="333">
        <v>373200</v>
      </c>
      <c r="C31" s="173">
        <v>62400</v>
      </c>
      <c r="D31" s="181">
        <v>0.2</v>
      </c>
      <c r="E31" s="183">
        <v>0</v>
      </c>
      <c r="F31" s="177">
        <v>0</v>
      </c>
      <c r="G31" s="181">
        <v>0</v>
      </c>
      <c r="H31" s="175">
        <v>0</v>
      </c>
      <c r="I31" s="178">
        <v>0</v>
      </c>
      <c r="J31" s="181">
        <v>0</v>
      </c>
      <c r="K31" s="174">
        <v>373200</v>
      </c>
      <c r="L31" s="116">
        <v>62400</v>
      </c>
      <c r="M31" s="436">
        <v>0.2</v>
      </c>
      <c r="N31" s="186">
        <v>339600</v>
      </c>
      <c r="O31" s="185">
        <f t="shared" si="0"/>
        <v>0.909967845659164</v>
      </c>
      <c r="P31" s="112">
        <f>Volume!K31</f>
        <v>402.95</v>
      </c>
      <c r="Q31" s="70">
        <f>Volume!J31</f>
        <v>398.3</v>
      </c>
      <c r="R31" s="267">
        <f t="shared" si="1"/>
        <v>14.864556</v>
      </c>
      <c r="S31" s="107">
        <f t="shared" si="2"/>
        <v>13.526268</v>
      </c>
      <c r="T31" s="113">
        <f t="shared" si="3"/>
        <v>310800</v>
      </c>
      <c r="U31" s="107">
        <f t="shared" si="4"/>
        <v>20.077220077220076</v>
      </c>
      <c r="V31" s="107">
        <f t="shared" si="5"/>
        <v>14.864556</v>
      </c>
      <c r="W31" s="107">
        <f t="shared" si="6"/>
        <v>0</v>
      </c>
      <c r="X31" s="107">
        <f t="shared" si="7"/>
        <v>0</v>
      </c>
      <c r="Y31" s="107">
        <f t="shared" si="8"/>
        <v>12.523686</v>
      </c>
      <c r="Z31" s="267">
        <f t="shared" si="9"/>
        <v>2.3408700000000007</v>
      </c>
    </row>
    <row r="32" spans="1:26" s="8" customFormat="1" ht="15">
      <c r="A32" s="215" t="s">
        <v>199</v>
      </c>
      <c r="B32" s="174">
        <v>3950100</v>
      </c>
      <c r="C32" s="172">
        <v>706800</v>
      </c>
      <c r="D32" s="180">
        <v>0.22</v>
      </c>
      <c r="E32" s="174">
        <v>72200</v>
      </c>
      <c r="F32" s="116">
        <v>3800</v>
      </c>
      <c r="G32" s="180">
        <v>0.06</v>
      </c>
      <c r="H32" s="174">
        <v>15200</v>
      </c>
      <c r="I32" s="116">
        <v>1900</v>
      </c>
      <c r="J32" s="180">
        <v>0.14</v>
      </c>
      <c r="K32" s="174">
        <v>4037500</v>
      </c>
      <c r="L32" s="116">
        <v>712500</v>
      </c>
      <c r="M32" s="133">
        <v>0.21</v>
      </c>
      <c r="N32" s="184">
        <v>3858900</v>
      </c>
      <c r="O32" s="185">
        <f t="shared" si="0"/>
        <v>0.955764705882353</v>
      </c>
      <c r="P32" s="112">
        <f>Volume!K32</f>
        <v>270.15</v>
      </c>
      <c r="Q32" s="70">
        <f>Volume!J32</f>
        <v>282.2</v>
      </c>
      <c r="R32" s="267">
        <f t="shared" si="1"/>
        <v>113.93825</v>
      </c>
      <c r="S32" s="107">
        <f t="shared" si="2"/>
        <v>108.898158</v>
      </c>
      <c r="T32" s="113">
        <f t="shared" si="3"/>
        <v>3325000</v>
      </c>
      <c r="U32" s="107">
        <f t="shared" si="4"/>
        <v>21.428571428571427</v>
      </c>
      <c r="V32" s="107">
        <f t="shared" si="5"/>
        <v>111.471822</v>
      </c>
      <c r="W32" s="107">
        <f t="shared" si="6"/>
        <v>2.037484</v>
      </c>
      <c r="X32" s="107">
        <f t="shared" si="7"/>
        <v>0.428944</v>
      </c>
      <c r="Y32" s="107">
        <f t="shared" si="8"/>
        <v>89.82487499999999</v>
      </c>
      <c r="Z32" s="267">
        <f t="shared" si="9"/>
        <v>24.113375000000005</v>
      </c>
    </row>
    <row r="33" spans="1:26" s="8" customFormat="1" ht="15">
      <c r="A33" s="215" t="s">
        <v>236</v>
      </c>
      <c r="B33" s="174">
        <v>4923000</v>
      </c>
      <c r="C33" s="172">
        <v>154800</v>
      </c>
      <c r="D33" s="180">
        <v>0.03</v>
      </c>
      <c r="E33" s="174">
        <v>343800</v>
      </c>
      <c r="F33" s="116">
        <v>18000</v>
      </c>
      <c r="G33" s="180">
        <v>0.06</v>
      </c>
      <c r="H33" s="174">
        <v>19800</v>
      </c>
      <c r="I33" s="116">
        <v>0</v>
      </c>
      <c r="J33" s="180">
        <v>0</v>
      </c>
      <c r="K33" s="174">
        <v>5286600</v>
      </c>
      <c r="L33" s="116">
        <v>172800</v>
      </c>
      <c r="M33" s="133">
        <v>0.03</v>
      </c>
      <c r="N33" s="184">
        <v>4694400</v>
      </c>
      <c r="O33" s="185">
        <f t="shared" si="0"/>
        <v>0.8879809329247531</v>
      </c>
      <c r="P33" s="112">
        <f>Volume!K33</f>
        <v>142.9</v>
      </c>
      <c r="Q33" s="70">
        <f>Volume!J33</f>
        <v>141.8</v>
      </c>
      <c r="R33" s="267">
        <f t="shared" si="1"/>
        <v>74.96398800000001</v>
      </c>
      <c r="S33" s="107">
        <f t="shared" si="2"/>
        <v>66.566592</v>
      </c>
      <c r="T33" s="113">
        <f t="shared" si="3"/>
        <v>5113800</v>
      </c>
      <c r="U33" s="107">
        <f t="shared" si="4"/>
        <v>3.37909186906019</v>
      </c>
      <c r="V33" s="107">
        <f t="shared" si="5"/>
        <v>69.80814</v>
      </c>
      <c r="W33" s="107">
        <f t="shared" si="6"/>
        <v>4.875084000000001</v>
      </c>
      <c r="X33" s="107">
        <f t="shared" si="7"/>
        <v>0.280764</v>
      </c>
      <c r="Y33" s="107">
        <f t="shared" si="8"/>
        <v>73.076202</v>
      </c>
      <c r="Z33" s="267">
        <f t="shared" si="9"/>
        <v>1.8877860000000197</v>
      </c>
    </row>
    <row r="34" spans="1:26" s="8" customFormat="1" ht="15">
      <c r="A34" s="215" t="s">
        <v>178</v>
      </c>
      <c r="B34" s="333">
        <v>966500</v>
      </c>
      <c r="C34" s="173">
        <v>-14000</v>
      </c>
      <c r="D34" s="181">
        <v>-0.01</v>
      </c>
      <c r="E34" s="183">
        <v>10000</v>
      </c>
      <c r="F34" s="177">
        <v>0</v>
      </c>
      <c r="G34" s="181">
        <v>0</v>
      </c>
      <c r="H34" s="175">
        <v>750</v>
      </c>
      <c r="I34" s="178">
        <v>0</v>
      </c>
      <c r="J34" s="181">
        <v>0</v>
      </c>
      <c r="K34" s="174">
        <v>977250</v>
      </c>
      <c r="L34" s="116">
        <v>-14000</v>
      </c>
      <c r="M34" s="436">
        <v>-0.01</v>
      </c>
      <c r="N34" s="186">
        <v>824000</v>
      </c>
      <c r="O34" s="185">
        <f t="shared" si="0"/>
        <v>0.8431823995906882</v>
      </c>
      <c r="P34" s="112">
        <f>Volume!K34</f>
        <v>3028.8</v>
      </c>
      <c r="Q34" s="70">
        <f>Volume!J34</f>
        <v>3014</v>
      </c>
      <c r="R34" s="267">
        <f t="shared" si="1"/>
        <v>294.54315</v>
      </c>
      <c r="S34" s="107">
        <f t="shared" si="2"/>
        <v>248.3536</v>
      </c>
      <c r="T34" s="113">
        <f t="shared" si="3"/>
        <v>991250</v>
      </c>
      <c r="U34" s="107">
        <f t="shared" si="4"/>
        <v>-1.4123581336696092</v>
      </c>
      <c r="V34" s="107">
        <f t="shared" si="5"/>
        <v>291.3031</v>
      </c>
      <c r="W34" s="107">
        <f t="shared" si="6"/>
        <v>3.014</v>
      </c>
      <c r="X34" s="107">
        <f t="shared" si="7"/>
        <v>0.22605</v>
      </c>
      <c r="Y34" s="107">
        <f t="shared" si="8"/>
        <v>300.2298</v>
      </c>
      <c r="Z34" s="267">
        <f t="shared" si="9"/>
        <v>-5.686649999999986</v>
      </c>
    </row>
    <row r="35" spans="1:28" s="59" customFormat="1" ht="15">
      <c r="A35" s="215" t="s">
        <v>210</v>
      </c>
      <c r="B35" s="174">
        <v>3567600</v>
      </c>
      <c r="C35" s="172">
        <v>-81600</v>
      </c>
      <c r="D35" s="180">
        <v>-0.02</v>
      </c>
      <c r="E35" s="174">
        <v>106800</v>
      </c>
      <c r="F35" s="116">
        <v>0</v>
      </c>
      <c r="G35" s="180">
        <v>0</v>
      </c>
      <c r="H35" s="174">
        <v>394400</v>
      </c>
      <c r="I35" s="116">
        <v>0</v>
      </c>
      <c r="J35" s="180">
        <v>0</v>
      </c>
      <c r="K35" s="174">
        <v>4068800</v>
      </c>
      <c r="L35" s="116">
        <v>-81600</v>
      </c>
      <c r="M35" s="133">
        <v>-0.02</v>
      </c>
      <c r="N35" s="184">
        <v>3696400</v>
      </c>
      <c r="O35" s="185">
        <f t="shared" si="0"/>
        <v>0.9084742430200551</v>
      </c>
      <c r="P35" s="112">
        <f>Volume!K35</f>
        <v>730.55</v>
      </c>
      <c r="Q35" s="70">
        <f>Volume!J35</f>
        <v>737.25</v>
      </c>
      <c r="R35" s="267">
        <f t="shared" si="1"/>
        <v>299.97228</v>
      </c>
      <c r="S35" s="107">
        <f t="shared" si="2"/>
        <v>272.51709</v>
      </c>
      <c r="T35" s="113">
        <f t="shared" si="3"/>
        <v>4150400</v>
      </c>
      <c r="U35" s="107">
        <f t="shared" si="4"/>
        <v>-1.966075558982267</v>
      </c>
      <c r="V35" s="107">
        <f t="shared" si="5"/>
        <v>263.02131</v>
      </c>
      <c r="W35" s="107">
        <f t="shared" si="6"/>
        <v>7.87383</v>
      </c>
      <c r="X35" s="107">
        <f t="shared" si="7"/>
        <v>29.07714</v>
      </c>
      <c r="Y35" s="107">
        <f t="shared" si="8"/>
        <v>303.207472</v>
      </c>
      <c r="Z35" s="267">
        <f t="shared" si="9"/>
        <v>-3.2351919999999836</v>
      </c>
      <c r="AA35" s="80"/>
      <c r="AB35" s="79"/>
    </row>
    <row r="36" spans="1:26" s="8" customFormat="1" ht="15">
      <c r="A36" s="215" t="s">
        <v>237</v>
      </c>
      <c r="B36" s="333">
        <v>7972800</v>
      </c>
      <c r="C36" s="173">
        <v>-120000</v>
      </c>
      <c r="D36" s="181">
        <v>-0.01</v>
      </c>
      <c r="E36" s="183">
        <v>590400</v>
      </c>
      <c r="F36" s="177">
        <v>-24000</v>
      </c>
      <c r="G36" s="181">
        <v>-0.04</v>
      </c>
      <c r="H36" s="175">
        <v>81600</v>
      </c>
      <c r="I36" s="178">
        <v>0</v>
      </c>
      <c r="J36" s="181">
        <v>0</v>
      </c>
      <c r="K36" s="174">
        <v>8644800</v>
      </c>
      <c r="L36" s="116">
        <v>-144000</v>
      </c>
      <c r="M36" s="436">
        <v>-0.02</v>
      </c>
      <c r="N36" s="186">
        <v>8462400</v>
      </c>
      <c r="O36" s="185">
        <f t="shared" si="0"/>
        <v>0.9789006107717935</v>
      </c>
      <c r="P36" s="112">
        <f>Volume!K36</f>
        <v>116.6</v>
      </c>
      <c r="Q36" s="70">
        <f>Volume!J36</f>
        <v>114.6</v>
      </c>
      <c r="R36" s="267">
        <f t="shared" si="1"/>
        <v>99.069408</v>
      </c>
      <c r="S36" s="107">
        <f t="shared" si="2"/>
        <v>96.979104</v>
      </c>
      <c r="T36" s="113">
        <f t="shared" si="3"/>
        <v>8788800</v>
      </c>
      <c r="U36" s="107">
        <f t="shared" si="4"/>
        <v>-1.6384489350081923</v>
      </c>
      <c r="V36" s="107">
        <f t="shared" si="5"/>
        <v>91.368288</v>
      </c>
      <c r="W36" s="107">
        <f t="shared" si="6"/>
        <v>6.765984</v>
      </c>
      <c r="X36" s="107">
        <f t="shared" si="7"/>
        <v>0.935136</v>
      </c>
      <c r="Y36" s="107">
        <f t="shared" si="8"/>
        <v>102.477408</v>
      </c>
      <c r="Z36" s="267">
        <f t="shared" si="9"/>
        <v>-3.4080000000000013</v>
      </c>
    </row>
    <row r="37" spans="1:26" s="8" customFormat="1" ht="15">
      <c r="A37" s="215" t="s">
        <v>179</v>
      </c>
      <c r="B37" s="333">
        <v>19741100</v>
      </c>
      <c r="C37" s="173">
        <v>-333350</v>
      </c>
      <c r="D37" s="181">
        <v>-0.02</v>
      </c>
      <c r="E37" s="183">
        <v>1932300</v>
      </c>
      <c r="F37" s="177">
        <v>-33900</v>
      </c>
      <c r="G37" s="181">
        <v>-0.02</v>
      </c>
      <c r="H37" s="175">
        <v>242950</v>
      </c>
      <c r="I37" s="178">
        <v>0</v>
      </c>
      <c r="J37" s="181">
        <v>0</v>
      </c>
      <c r="K37" s="174">
        <v>21916350</v>
      </c>
      <c r="L37" s="116">
        <v>-367250</v>
      </c>
      <c r="M37" s="436">
        <v>-0.02</v>
      </c>
      <c r="N37" s="186">
        <v>21034950</v>
      </c>
      <c r="O37" s="185">
        <f t="shared" si="0"/>
        <v>0.9597834493426141</v>
      </c>
      <c r="P37" s="112">
        <f>Volume!K37</f>
        <v>49.75</v>
      </c>
      <c r="Q37" s="70">
        <f>Volume!J37</f>
        <v>51.2</v>
      </c>
      <c r="R37" s="267">
        <f t="shared" si="1"/>
        <v>112.211712</v>
      </c>
      <c r="S37" s="107">
        <f t="shared" si="2"/>
        <v>107.698944</v>
      </c>
      <c r="T37" s="113">
        <f t="shared" si="3"/>
        <v>22283600</v>
      </c>
      <c r="U37" s="107">
        <f t="shared" si="4"/>
        <v>-1.6480730223123734</v>
      </c>
      <c r="V37" s="107">
        <f t="shared" si="5"/>
        <v>101.074432</v>
      </c>
      <c r="W37" s="107">
        <f t="shared" si="6"/>
        <v>9.893376</v>
      </c>
      <c r="X37" s="107">
        <f t="shared" si="7"/>
        <v>1.243904</v>
      </c>
      <c r="Y37" s="107">
        <f t="shared" si="8"/>
        <v>110.86091</v>
      </c>
      <c r="Z37" s="267">
        <f t="shared" si="9"/>
        <v>1.3508020000000016</v>
      </c>
    </row>
    <row r="38" spans="1:26" s="8" customFormat="1" ht="15">
      <c r="A38" s="215" t="s">
        <v>180</v>
      </c>
      <c r="B38" s="333">
        <v>897000</v>
      </c>
      <c r="C38" s="173">
        <v>16900</v>
      </c>
      <c r="D38" s="181">
        <v>0.02</v>
      </c>
      <c r="E38" s="183">
        <v>20800</v>
      </c>
      <c r="F38" s="177">
        <v>0</v>
      </c>
      <c r="G38" s="181">
        <v>0</v>
      </c>
      <c r="H38" s="175">
        <v>7800</v>
      </c>
      <c r="I38" s="178">
        <v>0</v>
      </c>
      <c r="J38" s="181">
        <v>0</v>
      </c>
      <c r="K38" s="174">
        <v>925600</v>
      </c>
      <c r="L38" s="116">
        <v>16900</v>
      </c>
      <c r="M38" s="436">
        <v>0.02</v>
      </c>
      <c r="N38" s="186">
        <v>893100</v>
      </c>
      <c r="O38" s="185">
        <f t="shared" si="0"/>
        <v>0.9648876404494382</v>
      </c>
      <c r="P38" s="112">
        <f>Volume!K38</f>
        <v>218.75</v>
      </c>
      <c r="Q38" s="70">
        <f>Volume!J38</f>
        <v>217.3</v>
      </c>
      <c r="R38" s="267">
        <f t="shared" si="1"/>
        <v>20.113288</v>
      </c>
      <c r="S38" s="107">
        <f t="shared" si="2"/>
        <v>19.407063</v>
      </c>
      <c r="T38" s="113">
        <f t="shared" si="3"/>
        <v>908700</v>
      </c>
      <c r="U38" s="107">
        <f t="shared" si="4"/>
        <v>1.859799713876967</v>
      </c>
      <c r="V38" s="107">
        <f t="shared" si="5"/>
        <v>19.49181</v>
      </c>
      <c r="W38" s="107">
        <f t="shared" si="6"/>
        <v>0.451984</v>
      </c>
      <c r="X38" s="107">
        <f t="shared" si="7"/>
        <v>0.169494</v>
      </c>
      <c r="Y38" s="107">
        <f t="shared" si="8"/>
        <v>19.8778125</v>
      </c>
      <c r="Z38" s="267">
        <f t="shared" si="9"/>
        <v>0.23547549999999973</v>
      </c>
    </row>
    <row r="39" spans="1:28" s="59" customFormat="1" ht="15">
      <c r="A39" s="215" t="s">
        <v>103</v>
      </c>
      <c r="B39" s="174">
        <v>4581000</v>
      </c>
      <c r="C39" s="172">
        <v>4500</v>
      </c>
      <c r="D39" s="180">
        <v>0</v>
      </c>
      <c r="E39" s="174">
        <v>303000</v>
      </c>
      <c r="F39" s="116">
        <v>7500</v>
      </c>
      <c r="G39" s="180">
        <v>0.03</v>
      </c>
      <c r="H39" s="174">
        <v>24000</v>
      </c>
      <c r="I39" s="116">
        <v>0</v>
      </c>
      <c r="J39" s="180">
        <v>0</v>
      </c>
      <c r="K39" s="174">
        <v>4908000</v>
      </c>
      <c r="L39" s="116">
        <v>12000</v>
      </c>
      <c r="M39" s="133">
        <v>0</v>
      </c>
      <c r="N39" s="184">
        <v>4518000</v>
      </c>
      <c r="O39" s="185">
        <f t="shared" si="0"/>
        <v>0.9205378973105135</v>
      </c>
      <c r="P39" s="112">
        <f>Volume!K39</f>
        <v>259.9</v>
      </c>
      <c r="Q39" s="70">
        <f>Volume!J39</f>
        <v>259.05</v>
      </c>
      <c r="R39" s="267">
        <f t="shared" si="1"/>
        <v>127.14174</v>
      </c>
      <c r="S39" s="107">
        <f t="shared" si="2"/>
        <v>117.03879</v>
      </c>
      <c r="T39" s="113">
        <f t="shared" si="3"/>
        <v>4896000</v>
      </c>
      <c r="U39" s="107">
        <f t="shared" si="4"/>
        <v>0.24509803921568626</v>
      </c>
      <c r="V39" s="107">
        <f t="shared" si="5"/>
        <v>118.670805</v>
      </c>
      <c r="W39" s="107">
        <f t="shared" si="6"/>
        <v>7.849215</v>
      </c>
      <c r="X39" s="107">
        <f t="shared" si="7"/>
        <v>0.62172</v>
      </c>
      <c r="Y39" s="107">
        <f t="shared" si="8"/>
        <v>127.24704</v>
      </c>
      <c r="Z39" s="267">
        <f t="shared" si="9"/>
        <v>-0.10529999999999973</v>
      </c>
      <c r="AA39" s="80"/>
      <c r="AB39" s="79"/>
    </row>
    <row r="40" spans="1:26" s="8" customFormat="1" ht="15">
      <c r="A40" s="215" t="s">
        <v>238</v>
      </c>
      <c r="B40" s="174">
        <v>744000</v>
      </c>
      <c r="C40" s="172">
        <v>15300</v>
      </c>
      <c r="D40" s="180">
        <v>0.02</v>
      </c>
      <c r="E40" s="174">
        <v>1200</v>
      </c>
      <c r="F40" s="116">
        <v>0</v>
      </c>
      <c r="G40" s="180">
        <v>0</v>
      </c>
      <c r="H40" s="174">
        <v>0</v>
      </c>
      <c r="I40" s="116">
        <v>0</v>
      </c>
      <c r="J40" s="180">
        <v>0</v>
      </c>
      <c r="K40" s="174">
        <v>745200</v>
      </c>
      <c r="L40" s="116">
        <v>15300</v>
      </c>
      <c r="M40" s="133">
        <v>0.02</v>
      </c>
      <c r="N40" s="184">
        <v>689400</v>
      </c>
      <c r="O40" s="185">
        <f t="shared" si="0"/>
        <v>0.9251207729468599</v>
      </c>
      <c r="P40" s="112">
        <f>Volume!K40</f>
        <v>1115.95</v>
      </c>
      <c r="Q40" s="70">
        <f>Volume!J40</f>
        <v>1112.95</v>
      </c>
      <c r="R40" s="267">
        <f t="shared" si="1"/>
        <v>82.937034</v>
      </c>
      <c r="S40" s="107">
        <f t="shared" si="2"/>
        <v>76.726773</v>
      </c>
      <c r="T40" s="113">
        <f t="shared" si="3"/>
        <v>729900</v>
      </c>
      <c r="U40" s="107">
        <f t="shared" si="4"/>
        <v>2.096177558569667</v>
      </c>
      <c r="V40" s="107">
        <f t="shared" si="5"/>
        <v>82.80348</v>
      </c>
      <c r="W40" s="107">
        <f t="shared" si="6"/>
        <v>0.133554</v>
      </c>
      <c r="X40" s="107">
        <f t="shared" si="7"/>
        <v>0</v>
      </c>
      <c r="Y40" s="107">
        <f t="shared" si="8"/>
        <v>81.4531905</v>
      </c>
      <c r="Z40" s="267">
        <f t="shared" si="9"/>
        <v>1.4838434999999919</v>
      </c>
    </row>
    <row r="41" spans="1:26" s="8" customFormat="1" ht="15">
      <c r="A41" s="215" t="s">
        <v>250</v>
      </c>
      <c r="B41" s="174">
        <v>9758000</v>
      </c>
      <c r="C41" s="172">
        <v>-20000</v>
      </c>
      <c r="D41" s="180">
        <v>0</v>
      </c>
      <c r="E41" s="174">
        <v>1033000</v>
      </c>
      <c r="F41" s="116">
        <v>21000</v>
      </c>
      <c r="G41" s="180">
        <v>0.02</v>
      </c>
      <c r="H41" s="174">
        <v>345000</v>
      </c>
      <c r="I41" s="116">
        <v>31000</v>
      </c>
      <c r="J41" s="180">
        <v>0.1</v>
      </c>
      <c r="K41" s="174">
        <v>11136000</v>
      </c>
      <c r="L41" s="116">
        <v>32000</v>
      </c>
      <c r="M41" s="133">
        <v>0</v>
      </c>
      <c r="N41" s="184">
        <v>9463000</v>
      </c>
      <c r="O41" s="185">
        <f t="shared" si="0"/>
        <v>0.8497665229885057</v>
      </c>
      <c r="P41" s="112">
        <f>Volume!K41</f>
        <v>368.8</v>
      </c>
      <c r="Q41" s="70">
        <f>Volume!J41</f>
        <v>370.3</v>
      </c>
      <c r="R41" s="267">
        <f t="shared" si="1"/>
        <v>412.36608</v>
      </c>
      <c r="S41" s="107">
        <f t="shared" si="2"/>
        <v>350.41489</v>
      </c>
      <c r="T41" s="113">
        <f t="shared" si="3"/>
        <v>11104000</v>
      </c>
      <c r="U41" s="107">
        <f t="shared" si="4"/>
        <v>0.2881844380403458</v>
      </c>
      <c r="V41" s="107">
        <f t="shared" si="5"/>
        <v>361.33874</v>
      </c>
      <c r="W41" s="107">
        <f t="shared" si="6"/>
        <v>38.25199</v>
      </c>
      <c r="X41" s="107">
        <f t="shared" si="7"/>
        <v>12.77535</v>
      </c>
      <c r="Y41" s="107">
        <f t="shared" si="8"/>
        <v>409.51552</v>
      </c>
      <c r="Z41" s="267">
        <f t="shared" si="9"/>
        <v>2.85056000000003</v>
      </c>
    </row>
    <row r="42" spans="1:26" s="8" customFormat="1" ht="15">
      <c r="A42" s="215" t="s">
        <v>181</v>
      </c>
      <c r="B42" s="333">
        <v>7212750</v>
      </c>
      <c r="C42" s="173">
        <v>2950</v>
      </c>
      <c r="D42" s="181">
        <v>0</v>
      </c>
      <c r="E42" s="183">
        <v>421850</v>
      </c>
      <c r="F42" s="177">
        <v>5900</v>
      </c>
      <c r="G42" s="181">
        <v>0.01</v>
      </c>
      <c r="H42" s="175">
        <v>17700</v>
      </c>
      <c r="I42" s="178">
        <v>0</v>
      </c>
      <c r="J42" s="181">
        <v>0</v>
      </c>
      <c r="K42" s="174">
        <v>7652300</v>
      </c>
      <c r="L42" s="116">
        <v>8850</v>
      </c>
      <c r="M42" s="436">
        <v>0</v>
      </c>
      <c r="N42" s="186">
        <v>7009200</v>
      </c>
      <c r="O42" s="185">
        <f t="shared" si="0"/>
        <v>0.9159599074787972</v>
      </c>
      <c r="P42" s="112">
        <f>Volume!K42</f>
        <v>98.3</v>
      </c>
      <c r="Q42" s="70">
        <f>Volume!J42</f>
        <v>97.4</v>
      </c>
      <c r="R42" s="267">
        <f t="shared" si="1"/>
        <v>74.533402</v>
      </c>
      <c r="S42" s="107">
        <f t="shared" si="2"/>
        <v>68.269608</v>
      </c>
      <c r="T42" s="113">
        <f t="shared" si="3"/>
        <v>7643450</v>
      </c>
      <c r="U42" s="107">
        <f t="shared" si="4"/>
        <v>0.11578541103820918</v>
      </c>
      <c r="V42" s="107">
        <f t="shared" si="5"/>
        <v>70.252185</v>
      </c>
      <c r="W42" s="107">
        <f t="shared" si="6"/>
        <v>4.108819</v>
      </c>
      <c r="X42" s="107">
        <f t="shared" si="7"/>
        <v>0.172398</v>
      </c>
      <c r="Y42" s="107">
        <f t="shared" si="8"/>
        <v>75.1351135</v>
      </c>
      <c r="Z42" s="267">
        <f t="shared" si="9"/>
        <v>-0.6017115000000075</v>
      </c>
    </row>
    <row r="43" spans="1:28" s="59" customFormat="1" ht="15">
      <c r="A43" s="215" t="s">
        <v>239</v>
      </c>
      <c r="B43" s="174">
        <v>1016925</v>
      </c>
      <c r="C43" s="172">
        <v>13300</v>
      </c>
      <c r="D43" s="180">
        <v>0.01</v>
      </c>
      <c r="E43" s="174">
        <v>1225</v>
      </c>
      <c r="F43" s="116">
        <v>0</v>
      </c>
      <c r="G43" s="180">
        <v>0</v>
      </c>
      <c r="H43" s="174">
        <v>350</v>
      </c>
      <c r="I43" s="116">
        <v>0</v>
      </c>
      <c r="J43" s="180">
        <v>0</v>
      </c>
      <c r="K43" s="174">
        <v>1018500</v>
      </c>
      <c r="L43" s="116">
        <v>13300</v>
      </c>
      <c r="M43" s="133">
        <v>0.01</v>
      </c>
      <c r="N43" s="184">
        <v>985425</v>
      </c>
      <c r="O43" s="185">
        <f t="shared" si="0"/>
        <v>0.9675257731958763</v>
      </c>
      <c r="P43" s="112">
        <f>Volume!K43</f>
        <v>2679</v>
      </c>
      <c r="Q43" s="70">
        <f>Volume!J43</f>
        <v>2676.85</v>
      </c>
      <c r="R43" s="267">
        <f t="shared" si="1"/>
        <v>272.6371725</v>
      </c>
      <c r="S43" s="107">
        <f t="shared" si="2"/>
        <v>263.783491125</v>
      </c>
      <c r="T43" s="113">
        <f t="shared" si="3"/>
        <v>1005200</v>
      </c>
      <c r="U43" s="107">
        <f t="shared" si="4"/>
        <v>1.3231197771587744</v>
      </c>
      <c r="V43" s="107">
        <f t="shared" si="5"/>
        <v>272.215568625</v>
      </c>
      <c r="W43" s="107">
        <f t="shared" si="6"/>
        <v>0.327914125</v>
      </c>
      <c r="X43" s="107">
        <f t="shared" si="7"/>
        <v>0.09368975</v>
      </c>
      <c r="Y43" s="107">
        <f t="shared" si="8"/>
        <v>269.29308</v>
      </c>
      <c r="Z43" s="267">
        <f t="shared" si="9"/>
        <v>3.3440925000000448</v>
      </c>
      <c r="AA43" s="80"/>
      <c r="AB43" s="79"/>
    </row>
    <row r="44" spans="1:28" s="59" customFormat="1" ht="15">
      <c r="A44" s="215" t="s">
        <v>211</v>
      </c>
      <c r="B44" s="174">
        <v>8695454</v>
      </c>
      <c r="C44" s="172">
        <v>-428896</v>
      </c>
      <c r="D44" s="180">
        <v>-0.05</v>
      </c>
      <c r="E44" s="174">
        <v>2121798</v>
      </c>
      <c r="F44" s="116">
        <v>-63922</v>
      </c>
      <c r="G44" s="180">
        <v>-0.03</v>
      </c>
      <c r="H44" s="174">
        <v>1313494</v>
      </c>
      <c r="I44" s="116">
        <v>37116</v>
      </c>
      <c r="J44" s="180">
        <v>0.03</v>
      </c>
      <c r="K44" s="174">
        <v>12130746</v>
      </c>
      <c r="L44" s="116">
        <v>-455702</v>
      </c>
      <c r="M44" s="133">
        <v>-0.04</v>
      </c>
      <c r="N44" s="184">
        <v>11289450</v>
      </c>
      <c r="O44" s="185">
        <f t="shared" si="0"/>
        <v>0.9306476287608363</v>
      </c>
      <c r="P44" s="112">
        <f>Volume!K44</f>
        <v>137.05</v>
      </c>
      <c r="Q44" s="70">
        <f>Volume!J44</f>
        <v>137.8</v>
      </c>
      <c r="R44" s="267">
        <f t="shared" si="1"/>
        <v>167.16167988</v>
      </c>
      <c r="S44" s="107">
        <f t="shared" si="2"/>
        <v>155.56862100000004</v>
      </c>
      <c r="T44" s="113">
        <f t="shared" si="3"/>
        <v>12586448</v>
      </c>
      <c r="U44" s="107">
        <f t="shared" si="4"/>
        <v>-3.6205766710353866</v>
      </c>
      <c r="V44" s="107">
        <f t="shared" si="5"/>
        <v>119.82335612</v>
      </c>
      <c r="W44" s="107">
        <f t="shared" si="6"/>
        <v>29.238376440000003</v>
      </c>
      <c r="X44" s="107">
        <f t="shared" si="7"/>
        <v>18.099947320000002</v>
      </c>
      <c r="Y44" s="107">
        <f t="shared" si="8"/>
        <v>172.49726984</v>
      </c>
      <c r="Z44" s="267">
        <f t="shared" si="9"/>
        <v>-5.335589959999993</v>
      </c>
      <c r="AA44" s="80"/>
      <c r="AB44" s="79"/>
    </row>
    <row r="45" spans="1:28" s="59" customFormat="1" ht="15">
      <c r="A45" s="215" t="s">
        <v>213</v>
      </c>
      <c r="B45" s="174">
        <v>1903850</v>
      </c>
      <c r="C45" s="172">
        <v>-36400</v>
      </c>
      <c r="D45" s="180">
        <v>-0.02</v>
      </c>
      <c r="E45" s="174">
        <v>0</v>
      </c>
      <c r="F45" s="116">
        <v>0</v>
      </c>
      <c r="G45" s="180">
        <v>0</v>
      </c>
      <c r="H45" s="174">
        <v>0</v>
      </c>
      <c r="I45" s="116">
        <v>0</v>
      </c>
      <c r="J45" s="180">
        <v>0</v>
      </c>
      <c r="K45" s="174">
        <v>1903850</v>
      </c>
      <c r="L45" s="116">
        <v>-36400</v>
      </c>
      <c r="M45" s="133">
        <v>-0.02</v>
      </c>
      <c r="N45" s="184">
        <v>1766050</v>
      </c>
      <c r="O45" s="185">
        <f t="shared" si="0"/>
        <v>0.9276203482417207</v>
      </c>
      <c r="P45" s="112">
        <f>Volume!K45</f>
        <v>642.15</v>
      </c>
      <c r="Q45" s="70">
        <f>Volume!J45</f>
        <v>645.6</v>
      </c>
      <c r="R45" s="267">
        <f t="shared" si="1"/>
        <v>122.912556</v>
      </c>
      <c r="S45" s="107">
        <f t="shared" si="2"/>
        <v>114.016188</v>
      </c>
      <c r="T45" s="113">
        <f t="shared" si="3"/>
        <v>1940250</v>
      </c>
      <c r="U45" s="107">
        <f t="shared" si="4"/>
        <v>-1.8760469011725294</v>
      </c>
      <c r="V45" s="107">
        <f t="shared" si="5"/>
        <v>122.912556</v>
      </c>
      <c r="W45" s="107">
        <f t="shared" si="6"/>
        <v>0</v>
      </c>
      <c r="X45" s="107">
        <f t="shared" si="7"/>
        <v>0</v>
      </c>
      <c r="Y45" s="107">
        <f t="shared" si="8"/>
        <v>124.59315375</v>
      </c>
      <c r="Z45" s="267">
        <f t="shared" si="9"/>
        <v>-1.680597750000004</v>
      </c>
      <c r="AA45" s="80"/>
      <c r="AB45" s="79"/>
    </row>
    <row r="46" spans="1:28" s="59" customFormat="1" ht="15">
      <c r="A46" s="215" t="s">
        <v>4</v>
      </c>
      <c r="B46" s="174">
        <v>909600</v>
      </c>
      <c r="C46" s="172">
        <v>-28800</v>
      </c>
      <c r="D46" s="180">
        <v>-0.03</v>
      </c>
      <c r="E46" s="174">
        <v>600</v>
      </c>
      <c r="F46" s="116">
        <v>0</v>
      </c>
      <c r="G46" s="180">
        <v>0</v>
      </c>
      <c r="H46" s="174">
        <v>300</v>
      </c>
      <c r="I46" s="116">
        <v>0</v>
      </c>
      <c r="J46" s="180">
        <v>0</v>
      </c>
      <c r="K46" s="174">
        <v>910500</v>
      </c>
      <c r="L46" s="116">
        <v>-28800</v>
      </c>
      <c r="M46" s="133">
        <v>-0.03</v>
      </c>
      <c r="N46" s="184">
        <v>766500</v>
      </c>
      <c r="O46" s="185">
        <f t="shared" si="0"/>
        <v>0.841845140032949</v>
      </c>
      <c r="P46" s="112">
        <f>Volume!K46</f>
        <v>1644.5</v>
      </c>
      <c r="Q46" s="70">
        <f>Volume!J46</f>
        <v>1638.45</v>
      </c>
      <c r="R46" s="267">
        <f t="shared" si="1"/>
        <v>149.1808725</v>
      </c>
      <c r="S46" s="107">
        <f t="shared" si="2"/>
        <v>125.5871925</v>
      </c>
      <c r="T46" s="113">
        <f t="shared" si="3"/>
        <v>939300</v>
      </c>
      <c r="U46" s="107">
        <f t="shared" si="4"/>
        <v>-3.066113062919195</v>
      </c>
      <c r="V46" s="107">
        <f t="shared" si="5"/>
        <v>149.033412</v>
      </c>
      <c r="W46" s="107">
        <f t="shared" si="6"/>
        <v>0.098307</v>
      </c>
      <c r="X46" s="107">
        <f t="shared" si="7"/>
        <v>0.0491535</v>
      </c>
      <c r="Y46" s="107">
        <f t="shared" si="8"/>
        <v>154.467885</v>
      </c>
      <c r="Z46" s="267">
        <f t="shared" si="9"/>
        <v>-5.287012500000003</v>
      </c>
      <c r="AA46" s="80"/>
      <c r="AB46" s="79"/>
    </row>
    <row r="47" spans="1:28" s="59" customFormat="1" ht="15">
      <c r="A47" s="215" t="s">
        <v>93</v>
      </c>
      <c r="B47" s="174">
        <v>2012800</v>
      </c>
      <c r="C47" s="172">
        <v>96000</v>
      </c>
      <c r="D47" s="180">
        <v>0.05</v>
      </c>
      <c r="E47" s="174">
        <v>800</v>
      </c>
      <c r="F47" s="116">
        <v>0</v>
      </c>
      <c r="G47" s="180">
        <v>0</v>
      </c>
      <c r="H47" s="174">
        <v>0</v>
      </c>
      <c r="I47" s="116">
        <v>0</v>
      </c>
      <c r="J47" s="180">
        <v>0</v>
      </c>
      <c r="K47" s="174">
        <v>2013600</v>
      </c>
      <c r="L47" s="116">
        <v>96000</v>
      </c>
      <c r="M47" s="133">
        <v>0.05</v>
      </c>
      <c r="N47" s="184">
        <v>1890800</v>
      </c>
      <c r="O47" s="185">
        <f t="shared" si="0"/>
        <v>0.9390147000397299</v>
      </c>
      <c r="P47" s="112">
        <f>Volume!K47</f>
        <v>1092.4</v>
      </c>
      <c r="Q47" s="70">
        <f>Volume!J47</f>
        <v>1077.5</v>
      </c>
      <c r="R47" s="267">
        <f t="shared" si="1"/>
        <v>216.9654</v>
      </c>
      <c r="S47" s="107">
        <f t="shared" si="2"/>
        <v>203.7337</v>
      </c>
      <c r="T47" s="113">
        <f t="shared" si="3"/>
        <v>1917600</v>
      </c>
      <c r="U47" s="107">
        <f t="shared" si="4"/>
        <v>5.006257822277847</v>
      </c>
      <c r="V47" s="107">
        <f t="shared" si="5"/>
        <v>216.8792</v>
      </c>
      <c r="W47" s="107">
        <f t="shared" si="6"/>
        <v>0.0862</v>
      </c>
      <c r="X47" s="107">
        <f t="shared" si="7"/>
        <v>0</v>
      </c>
      <c r="Y47" s="107">
        <f t="shared" si="8"/>
        <v>209.47862400000002</v>
      </c>
      <c r="Z47" s="267">
        <f t="shared" si="9"/>
        <v>7.4867759999999635</v>
      </c>
      <c r="AA47" s="80"/>
      <c r="AB47" s="79"/>
    </row>
    <row r="48" spans="1:28" s="59" customFormat="1" ht="15">
      <c r="A48" s="215" t="s">
        <v>212</v>
      </c>
      <c r="B48" s="174">
        <v>1112000</v>
      </c>
      <c r="C48" s="172">
        <v>-149600</v>
      </c>
      <c r="D48" s="180">
        <v>-0.12</v>
      </c>
      <c r="E48" s="174">
        <v>24000</v>
      </c>
      <c r="F48" s="116">
        <v>-1200</v>
      </c>
      <c r="G48" s="180">
        <v>-0.05</v>
      </c>
      <c r="H48" s="174">
        <v>2000</v>
      </c>
      <c r="I48" s="116">
        <v>800</v>
      </c>
      <c r="J48" s="180">
        <v>0.67</v>
      </c>
      <c r="K48" s="174">
        <v>1138000</v>
      </c>
      <c r="L48" s="116">
        <v>-150000</v>
      </c>
      <c r="M48" s="133">
        <v>-0.12</v>
      </c>
      <c r="N48" s="184">
        <v>1040800</v>
      </c>
      <c r="O48" s="185">
        <f t="shared" si="0"/>
        <v>0.9145869947275923</v>
      </c>
      <c r="P48" s="112">
        <f>Volume!K48</f>
        <v>709.5</v>
      </c>
      <c r="Q48" s="70">
        <f>Volume!J48</f>
        <v>730.15</v>
      </c>
      <c r="R48" s="267">
        <f t="shared" si="1"/>
        <v>83.09107</v>
      </c>
      <c r="S48" s="107">
        <f t="shared" si="2"/>
        <v>75.994012</v>
      </c>
      <c r="T48" s="113">
        <f t="shared" si="3"/>
        <v>1288000</v>
      </c>
      <c r="U48" s="107">
        <f t="shared" si="4"/>
        <v>-11.645962732919255</v>
      </c>
      <c r="V48" s="107">
        <f t="shared" si="5"/>
        <v>81.19268</v>
      </c>
      <c r="W48" s="107">
        <f t="shared" si="6"/>
        <v>1.75236</v>
      </c>
      <c r="X48" s="107">
        <f t="shared" si="7"/>
        <v>0.14603</v>
      </c>
      <c r="Y48" s="107">
        <f t="shared" si="8"/>
        <v>91.3836</v>
      </c>
      <c r="Z48" s="267">
        <f t="shared" si="9"/>
        <v>-8.29253</v>
      </c>
      <c r="AA48" s="80"/>
      <c r="AB48" s="79"/>
    </row>
    <row r="49" spans="1:28" s="59" customFormat="1" ht="15">
      <c r="A49" s="215" t="s">
        <v>5</v>
      </c>
      <c r="B49" s="174">
        <v>53397410</v>
      </c>
      <c r="C49" s="172">
        <v>805475</v>
      </c>
      <c r="D49" s="180">
        <v>0.02</v>
      </c>
      <c r="E49" s="174">
        <v>7826665</v>
      </c>
      <c r="F49" s="116">
        <v>220110</v>
      </c>
      <c r="G49" s="180">
        <v>0.03</v>
      </c>
      <c r="H49" s="174">
        <v>897985</v>
      </c>
      <c r="I49" s="116">
        <v>-76560</v>
      </c>
      <c r="J49" s="180">
        <v>-0.08</v>
      </c>
      <c r="K49" s="174">
        <v>62122060</v>
      </c>
      <c r="L49" s="116">
        <v>949025</v>
      </c>
      <c r="M49" s="133">
        <v>0.02</v>
      </c>
      <c r="N49" s="184">
        <v>48068515</v>
      </c>
      <c r="O49" s="185">
        <f t="shared" si="0"/>
        <v>0.7737752901304303</v>
      </c>
      <c r="P49" s="112">
        <f>Volume!K49</f>
        <v>174.95</v>
      </c>
      <c r="Q49" s="70">
        <f>Volume!J49</f>
        <v>174.95</v>
      </c>
      <c r="R49" s="267">
        <f t="shared" si="1"/>
        <v>1086.8254397</v>
      </c>
      <c r="S49" s="107">
        <f t="shared" si="2"/>
        <v>840.9586699249999</v>
      </c>
      <c r="T49" s="113">
        <f t="shared" si="3"/>
        <v>61173035</v>
      </c>
      <c r="U49" s="107">
        <f t="shared" si="4"/>
        <v>1.5513779886840664</v>
      </c>
      <c r="V49" s="107">
        <f t="shared" si="5"/>
        <v>934.18768795</v>
      </c>
      <c r="W49" s="107">
        <f t="shared" si="6"/>
        <v>136.927504175</v>
      </c>
      <c r="X49" s="107">
        <f t="shared" si="7"/>
        <v>15.710247575</v>
      </c>
      <c r="Y49" s="107">
        <f t="shared" si="8"/>
        <v>1070.222247325</v>
      </c>
      <c r="Z49" s="267">
        <f t="shared" si="9"/>
        <v>16.603192375000162</v>
      </c>
      <c r="AA49" s="80"/>
      <c r="AB49" s="79"/>
    </row>
    <row r="50" spans="1:28" s="59" customFormat="1" ht="15">
      <c r="A50" s="215" t="s">
        <v>214</v>
      </c>
      <c r="B50" s="174">
        <v>13327000</v>
      </c>
      <c r="C50" s="172">
        <v>-245000</v>
      </c>
      <c r="D50" s="180">
        <v>-0.02</v>
      </c>
      <c r="E50" s="174">
        <v>3999000</v>
      </c>
      <c r="F50" s="116">
        <v>-44000</v>
      </c>
      <c r="G50" s="180">
        <v>-0.01</v>
      </c>
      <c r="H50" s="174">
        <v>1005000</v>
      </c>
      <c r="I50" s="116">
        <v>5000</v>
      </c>
      <c r="J50" s="180">
        <v>0.01</v>
      </c>
      <c r="K50" s="174">
        <v>18331000</v>
      </c>
      <c r="L50" s="116">
        <v>-284000</v>
      </c>
      <c r="M50" s="133">
        <v>-0.02</v>
      </c>
      <c r="N50" s="184">
        <v>17605000</v>
      </c>
      <c r="O50" s="185">
        <f t="shared" si="0"/>
        <v>0.9603949593584638</v>
      </c>
      <c r="P50" s="112">
        <f>Volume!K50</f>
        <v>248.3</v>
      </c>
      <c r="Q50" s="70">
        <f>Volume!J50</f>
        <v>245</v>
      </c>
      <c r="R50" s="267">
        <f t="shared" si="1"/>
        <v>449.1095</v>
      </c>
      <c r="S50" s="107">
        <f t="shared" si="2"/>
        <v>431.3225</v>
      </c>
      <c r="T50" s="113">
        <f t="shared" si="3"/>
        <v>18615000</v>
      </c>
      <c r="U50" s="107">
        <f t="shared" si="4"/>
        <v>-1.525651356432984</v>
      </c>
      <c r="V50" s="107">
        <f t="shared" si="5"/>
        <v>326.5115</v>
      </c>
      <c r="W50" s="107">
        <f t="shared" si="6"/>
        <v>97.9755</v>
      </c>
      <c r="X50" s="107">
        <f t="shared" si="7"/>
        <v>24.6225</v>
      </c>
      <c r="Y50" s="107">
        <f t="shared" si="8"/>
        <v>462.21045</v>
      </c>
      <c r="Z50" s="267">
        <f t="shared" si="9"/>
        <v>-13.100949999999955</v>
      </c>
      <c r="AA50" s="80"/>
      <c r="AB50" s="79"/>
    </row>
    <row r="51" spans="1:28" s="59" customFormat="1" ht="15">
      <c r="A51" s="215" t="s">
        <v>215</v>
      </c>
      <c r="B51" s="174">
        <v>5850000</v>
      </c>
      <c r="C51" s="172">
        <v>-250900</v>
      </c>
      <c r="D51" s="180">
        <v>-0.04</v>
      </c>
      <c r="E51" s="174">
        <v>444600</v>
      </c>
      <c r="F51" s="116">
        <v>9100</v>
      </c>
      <c r="G51" s="180">
        <v>0.02</v>
      </c>
      <c r="H51" s="174">
        <v>97500</v>
      </c>
      <c r="I51" s="116">
        <v>-2600</v>
      </c>
      <c r="J51" s="180">
        <v>-0.03</v>
      </c>
      <c r="K51" s="174">
        <v>6392100</v>
      </c>
      <c r="L51" s="116">
        <v>-244400</v>
      </c>
      <c r="M51" s="133">
        <v>-0.04</v>
      </c>
      <c r="N51" s="184">
        <v>5605600</v>
      </c>
      <c r="O51" s="185">
        <f t="shared" si="0"/>
        <v>0.8769574944071589</v>
      </c>
      <c r="P51" s="112">
        <f>Volume!K51</f>
        <v>326.35</v>
      </c>
      <c r="Q51" s="70">
        <f>Volume!J51</f>
        <v>316.35</v>
      </c>
      <c r="R51" s="267">
        <f t="shared" si="1"/>
        <v>202.21408350000002</v>
      </c>
      <c r="S51" s="107">
        <f t="shared" si="2"/>
        <v>177.33315600000003</v>
      </c>
      <c r="T51" s="113">
        <f t="shared" si="3"/>
        <v>6636500</v>
      </c>
      <c r="U51" s="107">
        <f t="shared" si="4"/>
        <v>-3.6826640548481877</v>
      </c>
      <c r="V51" s="107">
        <f t="shared" si="5"/>
        <v>185.06475000000003</v>
      </c>
      <c r="W51" s="107">
        <f t="shared" si="6"/>
        <v>14.064921</v>
      </c>
      <c r="X51" s="107">
        <f t="shared" si="7"/>
        <v>3.0844125000000004</v>
      </c>
      <c r="Y51" s="107">
        <f t="shared" si="8"/>
        <v>216.5821775</v>
      </c>
      <c r="Z51" s="267">
        <f t="shared" si="9"/>
        <v>-14.368093999999985</v>
      </c>
      <c r="AA51" s="80"/>
      <c r="AB51" s="79"/>
    </row>
    <row r="52" spans="1:28" s="59" customFormat="1" ht="15">
      <c r="A52" s="215" t="s">
        <v>57</v>
      </c>
      <c r="B52" s="174">
        <v>1546200</v>
      </c>
      <c r="C52" s="172">
        <v>-30000</v>
      </c>
      <c r="D52" s="180">
        <v>-0.02</v>
      </c>
      <c r="E52" s="174">
        <v>4500</v>
      </c>
      <c r="F52" s="116">
        <v>600</v>
      </c>
      <c r="G52" s="180">
        <v>0.15</v>
      </c>
      <c r="H52" s="174">
        <v>600</v>
      </c>
      <c r="I52" s="116">
        <v>0</v>
      </c>
      <c r="J52" s="180">
        <v>0</v>
      </c>
      <c r="K52" s="174">
        <v>1551300</v>
      </c>
      <c r="L52" s="116">
        <v>-29400</v>
      </c>
      <c r="M52" s="133">
        <v>-0.02</v>
      </c>
      <c r="N52" s="184">
        <v>1377300</v>
      </c>
      <c r="O52" s="185">
        <f t="shared" si="0"/>
        <v>0.8878360085089925</v>
      </c>
      <c r="P52" s="112">
        <f>Volume!K52</f>
        <v>1587</v>
      </c>
      <c r="Q52" s="70">
        <f>Volume!J52</f>
        <v>1546.4</v>
      </c>
      <c r="R52" s="267">
        <f t="shared" si="1"/>
        <v>239.893032</v>
      </c>
      <c r="S52" s="107">
        <f t="shared" si="2"/>
        <v>212.98567200000002</v>
      </c>
      <c r="T52" s="113">
        <f t="shared" si="3"/>
        <v>1580700</v>
      </c>
      <c r="U52" s="107">
        <f t="shared" si="4"/>
        <v>-1.8599354716264944</v>
      </c>
      <c r="V52" s="107">
        <f t="shared" si="5"/>
        <v>239.104368</v>
      </c>
      <c r="W52" s="107">
        <f t="shared" si="6"/>
        <v>0.69588</v>
      </c>
      <c r="X52" s="107">
        <f t="shared" si="7"/>
        <v>0.092784</v>
      </c>
      <c r="Y52" s="107">
        <f t="shared" si="8"/>
        <v>250.85709</v>
      </c>
      <c r="Z52" s="267">
        <f t="shared" si="9"/>
        <v>-10.964057999999994</v>
      </c>
      <c r="AA52" s="80"/>
      <c r="AB52" s="79"/>
    </row>
    <row r="53" spans="1:28" s="59" customFormat="1" ht="15">
      <c r="A53" s="215" t="s">
        <v>216</v>
      </c>
      <c r="B53" s="174">
        <v>8922900</v>
      </c>
      <c r="C53" s="172">
        <v>98000</v>
      </c>
      <c r="D53" s="180">
        <v>0.01</v>
      </c>
      <c r="E53" s="174">
        <v>630000</v>
      </c>
      <c r="F53" s="116">
        <v>6300</v>
      </c>
      <c r="G53" s="180">
        <v>0.01</v>
      </c>
      <c r="H53" s="174">
        <v>268800</v>
      </c>
      <c r="I53" s="116">
        <v>2800</v>
      </c>
      <c r="J53" s="180">
        <v>0.01</v>
      </c>
      <c r="K53" s="174">
        <v>9821700</v>
      </c>
      <c r="L53" s="116">
        <v>107100</v>
      </c>
      <c r="M53" s="133">
        <v>0.01</v>
      </c>
      <c r="N53" s="184">
        <v>9194500</v>
      </c>
      <c r="O53" s="185">
        <f t="shared" si="0"/>
        <v>0.9361414011830945</v>
      </c>
      <c r="P53" s="112">
        <f>Volume!K53</f>
        <v>872.35</v>
      </c>
      <c r="Q53" s="70">
        <f>Volume!J53</f>
        <v>880.05</v>
      </c>
      <c r="R53" s="267">
        <f t="shared" si="1"/>
        <v>864.3587085</v>
      </c>
      <c r="S53" s="107">
        <f t="shared" si="2"/>
        <v>809.1619725</v>
      </c>
      <c r="T53" s="113">
        <f t="shared" si="3"/>
        <v>9714600</v>
      </c>
      <c r="U53" s="107">
        <f t="shared" si="4"/>
        <v>1.1024643320363166</v>
      </c>
      <c r="V53" s="107">
        <f t="shared" si="5"/>
        <v>785.2598145</v>
      </c>
      <c r="W53" s="107">
        <f t="shared" si="6"/>
        <v>55.44315</v>
      </c>
      <c r="X53" s="107">
        <f t="shared" si="7"/>
        <v>23.655744</v>
      </c>
      <c r="Y53" s="107">
        <f t="shared" si="8"/>
        <v>847.453131</v>
      </c>
      <c r="Z53" s="267">
        <f t="shared" si="9"/>
        <v>16.90557750000005</v>
      </c>
      <c r="AA53" s="80"/>
      <c r="AB53" s="79"/>
    </row>
    <row r="54" spans="1:26" s="8" customFormat="1" ht="15">
      <c r="A54" s="215" t="s">
        <v>156</v>
      </c>
      <c r="B54" s="174">
        <v>17808000</v>
      </c>
      <c r="C54" s="172">
        <v>-24000</v>
      </c>
      <c r="D54" s="180">
        <v>0</v>
      </c>
      <c r="E54" s="174">
        <v>5184000</v>
      </c>
      <c r="F54" s="116">
        <v>-62400</v>
      </c>
      <c r="G54" s="180">
        <v>-0.01</v>
      </c>
      <c r="H54" s="174">
        <v>916800</v>
      </c>
      <c r="I54" s="116">
        <v>-76800</v>
      </c>
      <c r="J54" s="180">
        <v>-0.08</v>
      </c>
      <c r="K54" s="174">
        <v>23908800</v>
      </c>
      <c r="L54" s="116">
        <v>-163200</v>
      </c>
      <c r="M54" s="133">
        <v>-0.01</v>
      </c>
      <c r="N54" s="184">
        <v>21662400</v>
      </c>
      <c r="O54" s="185">
        <f t="shared" si="0"/>
        <v>0.9060429632603895</v>
      </c>
      <c r="P54" s="112">
        <f>Volume!K54</f>
        <v>78.2</v>
      </c>
      <c r="Q54" s="70">
        <f>Volume!J54</f>
        <v>77.55</v>
      </c>
      <c r="R54" s="267">
        <f t="shared" si="1"/>
        <v>185.412744</v>
      </c>
      <c r="S54" s="107">
        <f t="shared" si="2"/>
        <v>167.991912</v>
      </c>
      <c r="T54" s="113">
        <f t="shared" si="3"/>
        <v>24072000</v>
      </c>
      <c r="U54" s="107">
        <f t="shared" si="4"/>
        <v>-0.6779661016949152</v>
      </c>
      <c r="V54" s="107">
        <f t="shared" si="5"/>
        <v>138.10104</v>
      </c>
      <c r="W54" s="107">
        <f t="shared" si="6"/>
        <v>40.20192</v>
      </c>
      <c r="X54" s="107">
        <f t="shared" si="7"/>
        <v>7.109784</v>
      </c>
      <c r="Y54" s="107">
        <f t="shared" si="8"/>
        <v>188.24304</v>
      </c>
      <c r="Z54" s="267">
        <f t="shared" si="9"/>
        <v>-2.830296000000004</v>
      </c>
    </row>
    <row r="55" spans="1:26" s="8" customFormat="1" ht="15">
      <c r="A55" s="215" t="s">
        <v>200</v>
      </c>
      <c r="B55" s="174">
        <v>19511300</v>
      </c>
      <c r="C55" s="172">
        <v>230100</v>
      </c>
      <c r="D55" s="180">
        <v>0.01</v>
      </c>
      <c r="E55" s="174">
        <v>4761300</v>
      </c>
      <c r="F55" s="116">
        <v>0</v>
      </c>
      <c r="G55" s="180">
        <v>0</v>
      </c>
      <c r="H55" s="174">
        <v>1250800</v>
      </c>
      <c r="I55" s="116">
        <v>11800</v>
      </c>
      <c r="J55" s="180">
        <v>0.01</v>
      </c>
      <c r="K55" s="174">
        <v>25523400</v>
      </c>
      <c r="L55" s="116">
        <v>241900</v>
      </c>
      <c r="M55" s="133">
        <v>0.01</v>
      </c>
      <c r="N55" s="184">
        <v>23883200</v>
      </c>
      <c r="O55" s="185">
        <f t="shared" si="0"/>
        <v>0.9357374017568192</v>
      </c>
      <c r="P55" s="112">
        <f>Volume!K55</f>
        <v>78.8</v>
      </c>
      <c r="Q55" s="70">
        <f>Volume!J55</f>
        <v>77.95</v>
      </c>
      <c r="R55" s="267">
        <f t="shared" si="1"/>
        <v>198.954903</v>
      </c>
      <c r="S55" s="107">
        <f t="shared" si="2"/>
        <v>186.169544</v>
      </c>
      <c r="T55" s="113">
        <f t="shared" si="3"/>
        <v>25281500</v>
      </c>
      <c r="U55" s="107">
        <f t="shared" si="4"/>
        <v>0.956826137689615</v>
      </c>
      <c r="V55" s="107">
        <f t="shared" si="5"/>
        <v>152.0905835</v>
      </c>
      <c r="W55" s="107">
        <f t="shared" si="6"/>
        <v>37.1143335</v>
      </c>
      <c r="X55" s="107">
        <f t="shared" si="7"/>
        <v>9.749986</v>
      </c>
      <c r="Y55" s="107">
        <f t="shared" si="8"/>
        <v>199.21822</v>
      </c>
      <c r="Z55" s="267">
        <f t="shared" si="9"/>
        <v>-0.2633170000000007</v>
      </c>
    </row>
    <row r="56" spans="1:26" s="8" customFormat="1" ht="15">
      <c r="A56" s="215" t="s">
        <v>191</v>
      </c>
      <c r="B56" s="333">
        <v>76041000</v>
      </c>
      <c r="C56" s="173">
        <v>-1764000</v>
      </c>
      <c r="D56" s="181">
        <v>-0.02</v>
      </c>
      <c r="E56" s="183">
        <v>21955500</v>
      </c>
      <c r="F56" s="177">
        <v>-693000</v>
      </c>
      <c r="G56" s="181">
        <v>-0.03</v>
      </c>
      <c r="H56" s="175">
        <v>5607000</v>
      </c>
      <c r="I56" s="178">
        <v>-567000</v>
      </c>
      <c r="J56" s="181">
        <v>-0.09</v>
      </c>
      <c r="K56" s="174">
        <v>103603500</v>
      </c>
      <c r="L56" s="116">
        <v>-3024000</v>
      </c>
      <c r="M56" s="436">
        <v>-0.03</v>
      </c>
      <c r="N56" s="186">
        <v>93082500</v>
      </c>
      <c r="O56" s="185">
        <f t="shared" si="0"/>
        <v>0.8984493767102463</v>
      </c>
      <c r="P56" s="112">
        <f>Volume!K56</f>
        <v>12.85</v>
      </c>
      <c r="Q56" s="70">
        <f>Volume!J56</f>
        <v>13.3</v>
      </c>
      <c r="R56" s="267">
        <f t="shared" si="1"/>
        <v>137.792655</v>
      </c>
      <c r="S56" s="107">
        <f t="shared" si="2"/>
        <v>123.799725</v>
      </c>
      <c r="T56" s="113">
        <f t="shared" si="3"/>
        <v>106627500</v>
      </c>
      <c r="U56" s="107">
        <f t="shared" si="4"/>
        <v>-2.836041358936485</v>
      </c>
      <c r="V56" s="107">
        <f t="shared" si="5"/>
        <v>101.13453</v>
      </c>
      <c r="W56" s="107">
        <f t="shared" si="6"/>
        <v>29.200815</v>
      </c>
      <c r="X56" s="107">
        <f t="shared" si="7"/>
        <v>7.45731</v>
      </c>
      <c r="Y56" s="107">
        <f t="shared" si="8"/>
        <v>137.0163375</v>
      </c>
      <c r="Z56" s="267">
        <f t="shared" si="9"/>
        <v>0.7763175000000047</v>
      </c>
    </row>
    <row r="57" spans="1:26" s="8" customFormat="1" ht="15">
      <c r="A57" s="215" t="s">
        <v>157</v>
      </c>
      <c r="B57" s="174">
        <v>9434250</v>
      </c>
      <c r="C57" s="172">
        <v>-728000</v>
      </c>
      <c r="D57" s="180">
        <v>-0.07</v>
      </c>
      <c r="E57" s="174">
        <v>486500</v>
      </c>
      <c r="F57" s="116">
        <v>-1750</v>
      </c>
      <c r="G57" s="180">
        <v>0</v>
      </c>
      <c r="H57" s="174">
        <v>49000</v>
      </c>
      <c r="I57" s="116">
        <v>0</v>
      </c>
      <c r="J57" s="180">
        <v>0</v>
      </c>
      <c r="K57" s="174">
        <v>9969750</v>
      </c>
      <c r="L57" s="116">
        <v>-729750</v>
      </c>
      <c r="M57" s="133">
        <v>-0.07</v>
      </c>
      <c r="N57" s="184">
        <v>8986250</v>
      </c>
      <c r="O57" s="185">
        <f t="shared" si="0"/>
        <v>0.90135158855538</v>
      </c>
      <c r="P57" s="112">
        <f>Volume!K57</f>
        <v>149.85</v>
      </c>
      <c r="Q57" s="70">
        <f>Volume!J57</f>
        <v>152.6</v>
      </c>
      <c r="R57" s="267">
        <f t="shared" si="1"/>
        <v>152.138385</v>
      </c>
      <c r="S57" s="107">
        <f t="shared" si="2"/>
        <v>137.130175</v>
      </c>
      <c r="T57" s="113">
        <f t="shared" si="3"/>
        <v>10699500</v>
      </c>
      <c r="U57" s="107">
        <f t="shared" si="4"/>
        <v>-6.820412168792934</v>
      </c>
      <c r="V57" s="107">
        <f t="shared" si="5"/>
        <v>143.966655</v>
      </c>
      <c r="W57" s="107">
        <f t="shared" si="6"/>
        <v>7.42399</v>
      </c>
      <c r="X57" s="107">
        <f t="shared" si="7"/>
        <v>0.74774</v>
      </c>
      <c r="Y57" s="107">
        <f t="shared" si="8"/>
        <v>160.3320075</v>
      </c>
      <c r="Z57" s="267">
        <f t="shared" si="9"/>
        <v>-8.193622500000004</v>
      </c>
    </row>
    <row r="58" spans="1:26" s="8" customFormat="1" ht="15">
      <c r="A58" s="215" t="s">
        <v>192</v>
      </c>
      <c r="B58" s="333">
        <v>22353200</v>
      </c>
      <c r="C58" s="173">
        <v>617700</v>
      </c>
      <c r="D58" s="181">
        <v>0.03</v>
      </c>
      <c r="E58" s="183">
        <v>2673800</v>
      </c>
      <c r="F58" s="177">
        <v>-320450</v>
      </c>
      <c r="G58" s="181">
        <v>-0.11</v>
      </c>
      <c r="H58" s="175">
        <v>701800</v>
      </c>
      <c r="I58" s="178">
        <v>-10150</v>
      </c>
      <c r="J58" s="181">
        <v>-0.01</v>
      </c>
      <c r="K58" s="174">
        <v>25728800</v>
      </c>
      <c r="L58" s="116">
        <v>287100</v>
      </c>
      <c r="M58" s="436">
        <v>0.01</v>
      </c>
      <c r="N58" s="186">
        <v>22601150</v>
      </c>
      <c r="O58" s="185">
        <f t="shared" si="0"/>
        <v>0.8784377817853922</v>
      </c>
      <c r="P58" s="112">
        <f>Volume!K58</f>
        <v>213.5</v>
      </c>
      <c r="Q58" s="70">
        <f>Volume!J58</f>
        <v>225.25</v>
      </c>
      <c r="R58" s="267">
        <f t="shared" si="1"/>
        <v>579.54122</v>
      </c>
      <c r="S58" s="107">
        <f t="shared" si="2"/>
        <v>509.09090375</v>
      </c>
      <c r="T58" s="113">
        <f t="shared" si="3"/>
        <v>25441700</v>
      </c>
      <c r="U58" s="107">
        <f t="shared" si="4"/>
        <v>1.1284623275960333</v>
      </c>
      <c r="V58" s="107">
        <f t="shared" si="5"/>
        <v>503.50583</v>
      </c>
      <c r="W58" s="107">
        <f t="shared" si="6"/>
        <v>60.227345</v>
      </c>
      <c r="X58" s="107">
        <f t="shared" si="7"/>
        <v>15.808045</v>
      </c>
      <c r="Y58" s="107">
        <f t="shared" si="8"/>
        <v>543.180295</v>
      </c>
      <c r="Z58" s="267">
        <f t="shared" si="9"/>
        <v>36.36092499999995</v>
      </c>
    </row>
    <row r="59" spans="1:26" s="8" customFormat="1" ht="15">
      <c r="A59" s="215" t="s">
        <v>182</v>
      </c>
      <c r="B59" s="333">
        <v>15007300</v>
      </c>
      <c r="C59" s="173">
        <v>115500</v>
      </c>
      <c r="D59" s="181">
        <v>0.01</v>
      </c>
      <c r="E59" s="183">
        <v>1840300</v>
      </c>
      <c r="F59" s="177">
        <v>84700</v>
      </c>
      <c r="G59" s="181">
        <v>0.05</v>
      </c>
      <c r="H59" s="175">
        <v>254100</v>
      </c>
      <c r="I59" s="178">
        <v>0</v>
      </c>
      <c r="J59" s="181">
        <v>0</v>
      </c>
      <c r="K59" s="174">
        <v>17101700</v>
      </c>
      <c r="L59" s="116">
        <v>200200</v>
      </c>
      <c r="M59" s="436">
        <v>0.01</v>
      </c>
      <c r="N59" s="186">
        <v>15600200</v>
      </c>
      <c r="O59" s="185">
        <f t="shared" si="0"/>
        <v>0.9122017109410175</v>
      </c>
      <c r="P59" s="112">
        <f>Volume!K59</f>
        <v>44</v>
      </c>
      <c r="Q59" s="70">
        <f>Volume!J59</f>
        <v>44.3</v>
      </c>
      <c r="R59" s="267">
        <f t="shared" si="1"/>
        <v>75.760531</v>
      </c>
      <c r="S59" s="107">
        <f t="shared" si="2"/>
        <v>69.108886</v>
      </c>
      <c r="T59" s="113">
        <f t="shared" si="3"/>
        <v>16901500</v>
      </c>
      <c r="U59" s="107">
        <f t="shared" si="4"/>
        <v>1.184510250569476</v>
      </c>
      <c r="V59" s="107">
        <f t="shared" si="5"/>
        <v>66.482339</v>
      </c>
      <c r="W59" s="107">
        <f t="shared" si="6"/>
        <v>8.152529</v>
      </c>
      <c r="X59" s="107">
        <f t="shared" si="7"/>
        <v>1.125663</v>
      </c>
      <c r="Y59" s="107">
        <f t="shared" si="8"/>
        <v>74.3666</v>
      </c>
      <c r="Z59" s="267">
        <f t="shared" si="9"/>
        <v>1.393930999999995</v>
      </c>
    </row>
    <row r="60" spans="1:28" s="59" customFormat="1" ht="15">
      <c r="A60" s="215" t="s">
        <v>217</v>
      </c>
      <c r="B60" s="174">
        <v>2757800</v>
      </c>
      <c r="C60" s="172">
        <v>111800</v>
      </c>
      <c r="D60" s="180">
        <v>0.04</v>
      </c>
      <c r="E60" s="174">
        <v>286400</v>
      </c>
      <c r="F60" s="116">
        <v>-17400</v>
      </c>
      <c r="G60" s="180">
        <v>-0.06</v>
      </c>
      <c r="H60" s="174">
        <v>224600</v>
      </c>
      <c r="I60" s="116">
        <v>2200</v>
      </c>
      <c r="J60" s="180">
        <v>0.01</v>
      </c>
      <c r="K60" s="174">
        <v>3268800</v>
      </c>
      <c r="L60" s="116">
        <v>96600</v>
      </c>
      <c r="M60" s="133">
        <v>0.03</v>
      </c>
      <c r="N60" s="184">
        <v>2757400</v>
      </c>
      <c r="O60" s="185">
        <f t="shared" si="0"/>
        <v>0.8435511502692119</v>
      </c>
      <c r="P60" s="112">
        <f>Volume!K60</f>
        <v>2256.5</v>
      </c>
      <c r="Q60" s="70">
        <f>Volume!J60</f>
        <v>2225.55</v>
      </c>
      <c r="R60" s="267">
        <f t="shared" si="1"/>
        <v>727.4877840000001</v>
      </c>
      <c r="S60" s="107">
        <f t="shared" si="2"/>
        <v>613.6731570000001</v>
      </c>
      <c r="T60" s="113">
        <f t="shared" si="3"/>
        <v>3172200</v>
      </c>
      <c r="U60" s="107">
        <f t="shared" si="4"/>
        <v>3.0452052203518063</v>
      </c>
      <c r="V60" s="107">
        <f t="shared" si="5"/>
        <v>613.7621790000001</v>
      </c>
      <c r="W60" s="107">
        <f t="shared" si="6"/>
        <v>63.739752</v>
      </c>
      <c r="X60" s="107">
        <f t="shared" si="7"/>
        <v>49.985853000000006</v>
      </c>
      <c r="Y60" s="107">
        <f t="shared" si="8"/>
        <v>715.80693</v>
      </c>
      <c r="Z60" s="267">
        <f t="shared" si="9"/>
        <v>11.680854000000181</v>
      </c>
      <c r="AA60" s="80"/>
      <c r="AB60" s="79"/>
    </row>
    <row r="61" spans="1:26" s="8" customFormat="1" ht="15">
      <c r="A61" s="215" t="s">
        <v>158</v>
      </c>
      <c r="B61" s="174">
        <v>1867350</v>
      </c>
      <c r="C61" s="172">
        <v>126850</v>
      </c>
      <c r="D61" s="180">
        <v>0.07</v>
      </c>
      <c r="E61" s="174">
        <v>17700</v>
      </c>
      <c r="F61" s="116">
        <v>0</v>
      </c>
      <c r="G61" s="180">
        <v>0</v>
      </c>
      <c r="H61" s="174">
        <v>41300</v>
      </c>
      <c r="I61" s="116">
        <v>0</v>
      </c>
      <c r="J61" s="180">
        <v>0</v>
      </c>
      <c r="K61" s="174">
        <v>1926350</v>
      </c>
      <c r="L61" s="116">
        <v>126850</v>
      </c>
      <c r="M61" s="133">
        <v>0.07</v>
      </c>
      <c r="N61" s="184">
        <v>1858500</v>
      </c>
      <c r="O61" s="185">
        <f t="shared" si="0"/>
        <v>0.9647779479326187</v>
      </c>
      <c r="P61" s="112">
        <f>Volume!K61</f>
        <v>116.25</v>
      </c>
      <c r="Q61" s="70">
        <f>Volume!J61</f>
        <v>115.05</v>
      </c>
      <c r="R61" s="267">
        <f t="shared" si="1"/>
        <v>22.16265675</v>
      </c>
      <c r="S61" s="107">
        <f t="shared" si="2"/>
        <v>21.3820425</v>
      </c>
      <c r="T61" s="113">
        <f t="shared" si="3"/>
        <v>1799500</v>
      </c>
      <c r="U61" s="107">
        <f t="shared" si="4"/>
        <v>7.049180327868852</v>
      </c>
      <c r="V61" s="107">
        <f t="shared" si="5"/>
        <v>21.48386175</v>
      </c>
      <c r="W61" s="107">
        <f t="shared" si="6"/>
        <v>0.2036385</v>
      </c>
      <c r="X61" s="107">
        <f t="shared" si="7"/>
        <v>0.4751565</v>
      </c>
      <c r="Y61" s="107">
        <f t="shared" si="8"/>
        <v>20.9191875</v>
      </c>
      <c r="Z61" s="267">
        <f t="shared" si="9"/>
        <v>1.2434692500000004</v>
      </c>
    </row>
    <row r="62" spans="1:28" s="59" customFormat="1" ht="15">
      <c r="A62" s="215" t="s">
        <v>104</v>
      </c>
      <c r="B62" s="174">
        <v>1529400</v>
      </c>
      <c r="C62" s="172">
        <v>-20400</v>
      </c>
      <c r="D62" s="180">
        <v>-0.01</v>
      </c>
      <c r="E62" s="174">
        <v>1200</v>
      </c>
      <c r="F62" s="116">
        <v>0</v>
      </c>
      <c r="G62" s="180">
        <v>0</v>
      </c>
      <c r="H62" s="174">
        <v>0</v>
      </c>
      <c r="I62" s="116">
        <v>0</v>
      </c>
      <c r="J62" s="180">
        <v>0</v>
      </c>
      <c r="K62" s="174">
        <v>1530600</v>
      </c>
      <c r="L62" s="116">
        <v>-20400</v>
      </c>
      <c r="M62" s="133">
        <v>-0.01</v>
      </c>
      <c r="N62" s="184">
        <v>1398000</v>
      </c>
      <c r="O62" s="185">
        <f t="shared" si="0"/>
        <v>0.9133673069384555</v>
      </c>
      <c r="P62" s="112">
        <f>Volume!K62</f>
        <v>515</v>
      </c>
      <c r="Q62" s="70">
        <f>Volume!J62</f>
        <v>503.95</v>
      </c>
      <c r="R62" s="267">
        <f t="shared" si="1"/>
        <v>77.134587</v>
      </c>
      <c r="S62" s="107">
        <f t="shared" si="2"/>
        <v>70.45221</v>
      </c>
      <c r="T62" s="113">
        <f t="shared" si="3"/>
        <v>1551000</v>
      </c>
      <c r="U62" s="107">
        <f t="shared" si="4"/>
        <v>-1.3152804642166345</v>
      </c>
      <c r="V62" s="107">
        <f t="shared" si="5"/>
        <v>77.074113</v>
      </c>
      <c r="W62" s="107">
        <f t="shared" si="6"/>
        <v>0.060474</v>
      </c>
      <c r="X62" s="107">
        <f t="shared" si="7"/>
        <v>0</v>
      </c>
      <c r="Y62" s="107">
        <f t="shared" si="8"/>
        <v>79.8765</v>
      </c>
      <c r="Z62" s="267">
        <f t="shared" si="9"/>
        <v>-2.7419129999999967</v>
      </c>
      <c r="AA62" s="80"/>
      <c r="AB62" s="79"/>
    </row>
    <row r="63" spans="1:28" s="59" customFormat="1" ht="15">
      <c r="A63" s="215" t="s">
        <v>48</v>
      </c>
      <c r="B63" s="174">
        <v>19142200</v>
      </c>
      <c r="C63" s="172">
        <v>-195800</v>
      </c>
      <c r="D63" s="180">
        <v>-0.01</v>
      </c>
      <c r="E63" s="174">
        <v>1577400</v>
      </c>
      <c r="F63" s="116">
        <v>0</v>
      </c>
      <c r="G63" s="180">
        <v>0</v>
      </c>
      <c r="H63" s="174">
        <v>157300</v>
      </c>
      <c r="I63" s="116">
        <v>-3300</v>
      </c>
      <c r="J63" s="180">
        <v>-0.02</v>
      </c>
      <c r="K63" s="174">
        <v>20876900</v>
      </c>
      <c r="L63" s="116">
        <v>-199100</v>
      </c>
      <c r="M63" s="133">
        <v>-0.01</v>
      </c>
      <c r="N63" s="184">
        <v>17600000</v>
      </c>
      <c r="O63" s="185">
        <f t="shared" si="0"/>
        <v>0.8430370409399863</v>
      </c>
      <c r="P63" s="112">
        <f>Volume!K63</f>
        <v>282.45</v>
      </c>
      <c r="Q63" s="70">
        <f>Volume!J63</f>
        <v>284.1</v>
      </c>
      <c r="R63" s="267">
        <f t="shared" si="1"/>
        <v>593.112729</v>
      </c>
      <c r="S63" s="107">
        <f t="shared" si="2"/>
        <v>500.016</v>
      </c>
      <c r="T63" s="113">
        <f t="shared" si="3"/>
        <v>21076000</v>
      </c>
      <c r="U63" s="107">
        <f t="shared" si="4"/>
        <v>-0.9446764091858039</v>
      </c>
      <c r="V63" s="107">
        <f t="shared" si="5"/>
        <v>543.829902</v>
      </c>
      <c r="W63" s="107">
        <f t="shared" si="6"/>
        <v>44.813934</v>
      </c>
      <c r="X63" s="107">
        <f t="shared" si="7"/>
        <v>4.468893</v>
      </c>
      <c r="Y63" s="107">
        <f t="shared" si="8"/>
        <v>595.29162</v>
      </c>
      <c r="Z63" s="267">
        <f t="shared" si="9"/>
        <v>-2.1788910000000214</v>
      </c>
      <c r="AA63" s="80"/>
      <c r="AB63" s="79"/>
    </row>
    <row r="64" spans="1:28" s="59" customFormat="1" ht="15">
      <c r="A64" s="215" t="s">
        <v>6</v>
      </c>
      <c r="B64" s="174">
        <v>14200875</v>
      </c>
      <c r="C64" s="172">
        <v>961875</v>
      </c>
      <c r="D64" s="180">
        <v>0.07</v>
      </c>
      <c r="E64" s="174">
        <v>3037500</v>
      </c>
      <c r="F64" s="116">
        <v>70875</v>
      </c>
      <c r="G64" s="180">
        <v>0.02</v>
      </c>
      <c r="H64" s="174">
        <v>355500</v>
      </c>
      <c r="I64" s="116">
        <v>11250</v>
      </c>
      <c r="J64" s="180">
        <v>0.03</v>
      </c>
      <c r="K64" s="174">
        <v>17593875</v>
      </c>
      <c r="L64" s="116">
        <v>1044000</v>
      </c>
      <c r="M64" s="133">
        <v>0.06</v>
      </c>
      <c r="N64" s="184">
        <v>15889500</v>
      </c>
      <c r="O64" s="185">
        <f t="shared" si="0"/>
        <v>0.9031267983886437</v>
      </c>
      <c r="P64" s="112">
        <f>Volume!K64</f>
        <v>183.85</v>
      </c>
      <c r="Q64" s="70">
        <f>Volume!J64</f>
        <v>181.35</v>
      </c>
      <c r="R64" s="267">
        <f t="shared" si="1"/>
        <v>319.064923125</v>
      </c>
      <c r="S64" s="107">
        <f t="shared" si="2"/>
        <v>288.1560825</v>
      </c>
      <c r="T64" s="113">
        <f t="shared" si="3"/>
        <v>16549875</v>
      </c>
      <c r="U64" s="107">
        <f t="shared" si="4"/>
        <v>6.308204744748827</v>
      </c>
      <c r="V64" s="107">
        <f t="shared" si="5"/>
        <v>257.532868125</v>
      </c>
      <c r="W64" s="107">
        <f t="shared" si="6"/>
        <v>55.0850625</v>
      </c>
      <c r="X64" s="107">
        <f t="shared" si="7"/>
        <v>6.4469925</v>
      </c>
      <c r="Y64" s="107">
        <f t="shared" si="8"/>
        <v>304.269451875</v>
      </c>
      <c r="Z64" s="267">
        <f t="shared" si="9"/>
        <v>14.795471249999991</v>
      </c>
      <c r="AA64" s="80"/>
      <c r="AB64" s="79"/>
    </row>
    <row r="65" spans="1:26" s="8" customFormat="1" ht="15">
      <c r="A65" s="215" t="s">
        <v>193</v>
      </c>
      <c r="B65" s="333">
        <v>7040000</v>
      </c>
      <c r="C65" s="173">
        <v>-99000</v>
      </c>
      <c r="D65" s="181">
        <v>-0.01</v>
      </c>
      <c r="E65" s="183">
        <v>465000</v>
      </c>
      <c r="F65" s="177">
        <v>-88000</v>
      </c>
      <c r="G65" s="181">
        <v>-0.16</v>
      </c>
      <c r="H65" s="175">
        <v>261000</v>
      </c>
      <c r="I65" s="178">
        <v>48000</v>
      </c>
      <c r="J65" s="181">
        <v>0.23</v>
      </c>
      <c r="K65" s="174">
        <v>7766000</v>
      </c>
      <c r="L65" s="116">
        <v>-139000</v>
      </c>
      <c r="M65" s="436">
        <v>-0.02</v>
      </c>
      <c r="N65" s="186">
        <v>6572000</v>
      </c>
      <c r="O65" s="185">
        <f aca="true" t="shared" si="10" ref="O65:O126">N65/K65</f>
        <v>0.8462528972443987</v>
      </c>
      <c r="P65" s="112">
        <f>Volume!K65</f>
        <v>378.15</v>
      </c>
      <c r="Q65" s="70">
        <f>Volume!J65</f>
        <v>388.55</v>
      </c>
      <c r="R65" s="267">
        <f t="shared" si="1"/>
        <v>301.74793</v>
      </c>
      <c r="S65" s="107">
        <f t="shared" si="2"/>
        <v>255.35506</v>
      </c>
      <c r="T65" s="113">
        <f t="shared" si="3"/>
        <v>7905000</v>
      </c>
      <c r="U65" s="107">
        <f t="shared" si="4"/>
        <v>-1.758380771663504</v>
      </c>
      <c r="V65" s="107">
        <f t="shared" si="5"/>
        <v>273.5392</v>
      </c>
      <c r="W65" s="107">
        <f t="shared" si="6"/>
        <v>18.067575</v>
      </c>
      <c r="X65" s="107">
        <f t="shared" si="7"/>
        <v>10.141155</v>
      </c>
      <c r="Y65" s="107">
        <f t="shared" si="8"/>
        <v>298.927575</v>
      </c>
      <c r="Z65" s="267">
        <f t="shared" si="9"/>
        <v>2.8203550000000064</v>
      </c>
    </row>
    <row r="66" spans="1:26" s="8" customFormat="1" ht="15">
      <c r="A66" s="215" t="s">
        <v>183</v>
      </c>
      <c r="B66" s="333">
        <v>476400</v>
      </c>
      <c r="C66" s="173">
        <v>-48600</v>
      </c>
      <c r="D66" s="181">
        <v>-0.09</v>
      </c>
      <c r="E66" s="183">
        <v>600</v>
      </c>
      <c r="F66" s="177">
        <v>-9600</v>
      </c>
      <c r="G66" s="181">
        <v>-0.94</v>
      </c>
      <c r="H66" s="175">
        <v>0</v>
      </c>
      <c r="I66" s="178">
        <v>0</v>
      </c>
      <c r="J66" s="181">
        <v>0</v>
      </c>
      <c r="K66" s="174">
        <v>477000</v>
      </c>
      <c r="L66" s="116">
        <v>-58200</v>
      </c>
      <c r="M66" s="436">
        <v>-0.11</v>
      </c>
      <c r="N66" s="186">
        <v>466200</v>
      </c>
      <c r="O66" s="185">
        <f t="shared" si="10"/>
        <v>0.9773584905660377</v>
      </c>
      <c r="P66" s="112">
        <f>Volume!K66</f>
        <v>534.1</v>
      </c>
      <c r="Q66" s="70">
        <f>Volume!J66</f>
        <v>544.65</v>
      </c>
      <c r="R66" s="267">
        <f aca="true" t="shared" si="11" ref="R66:R126">Q66*K66/10000000</f>
        <v>25.979805</v>
      </c>
      <c r="S66" s="107">
        <f aca="true" t="shared" si="12" ref="S66:S126">Q66*N66/10000000</f>
        <v>25.391583</v>
      </c>
      <c r="T66" s="113">
        <f aca="true" t="shared" si="13" ref="T66:T126">K66-L66</f>
        <v>535200</v>
      </c>
      <c r="U66" s="107">
        <f aca="true" t="shared" si="14" ref="U66:U126">L66/T66*100</f>
        <v>-10.874439461883407</v>
      </c>
      <c r="V66" s="107">
        <f aca="true" t="shared" si="15" ref="V66:V126">Q66*B66/10000000</f>
        <v>25.947126</v>
      </c>
      <c r="W66" s="107">
        <f aca="true" t="shared" si="16" ref="W66:W126">Q66*E66/10000000</f>
        <v>0.032679</v>
      </c>
      <c r="X66" s="107">
        <f aca="true" t="shared" si="17" ref="X66:X126">Q66*H66/10000000</f>
        <v>0</v>
      </c>
      <c r="Y66" s="107">
        <f aca="true" t="shared" si="18" ref="Y66:Y126">(T66*P66)/10000000</f>
        <v>28.585032</v>
      </c>
      <c r="Z66" s="267">
        <f aca="true" t="shared" si="19" ref="Z66:Z126">R66-Y66</f>
        <v>-2.605227000000003</v>
      </c>
    </row>
    <row r="67" spans="1:28" s="59" customFormat="1" ht="15">
      <c r="A67" s="215" t="s">
        <v>147</v>
      </c>
      <c r="B67" s="174">
        <v>2040000</v>
      </c>
      <c r="C67" s="172">
        <v>-110400</v>
      </c>
      <c r="D67" s="180">
        <v>-0.05</v>
      </c>
      <c r="E67" s="174">
        <v>32800</v>
      </c>
      <c r="F67" s="116">
        <v>-1600</v>
      </c>
      <c r="G67" s="180">
        <v>-0.05</v>
      </c>
      <c r="H67" s="174">
        <v>3600</v>
      </c>
      <c r="I67" s="116">
        <v>1200</v>
      </c>
      <c r="J67" s="180">
        <v>0.5</v>
      </c>
      <c r="K67" s="174">
        <v>2076400</v>
      </c>
      <c r="L67" s="116">
        <v>-110800</v>
      </c>
      <c r="M67" s="133">
        <v>-0.05</v>
      </c>
      <c r="N67" s="184">
        <v>1837600</v>
      </c>
      <c r="O67" s="185">
        <f t="shared" si="10"/>
        <v>0.8849932575611635</v>
      </c>
      <c r="P67" s="112">
        <f>Volume!K67</f>
        <v>687.6</v>
      </c>
      <c r="Q67" s="70">
        <f>Volume!J67</f>
        <v>719.5</v>
      </c>
      <c r="R67" s="267">
        <f t="shared" si="11"/>
        <v>149.39698</v>
      </c>
      <c r="S67" s="107">
        <f t="shared" si="12"/>
        <v>132.21532</v>
      </c>
      <c r="T67" s="113">
        <f t="shared" si="13"/>
        <v>2187200</v>
      </c>
      <c r="U67" s="107">
        <f t="shared" si="14"/>
        <v>-5.0658376005852235</v>
      </c>
      <c r="V67" s="107">
        <f t="shared" si="15"/>
        <v>146.778</v>
      </c>
      <c r="W67" s="107">
        <f t="shared" si="16"/>
        <v>2.35996</v>
      </c>
      <c r="X67" s="107">
        <f t="shared" si="17"/>
        <v>0.25902</v>
      </c>
      <c r="Y67" s="107">
        <f t="shared" si="18"/>
        <v>150.391872</v>
      </c>
      <c r="Z67" s="267">
        <f t="shared" si="19"/>
        <v>-0.994891999999993</v>
      </c>
      <c r="AA67" s="80"/>
      <c r="AB67" s="79"/>
    </row>
    <row r="68" spans="1:26" s="8" customFormat="1" ht="15">
      <c r="A68" s="215" t="s">
        <v>159</v>
      </c>
      <c r="B68" s="174">
        <v>264500</v>
      </c>
      <c r="C68" s="172">
        <v>4000</v>
      </c>
      <c r="D68" s="180">
        <v>0.02</v>
      </c>
      <c r="E68" s="174">
        <v>0</v>
      </c>
      <c r="F68" s="116">
        <v>0</v>
      </c>
      <c r="G68" s="180">
        <v>0</v>
      </c>
      <c r="H68" s="174">
        <v>0</v>
      </c>
      <c r="I68" s="116">
        <v>0</v>
      </c>
      <c r="J68" s="180">
        <v>0</v>
      </c>
      <c r="K68" s="174">
        <v>264500</v>
      </c>
      <c r="L68" s="116">
        <v>4000</v>
      </c>
      <c r="M68" s="133">
        <v>0.02</v>
      </c>
      <c r="N68" s="184">
        <v>242500</v>
      </c>
      <c r="O68" s="185">
        <f t="shared" si="10"/>
        <v>0.9168241965973535</v>
      </c>
      <c r="P68" s="112">
        <f>Volume!K68</f>
        <v>1976.45</v>
      </c>
      <c r="Q68" s="70">
        <f>Volume!J68</f>
        <v>1980.85</v>
      </c>
      <c r="R68" s="267">
        <f t="shared" si="11"/>
        <v>52.3934825</v>
      </c>
      <c r="S68" s="107">
        <f t="shared" si="12"/>
        <v>48.0356125</v>
      </c>
      <c r="T68" s="113">
        <f t="shared" si="13"/>
        <v>260500</v>
      </c>
      <c r="U68" s="107">
        <f t="shared" si="14"/>
        <v>1.5355086372360844</v>
      </c>
      <c r="V68" s="107">
        <f t="shared" si="15"/>
        <v>52.3934825</v>
      </c>
      <c r="W68" s="107">
        <f t="shared" si="16"/>
        <v>0</v>
      </c>
      <c r="X68" s="107">
        <f t="shared" si="17"/>
        <v>0</v>
      </c>
      <c r="Y68" s="107">
        <f t="shared" si="18"/>
        <v>51.4865225</v>
      </c>
      <c r="Z68" s="267">
        <f t="shared" si="19"/>
        <v>0.906959999999998</v>
      </c>
    </row>
    <row r="69" spans="1:28" s="59" customFormat="1" ht="15">
      <c r="A69" s="215" t="s">
        <v>148</v>
      </c>
      <c r="B69" s="174">
        <v>26112500</v>
      </c>
      <c r="C69" s="172">
        <v>25000</v>
      </c>
      <c r="D69" s="180">
        <v>0</v>
      </c>
      <c r="E69" s="174">
        <v>5912500</v>
      </c>
      <c r="F69" s="116">
        <v>-12500</v>
      </c>
      <c r="G69" s="180">
        <v>0</v>
      </c>
      <c r="H69" s="174">
        <v>775000</v>
      </c>
      <c r="I69" s="116">
        <v>0</v>
      </c>
      <c r="J69" s="180">
        <v>0</v>
      </c>
      <c r="K69" s="174">
        <v>32800000</v>
      </c>
      <c r="L69" s="116">
        <v>12500</v>
      </c>
      <c r="M69" s="133">
        <v>0</v>
      </c>
      <c r="N69" s="184">
        <v>28050000</v>
      </c>
      <c r="O69" s="185">
        <f t="shared" si="10"/>
        <v>0.8551829268292683</v>
      </c>
      <c r="P69" s="112">
        <f>Volume!K69</f>
        <v>32.3</v>
      </c>
      <c r="Q69" s="70">
        <f>Volume!J69</f>
        <v>31.9</v>
      </c>
      <c r="R69" s="267">
        <f t="shared" si="11"/>
        <v>104.632</v>
      </c>
      <c r="S69" s="107">
        <f t="shared" si="12"/>
        <v>89.4795</v>
      </c>
      <c r="T69" s="113">
        <f t="shared" si="13"/>
        <v>32787500</v>
      </c>
      <c r="U69" s="107">
        <f t="shared" si="14"/>
        <v>0.03812428516965307</v>
      </c>
      <c r="V69" s="107">
        <f t="shared" si="15"/>
        <v>83.298875</v>
      </c>
      <c r="W69" s="107">
        <f t="shared" si="16"/>
        <v>18.860875</v>
      </c>
      <c r="X69" s="107">
        <f t="shared" si="17"/>
        <v>2.47225</v>
      </c>
      <c r="Y69" s="107">
        <f t="shared" si="18"/>
        <v>105.90362499999999</v>
      </c>
      <c r="Z69" s="267">
        <f t="shared" si="19"/>
        <v>-1.271624999999986</v>
      </c>
      <c r="AA69" s="80"/>
      <c r="AB69" s="79"/>
    </row>
    <row r="70" spans="1:26" s="8" customFormat="1" ht="15">
      <c r="A70" s="215" t="s">
        <v>184</v>
      </c>
      <c r="B70" s="333">
        <v>8400000</v>
      </c>
      <c r="C70" s="173">
        <v>12000</v>
      </c>
      <c r="D70" s="181">
        <v>0</v>
      </c>
      <c r="E70" s="183">
        <v>112000</v>
      </c>
      <c r="F70" s="177">
        <v>4000</v>
      </c>
      <c r="G70" s="181">
        <v>0.04</v>
      </c>
      <c r="H70" s="175">
        <v>4000</v>
      </c>
      <c r="I70" s="178">
        <v>0</v>
      </c>
      <c r="J70" s="181">
        <v>0</v>
      </c>
      <c r="K70" s="174">
        <v>8516000</v>
      </c>
      <c r="L70" s="116">
        <v>16000</v>
      </c>
      <c r="M70" s="436">
        <v>0</v>
      </c>
      <c r="N70" s="186">
        <v>6956000</v>
      </c>
      <c r="O70" s="185">
        <f t="shared" si="10"/>
        <v>0.8168154062940347</v>
      </c>
      <c r="P70" s="112">
        <f>Volume!K70</f>
        <v>118.55</v>
      </c>
      <c r="Q70" s="70">
        <f>Volume!J70</f>
        <v>118.7</v>
      </c>
      <c r="R70" s="267">
        <f t="shared" si="11"/>
        <v>101.08492</v>
      </c>
      <c r="S70" s="107">
        <f t="shared" si="12"/>
        <v>82.56772</v>
      </c>
      <c r="T70" s="113">
        <f t="shared" si="13"/>
        <v>8500000</v>
      </c>
      <c r="U70" s="107">
        <f t="shared" si="14"/>
        <v>0.18823529411764706</v>
      </c>
      <c r="V70" s="107">
        <f t="shared" si="15"/>
        <v>99.708</v>
      </c>
      <c r="W70" s="107">
        <f t="shared" si="16"/>
        <v>1.32944</v>
      </c>
      <c r="X70" s="107">
        <f t="shared" si="17"/>
        <v>0.04748</v>
      </c>
      <c r="Y70" s="107">
        <f t="shared" si="18"/>
        <v>100.7675</v>
      </c>
      <c r="Z70" s="267">
        <f t="shared" si="19"/>
        <v>0.3174199999999985</v>
      </c>
    </row>
    <row r="71" spans="1:26" s="8" customFormat="1" ht="15">
      <c r="A71" s="215" t="s">
        <v>194</v>
      </c>
      <c r="B71" s="333">
        <v>3145000</v>
      </c>
      <c r="C71" s="173">
        <v>70000</v>
      </c>
      <c r="D71" s="181">
        <v>0.02</v>
      </c>
      <c r="E71" s="183">
        <v>115000</v>
      </c>
      <c r="F71" s="177">
        <v>2500</v>
      </c>
      <c r="G71" s="181">
        <v>0.02</v>
      </c>
      <c r="H71" s="175">
        <v>62500</v>
      </c>
      <c r="I71" s="178">
        <v>0</v>
      </c>
      <c r="J71" s="181">
        <v>0</v>
      </c>
      <c r="K71" s="174">
        <v>3322500</v>
      </c>
      <c r="L71" s="116">
        <v>72500</v>
      </c>
      <c r="M71" s="436">
        <v>0.02</v>
      </c>
      <c r="N71" s="186">
        <v>3180000</v>
      </c>
      <c r="O71" s="185">
        <f t="shared" si="10"/>
        <v>0.9571106094808126</v>
      </c>
      <c r="P71" s="112">
        <f>Volume!K71</f>
        <v>111.3</v>
      </c>
      <c r="Q71" s="70">
        <f>Volume!J71</f>
        <v>114.2</v>
      </c>
      <c r="R71" s="267">
        <f t="shared" si="11"/>
        <v>37.94295</v>
      </c>
      <c r="S71" s="107">
        <f t="shared" si="12"/>
        <v>36.3156</v>
      </c>
      <c r="T71" s="113">
        <f t="shared" si="13"/>
        <v>3250000</v>
      </c>
      <c r="U71" s="107">
        <f t="shared" si="14"/>
        <v>2.230769230769231</v>
      </c>
      <c r="V71" s="107">
        <f t="shared" si="15"/>
        <v>35.9159</v>
      </c>
      <c r="W71" s="107">
        <f t="shared" si="16"/>
        <v>1.3133</v>
      </c>
      <c r="X71" s="107">
        <f t="shared" si="17"/>
        <v>0.71375</v>
      </c>
      <c r="Y71" s="107">
        <f t="shared" si="18"/>
        <v>36.1725</v>
      </c>
      <c r="Z71" s="267">
        <f t="shared" si="19"/>
        <v>1.7704500000000039</v>
      </c>
    </row>
    <row r="72" spans="1:26" s="8" customFormat="1" ht="15">
      <c r="A72" s="215" t="s">
        <v>160</v>
      </c>
      <c r="B72" s="174">
        <v>3015800</v>
      </c>
      <c r="C72" s="172">
        <v>-23800</v>
      </c>
      <c r="D72" s="180">
        <v>-0.01</v>
      </c>
      <c r="E72" s="174">
        <v>231200</v>
      </c>
      <c r="F72" s="116">
        <v>5100</v>
      </c>
      <c r="G72" s="180">
        <v>0.02</v>
      </c>
      <c r="H72" s="174">
        <v>76500</v>
      </c>
      <c r="I72" s="116">
        <v>47600</v>
      </c>
      <c r="J72" s="180">
        <v>1.65</v>
      </c>
      <c r="K72" s="174">
        <v>3323500</v>
      </c>
      <c r="L72" s="116">
        <v>28900</v>
      </c>
      <c r="M72" s="133">
        <v>0.01</v>
      </c>
      <c r="N72" s="184">
        <v>2976700</v>
      </c>
      <c r="O72" s="185">
        <f t="shared" si="10"/>
        <v>0.8956521739130435</v>
      </c>
      <c r="P72" s="112">
        <f>Volume!K72</f>
        <v>171.3</v>
      </c>
      <c r="Q72" s="70">
        <f>Volume!J72</f>
        <v>171.05</v>
      </c>
      <c r="R72" s="267">
        <f t="shared" si="11"/>
        <v>56.8484675</v>
      </c>
      <c r="S72" s="107">
        <f t="shared" si="12"/>
        <v>50.9164535</v>
      </c>
      <c r="T72" s="113">
        <f t="shared" si="13"/>
        <v>3294600</v>
      </c>
      <c r="U72" s="107">
        <f t="shared" si="14"/>
        <v>0.8771929824561403</v>
      </c>
      <c r="V72" s="107">
        <f t="shared" si="15"/>
        <v>51.58525900000001</v>
      </c>
      <c r="W72" s="107">
        <f t="shared" si="16"/>
        <v>3.954676</v>
      </c>
      <c r="X72" s="107">
        <f t="shared" si="17"/>
        <v>1.3085325</v>
      </c>
      <c r="Y72" s="107">
        <f t="shared" si="18"/>
        <v>56.436498</v>
      </c>
      <c r="Z72" s="267">
        <f t="shared" si="19"/>
        <v>0.4119694999999979</v>
      </c>
    </row>
    <row r="73" spans="1:26" s="8" customFormat="1" ht="15">
      <c r="A73" s="215" t="s">
        <v>226</v>
      </c>
      <c r="B73" s="174">
        <v>2898000</v>
      </c>
      <c r="C73" s="172">
        <v>30200</v>
      </c>
      <c r="D73" s="180">
        <v>0.01</v>
      </c>
      <c r="E73" s="174">
        <v>174000</v>
      </c>
      <c r="F73" s="116">
        <v>-2000</v>
      </c>
      <c r="G73" s="180">
        <v>-0.01</v>
      </c>
      <c r="H73" s="174">
        <v>4200</v>
      </c>
      <c r="I73" s="116">
        <v>400</v>
      </c>
      <c r="J73" s="180">
        <v>0.11</v>
      </c>
      <c r="K73" s="174">
        <v>3076200</v>
      </c>
      <c r="L73" s="116">
        <v>28600</v>
      </c>
      <c r="M73" s="133">
        <v>0.01</v>
      </c>
      <c r="N73" s="184">
        <v>2927200</v>
      </c>
      <c r="O73" s="185">
        <f t="shared" si="10"/>
        <v>0.9515636174501008</v>
      </c>
      <c r="P73" s="112">
        <f>Volume!K73</f>
        <v>1347.3</v>
      </c>
      <c r="Q73" s="70">
        <f>Volume!J73</f>
        <v>1373.95</v>
      </c>
      <c r="R73" s="267">
        <f t="shared" si="11"/>
        <v>422.654499</v>
      </c>
      <c r="S73" s="107">
        <f t="shared" si="12"/>
        <v>402.182644</v>
      </c>
      <c r="T73" s="113">
        <f t="shared" si="13"/>
        <v>3047600</v>
      </c>
      <c r="U73" s="107">
        <f t="shared" si="14"/>
        <v>0.938443365271033</v>
      </c>
      <c r="V73" s="107">
        <f t="shared" si="15"/>
        <v>398.17071</v>
      </c>
      <c r="W73" s="107">
        <f t="shared" si="16"/>
        <v>23.90673</v>
      </c>
      <c r="X73" s="107">
        <f t="shared" si="17"/>
        <v>0.577059</v>
      </c>
      <c r="Y73" s="107">
        <f t="shared" si="18"/>
        <v>410.603148</v>
      </c>
      <c r="Z73" s="267">
        <f t="shared" si="19"/>
        <v>12.051351000000011</v>
      </c>
    </row>
    <row r="74" spans="1:28" s="59" customFormat="1" ht="15">
      <c r="A74" s="215" t="s">
        <v>7</v>
      </c>
      <c r="B74" s="174">
        <v>2424500</v>
      </c>
      <c r="C74" s="172">
        <v>7150</v>
      </c>
      <c r="D74" s="180">
        <v>0</v>
      </c>
      <c r="E74" s="174">
        <v>143000</v>
      </c>
      <c r="F74" s="116">
        <v>-3250</v>
      </c>
      <c r="G74" s="180">
        <v>-0.02</v>
      </c>
      <c r="H74" s="174">
        <v>68250</v>
      </c>
      <c r="I74" s="116">
        <v>650</v>
      </c>
      <c r="J74" s="180">
        <v>0.01</v>
      </c>
      <c r="K74" s="174">
        <v>2635750</v>
      </c>
      <c r="L74" s="116">
        <v>4550</v>
      </c>
      <c r="M74" s="133">
        <v>0</v>
      </c>
      <c r="N74" s="184">
        <v>2371850</v>
      </c>
      <c r="O74" s="185">
        <f t="shared" si="10"/>
        <v>0.8998766954377312</v>
      </c>
      <c r="P74" s="112">
        <f>Volume!K74</f>
        <v>838.45</v>
      </c>
      <c r="Q74" s="70">
        <f>Volume!J74</f>
        <v>839.8</v>
      </c>
      <c r="R74" s="267">
        <f t="shared" si="11"/>
        <v>221.350285</v>
      </c>
      <c r="S74" s="107">
        <f t="shared" si="12"/>
        <v>199.187963</v>
      </c>
      <c r="T74" s="113">
        <f t="shared" si="13"/>
        <v>2631200</v>
      </c>
      <c r="U74" s="107">
        <f t="shared" si="14"/>
        <v>0.17292490118577075</v>
      </c>
      <c r="V74" s="107">
        <f t="shared" si="15"/>
        <v>203.60951</v>
      </c>
      <c r="W74" s="107">
        <f t="shared" si="16"/>
        <v>12.00914</v>
      </c>
      <c r="X74" s="107">
        <f t="shared" si="17"/>
        <v>5.731635</v>
      </c>
      <c r="Y74" s="107">
        <f t="shared" si="18"/>
        <v>220.612964</v>
      </c>
      <c r="Z74" s="267">
        <f t="shared" si="19"/>
        <v>0.7373210000000086</v>
      </c>
      <c r="AA74" s="80"/>
      <c r="AB74" s="79"/>
    </row>
    <row r="75" spans="1:26" s="8" customFormat="1" ht="15">
      <c r="A75" s="215" t="s">
        <v>185</v>
      </c>
      <c r="B75" s="333">
        <v>4449600</v>
      </c>
      <c r="C75" s="173">
        <v>140400</v>
      </c>
      <c r="D75" s="181">
        <v>0.03</v>
      </c>
      <c r="E75" s="183">
        <v>1200</v>
      </c>
      <c r="F75" s="177">
        <v>0</v>
      </c>
      <c r="G75" s="181">
        <v>0</v>
      </c>
      <c r="H75" s="175">
        <v>0</v>
      </c>
      <c r="I75" s="178">
        <v>0</v>
      </c>
      <c r="J75" s="181">
        <v>0</v>
      </c>
      <c r="K75" s="174">
        <v>4450800</v>
      </c>
      <c r="L75" s="116">
        <v>140400</v>
      </c>
      <c r="M75" s="436">
        <v>0.03</v>
      </c>
      <c r="N75" s="186">
        <v>4036800</v>
      </c>
      <c r="O75" s="185">
        <f t="shared" si="10"/>
        <v>0.906983014289566</v>
      </c>
      <c r="P75" s="112">
        <f>Volume!K75</f>
        <v>443.05</v>
      </c>
      <c r="Q75" s="70">
        <f>Volume!J75</f>
        <v>454.3</v>
      </c>
      <c r="R75" s="267">
        <f t="shared" si="11"/>
        <v>202.199844</v>
      </c>
      <c r="S75" s="107">
        <f t="shared" si="12"/>
        <v>183.391824</v>
      </c>
      <c r="T75" s="113">
        <f t="shared" si="13"/>
        <v>4310400</v>
      </c>
      <c r="U75" s="107">
        <f t="shared" si="14"/>
        <v>3.257238307349666</v>
      </c>
      <c r="V75" s="107">
        <f t="shared" si="15"/>
        <v>202.145328</v>
      </c>
      <c r="W75" s="107">
        <f t="shared" si="16"/>
        <v>0.054516</v>
      </c>
      <c r="X75" s="107">
        <f t="shared" si="17"/>
        <v>0</v>
      </c>
      <c r="Y75" s="107">
        <f t="shared" si="18"/>
        <v>190.972272</v>
      </c>
      <c r="Z75" s="267">
        <f t="shared" si="19"/>
        <v>11.22757200000001</v>
      </c>
    </row>
    <row r="76" spans="1:26" s="8" customFormat="1" ht="15">
      <c r="A76" s="215" t="s">
        <v>240</v>
      </c>
      <c r="B76" s="174">
        <v>2916000</v>
      </c>
      <c r="C76" s="172">
        <v>-125600</v>
      </c>
      <c r="D76" s="180">
        <v>-0.04</v>
      </c>
      <c r="E76" s="174">
        <v>288800</v>
      </c>
      <c r="F76" s="116">
        <v>-800</v>
      </c>
      <c r="G76" s="180">
        <v>0</v>
      </c>
      <c r="H76" s="174">
        <v>31200</v>
      </c>
      <c r="I76" s="116">
        <v>-2400</v>
      </c>
      <c r="J76" s="180">
        <v>-0.07</v>
      </c>
      <c r="K76" s="174">
        <v>3236000</v>
      </c>
      <c r="L76" s="116">
        <v>-128800</v>
      </c>
      <c r="M76" s="133">
        <v>-0.04</v>
      </c>
      <c r="N76" s="184">
        <v>3073200</v>
      </c>
      <c r="O76" s="185">
        <f t="shared" si="10"/>
        <v>0.9496909765142151</v>
      </c>
      <c r="P76" s="112">
        <f>Volume!K76</f>
        <v>885.05</v>
      </c>
      <c r="Q76" s="70">
        <f>Volume!J76</f>
        <v>896.75</v>
      </c>
      <c r="R76" s="267">
        <f t="shared" si="11"/>
        <v>290.1883</v>
      </c>
      <c r="S76" s="107">
        <f t="shared" si="12"/>
        <v>275.58921</v>
      </c>
      <c r="T76" s="113">
        <f t="shared" si="13"/>
        <v>3364800</v>
      </c>
      <c r="U76" s="107">
        <f t="shared" si="14"/>
        <v>-3.8278649548264383</v>
      </c>
      <c r="V76" s="107">
        <f t="shared" si="15"/>
        <v>261.4923</v>
      </c>
      <c r="W76" s="107">
        <f t="shared" si="16"/>
        <v>25.89814</v>
      </c>
      <c r="X76" s="107">
        <f t="shared" si="17"/>
        <v>2.79786</v>
      </c>
      <c r="Y76" s="107">
        <f t="shared" si="18"/>
        <v>297.801624</v>
      </c>
      <c r="Z76" s="267">
        <f t="shared" si="19"/>
        <v>-7.613323999999977</v>
      </c>
    </row>
    <row r="77" spans="1:28" s="59" customFormat="1" ht="15">
      <c r="A77" s="215" t="s">
        <v>223</v>
      </c>
      <c r="B77" s="174">
        <v>9162500</v>
      </c>
      <c r="C77" s="172">
        <v>275000</v>
      </c>
      <c r="D77" s="180">
        <v>0.03</v>
      </c>
      <c r="E77" s="174">
        <v>2020000</v>
      </c>
      <c r="F77" s="116">
        <v>52500</v>
      </c>
      <c r="G77" s="180">
        <v>0.03</v>
      </c>
      <c r="H77" s="174">
        <v>675000</v>
      </c>
      <c r="I77" s="116">
        <v>62500</v>
      </c>
      <c r="J77" s="180">
        <v>0.1</v>
      </c>
      <c r="K77" s="174">
        <v>11857500</v>
      </c>
      <c r="L77" s="116">
        <v>390000</v>
      </c>
      <c r="M77" s="133">
        <v>0.03</v>
      </c>
      <c r="N77" s="184">
        <v>6296250</v>
      </c>
      <c r="O77" s="185">
        <f t="shared" si="10"/>
        <v>0.5309930423782416</v>
      </c>
      <c r="P77" s="112">
        <f>Volume!K77</f>
        <v>274.45</v>
      </c>
      <c r="Q77" s="70">
        <f>Volume!J77</f>
        <v>274.4</v>
      </c>
      <c r="R77" s="267">
        <f t="shared" si="11"/>
        <v>325.36979999999994</v>
      </c>
      <c r="S77" s="107">
        <f t="shared" si="12"/>
        <v>172.76909999999998</v>
      </c>
      <c r="T77" s="113">
        <f t="shared" si="13"/>
        <v>11467500</v>
      </c>
      <c r="U77" s="107">
        <f t="shared" si="14"/>
        <v>3.4009156311314586</v>
      </c>
      <c r="V77" s="107">
        <f t="shared" si="15"/>
        <v>251.419</v>
      </c>
      <c r="W77" s="107">
        <f t="shared" si="16"/>
        <v>55.4288</v>
      </c>
      <c r="X77" s="107">
        <f t="shared" si="17"/>
        <v>18.522</v>
      </c>
      <c r="Y77" s="107">
        <f t="shared" si="18"/>
        <v>314.7255375</v>
      </c>
      <c r="Z77" s="267">
        <f t="shared" si="19"/>
        <v>10.644262499999968</v>
      </c>
      <c r="AA77" s="80"/>
      <c r="AB77" s="79"/>
    </row>
    <row r="78" spans="1:26" s="8" customFormat="1" ht="15">
      <c r="A78" s="215" t="s">
        <v>186</v>
      </c>
      <c r="B78" s="333">
        <v>5438400</v>
      </c>
      <c r="C78" s="173">
        <v>-171200</v>
      </c>
      <c r="D78" s="181">
        <v>-0.03</v>
      </c>
      <c r="E78" s="183">
        <v>121600</v>
      </c>
      <c r="F78" s="177">
        <v>8000</v>
      </c>
      <c r="G78" s="181">
        <v>0.07</v>
      </c>
      <c r="H78" s="175">
        <v>33600</v>
      </c>
      <c r="I78" s="178">
        <v>3200</v>
      </c>
      <c r="J78" s="181">
        <v>0.11</v>
      </c>
      <c r="K78" s="174">
        <v>5593600</v>
      </c>
      <c r="L78" s="116">
        <v>-160000</v>
      </c>
      <c r="M78" s="436">
        <v>-0.03</v>
      </c>
      <c r="N78" s="186">
        <v>5254400</v>
      </c>
      <c r="O78" s="185">
        <f t="shared" si="10"/>
        <v>0.9393592677345538</v>
      </c>
      <c r="P78" s="112">
        <f>Volume!K78</f>
        <v>283.5</v>
      </c>
      <c r="Q78" s="70">
        <f>Volume!J78</f>
        <v>286.25</v>
      </c>
      <c r="R78" s="267">
        <f t="shared" si="11"/>
        <v>160.1168</v>
      </c>
      <c r="S78" s="107">
        <f t="shared" si="12"/>
        <v>150.4072</v>
      </c>
      <c r="T78" s="113">
        <f t="shared" si="13"/>
        <v>5753600</v>
      </c>
      <c r="U78" s="107">
        <f t="shared" si="14"/>
        <v>-2.7808676307007785</v>
      </c>
      <c r="V78" s="107">
        <f t="shared" si="15"/>
        <v>155.6742</v>
      </c>
      <c r="W78" s="107">
        <f t="shared" si="16"/>
        <v>3.4808</v>
      </c>
      <c r="X78" s="107">
        <f t="shared" si="17"/>
        <v>0.9618</v>
      </c>
      <c r="Y78" s="107">
        <f t="shared" si="18"/>
        <v>163.11456</v>
      </c>
      <c r="Z78" s="267">
        <f t="shared" si="19"/>
        <v>-2.9977599999999995</v>
      </c>
    </row>
    <row r="79" spans="1:26" s="8" customFormat="1" ht="15">
      <c r="A79" s="215" t="s">
        <v>161</v>
      </c>
      <c r="B79" s="174">
        <v>10769000</v>
      </c>
      <c r="C79" s="172">
        <v>35600</v>
      </c>
      <c r="D79" s="180">
        <v>0</v>
      </c>
      <c r="E79" s="174">
        <v>845500</v>
      </c>
      <c r="F79" s="116">
        <v>-17800</v>
      </c>
      <c r="G79" s="180">
        <v>-0.02</v>
      </c>
      <c r="H79" s="174">
        <v>106800</v>
      </c>
      <c r="I79" s="116">
        <v>8900</v>
      </c>
      <c r="J79" s="180">
        <v>0.09</v>
      </c>
      <c r="K79" s="174">
        <v>11721300</v>
      </c>
      <c r="L79" s="116">
        <v>26700</v>
      </c>
      <c r="M79" s="133">
        <v>0</v>
      </c>
      <c r="N79" s="184">
        <v>10635500</v>
      </c>
      <c r="O79" s="185">
        <f t="shared" si="10"/>
        <v>0.9073652239939256</v>
      </c>
      <c r="P79" s="112">
        <f>Volume!K79</f>
        <v>41.8</v>
      </c>
      <c r="Q79" s="70">
        <f>Volume!J79</f>
        <v>41.05</v>
      </c>
      <c r="R79" s="267">
        <f t="shared" si="11"/>
        <v>48.1159365</v>
      </c>
      <c r="S79" s="107">
        <f t="shared" si="12"/>
        <v>43.65872749999999</v>
      </c>
      <c r="T79" s="113">
        <f t="shared" si="13"/>
        <v>11694600</v>
      </c>
      <c r="U79" s="107">
        <f t="shared" si="14"/>
        <v>0.228310502283105</v>
      </c>
      <c r="V79" s="107">
        <f t="shared" si="15"/>
        <v>44.20674499999999</v>
      </c>
      <c r="W79" s="107">
        <f t="shared" si="16"/>
        <v>3.4707775</v>
      </c>
      <c r="X79" s="107">
        <f t="shared" si="17"/>
        <v>0.438414</v>
      </c>
      <c r="Y79" s="107">
        <f t="shared" si="18"/>
        <v>48.883427999999995</v>
      </c>
      <c r="Z79" s="267">
        <f t="shared" si="19"/>
        <v>-0.7674914999999984</v>
      </c>
    </row>
    <row r="80" spans="1:28" s="59" customFormat="1" ht="15">
      <c r="A80" s="215" t="s">
        <v>8</v>
      </c>
      <c r="B80" s="174">
        <v>20817600</v>
      </c>
      <c r="C80" s="172">
        <v>80000</v>
      </c>
      <c r="D80" s="180">
        <v>0</v>
      </c>
      <c r="E80" s="174">
        <v>5606400</v>
      </c>
      <c r="F80" s="116">
        <v>-232000</v>
      </c>
      <c r="G80" s="180">
        <v>-0.04</v>
      </c>
      <c r="H80" s="174">
        <v>641600</v>
      </c>
      <c r="I80" s="116">
        <v>17600</v>
      </c>
      <c r="J80" s="180">
        <v>0.03</v>
      </c>
      <c r="K80" s="174">
        <v>27065600</v>
      </c>
      <c r="L80" s="116">
        <v>-134400</v>
      </c>
      <c r="M80" s="133">
        <v>0</v>
      </c>
      <c r="N80" s="184">
        <v>22518400</v>
      </c>
      <c r="O80" s="185">
        <f t="shared" si="10"/>
        <v>0.8319933790494206</v>
      </c>
      <c r="P80" s="112">
        <f>Volume!K80</f>
        <v>134.35</v>
      </c>
      <c r="Q80" s="70">
        <f>Volume!J80</f>
        <v>137.45</v>
      </c>
      <c r="R80" s="267">
        <f t="shared" si="11"/>
        <v>372.01667199999997</v>
      </c>
      <c r="S80" s="107">
        <f t="shared" si="12"/>
        <v>309.515408</v>
      </c>
      <c r="T80" s="113">
        <f t="shared" si="13"/>
        <v>27200000</v>
      </c>
      <c r="U80" s="107">
        <f t="shared" si="14"/>
        <v>-0.49411764705882355</v>
      </c>
      <c r="V80" s="107">
        <f t="shared" si="15"/>
        <v>286.137912</v>
      </c>
      <c r="W80" s="107">
        <f t="shared" si="16"/>
        <v>77.05996799999998</v>
      </c>
      <c r="X80" s="107">
        <f t="shared" si="17"/>
        <v>8.818792</v>
      </c>
      <c r="Y80" s="107">
        <f t="shared" si="18"/>
        <v>365.432</v>
      </c>
      <c r="Z80" s="267">
        <f t="shared" si="19"/>
        <v>6.584671999999955</v>
      </c>
      <c r="AA80" s="80"/>
      <c r="AB80" s="79"/>
    </row>
    <row r="81" spans="1:26" s="8" customFormat="1" ht="15">
      <c r="A81" s="215" t="s">
        <v>195</v>
      </c>
      <c r="B81" s="333">
        <v>33712000</v>
      </c>
      <c r="C81" s="173">
        <v>-420000</v>
      </c>
      <c r="D81" s="181">
        <v>-0.01</v>
      </c>
      <c r="E81" s="183">
        <v>10892000</v>
      </c>
      <c r="F81" s="177">
        <v>56000</v>
      </c>
      <c r="G81" s="181">
        <v>0.01</v>
      </c>
      <c r="H81" s="175">
        <v>1344000</v>
      </c>
      <c r="I81" s="178">
        <v>-56000</v>
      </c>
      <c r="J81" s="181">
        <v>-0.04</v>
      </c>
      <c r="K81" s="174">
        <v>45948000</v>
      </c>
      <c r="L81" s="116">
        <v>-420000</v>
      </c>
      <c r="M81" s="436">
        <v>-0.01</v>
      </c>
      <c r="N81" s="186">
        <v>33908000</v>
      </c>
      <c r="O81" s="185">
        <f t="shared" si="10"/>
        <v>0.7379646556977453</v>
      </c>
      <c r="P81" s="112">
        <f>Volume!K81</f>
        <v>12.9</v>
      </c>
      <c r="Q81" s="70">
        <f>Volume!J81</f>
        <v>12.7</v>
      </c>
      <c r="R81" s="267">
        <f t="shared" si="11"/>
        <v>58.35396</v>
      </c>
      <c r="S81" s="107">
        <f t="shared" si="12"/>
        <v>43.06316</v>
      </c>
      <c r="T81" s="113">
        <f t="shared" si="13"/>
        <v>46368000</v>
      </c>
      <c r="U81" s="107">
        <f t="shared" si="14"/>
        <v>-0.9057971014492754</v>
      </c>
      <c r="V81" s="107">
        <f t="shared" si="15"/>
        <v>42.81424</v>
      </c>
      <c r="W81" s="107">
        <f t="shared" si="16"/>
        <v>13.83284</v>
      </c>
      <c r="X81" s="107">
        <f t="shared" si="17"/>
        <v>1.70688</v>
      </c>
      <c r="Y81" s="107">
        <f t="shared" si="18"/>
        <v>59.81472</v>
      </c>
      <c r="Z81" s="267">
        <f t="shared" si="19"/>
        <v>-1.4607600000000005</v>
      </c>
    </row>
    <row r="82" spans="1:28" s="59" customFormat="1" ht="15">
      <c r="A82" s="215" t="s">
        <v>218</v>
      </c>
      <c r="B82" s="174">
        <v>3659300</v>
      </c>
      <c r="C82" s="172">
        <v>80500</v>
      </c>
      <c r="D82" s="180">
        <v>0.02</v>
      </c>
      <c r="E82" s="174">
        <v>347300</v>
      </c>
      <c r="F82" s="116">
        <v>13800</v>
      </c>
      <c r="G82" s="180">
        <v>0.04</v>
      </c>
      <c r="H82" s="174">
        <v>24150</v>
      </c>
      <c r="I82" s="116">
        <v>-1150</v>
      </c>
      <c r="J82" s="180">
        <v>-0.05</v>
      </c>
      <c r="K82" s="174">
        <v>4030750</v>
      </c>
      <c r="L82" s="116">
        <v>93150</v>
      </c>
      <c r="M82" s="133">
        <v>0.02</v>
      </c>
      <c r="N82" s="184">
        <v>3568450</v>
      </c>
      <c r="O82" s="185">
        <f t="shared" si="10"/>
        <v>0.8853067047075607</v>
      </c>
      <c r="P82" s="112">
        <f>Volume!K82</f>
        <v>216.45</v>
      </c>
      <c r="Q82" s="70">
        <f>Volume!J82</f>
        <v>221.5</v>
      </c>
      <c r="R82" s="267">
        <f t="shared" si="11"/>
        <v>89.2811125</v>
      </c>
      <c r="S82" s="107">
        <f t="shared" si="12"/>
        <v>79.0411675</v>
      </c>
      <c r="T82" s="113">
        <f t="shared" si="13"/>
        <v>3937600</v>
      </c>
      <c r="U82" s="107">
        <f t="shared" si="14"/>
        <v>2.3656542056074765</v>
      </c>
      <c r="V82" s="107">
        <f t="shared" si="15"/>
        <v>81.053495</v>
      </c>
      <c r="W82" s="107">
        <f t="shared" si="16"/>
        <v>7.692695</v>
      </c>
      <c r="X82" s="107">
        <f t="shared" si="17"/>
        <v>0.5349225</v>
      </c>
      <c r="Y82" s="107">
        <f t="shared" si="18"/>
        <v>85.229352</v>
      </c>
      <c r="Z82" s="267">
        <f t="shared" si="19"/>
        <v>4.0517605</v>
      </c>
      <c r="AA82" s="80"/>
      <c r="AB82" s="79"/>
    </row>
    <row r="83" spans="1:26" s="8" customFormat="1" ht="15">
      <c r="A83" s="215" t="s">
        <v>187</v>
      </c>
      <c r="B83" s="333">
        <v>5064400</v>
      </c>
      <c r="C83" s="173">
        <v>211200</v>
      </c>
      <c r="D83" s="181">
        <v>0.04</v>
      </c>
      <c r="E83" s="183">
        <v>35200</v>
      </c>
      <c r="F83" s="177">
        <v>0</v>
      </c>
      <c r="G83" s="181">
        <v>0</v>
      </c>
      <c r="H83" s="175">
        <v>0</v>
      </c>
      <c r="I83" s="178">
        <v>0</v>
      </c>
      <c r="J83" s="181">
        <v>0</v>
      </c>
      <c r="K83" s="174">
        <v>5099600</v>
      </c>
      <c r="L83" s="116">
        <v>211200</v>
      </c>
      <c r="M83" s="436">
        <v>0.04</v>
      </c>
      <c r="N83" s="186">
        <v>4923600</v>
      </c>
      <c r="O83" s="185">
        <f t="shared" si="10"/>
        <v>0.9654874892148404</v>
      </c>
      <c r="P83" s="112">
        <f>Volume!K83</f>
        <v>241.55</v>
      </c>
      <c r="Q83" s="70">
        <f>Volume!J83</f>
        <v>244.75</v>
      </c>
      <c r="R83" s="267">
        <f t="shared" si="11"/>
        <v>124.81271</v>
      </c>
      <c r="S83" s="107">
        <f t="shared" si="12"/>
        <v>120.50511</v>
      </c>
      <c r="T83" s="113">
        <f t="shared" si="13"/>
        <v>4888400</v>
      </c>
      <c r="U83" s="107">
        <f t="shared" si="14"/>
        <v>4.32043204320432</v>
      </c>
      <c r="V83" s="107">
        <f t="shared" si="15"/>
        <v>123.95119</v>
      </c>
      <c r="W83" s="107">
        <f t="shared" si="16"/>
        <v>0.86152</v>
      </c>
      <c r="X83" s="107">
        <f t="shared" si="17"/>
        <v>0</v>
      </c>
      <c r="Y83" s="107">
        <f t="shared" si="18"/>
        <v>118.079302</v>
      </c>
      <c r="Z83" s="267">
        <f t="shared" si="19"/>
        <v>6.733407999999997</v>
      </c>
    </row>
    <row r="84" spans="1:26" s="8" customFormat="1" ht="15">
      <c r="A84" s="215" t="s">
        <v>162</v>
      </c>
      <c r="B84" s="174">
        <v>6619800</v>
      </c>
      <c r="C84" s="172">
        <v>41300</v>
      </c>
      <c r="D84" s="180">
        <v>0.01</v>
      </c>
      <c r="E84" s="174">
        <v>531000</v>
      </c>
      <c r="F84" s="116">
        <v>0</v>
      </c>
      <c r="G84" s="180">
        <v>0</v>
      </c>
      <c r="H84" s="174">
        <v>82600</v>
      </c>
      <c r="I84" s="116">
        <v>0</v>
      </c>
      <c r="J84" s="180">
        <v>0</v>
      </c>
      <c r="K84" s="174">
        <v>7233400</v>
      </c>
      <c r="L84" s="116">
        <v>41300</v>
      </c>
      <c r="M84" s="133">
        <v>0.01</v>
      </c>
      <c r="N84" s="184">
        <v>6531300</v>
      </c>
      <c r="O84" s="185">
        <f t="shared" si="10"/>
        <v>0.9029363784665579</v>
      </c>
      <c r="P84" s="112">
        <f>Volume!K84</f>
        <v>63.55</v>
      </c>
      <c r="Q84" s="70">
        <f>Volume!J84</f>
        <v>63.95</v>
      </c>
      <c r="R84" s="267">
        <f t="shared" si="11"/>
        <v>46.257593</v>
      </c>
      <c r="S84" s="107">
        <f t="shared" si="12"/>
        <v>41.7676635</v>
      </c>
      <c r="T84" s="113">
        <f t="shared" si="13"/>
        <v>7192100</v>
      </c>
      <c r="U84" s="107">
        <f t="shared" si="14"/>
        <v>0.5742411812961444</v>
      </c>
      <c r="V84" s="107">
        <f t="shared" si="15"/>
        <v>42.333621</v>
      </c>
      <c r="W84" s="107">
        <f t="shared" si="16"/>
        <v>3.395745</v>
      </c>
      <c r="X84" s="107">
        <f t="shared" si="17"/>
        <v>0.528227</v>
      </c>
      <c r="Y84" s="107">
        <f t="shared" si="18"/>
        <v>45.7057955</v>
      </c>
      <c r="Z84" s="267">
        <f t="shared" si="19"/>
        <v>0.5517974999999993</v>
      </c>
    </row>
    <row r="85" spans="1:26" s="8" customFormat="1" ht="15">
      <c r="A85" s="215" t="s">
        <v>163</v>
      </c>
      <c r="B85" s="174">
        <v>1074260</v>
      </c>
      <c r="C85" s="172">
        <v>75240</v>
      </c>
      <c r="D85" s="180">
        <v>0.08</v>
      </c>
      <c r="E85" s="174">
        <v>37620</v>
      </c>
      <c r="F85" s="116">
        <v>22990</v>
      </c>
      <c r="G85" s="180">
        <v>1.57</v>
      </c>
      <c r="H85" s="174">
        <v>0</v>
      </c>
      <c r="I85" s="116">
        <v>0</v>
      </c>
      <c r="J85" s="180">
        <v>0</v>
      </c>
      <c r="K85" s="174">
        <v>1111880</v>
      </c>
      <c r="L85" s="116">
        <v>98230</v>
      </c>
      <c r="M85" s="133">
        <v>0.1</v>
      </c>
      <c r="N85" s="184">
        <v>1078440</v>
      </c>
      <c r="O85" s="185">
        <f t="shared" si="10"/>
        <v>0.9699248120300752</v>
      </c>
      <c r="P85" s="112">
        <f>Volume!K85</f>
        <v>230.45</v>
      </c>
      <c r="Q85" s="70">
        <f>Volume!J85</f>
        <v>242.5</v>
      </c>
      <c r="R85" s="267">
        <f t="shared" si="11"/>
        <v>26.96309</v>
      </c>
      <c r="S85" s="107">
        <f t="shared" si="12"/>
        <v>26.15217</v>
      </c>
      <c r="T85" s="113">
        <f t="shared" si="13"/>
        <v>1013650</v>
      </c>
      <c r="U85" s="107">
        <f t="shared" si="14"/>
        <v>9.690721649484537</v>
      </c>
      <c r="V85" s="107">
        <f t="shared" si="15"/>
        <v>26.050805</v>
      </c>
      <c r="W85" s="107">
        <f t="shared" si="16"/>
        <v>0.912285</v>
      </c>
      <c r="X85" s="107">
        <f t="shared" si="17"/>
        <v>0</v>
      </c>
      <c r="Y85" s="107">
        <f t="shared" si="18"/>
        <v>23.35956425</v>
      </c>
      <c r="Z85" s="267">
        <f t="shared" si="19"/>
        <v>3.603525750000003</v>
      </c>
    </row>
    <row r="86" spans="1:28" s="59" customFormat="1" ht="15">
      <c r="A86" s="215" t="s">
        <v>137</v>
      </c>
      <c r="B86" s="174">
        <v>8505250</v>
      </c>
      <c r="C86" s="172">
        <v>-94250</v>
      </c>
      <c r="D86" s="180">
        <v>-0.01</v>
      </c>
      <c r="E86" s="174">
        <v>4065750</v>
      </c>
      <c r="F86" s="116">
        <v>-71500</v>
      </c>
      <c r="G86" s="180">
        <v>-0.02</v>
      </c>
      <c r="H86" s="174">
        <v>890500</v>
      </c>
      <c r="I86" s="116">
        <v>9750</v>
      </c>
      <c r="J86" s="180">
        <v>0.01</v>
      </c>
      <c r="K86" s="174">
        <v>13461500</v>
      </c>
      <c r="L86" s="116">
        <v>-156000</v>
      </c>
      <c r="M86" s="133">
        <v>-0.01</v>
      </c>
      <c r="N86" s="184">
        <v>12411750</v>
      </c>
      <c r="O86" s="185">
        <f t="shared" si="10"/>
        <v>0.9220183486238532</v>
      </c>
      <c r="P86" s="112">
        <f>Volume!K86</f>
        <v>138.55</v>
      </c>
      <c r="Q86" s="70">
        <f>Volume!J86</f>
        <v>140.25</v>
      </c>
      <c r="R86" s="267">
        <f t="shared" si="11"/>
        <v>188.7975375</v>
      </c>
      <c r="S86" s="107">
        <f t="shared" si="12"/>
        <v>174.07479375</v>
      </c>
      <c r="T86" s="113">
        <f t="shared" si="13"/>
        <v>13617500</v>
      </c>
      <c r="U86" s="107">
        <f t="shared" si="14"/>
        <v>-1.1455847255369929</v>
      </c>
      <c r="V86" s="107">
        <f t="shared" si="15"/>
        <v>119.28613125</v>
      </c>
      <c r="W86" s="107">
        <f t="shared" si="16"/>
        <v>57.02214375</v>
      </c>
      <c r="X86" s="107">
        <f t="shared" si="17"/>
        <v>12.4892625</v>
      </c>
      <c r="Y86" s="107">
        <f t="shared" si="18"/>
        <v>188.6704625</v>
      </c>
      <c r="Z86" s="267">
        <f t="shared" si="19"/>
        <v>0.12707499999999072</v>
      </c>
      <c r="AA86" s="80"/>
      <c r="AB86" s="79"/>
    </row>
    <row r="87" spans="1:28" s="59" customFormat="1" ht="15">
      <c r="A87" s="215" t="s">
        <v>50</v>
      </c>
      <c r="B87" s="174">
        <v>6357600</v>
      </c>
      <c r="C87" s="172">
        <v>-12600</v>
      </c>
      <c r="D87" s="180">
        <v>0</v>
      </c>
      <c r="E87" s="174">
        <v>759600</v>
      </c>
      <c r="F87" s="116">
        <v>15300</v>
      </c>
      <c r="G87" s="180">
        <v>0.02</v>
      </c>
      <c r="H87" s="174">
        <v>85500</v>
      </c>
      <c r="I87" s="116">
        <v>0</v>
      </c>
      <c r="J87" s="180">
        <v>0</v>
      </c>
      <c r="K87" s="174">
        <v>7202700</v>
      </c>
      <c r="L87" s="116">
        <v>2700</v>
      </c>
      <c r="M87" s="133">
        <v>0</v>
      </c>
      <c r="N87" s="184">
        <v>6590700</v>
      </c>
      <c r="O87" s="185">
        <f t="shared" si="10"/>
        <v>0.9150318630513558</v>
      </c>
      <c r="P87" s="112">
        <f>Volume!K87</f>
        <v>845.35</v>
      </c>
      <c r="Q87" s="70">
        <f>Volume!J87</f>
        <v>856.65</v>
      </c>
      <c r="R87" s="267">
        <f t="shared" si="11"/>
        <v>617.0192955</v>
      </c>
      <c r="S87" s="107">
        <f t="shared" si="12"/>
        <v>564.5923155</v>
      </c>
      <c r="T87" s="113">
        <f t="shared" si="13"/>
        <v>7200000</v>
      </c>
      <c r="U87" s="107">
        <f t="shared" si="14"/>
        <v>0.0375</v>
      </c>
      <c r="V87" s="107">
        <f t="shared" si="15"/>
        <v>544.623804</v>
      </c>
      <c r="W87" s="107">
        <f t="shared" si="16"/>
        <v>65.071134</v>
      </c>
      <c r="X87" s="107">
        <f t="shared" si="17"/>
        <v>7.3243575</v>
      </c>
      <c r="Y87" s="107">
        <f t="shared" si="18"/>
        <v>608.652</v>
      </c>
      <c r="Z87" s="267">
        <f t="shared" si="19"/>
        <v>8.367295499999955</v>
      </c>
      <c r="AA87" s="80"/>
      <c r="AB87" s="79"/>
    </row>
    <row r="88" spans="1:26" s="8" customFormat="1" ht="15">
      <c r="A88" s="215" t="s">
        <v>188</v>
      </c>
      <c r="B88" s="333">
        <v>4982250</v>
      </c>
      <c r="C88" s="173">
        <v>29400</v>
      </c>
      <c r="D88" s="181">
        <v>0.01</v>
      </c>
      <c r="E88" s="183">
        <v>331800</v>
      </c>
      <c r="F88" s="177">
        <v>-2100</v>
      </c>
      <c r="G88" s="181">
        <v>-0.01</v>
      </c>
      <c r="H88" s="175">
        <v>9450</v>
      </c>
      <c r="I88" s="178">
        <v>0</v>
      </c>
      <c r="J88" s="181">
        <v>0</v>
      </c>
      <c r="K88" s="174">
        <v>5323500</v>
      </c>
      <c r="L88" s="116">
        <v>27300</v>
      </c>
      <c r="M88" s="436">
        <v>0.01</v>
      </c>
      <c r="N88" s="186">
        <v>4853100</v>
      </c>
      <c r="O88" s="185">
        <f t="shared" si="10"/>
        <v>0.9116370808678501</v>
      </c>
      <c r="P88" s="112">
        <f>Volume!K88</f>
        <v>214.65</v>
      </c>
      <c r="Q88" s="70">
        <f>Volume!J88</f>
        <v>213.6</v>
      </c>
      <c r="R88" s="267">
        <f t="shared" si="11"/>
        <v>113.70996</v>
      </c>
      <c r="S88" s="107">
        <f t="shared" si="12"/>
        <v>103.662216</v>
      </c>
      <c r="T88" s="113">
        <f t="shared" si="13"/>
        <v>5296200</v>
      </c>
      <c r="U88" s="107">
        <f t="shared" si="14"/>
        <v>0.5154639175257731</v>
      </c>
      <c r="V88" s="107">
        <f t="shared" si="15"/>
        <v>106.42086</v>
      </c>
      <c r="W88" s="107">
        <f t="shared" si="16"/>
        <v>7.087248</v>
      </c>
      <c r="X88" s="107">
        <f t="shared" si="17"/>
        <v>0.201852</v>
      </c>
      <c r="Y88" s="107">
        <f t="shared" si="18"/>
        <v>113.682933</v>
      </c>
      <c r="Z88" s="267">
        <f t="shared" si="19"/>
        <v>0.027026999999989698</v>
      </c>
    </row>
    <row r="89" spans="1:28" s="59" customFormat="1" ht="15">
      <c r="A89" s="215" t="s">
        <v>94</v>
      </c>
      <c r="B89" s="174">
        <v>2421600</v>
      </c>
      <c r="C89" s="172">
        <v>87600</v>
      </c>
      <c r="D89" s="180">
        <v>0.04</v>
      </c>
      <c r="E89" s="174">
        <v>39600</v>
      </c>
      <c r="F89" s="116">
        <v>3600</v>
      </c>
      <c r="G89" s="180">
        <v>0.1</v>
      </c>
      <c r="H89" s="174">
        <v>0</v>
      </c>
      <c r="I89" s="116">
        <v>0</v>
      </c>
      <c r="J89" s="180">
        <v>0</v>
      </c>
      <c r="K89" s="174">
        <v>2461200</v>
      </c>
      <c r="L89" s="116">
        <v>91200</v>
      </c>
      <c r="M89" s="133">
        <v>0.04</v>
      </c>
      <c r="N89" s="184">
        <v>2283600</v>
      </c>
      <c r="O89" s="185">
        <f t="shared" si="10"/>
        <v>0.9278400780107264</v>
      </c>
      <c r="P89" s="112">
        <f>Volume!K89</f>
        <v>248.2</v>
      </c>
      <c r="Q89" s="70">
        <f>Volume!J89</f>
        <v>243.35</v>
      </c>
      <c r="R89" s="267">
        <f t="shared" si="11"/>
        <v>59.893302</v>
      </c>
      <c r="S89" s="107">
        <f t="shared" si="12"/>
        <v>55.571406</v>
      </c>
      <c r="T89" s="113">
        <f t="shared" si="13"/>
        <v>2370000</v>
      </c>
      <c r="U89" s="107">
        <f t="shared" si="14"/>
        <v>3.848101265822785</v>
      </c>
      <c r="V89" s="107">
        <f t="shared" si="15"/>
        <v>58.929636</v>
      </c>
      <c r="W89" s="107">
        <f t="shared" si="16"/>
        <v>0.963666</v>
      </c>
      <c r="X89" s="107">
        <f t="shared" si="17"/>
        <v>0</v>
      </c>
      <c r="Y89" s="107">
        <f t="shared" si="18"/>
        <v>58.8234</v>
      </c>
      <c r="Z89" s="267">
        <f t="shared" si="19"/>
        <v>1.069901999999999</v>
      </c>
      <c r="AA89" s="80"/>
      <c r="AB89" s="79"/>
    </row>
    <row r="90" spans="1:26" s="8" customFormat="1" ht="15">
      <c r="A90" s="215" t="s">
        <v>241</v>
      </c>
      <c r="B90" s="174">
        <v>913900</v>
      </c>
      <c r="C90" s="172">
        <v>-48100</v>
      </c>
      <c r="D90" s="180">
        <v>-0.05</v>
      </c>
      <c r="E90" s="174">
        <v>3900</v>
      </c>
      <c r="F90" s="116">
        <v>650</v>
      </c>
      <c r="G90" s="180">
        <v>0.2</v>
      </c>
      <c r="H90" s="174">
        <v>0</v>
      </c>
      <c r="I90" s="116">
        <v>0</v>
      </c>
      <c r="J90" s="180">
        <v>0</v>
      </c>
      <c r="K90" s="174">
        <v>917800</v>
      </c>
      <c r="L90" s="116">
        <v>-47450</v>
      </c>
      <c r="M90" s="133">
        <v>-0.05</v>
      </c>
      <c r="N90" s="184">
        <v>888550</v>
      </c>
      <c r="O90" s="185">
        <f t="shared" si="10"/>
        <v>0.9681303116147308</v>
      </c>
      <c r="P90" s="112">
        <f>Volume!K90</f>
        <v>408.6</v>
      </c>
      <c r="Q90" s="70">
        <f>Volume!J90</f>
        <v>415.35</v>
      </c>
      <c r="R90" s="267">
        <f t="shared" si="11"/>
        <v>38.120823</v>
      </c>
      <c r="S90" s="107">
        <f t="shared" si="12"/>
        <v>36.90592425</v>
      </c>
      <c r="T90" s="113">
        <f t="shared" si="13"/>
        <v>965250</v>
      </c>
      <c r="U90" s="107">
        <f t="shared" si="14"/>
        <v>-4.915824915824916</v>
      </c>
      <c r="V90" s="107">
        <f t="shared" si="15"/>
        <v>37.9588365</v>
      </c>
      <c r="W90" s="107">
        <f t="shared" si="16"/>
        <v>0.1619865</v>
      </c>
      <c r="X90" s="107">
        <f t="shared" si="17"/>
        <v>0</v>
      </c>
      <c r="Y90" s="107">
        <f t="shared" si="18"/>
        <v>39.440115</v>
      </c>
      <c r="Z90" s="267">
        <f t="shared" si="19"/>
        <v>-1.3192919999999972</v>
      </c>
    </row>
    <row r="91" spans="1:28" s="59" customFormat="1" ht="15">
      <c r="A91" s="215" t="s">
        <v>95</v>
      </c>
      <c r="B91" s="174">
        <v>4081200</v>
      </c>
      <c r="C91" s="172">
        <v>-284400</v>
      </c>
      <c r="D91" s="180">
        <v>-0.07</v>
      </c>
      <c r="E91" s="174">
        <v>56400</v>
      </c>
      <c r="F91" s="116">
        <v>0</v>
      </c>
      <c r="G91" s="180">
        <v>0</v>
      </c>
      <c r="H91" s="174">
        <v>0</v>
      </c>
      <c r="I91" s="116">
        <v>0</v>
      </c>
      <c r="J91" s="180">
        <v>0</v>
      </c>
      <c r="K91" s="174">
        <v>4137600</v>
      </c>
      <c r="L91" s="116">
        <v>-284400</v>
      </c>
      <c r="M91" s="133">
        <v>-0.06</v>
      </c>
      <c r="N91" s="184">
        <v>3967200</v>
      </c>
      <c r="O91" s="185">
        <f t="shared" si="10"/>
        <v>0.9588167053364269</v>
      </c>
      <c r="P91" s="112">
        <f>Volume!K91</f>
        <v>539.35</v>
      </c>
      <c r="Q91" s="70">
        <f>Volume!J91</f>
        <v>542.3</v>
      </c>
      <c r="R91" s="267">
        <f t="shared" si="11"/>
        <v>224.382048</v>
      </c>
      <c r="S91" s="107">
        <f t="shared" si="12"/>
        <v>215.141256</v>
      </c>
      <c r="T91" s="113">
        <f t="shared" si="13"/>
        <v>4422000</v>
      </c>
      <c r="U91" s="107">
        <f t="shared" si="14"/>
        <v>-6.431478968792402</v>
      </c>
      <c r="V91" s="107">
        <f t="shared" si="15"/>
        <v>221.323476</v>
      </c>
      <c r="W91" s="107">
        <f t="shared" si="16"/>
        <v>3.058572</v>
      </c>
      <c r="X91" s="107">
        <f t="shared" si="17"/>
        <v>0</v>
      </c>
      <c r="Y91" s="107">
        <f t="shared" si="18"/>
        <v>238.50057</v>
      </c>
      <c r="Z91" s="267">
        <f t="shared" si="19"/>
        <v>-14.118522000000013</v>
      </c>
      <c r="AA91" s="80"/>
      <c r="AB91" s="79"/>
    </row>
    <row r="92" spans="1:28" s="59" customFormat="1" ht="15">
      <c r="A92" s="215" t="s">
        <v>242</v>
      </c>
      <c r="B92" s="174">
        <v>8142400</v>
      </c>
      <c r="C92" s="172">
        <v>16800</v>
      </c>
      <c r="D92" s="180">
        <v>0</v>
      </c>
      <c r="E92" s="174">
        <v>742000</v>
      </c>
      <c r="F92" s="116">
        <v>8400</v>
      </c>
      <c r="G92" s="180">
        <v>0.01</v>
      </c>
      <c r="H92" s="174">
        <v>98000</v>
      </c>
      <c r="I92" s="116">
        <v>5600</v>
      </c>
      <c r="J92" s="180">
        <v>0.06</v>
      </c>
      <c r="K92" s="174">
        <v>8982400</v>
      </c>
      <c r="L92" s="116">
        <v>30800</v>
      </c>
      <c r="M92" s="133">
        <v>0</v>
      </c>
      <c r="N92" s="184">
        <v>8346800</v>
      </c>
      <c r="O92" s="185">
        <f t="shared" si="10"/>
        <v>0.9292394014962594</v>
      </c>
      <c r="P92" s="112">
        <f>Volume!K92</f>
        <v>123</v>
      </c>
      <c r="Q92" s="70">
        <f>Volume!J92</f>
        <v>126.35</v>
      </c>
      <c r="R92" s="267">
        <f t="shared" si="11"/>
        <v>113.492624</v>
      </c>
      <c r="S92" s="107">
        <f t="shared" si="12"/>
        <v>105.461818</v>
      </c>
      <c r="T92" s="113">
        <f t="shared" si="13"/>
        <v>8951600</v>
      </c>
      <c r="U92" s="107">
        <f t="shared" si="14"/>
        <v>0.3440725680325305</v>
      </c>
      <c r="V92" s="107">
        <f t="shared" si="15"/>
        <v>102.879224</v>
      </c>
      <c r="W92" s="107">
        <f t="shared" si="16"/>
        <v>9.37517</v>
      </c>
      <c r="X92" s="107">
        <f t="shared" si="17"/>
        <v>1.23823</v>
      </c>
      <c r="Y92" s="107">
        <f t="shared" si="18"/>
        <v>110.10468</v>
      </c>
      <c r="Z92" s="267">
        <f t="shared" si="19"/>
        <v>3.3879440000000045</v>
      </c>
      <c r="AA92" s="80"/>
      <c r="AB92" s="79"/>
    </row>
    <row r="93" spans="1:28" s="59" customFormat="1" ht="15">
      <c r="A93" s="215" t="s">
        <v>243</v>
      </c>
      <c r="B93" s="174">
        <v>2443800</v>
      </c>
      <c r="C93" s="172">
        <v>-57000</v>
      </c>
      <c r="D93" s="180">
        <v>-0.02</v>
      </c>
      <c r="E93" s="174">
        <v>38700</v>
      </c>
      <c r="F93" s="116">
        <v>-300</v>
      </c>
      <c r="G93" s="180">
        <v>-0.01</v>
      </c>
      <c r="H93" s="174">
        <v>8700</v>
      </c>
      <c r="I93" s="116">
        <v>0</v>
      </c>
      <c r="J93" s="180">
        <v>0</v>
      </c>
      <c r="K93" s="174">
        <v>2491200</v>
      </c>
      <c r="L93" s="116">
        <v>-57300</v>
      </c>
      <c r="M93" s="133">
        <v>-0.02</v>
      </c>
      <c r="N93" s="184">
        <v>2412600</v>
      </c>
      <c r="O93" s="185">
        <f t="shared" si="10"/>
        <v>0.9684489402697495</v>
      </c>
      <c r="P93" s="112">
        <f>Volume!K93</f>
        <v>930.2</v>
      </c>
      <c r="Q93" s="70">
        <f>Volume!J93</f>
        <v>952.1</v>
      </c>
      <c r="R93" s="267">
        <f t="shared" si="11"/>
        <v>237.187152</v>
      </c>
      <c r="S93" s="107">
        <f t="shared" si="12"/>
        <v>229.703646</v>
      </c>
      <c r="T93" s="113">
        <f t="shared" si="13"/>
        <v>2548500</v>
      </c>
      <c r="U93" s="107">
        <f t="shared" si="14"/>
        <v>-2.248381400824014</v>
      </c>
      <c r="V93" s="107">
        <f t="shared" si="15"/>
        <v>232.674198</v>
      </c>
      <c r="W93" s="107">
        <f t="shared" si="16"/>
        <v>3.684627</v>
      </c>
      <c r="X93" s="107">
        <f t="shared" si="17"/>
        <v>0.828327</v>
      </c>
      <c r="Y93" s="107">
        <f t="shared" si="18"/>
        <v>237.06147</v>
      </c>
      <c r="Z93" s="267">
        <f t="shared" si="19"/>
        <v>0.12568199999998342</v>
      </c>
      <c r="AA93" s="80"/>
      <c r="AB93" s="79"/>
    </row>
    <row r="94" spans="1:28" s="59" customFormat="1" ht="15">
      <c r="A94" s="215" t="s">
        <v>244</v>
      </c>
      <c r="B94" s="174">
        <v>10476800</v>
      </c>
      <c r="C94" s="172">
        <v>208000</v>
      </c>
      <c r="D94" s="180">
        <v>0.02</v>
      </c>
      <c r="E94" s="174">
        <v>776000</v>
      </c>
      <c r="F94" s="116">
        <v>21600</v>
      </c>
      <c r="G94" s="180">
        <v>0.03</v>
      </c>
      <c r="H94" s="174">
        <v>646400</v>
      </c>
      <c r="I94" s="116">
        <v>-800</v>
      </c>
      <c r="J94" s="180">
        <v>0</v>
      </c>
      <c r="K94" s="174">
        <v>11899200</v>
      </c>
      <c r="L94" s="116">
        <v>228800</v>
      </c>
      <c r="M94" s="133">
        <v>0.02</v>
      </c>
      <c r="N94" s="184">
        <v>10928000</v>
      </c>
      <c r="O94" s="185">
        <f t="shared" si="10"/>
        <v>0.918381067634799</v>
      </c>
      <c r="P94" s="112">
        <f>Volume!K94</f>
        <v>381.65</v>
      </c>
      <c r="Q94" s="70">
        <f>Volume!J94</f>
        <v>381.55</v>
      </c>
      <c r="R94" s="267">
        <f t="shared" si="11"/>
        <v>454.013976</v>
      </c>
      <c r="S94" s="107">
        <f t="shared" si="12"/>
        <v>416.95784</v>
      </c>
      <c r="T94" s="113">
        <f t="shared" si="13"/>
        <v>11670400</v>
      </c>
      <c r="U94" s="107">
        <f t="shared" si="14"/>
        <v>1.9605154921853578</v>
      </c>
      <c r="V94" s="107">
        <f t="shared" si="15"/>
        <v>399.742304</v>
      </c>
      <c r="W94" s="107">
        <f t="shared" si="16"/>
        <v>29.60828</v>
      </c>
      <c r="X94" s="107">
        <f t="shared" si="17"/>
        <v>24.663392</v>
      </c>
      <c r="Y94" s="107">
        <f t="shared" si="18"/>
        <v>445.400816</v>
      </c>
      <c r="Z94" s="267">
        <f t="shared" si="19"/>
        <v>8.613159999999993</v>
      </c>
      <c r="AA94" s="80"/>
      <c r="AB94" s="79"/>
    </row>
    <row r="95" spans="1:28" s="59" customFormat="1" ht="15">
      <c r="A95" s="215" t="s">
        <v>252</v>
      </c>
      <c r="B95" s="174">
        <v>15901900</v>
      </c>
      <c r="C95" s="172">
        <v>-183400</v>
      </c>
      <c r="D95" s="180">
        <v>-0.01</v>
      </c>
      <c r="E95" s="174">
        <v>2149000</v>
      </c>
      <c r="F95" s="116">
        <v>-50400</v>
      </c>
      <c r="G95" s="180">
        <v>-0.02</v>
      </c>
      <c r="H95" s="174">
        <v>580300</v>
      </c>
      <c r="I95" s="116">
        <v>108500</v>
      </c>
      <c r="J95" s="180">
        <v>0.23</v>
      </c>
      <c r="K95" s="174">
        <v>18631200</v>
      </c>
      <c r="L95" s="116">
        <v>-125300</v>
      </c>
      <c r="M95" s="133">
        <v>-0.01</v>
      </c>
      <c r="N95" s="184">
        <v>17872400</v>
      </c>
      <c r="O95" s="185">
        <f t="shared" si="10"/>
        <v>0.9592726179741509</v>
      </c>
      <c r="P95" s="112">
        <f>Volume!K95</f>
        <v>417.3</v>
      </c>
      <c r="Q95" s="70">
        <f>Volume!J95</f>
        <v>429.95</v>
      </c>
      <c r="R95" s="267">
        <f t="shared" si="11"/>
        <v>801.048444</v>
      </c>
      <c r="S95" s="107">
        <f t="shared" si="12"/>
        <v>768.423838</v>
      </c>
      <c r="T95" s="113">
        <f t="shared" si="13"/>
        <v>18756500</v>
      </c>
      <c r="U95" s="107">
        <f t="shared" si="14"/>
        <v>-0.6680350811718605</v>
      </c>
      <c r="V95" s="107">
        <f t="shared" si="15"/>
        <v>683.7021905</v>
      </c>
      <c r="W95" s="107">
        <f t="shared" si="16"/>
        <v>92.396255</v>
      </c>
      <c r="X95" s="107">
        <f t="shared" si="17"/>
        <v>24.9499985</v>
      </c>
      <c r="Y95" s="107">
        <f t="shared" si="18"/>
        <v>782.708745</v>
      </c>
      <c r="Z95" s="267">
        <f t="shared" si="19"/>
        <v>18.339698999999996</v>
      </c>
      <c r="AA95" s="80"/>
      <c r="AB95" s="79"/>
    </row>
    <row r="96" spans="1:28" s="59" customFormat="1" ht="15">
      <c r="A96" s="215" t="s">
        <v>113</v>
      </c>
      <c r="B96" s="174">
        <v>5088600</v>
      </c>
      <c r="C96" s="172">
        <v>-71500</v>
      </c>
      <c r="D96" s="180">
        <v>-0.01</v>
      </c>
      <c r="E96" s="174">
        <v>371800</v>
      </c>
      <c r="F96" s="116">
        <v>-26950</v>
      </c>
      <c r="G96" s="180">
        <v>-0.07</v>
      </c>
      <c r="H96" s="174">
        <v>41250</v>
      </c>
      <c r="I96" s="116">
        <v>1100</v>
      </c>
      <c r="J96" s="180">
        <v>0.03</v>
      </c>
      <c r="K96" s="174">
        <v>5501650</v>
      </c>
      <c r="L96" s="116">
        <v>-97350</v>
      </c>
      <c r="M96" s="133">
        <v>-0.02</v>
      </c>
      <c r="N96" s="184">
        <v>5226100</v>
      </c>
      <c r="O96" s="185">
        <f t="shared" si="10"/>
        <v>0.9499150254923523</v>
      </c>
      <c r="P96" s="112">
        <f>Volume!K96</f>
        <v>533.05</v>
      </c>
      <c r="Q96" s="70">
        <f>Volume!J96</f>
        <v>552.65</v>
      </c>
      <c r="R96" s="267">
        <f t="shared" si="11"/>
        <v>304.04868725</v>
      </c>
      <c r="S96" s="107">
        <f t="shared" si="12"/>
        <v>288.8204165</v>
      </c>
      <c r="T96" s="113">
        <f t="shared" si="13"/>
        <v>5599000</v>
      </c>
      <c r="U96" s="107">
        <f t="shared" si="14"/>
        <v>-1.738703339882122</v>
      </c>
      <c r="V96" s="107">
        <f t="shared" si="15"/>
        <v>281.221479</v>
      </c>
      <c r="W96" s="107">
        <f t="shared" si="16"/>
        <v>20.547527</v>
      </c>
      <c r="X96" s="107">
        <f t="shared" si="17"/>
        <v>2.27968125</v>
      </c>
      <c r="Y96" s="107">
        <f t="shared" si="18"/>
        <v>298.45469499999996</v>
      </c>
      <c r="Z96" s="267">
        <f t="shared" si="19"/>
        <v>5.593992250000042</v>
      </c>
      <c r="AA96" s="80"/>
      <c r="AB96" s="79"/>
    </row>
    <row r="97" spans="1:26" s="8" customFormat="1" ht="15">
      <c r="A97" s="215" t="s">
        <v>164</v>
      </c>
      <c r="B97" s="174">
        <v>6979500</v>
      </c>
      <c r="C97" s="172">
        <v>-207900</v>
      </c>
      <c r="D97" s="180">
        <v>-0.03</v>
      </c>
      <c r="E97" s="174">
        <v>508750</v>
      </c>
      <c r="F97" s="116">
        <v>3300</v>
      </c>
      <c r="G97" s="180">
        <v>0.01</v>
      </c>
      <c r="H97" s="174">
        <v>60500</v>
      </c>
      <c r="I97" s="116">
        <v>2200</v>
      </c>
      <c r="J97" s="180">
        <v>0.04</v>
      </c>
      <c r="K97" s="174">
        <v>7548750</v>
      </c>
      <c r="L97" s="116">
        <v>-202400</v>
      </c>
      <c r="M97" s="133">
        <v>-0.03</v>
      </c>
      <c r="N97" s="184">
        <v>7110950</v>
      </c>
      <c r="O97" s="185">
        <f t="shared" si="10"/>
        <v>0.9420036429872496</v>
      </c>
      <c r="P97" s="112">
        <f>Volume!K97</f>
        <v>571.65</v>
      </c>
      <c r="Q97" s="70">
        <f>Volume!J97</f>
        <v>581.45</v>
      </c>
      <c r="R97" s="267">
        <f t="shared" si="11"/>
        <v>438.92206875</v>
      </c>
      <c r="S97" s="107">
        <f t="shared" si="12"/>
        <v>413.4661877500001</v>
      </c>
      <c r="T97" s="113">
        <f t="shared" si="13"/>
        <v>7751150</v>
      </c>
      <c r="U97" s="107">
        <f t="shared" si="14"/>
        <v>-2.6112254310650678</v>
      </c>
      <c r="V97" s="107">
        <f t="shared" si="15"/>
        <v>405.8230275</v>
      </c>
      <c r="W97" s="107">
        <f t="shared" si="16"/>
        <v>29.58126875</v>
      </c>
      <c r="X97" s="107">
        <f t="shared" si="17"/>
        <v>3.5177725</v>
      </c>
      <c r="Y97" s="107">
        <f t="shared" si="18"/>
        <v>443.09448975</v>
      </c>
      <c r="Z97" s="267">
        <f t="shared" si="19"/>
        <v>-4.172420999999986</v>
      </c>
    </row>
    <row r="98" spans="1:28" s="59" customFormat="1" ht="15">
      <c r="A98" s="215" t="s">
        <v>219</v>
      </c>
      <c r="B98" s="174">
        <v>9883800</v>
      </c>
      <c r="C98" s="172">
        <v>395700</v>
      </c>
      <c r="D98" s="180">
        <v>0.04</v>
      </c>
      <c r="E98" s="174">
        <v>4366500</v>
      </c>
      <c r="F98" s="116">
        <v>-39900</v>
      </c>
      <c r="G98" s="180">
        <v>-0.01</v>
      </c>
      <c r="H98" s="174">
        <v>1384200</v>
      </c>
      <c r="I98" s="116">
        <v>54900</v>
      </c>
      <c r="J98" s="180">
        <v>0.04</v>
      </c>
      <c r="K98" s="174">
        <v>15634500</v>
      </c>
      <c r="L98" s="116">
        <v>410700</v>
      </c>
      <c r="M98" s="133">
        <v>0.03</v>
      </c>
      <c r="N98" s="184">
        <v>14793300</v>
      </c>
      <c r="O98" s="185">
        <f t="shared" si="10"/>
        <v>0.946195912884966</v>
      </c>
      <c r="P98" s="112">
        <f>Volume!K98</f>
        <v>1274.05</v>
      </c>
      <c r="Q98" s="70">
        <f>Volume!J98</f>
        <v>1278.15</v>
      </c>
      <c r="R98" s="267">
        <f t="shared" si="11"/>
        <v>1998.3236175</v>
      </c>
      <c r="S98" s="107">
        <f t="shared" si="12"/>
        <v>1890.8056395</v>
      </c>
      <c r="T98" s="113">
        <f t="shared" si="13"/>
        <v>15223800</v>
      </c>
      <c r="U98" s="107">
        <f t="shared" si="14"/>
        <v>2.6977495763212866</v>
      </c>
      <c r="V98" s="107">
        <f t="shared" si="15"/>
        <v>1263.297897</v>
      </c>
      <c r="W98" s="107">
        <f t="shared" si="16"/>
        <v>558.1041975</v>
      </c>
      <c r="X98" s="107">
        <f t="shared" si="17"/>
        <v>176.92152300000004</v>
      </c>
      <c r="Y98" s="107">
        <f t="shared" si="18"/>
        <v>1939.588239</v>
      </c>
      <c r="Z98" s="267">
        <f t="shared" si="19"/>
        <v>58.735378500000024</v>
      </c>
      <c r="AA98" s="80"/>
      <c r="AB98" s="79"/>
    </row>
    <row r="99" spans="1:28" s="59" customFormat="1" ht="15">
      <c r="A99" s="215" t="s">
        <v>233</v>
      </c>
      <c r="B99" s="174">
        <v>34049400</v>
      </c>
      <c r="C99" s="172">
        <v>187600</v>
      </c>
      <c r="D99" s="180">
        <v>0.01</v>
      </c>
      <c r="E99" s="174">
        <v>5212600</v>
      </c>
      <c r="F99" s="116">
        <v>-23450</v>
      </c>
      <c r="G99" s="180">
        <v>0</v>
      </c>
      <c r="H99" s="174">
        <v>740350</v>
      </c>
      <c r="I99" s="116">
        <v>0</v>
      </c>
      <c r="J99" s="180">
        <v>0</v>
      </c>
      <c r="K99" s="174">
        <v>40002350</v>
      </c>
      <c r="L99" s="116">
        <v>164150</v>
      </c>
      <c r="M99" s="133">
        <v>0</v>
      </c>
      <c r="N99" s="184">
        <v>34692600</v>
      </c>
      <c r="O99" s="185">
        <f t="shared" si="10"/>
        <v>0.8672640482371661</v>
      </c>
      <c r="P99" s="112">
        <f>Volume!K99</f>
        <v>67.35</v>
      </c>
      <c r="Q99" s="70">
        <f>Volume!J99</f>
        <v>67.25</v>
      </c>
      <c r="R99" s="267">
        <f t="shared" si="11"/>
        <v>269.01580375</v>
      </c>
      <c r="S99" s="107">
        <f t="shared" si="12"/>
        <v>233.307735</v>
      </c>
      <c r="T99" s="113">
        <f t="shared" si="13"/>
        <v>39838200</v>
      </c>
      <c r="U99" s="107">
        <f t="shared" si="14"/>
        <v>0.412041708711739</v>
      </c>
      <c r="V99" s="107">
        <f t="shared" si="15"/>
        <v>228.982215</v>
      </c>
      <c r="W99" s="107">
        <f t="shared" si="16"/>
        <v>35.054735</v>
      </c>
      <c r="X99" s="107">
        <f t="shared" si="17"/>
        <v>4.97885375</v>
      </c>
      <c r="Y99" s="107">
        <f t="shared" si="18"/>
        <v>268.310277</v>
      </c>
      <c r="Z99" s="267">
        <f t="shared" si="19"/>
        <v>0.70552674999999</v>
      </c>
      <c r="AA99" s="80"/>
      <c r="AB99" s="79"/>
    </row>
    <row r="100" spans="1:28" s="59" customFormat="1" ht="15">
      <c r="A100" s="215" t="s">
        <v>253</v>
      </c>
      <c r="B100" s="174">
        <v>23144400</v>
      </c>
      <c r="C100" s="172">
        <v>1063800</v>
      </c>
      <c r="D100" s="180">
        <v>0.05</v>
      </c>
      <c r="E100" s="174">
        <v>5305500</v>
      </c>
      <c r="F100" s="116">
        <v>-186300</v>
      </c>
      <c r="G100" s="180">
        <v>-0.03</v>
      </c>
      <c r="H100" s="174">
        <v>872100</v>
      </c>
      <c r="I100" s="116">
        <v>27000</v>
      </c>
      <c r="J100" s="180">
        <v>0.03</v>
      </c>
      <c r="K100" s="174">
        <v>29322000</v>
      </c>
      <c r="L100" s="116">
        <v>904500</v>
      </c>
      <c r="M100" s="133">
        <v>0.03</v>
      </c>
      <c r="N100" s="184">
        <v>26851500</v>
      </c>
      <c r="O100" s="185">
        <f t="shared" si="10"/>
        <v>0.9157458563535912</v>
      </c>
      <c r="P100" s="112">
        <f>Volume!K100</f>
        <v>85.8</v>
      </c>
      <c r="Q100" s="70">
        <f>Volume!J100</f>
        <v>86.7</v>
      </c>
      <c r="R100" s="267">
        <f t="shared" si="11"/>
        <v>254.22174</v>
      </c>
      <c r="S100" s="107">
        <f t="shared" si="12"/>
        <v>232.802505</v>
      </c>
      <c r="T100" s="113">
        <f t="shared" si="13"/>
        <v>28417500</v>
      </c>
      <c r="U100" s="107">
        <f t="shared" si="14"/>
        <v>3.1828978622327795</v>
      </c>
      <c r="V100" s="107">
        <f t="shared" si="15"/>
        <v>200.661948</v>
      </c>
      <c r="W100" s="107">
        <f t="shared" si="16"/>
        <v>45.998685</v>
      </c>
      <c r="X100" s="107">
        <f t="shared" si="17"/>
        <v>7.561107</v>
      </c>
      <c r="Y100" s="107">
        <f t="shared" si="18"/>
        <v>243.82215</v>
      </c>
      <c r="Z100" s="267">
        <f t="shared" si="19"/>
        <v>10.399590000000018</v>
      </c>
      <c r="AA100" s="80"/>
      <c r="AB100" s="79"/>
    </row>
    <row r="101" spans="1:28" s="59" customFormat="1" ht="15">
      <c r="A101" s="215" t="s">
        <v>220</v>
      </c>
      <c r="B101" s="174">
        <v>5661000</v>
      </c>
      <c r="C101" s="172">
        <v>679200</v>
      </c>
      <c r="D101" s="180">
        <v>0.14</v>
      </c>
      <c r="E101" s="174">
        <v>820800</v>
      </c>
      <c r="F101" s="116">
        <v>-131400</v>
      </c>
      <c r="G101" s="180">
        <v>-0.14</v>
      </c>
      <c r="H101" s="174">
        <v>579600</v>
      </c>
      <c r="I101" s="116">
        <v>222600</v>
      </c>
      <c r="J101" s="180">
        <v>0.62</v>
      </c>
      <c r="K101" s="174">
        <v>7061400</v>
      </c>
      <c r="L101" s="116">
        <v>770400</v>
      </c>
      <c r="M101" s="133">
        <v>0.12</v>
      </c>
      <c r="N101" s="184">
        <v>5348400</v>
      </c>
      <c r="O101" s="185">
        <f t="shared" si="10"/>
        <v>0.7574135440564194</v>
      </c>
      <c r="P101" s="112">
        <f>Volume!K101</f>
        <v>452.85</v>
      </c>
      <c r="Q101" s="70">
        <f>Volume!J101</f>
        <v>478</v>
      </c>
      <c r="R101" s="267">
        <f t="shared" si="11"/>
        <v>337.53492</v>
      </c>
      <c r="S101" s="107">
        <f t="shared" si="12"/>
        <v>255.65352</v>
      </c>
      <c r="T101" s="113">
        <f t="shared" si="13"/>
        <v>6291000</v>
      </c>
      <c r="U101" s="107">
        <f t="shared" si="14"/>
        <v>12.246065808297569</v>
      </c>
      <c r="V101" s="107">
        <f t="shared" si="15"/>
        <v>270.5958</v>
      </c>
      <c r="W101" s="107">
        <f t="shared" si="16"/>
        <v>39.23424</v>
      </c>
      <c r="X101" s="107">
        <f t="shared" si="17"/>
        <v>27.70488</v>
      </c>
      <c r="Y101" s="107">
        <f t="shared" si="18"/>
        <v>284.887935</v>
      </c>
      <c r="Z101" s="267">
        <f t="shared" si="19"/>
        <v>52.64698499999997</v>
      </c>
      <c r="AA101" s="80"/>
      <c r="AB101" s="79"/>
    </row>
    <row r="102" spans="1:28" s="59" customFormat="1" ht="15">
      <c r="A102" s="215" t="s">
        <v>221</v>
      </c>
      <c r="B102" s="174">
        <v>5238000</v>
      </c>
      <c r="C102" s="172">
        <v>-308000</v>
      </c>
      <c r="D102" s="180">
        <v>-0.06</v>
      </c>
      <c r="E102" s="174">
        <v>1040500</v>
      </c>
      <c r="F102" s="116">
        <v>-7000</v>
      </c>
      <c r="G102" s="180">
        <v>-0.01</v>
      </c>
      <c r="H102" s="174">
        <v>851000</v>
      </c>
      <c r="I102" s="116">
        <v>-4000</v>
      </c>
      <c r="J102" s="180">
        <v>0</v>
      </c>
      <c r="K102" s="174">
        <v>7129500</v>
      </c>
      <c r="L102" s="116">
        <v>-319000</v>
      </c>
      <c r="M102" s="133">
        <v>-0.04</v>
      </c>
      <c r="N102" s="184">
        <v>6634500</v>
      </c>
      <c r="O102" s="185">
        <f t="shared" si="10"/>
        <v>0.9305701662108142</v>
      </c>
      <c r="P102" s="112">
        <f>Volume!K102</f>
        <v>1232.9</v>
      </c>
      <c r="Q102" s="70">
        <f>Volume!J102</f>
        <v>1248.2</v>
      </c>
      <c r="R102" s="267">
        <f t="shared" si="11"/>
        <v>889.90419</v>
      </c>
      <c r="S102" s="107">
        <f t="shared" si="12"/>
        <v>828.11829</v>
      </c>
      <c r="T102" s="113">
        <f t="shared" si="13"/>
        <v>7448500</v>
      </c>
      <c r="U102" s="107">
        <f t="shared" si="14"/>
        <v>-4.282741491575485</v>
      </c>
      <c r="V102" s="107">
        <f t="shared" si="15"/>
        <v>653.80716</v>
      </c>
      <c r="W102" s="107">
        <f t="shared" si="16"/>
        <v>129.87521</v>
      </c>
      <c r="X102" s="107">
        <f t="shared" si="17"/>
        <v>106.22182</v>
      </c>
      <c r="Y102" s="107">
        <f t="shared" si="18"/>
        <v>918.325565</v>
      </c>
      <c r="Z102" s="267">
        <f t="shared" si="19"/>
        <v>-28.421375000000012</v>
      </c>
      <c r="AA102" s="80"/>
      <c r="AB102" s="79"/>
    </row>
    <row r="103" spans="1:26" s="8" customFormat="1" ht="15">
      <c r="A103" s="215" t="s">
        <v>51</v>
      </c>
      <c r="B103" s="174">
        <v>1929600</v>
      </c>
      <c r="C103" s="172">
        <v>3200</v>
      </c>
      <c r="D103" s="180">
        <v>0</v>
      </c>
      <c r="E103" s="174">
        <v>252800</v>
      </c>
      <c r="F103" s="116">
        <v>1600</v>
      </c>
      <c r="G103" s="180">
        <v>0.01</v>
      </c>
      <c r="H103" s="174">
        <v>27200</v>
      </c>
      <c r="I103" s="116">
        <v>0</v>
      </c>
      <c r="J103" s="180">
        <v>0</v>
      </c>
      <c r="K103" s="174">
        <v>2209600</v>
      </c>
      <c r="L103" s="116">
        <v>4800</v>
      </c>
      <c r="M103" s="133">
        <v>0</v>
      </c>
      <c r="N103" s="184">
        <v>2121600</v>
      </c>
      <c r="O103" s="185">
        <f t="shared" si="10"/>
        <v>0.9601737871107893</v>
      </c>
      <c r="P103" s="112">
        <f>Volume!K103</f>
        <v>162.45</v>
      </c>
      <c r="Q103" s="70">
        <f>Volume!J103</f>
        <v>165</v>
      </c>
      <c r="R103" s="267">
        <f t="shared" si="11"/>
        <v>36.4584</v>
      </c>
      <c r="S103" s="107">
        <f t="shared" si="12"/>
        <v>35.0064</v>
      </c>
      <c r="T103" s="113">
        <f t="shared" si="13"/>
        <v>2204800</v>
      </c>
      <c r="U103" s="107">
        <f t="shared" si="14"/>
        <v>0.21770682148040638</v>
      </c>
      <c r="V103" s="107">
        <f t="shared" si="15"/>
        <v>31.8384</v>
      </c>
      <c r="W103" s="107">
        <f t="shared" si="16"/>
        <v>4.1712</v>
      </c>
      <c r="X103" s="107">
        <f t="shared" si="17"/>
        <v>0.4488</v>
      </c>
      <c r="Y103" s="107">
        <f t="shared" si="18"/>
        <v>35.816976</v>
      </c>
      <c r="Z103" s="267">
        <f t="shared" si="19"/>
        <v>0.6414240000000007</v>
      </c>
    </row>
    <row r="104" spans="1:26" s="8" customFormat="1" ht="15">
      <c r="A104" s="215" t="s">
        <v>245</v>
      </c>
      <c r="B104" s="174">
        <v>2735250</v>
      </c>
      <c r="C104" s="172">
        <v>73500</v>
      </c>
      <c r="D104" s="180">
        <v>0.03</v>
      </c>
      <c r="E104" s="174">
        <v>17625</v>
      </c>
      <c r="F104" s="116">
        <v>4125</v>
      </c>
      <c r="G104" s="180">
        <v>0.31</v>
      </c>
      <c r="H104" s="174">
        <v>0</v>
      </c>
      <c r="I104" s="116">
        <v>0</v>
      </c>
      <c r="J104" s="180">
        <v>0</v>
      </c>
      <c r="K104" s="174">
        <v>2752875</v>
      </c>
      <c r="L104" s="116">
        <v>77625</v>
      </c>
      <c r="M104" s="133">
        <v>0.03</v>
      </c>
      <c r="N104" s="184">
        <v>2592750</v>
      </c>
      <c r="O104" s="185">
        <f t="shared" si="10"/>
        <v>0.9418335376651682</v>
      </c>
      <c r="P104" s="112">
        <f>Volume!K104</f>
        <v>1212.6</v>
      </c>
      <c r="Q104" s="70">
        <f>Volume!J104</f>
        <v>1329.75</v>
      </c>
      <c r="R104" s="267">
        <f t="shared" si="11"/>
        <v>366.063553125</v>
      </c>
      <c r="S104" s="107">
        <f t="shared" si="12"/>
        <v>344.77093125</v>
      </c>
      <c r="T104" s="113">
        <f t="shared" si="13"/>
        <v>2675250</v>
      </c>
      <c r="U104" s="107">
        <f t="shared" si="14"/>
        <v>2.9015979814970563</v>
      </c>
      <c r="V104" s="107">
        <f t="shared" si="15"/>
        <v>363.71986875</v>
      </c>
      <c r="W104" s="107">
        <f t="shared" si="16"/>
        <v>2.343684375</v>
      </c>
      <c r="X104" s="107">
        <f t="shared" si="17"/>
        <v>0</v>
      </c>
      <c r="Y104" s="107">
        <f t="shared" si="18"/>
        <v>324.40081499999997</v>
      </c>
      <c r="Z104" s="267">
        <f t="shared" si="19"/>
        <v>41.66273812500003</v>
      </c>
    </row>
    <row r="105" spans="1:26" s="8" customFormat="1" ht="15">
      <c r="A105" s="215" t="s">
        <v>196</v>
      </c>
      <c r="B105" s="333">
        <v>6691500</v>
      </c>
      <c r="C105" s="173">
        <v>-354000</v>
      </c>
      <c r="D105" s="181">
        <v>-0.05</v>
      </c>
      <c r="E105" s="183">
        <v>402000</v>
      </c>
      <c r="F105" s="177">
        <v>-13500</v>
      </c>
      <c r="G105" s="181">
        <v>-0.03</v>
      </c>
      <c r="H105" s="175">
        <v>58500</v>
      </c>
      <c r="I105" s="178">
        <v>-1500</v>
      </c>
      <c r="J105" s="181">
        <v>-0.03</v>
      </c>
      <c r="K105" s="174">
        <v>7152000</v>
      </c>
      <c r="L105" s="116">
        <v>-369000</v>
      </c>
      <c r="M105" s="436">
        <v>-0.05</v>
      </c>
      <c r="N105" s="186">
        <v>5791500</v>
      </c>
      <c r="O105" s="185">
        <f t="shared" si="10"/>
        <v>0.8097734899328859</v>
      </c>
      <c r="P105" s="112">
        <f>Volume!K105</f>
        <v>212.35</v>
      </c>
      <c r="Q105" s="70">
        <f>Volume!J105</f>
        <v>210</v>
      </c>
      <c r="R105" s="267">
        <f t="shared" si="11"/>
        <v>150.192</v>
      </c>
      <c r="S105" s="107">
        <f t="shared" si="12"/>
        <v>121.6215</v>
      </c>
      <c r="T105" s="113">
        <f t="shared" si="13"/>
        <v>7521000</v>
      </c>
      <c r="U105" s="107">
        <f t="shared" si="14"/>
        <v>-4.9062624650977265</v>
      </c>
      <c r="V105" s="107">
        <f t="shared" si="15"/>
        <v>140.5215</v>
      </c>
      <c r="W105" s="107">
        <f t="shared" si="16"/>
        <v>8.442</v>
      </c>
      <c r="X105" s="107">
        <f t="shared" si="17"/>
        <v>1.2285</v>
      </c>
      <c r="Y105" s="107">
        <f t="shared" si="18"/>
        <v>159.708435</v>
      </c>
      <c r="Z105" s="267">
        <f t="shared" si="19"/>
        <v>-9.516435000000001</v>
      </c>
    </row>
    <row r="106" spans="1:26" s="8" customFormat="1" ht="15">
      <c r="A106" s="215" t="s">
        <v>197</v>
      </c>
      <c r="B106" s="333">
        <v>322150</v>
      </c>
      <c r="C106" s="173">
        <v>-31450</v>
      </c>
      <c r="D106" s="181">
        <v>-0.09</v>
      </c>
      <c r="E106" s="183">
        <v>0</v>
      </c>
      <c r="F106" s="177">
        <v>0</v>
      </c>
      <c r="G106" s="181">
        <v>0</v>
      </c>
      <c r="H106" s="175">
        <v>14450</v>
      </c>
      <c r="I106" s="178">
        <v>14450</v>
      </c>
      <c r="J106" s="181">
        <v>0</v>
      </c>
      <c r="K106" s="174">
        <v>336600</v>
      </c>
      <c r="L106" s="116">
        <v>-17000</v>
      </c>
      <c r="M106" s="436">
        <v>-0.05</v>
      </c>
      <c r="N106" s="186">
        <v>323850</v>
      </c>
      <c r="O106" s="185">
        <f t="shared" si="10"/>
        <v>0.9621212121212122</v>
      </c>
      <c r="P106" s="112">
        <f>Volume!K106</f>
        <v>332</v>
      </c>
      <c r="Q106" s="70">
        <f>Volume!J106</f>
        <v>320.45</v>
      </c>
      <c r="R106" s="267">
        <f t="shared" si="11"/>
        <v>10.786347</v>
      </c>
      <c r="S106" s="107">
        <f t="shared" si="12"/>
        <v>10.37777325</v>
      </c>
      <c r="T106" s="113">
        <f t="shared" si="13"/>
        <v>353600</v>
      </c>
      <c r="U106" s="107">
        <f t="shared" si="14"/>
        <v>-4.807692307692308</v>
      </c>
      <c r="V106" s="107">
        <f t="shared" si="15"/>
        <v>10.32329675</v>
      </c>
      <c r="W106" s="107">
        <f t="shared" si="16"/>
        <v>0</v>
      </c>
      <c r="X106" s="107">
        <f t="shared" si="17"/>
        <v>0.46305025</v>
      </c>
      <c r="Y106" s="107">
        <f t="shared" si="18"/>
        <v>11.73952</v>
      </c>
      <c r="Z106" s="267">
        <f t="shared" si="19"/>
        <v>-0.9531730000000014</v>
      </c>
    </row>
    <row r="107" spans="1:26" s="8" customFormat="1" ht="15">
      <c r="A107" s="215" t="s">
        <v>165</v>
      </c>
      <c r="B107" s="174">
        <v>10953250</v>
      </c>
      <c r="C107" s="172">
        <v>-107625</v>
      </c>
      <c r="D107" s="180">
        <v>-0.01</v>
      </c>
      <c r="E107" s="174">
        <v>338625</v>
      </c>
      <c r="F107" s="116">
        <v>-12250</v>
      </c>
      <c r="G107" s="180">
        <v>-0.03</v>
      </c>
      <c r="H107" s="174">
        <v>41125</v>
      </c>
      <c r="I107" s="116">
        <v>-875</v>
      </c>
      <c r="J107" s="180">
        <v>-0.02</v>
      </c>
      <c r="K107" s="174">
        <v>11333000</v>
      </c>
      <c r="L107" s="116">
        <v>-120750</v>
      </c>
      <c r="M107" s="133">
        <v>-0.01</v>
      </c>
      <c r="N107" s="184">
        <v>9150750</v>
      </c>
      <c r="O107" s="185">
        <f t="shared" si="10"/>
        <v>0.807442865966646</v>
      </c>
      <c r="P107" s="112">
        <f>Volume!K107</f>
        <v>517.9</v>
      </c>
      <c r="Q107" s="70">
        <f>Volume!J107</f>
        <v>525.15</v>
      </c>
      <c r="R107" s="267">
        <f t="shared" si="11"/>
        <v>595.152495</v>
      </c>
      <c r="S107" s="107">
        <f t="shared" si="12"/>
        <v>480.55163625</v>
      </c>
      <c r="T107" s="113">
        <f t="shared" si="13"/>
        <v>11453750</v>
      </c>
      <c r="U107" s="107">
        <f t="shared" si="14"/>
        <v>-1.0542398777692896</v>
      </c>
      <c r="V107" s="107">
        <f t="shared" si="15"/>
        <v>575.20992375</v>
      </c>
      <c r="W107" s="107">
        <f t="shared" si="16"/>
        <v>17.782891875</v>
      </c>
      <c r="X107" s="107">
        <f t="shared" si="17"/>
        <v>2.159679375</v>
      </c>
      <c r="Y107" s="107">
        <f t="shared" si="18"/>
        <v>593.1897125</v>
      </c>
      <c r="Z107" s="267">
        <f t="shared" si="19"/>
        <v>1.962782500000003</v>
      </c>
    </row>
    <row r="108" spans="1:26" s="8" customFormat="1" ht="15">
      <c r="A108" s="215" t="s">
        <v>166</v>
      </c>
      <c r="B108" s="174">
        <v>2068650</v>
      </c>
      <c r="C108" s="172">
        <v>52650</v>
      </c>
      <c r="D108" s="180">
        <v>0.03</v>
      </c>
      <c r="E108" s="174">
        <v>450</v>
      </c>
      <c r="F108" s="116">
        <v>0</v>
      </c>
      <c r="G108" s="180">
        <v>0</v>
      </c>
      <c r="H108" s="174">
        <v>0</v>
      </c>
      <c r="I108" s="116">
        <v>0</v>
      </c>
      <c r="J108" s="180">
        <v>0</v>
      </c>
      <c r="K108" s="174">
        <v>2069100</v>
      </c>
      <c r="L108" s="116">
        <v>52650</v>
      </c>
      <c r="M108" s="133">
        <v>0.03</v>
      </c>
      <c r="N108" s="184">
        <v>1685700</v>
      </c>
      <c r="O108" s="185">
        <f t="shared" si="10"/>
        <v>0.8147020443671161</v>
      </c>
      <c r="P108" s="179">
        <f>Volume!K108</f>
        <v>978.25</v>
      </c>
      <c r="Q108" s="15">
        <f>Volume!J108</f>
        <v>999.15</v>
      </c>
      <c r="R108" s="267">
        <f t="shared" si="11"/>
        <v>206.7341265</v>
      </c>
      <c r="S108" s="107">
        <f t="shared" si="12"/>
        <v>168.4267155</v>
      </c>
      <c r="T108" s="113">
        <f t="shared" si="13"/>
        <v>2016450</v>
      </c>
      <c r="U108" s="107">
        <f t="shared" si="14"/>
        <v>2.6110243249274716</v>
      </c>
      <c r="V108" s="107">
        <f t="shared" si="15"/>
        <v>206.68916475</v>
      </c>
      <c r="W108" s="107">
        <f t="shared" si="16"/>
        <v>0.04496175</v>
      </c>
      <c r="X108" s="107">
        <f t="shared" si="17"/>
        <v>0</v>
      </c>
      <c r="Y108" s="107">
        <f t="shared" si="18"/>
        <v>197.25922125</v>
      </c>
      <c r="Z108" s="267">
        <f t="shared" si="19"/>
        <v>9.474905250000006</v>
      </c>
    </row>
    <row r="109" spans="1:26" s="8" customFormat="1" ht="15">
      <c r="A109" s="215" t="s">
        <v>231</v>
      </c>
      <c r="B109" s="174">
        <v>515000</v>
      </c>
      <c r="C109" s="172">
        <v>-5250</v>
      </c>
      <c r="D109" s="180">
        <v>-0.01</v>
      </c>
      <c r="E109" s="174">
        <v>1250</v>
      </c>
      <c r="F109" s="116">
        <v>250</v>
      </c>
      <c r="G109" s="180">
        <v>0.25</v>
      </c>
      <c r="H109" s="174">
        <v>250</v>
      </c>
      <c r="I109" s="116">
        <v>0</v>
      </c>
      <c r="J109" s="180">
        <v>0</v>
      </c>
      <c r="K109" s="174">
        <v>516500</v>
      </c>
      <c r="L109" s="116">
        <v>-5000</v>
      </c>
      <c r="M109" s="133">
        <v>-0.01</v>
      </c>
      <c r="N109" s="184">
        <v>495750</v>
      </c>
      <c r="O109" s="185">
        <f t="shared" si="10"/>
        <v>0.9598257502420136</v>
      </c>
      <c r="P109" s="179">
        <f>Volume!K109</f>
        <v>1430.7</v>
      </c>
      <c r="Q109" s="15">
        <f>Volume!J109</f>
        <v>1412.3</v>
      </c>
      <c r="R109" s="267">
        <f t="shared" si="11"/>
        <v>72.945295</v>
      </c>
      <c r="S109" s="107">
        <f t="shared" si="12"/>
        <v>70.0147725</v>
      </c>
      <c r="T109" s="113">
        <f t="shared" si="13"/>
        <v>521500</v>
      </c>
      <c r="U109" s="107">
        <f t="shared" si="14"/>
        <v>-0.9587727708533078</v>
      </c>
      <c r="V109" s="107">
        <f t="shared" si="15"/>
        <v>72.73345</v>
      </c>
      <c r="W109" s="107">
        <f t="shared" si="16"/>
        <v>0.1765375</v>
      </c>
      <c r="X109" s="107">
        <f t="shared" si="17"/>
        <v>0.0353075</v>
      </c>
      <c r="Y109" s="107">
        <f t="shared" si="18"/>
        <v>74.611005</v>
      </c>
      <c r="Z109" s="267">
        <f t="shared" si="19"/>
        <v>-1.6657100000000042</v>
      </c>
    </row>
    <row r="110" spans="1:28" s="59" customFormat="1" ht="15">
      <c r="A110" s="215" t="s">
        <v>246</v>
      </c>
      <c r="B110" s="174">
        <v>1325200</v>
      </c>
      <c r="C110" s="172">
        <v>80200</v>
      </c>
      <c r="D110" s="180">
        <v>0.06</v>
      </c>
      <c r="E110" s="174">
        <v>30800</v>
      </c>
      <c r="F110" s="116">
        <v>400</v>
      </c>
      <c r="G110" s="180">
        <v>0.01</v>
      </c>
      <c r="H110" s="174">
        <v>5400</v>
      </c>
      <c r="I110" s="116">
        <v>0</v>
      </c>
      <c r="J110" s="180">
        <v>0</v>
      </c>
      <c r="K110" s="174">
        <v>1361400</v>
      </c>
      <c r="L110" s="116">
        <v>80600</v>
      </c>
      <c r="M110" s="133">
        <v>0.06</v>
      </c>
      <c r="N110" s="184">
        <v>1170800</v>
      </c>
      <c r="O110" s="185">
        <f t="shared" si="10"/>
        <v>0.8599970618480975</v>
      </c>
      <c r="P110" s="179">
        <f>Volume!K110</f>
        <v>1431.6</v>
      </c>
      <c r="Q110" s="15">
        <f>Volume!J110</f>
        <v>1463.75</v>
      </c>
      <c r="R110" s="267">
        <f t="shared" si="11"/>
        <v>199.274925</v>
      </c>
      <c r="S110" s="107">
        <f t="shared" si="12"/>
        <v>171.37585</v>
      </c>
      <c r="T110" s="113">
        <f t="shared" si="13"/>
        <v>1280800</v>
      </c>
      <c r="U110" s="107">
        <f t="shared" si="14"/>
        <v>6.292941911305435</v>
      </c>
      <c r="V110" s="107">
        <f t="shared" si="15"/>
        <v>193.97615</v>
      </c>
      <c r="W110" s="107">
        <f t="shared" si="16"/>
        <v>4.50835</v>
      </c>
      <c r="X110" s="107">
        <f t="shared" si="17"/>
        <v>0.790425</v>
      </c>
      <c r="Y110" s="107">
        <f t="shared" si="18"/>
        <v>183.359328</v>
      </c>
      <c r="Z110" s="267">
        <f t="shared" si="19"/>
        <v>15.915596999999991</v>
      </c>
      <c r="AA110" s="80"/>
      <c r="AB110" s="79"/>
    </row>
    <row r="111" spans="1:26" s="8" customFormat="1" ht="15">
      <c r="A111" s="215" t="s">
        <v>105</v>
      </c>
      <c r="B111" s="174">
        <v>13930800</v>
      </c>
      <c r="C111" s="172">
        <v>-646000</v>
      </c>
      <c r="D111" s="180">
        <v>-0.04</v>
      </c>
      <c r="E111" s="174">
        <v>3784800</v>
      </c>
      <c r="F111" s="116">
        <v>-15200</v>
      </c>
      <c r="G111" s="180">
        <v>0</v>
      </c>
      <c r="H111" s="174">
        <v>463600</v>
      </c>
      <c r="I111" s="116">
        <v>-7600</v>
      </c>
      <c r="J111" s="180">
        <v>-0.02</v>
      </c>
      <c r="K111" s="174">
        <v>18179200</v>
      </c>
      <c r="L111" s="116">
        <v>-668800</v>
      </c>
      <c r="M111" s="133">
        <v>-0.04</v>
      </c>
      <c r="N111" s="184">
        <v>15177200</v>
      </c>
      <c r="O111" s="185">
        <f t="shared" si="10"/>
        <v>0.834866220735786</v>
      </c>
      <c r="P111" s="179">
        <f>Volume!K111</f>
        <v>81.95</v>
      </c>
      <c r="Q111" s="15">
        <f>Volume!J111</f>
        <v>82.5</v>
      </c>
      <c r="R111" s="267">
        <f t="shared" si="11"/>
        <v>149.9784</v>
      </c>
      <c r="S111" s="107">
        <f t="shared" si="12"/>
        <v>125.2119</v>
      </c>
      <c r="T111" s="113">
        <f t="shared" si="13"/>
        <v>18848000</v>
      </c>
      <c r="U111" s="107">
        <f t="shared" si="14"/>
        <v>-3.5483870967741935</v>
      </c>
      <c r="V111" s="107">
        <f t="shared" si="15"/>
        <v>114.9291</v>
      </c>
      <c r="W111" s="107">
        <f t="shared" si="16"/>
        <v>31.2246</v>
      </c>
      <c r="X111" s="107">
        <f t="shared" si="17"/>
        <v>3.8247</v>
      </c>
      <c r="Y111" s="107">
        <f t="shared" si="18"/>
        <v>154.45936</v>
      </c>
      <c r="Z111" s="267">
        <f t="shared" si="19"/>
        <v>-4.48096000000001</v>
      </c>
    </row>
    <row r="112" spans="1:28" s="59" customFormat="1" ht="15">
      <c r="A112" s="215" t="s">
        <v>167</v>
      </c>
      <c r="B112" s="174">
        <v>2101950</v>
      </c>
      <c r="C112" s="172">
        <v>27000</v>
      </c>
      <c r="D112" s="180">
        <v>0.01</v>
      </c>
      <c r="E112" s="174">
        <v>81000</v>
      </c>
      <c r="F112" s="116">
        <v>0</v>
      </c>
      <c r="G112" s="180">
        <v>0</v>
      </c>
      <c r="H112" s="174">
        <v>13500</v>
      </c>
      <c r="I112" s="116">
        <v>0</v>
      </c>
      <c r="J112" s="180">
        <v>0</v>
      </c>
      <c r="K112" s="174">
        <v>2196450</v>
      </c>
      <c r="L112" s="116">
        <v>27000</v>
      </c>
      <c r="M112" s="133">
        <v>0.01</v>
      </c>
      <c r="N112" s="184">
        <v>1976400</v>
      </c>
      <c r="O112" s="185">
        <f t="shared" si="10"/>
        <v>0.8998156115550092</v>
      </c>
      <c r="P112" s="179">
        <f>Volume!K112</f>
        <v>225</v>
      </c>
      <c r="Q112" s="15">
        <f>Volume!J112</f>
        <v>225.15</v>
      </c>
      <c r="R112" s="267">
        <f t="shared" si="11"/>
        <v>49.45307175</v>
      </c>
      <c r="S112" s="107">
        <f t="shared" si="12"/>
        <v>44.498646</v>
      </c>
      <c r="T112" s="113">
        <f t="shared" si="13"/>
        <v>2169450</v>
      </c>
      <c r="U112" s="107">
        <f t="shared" si="14"/>
        <v>1.2445550715619167</v>
      </c>
      <c r="V112" s="107">
        <f t="shared" si="15"/>
        <v>47.32540425</v>
      </c>
      <c r="W112" s="107">
        <f t="shared" si="16"/>
        <v>1.823715</v>
      </c>
      <c r="X112" s="107">
        <f t="shared" si="17"/>
        <v>0.3039525</v>
      </c>
      <c r="Y112" s="107">
        <f t="shared" si="18"/>
        <v>48.812625</v>
      </c>
      <c r="Z112" s="267">
        <f t="shared" si="19"/>
        <v>0.6404467500000024</v>
      </c>
      <c r="AA112" s="80"/>
      <c r="AB112" s="79"/>
    </row>
    <row r="113" spans="1:28" s="59" customFormat="1" ht="15">
      <c r="A113" s="215" t="s">
        <v>224</v>
      </c>
      <c r="B113" s="174">
        <v>6347272</v>
      </c>
      <c r="C113" s="172">
        <v>-365856</v>
      </c>
      <c r="D113" s="180">
        <v>-0.05</v>
      </c>
      <c r="E113" s="174">
        <v>702872</v>
      </c>
      <c r="F113" s="116">
        <v>-44496</v>
      </c>
      <c r="G113" s="180">
        <v>-0.06</v>
      </c>
      <c r="H113" s="174">
        <v>105884</v>
      </c>
      <c r="I113" s="116">
        <v>-2884</v>
      </c>
      <c r="J113" s="180">
        <v>-0.03</v>
      </c>
      <c r="K113" s="174">
        <v>7156028</v>
      </c>
      <c r="L113" s="116">
        <v>-413236</v>
      </c>
      <c r="M113" s="133">
        <v>-0.05</v>
      </c>
      <c r="N113" s="184">
        <v>6863096</v>
      </c>
      <c r="O113" s="185">
        <f t="shared" si="10"/>
        <v>0.9590650008636076</v>
      </c>
      <c r="P113" s="179">
        <f>Volume!K113</f>
        <v>816.95</v>
      </c>
      <c r="Q113" s="15">
        <f>Volume!J113</f>
        <v>832.9</v>
      </c>
      <c r="R113" s="267">
        <f t="shared" si="11"/>
        <v>596.02557212</v>
      </c>
      <c r="S113" s="107">
        <f t="shared" si="12"/>
        <v>571.62726584</v>
      </c>
      <c r="T113" s="113">
        <f t="shared" si="13"/>
        <v>7569264</v>
      </c>
      <c r="U113" s="107">
        <f t="shared" si="14"/>
        <v>-5.459394731112563</v>
      </c>
      <c r="V113" s="107">
        <f t="shared" si="15"/>
        <v>528.66428488</v>
      </c>
      <c r="W113" s="107">
        <f t="shared" si="16"/>
        <v>58.54220888</v>
      </c>
      <c r="X113" s="107">
        <f t="shared" si="17"/>
        <v>8.819078359999999</v>
      </c>
      <c r="Y113" s="107">
        <f t="shared" si="18"/>
        <v>618.37102248</v>
      </c>
      <c r="Z113" s="267">
        <f t="shared" si="19"/>
        <v>-22.345450359999973</v>
      </c>
      <c r="AA113" s="80"/>
      <c r="AB113" s="79"/>
    </row>
    <row r="114" spans="1:28" s="59" customFormat="1" ht="15">
      <c r="A114" s="215" t="s">
        <v>247</v>
      </c>
      <c r="B114" s="174">
        <v>1251200</v>
      </c>
      <c r="C114" s="172">
        <v>76000</v>
      </c>
      <c r="D114" s="180">
        <v>0.06</v>
      </c>
      <c r="E114" s="174">
        <v>29600</v>
      </c>
      <c r="F114" s="116">
        <v>-800</v>
      </c>
      <c r="G114" s="180">
        <v>-0.03</v>
      </c>
      <c r="H114" s="174">
        <v>3200</v>
      </c>
      <c r="I114" s="116">
        <v>0</v>
      </c>
      <c r="J114" s="180">
        <v>0</v>
      </c>
      <c r="K114" s="174">
        <v>1284000</v>
      </c>
      <c r="L114" s="116">
        <v>75200</v>
      </c>
      <c r="M114" s="133">
        <v>0.06</v>
      </c>
      <c r="N114" s="184">
        <v>1141600</v>
      </c>
      <c r="O114" s="185">
        <f t="shared" si="10"/>
        <v>0.8890965732087227</v>
      </c>
      <c r="P114" s="179">
        <f>Volume!K114</f>
        <v>552.05</v>
      </c>
      <c r="Q114" s="15">
        <f>Volume!J114</f>
        <v>563.5</v>
      </c>
      <c r="R114" s="267">
        <f t="shared" si="11"/>
        <v>72.3534</v>
      </c>
      <c r="S114" s="107">
        <f t="shared" si="12"/>
        <v>64.32916</v>
      </c>
      <c r="T114" s="113">
        <f t="shared" si="13"/>
        <v>1208800</v>
      </c>
      <c r="U114" s="107">
        <f t="shared" si="14"/>
        <v>6.2210456651224355</v>
      </c>
      <c r="V114" s="107">
        <f t="shared" si="15"/>
        <v>70.50512</v>
      </c>
      <c r="W114" s="107">
        <f t="shared" si="16"/>
        <v>1.66796</v>
      </c>
      <c r="X114" s="107">
        <f t="shared" si="17"/>
        <v>0.18032</v>
      </c>
      <c r="Y114" s="107">
        <f t="shared" si="18"/>
        <v>66.731804</v>
      </c>
      <c r="Z114" s="267">
        <f t="shared" si="19"/>
        <v>5.621595999999997</v>
      </c>
      <c r="AA114" s="80"/>
      <c r="AB114" s="79"/>
    </row>
    <row r="115" spans="1:28" s="59" customFormat="1" ht="15">
      <c r="A115" s="215" t="s">
        <v>201</v>
      </c>
      <c r="B115" s="174">
        <v>32676750</v>
      </c>
      <c r="C115" s="172">
        <v>157275</v>
      </c>
      <c r="D115" s="180">
        <v>0</v>
      </c>
      <c r="E115" s="174">
        <v>7302825</v>
      </c>
      <c r="F115" s="116">
        <v>265950</v>
      </c>
      <c r="G115" s="180">
        <v>0.04</v>
      </c>
      <c r="H115" s="174">
        <v>1375650</v>
      </c>
      <c r="I115" s="116">
        <v>35775</v>
      </c>
      <c r="J115" s="180">
        <v>0.03</v>
      </c>
      <c r="K115" s="174">
        <v>41355225</v>
      </c>
      <c r="L115" s="116">
        <v>459000</v>
      </c>
      <c r="M115" s="133">
        <v>0.01</v>
      </c>
      <c r="N115" s="184">
        <v>37274175</v>
      </c>
      <c r="O115" s="185">
        <f t="shared" si="10"/>
        <v>0.9013171854342468</v>
      </c>
      <c r="P115" s="179">
        <f>Volume!K115</f>
        <v>475.7</v>
      </c>
      <c r="Q115" s="15">
        <f>Volume!J115</f>
        <v>473.05</v>
      </c>
      <c r="R115" s="267">
        <f t="shared" si="11"/>
        <v>1956.308918625</v>
      </c>
      <c r="S115" s="107">
        <f t="shared" si="12"/>
        <v>1763.254848375</v>
      </c>
      <c r="T115" s="113">
        <f t="shared" si="13"/>
        <v>40896225</v>
      </c>
      <c r="U115" s="107">
        <f t="shared" si="14"/>
        <v>1.1223529800122138</v>
      </c>
      <c r="V115" s="107">
        <f t="shared" si="15"/>
        <v>1545.77365875</v>
      </c>
      <c r="W115" s="107">
        <f t="shared" si="16"/>
        <v>345.460136625</v>
      </c>
      <c r="X115" s="107">
        <f t="shared" si="17"/>
        <v>65.07512325</v>
      </c>
      <c r="Y115" s="107">
        <f t="shared" si="18"/>
        <v>1945.43342325</v>
      </c>
      <c r="Z115" s="267">
        <f t="shared" si="19"/>
        <v>10.8754953749999</v>
      </c>
      <c r="AA115" s="80"/>
      <c r="AB115" s="79"/>
    </row>
    <row r="116" spans="1:28" s="59" customFormat="1" ht="15">
      <c r="A116" s="215" t="s">
        <v>222</v>
      </c>
      <c r="B116" s="174">
        <v>2536050</v>
      </c>
      <c r="C116" s="172">
        <v>-46750</v>
      </c>
      <c r="D116" s="180">
        <v>-0.02</v>
      </c>
      <c r="E116" s="174">
        <v>92125</v>
      </c>
      <c r="F116" s="116">
        <v>825</v>
      </c>
      <c r="G116" s="180">
        <v>0.01</v>
      </c>
      <c r="H116" s="174">
        <v>3850</v>
      </c>
      <c r="I116" s="116">
        <v>0</v>
      </c>
      <c r="J116" s="180">
        <v>0</v>
      </c>
      <c r="K116" s="174">
        <v>2632025</v>
      </c>
      <c r="L116" s="116">
        <v>-45925</v>
      </c>
      <c r="M116" s="133">
        <v>-0.02</v>
      </c>
      <c r="N116" s="184">
        <v>2385900</v>
      </c>
      <c r="O116" s="185">
        <f t="shared" si="10"/>
        <v>0.9064883502246369</v>
      </c>
      <c r="P116" s="179">
        <f>Volume!K116</f>
        <v>703.85</v>
      </c>
      <c r="Q116" s="15">
        <f>Volume!J116</f>
        <v>716.75</v>
      </c>
      <c r="R116" s="267">
        <f t="shared" si="11"/>
        <v>188.650391875</v>
      </c>
      <c r="S116" s="107">
        <f t="shared" si="12"/>
        <v>171.0093825</v>
      </c>
      <c r="T116" s="113">
        <f t="shared" si="13"/>
        <v>2677950</v>
      </c>
      <c r="U116" s="107">
        <f t="shared" si="14"/>
        <v>-1.7149311973711234</v>
      </c>
      <c r="V116" s="107">
        <f t="shared" si="15"/>
        <v>181.77138375</v>
      </c>
      <c r="W116" s="107">
        <f t="shared" si="16"/>
        <v>6.603059375</v>
      </c>
      <c r="X116" s="107">
        <f t="shared" si="17"/>
        <v>0.27594875</v>
      </c>
      <c r="Y116" s="107">
        <f t="shared" si="18"/>
        <v>188.48751075</v>
      </c>
      <c r="Z116" s="267">
        <f t="shared" si="19"/>
        <v>0.1628811249999842</v>
      </c>
      <c r="AA116" s="80"/>
      <c r="AB116" s="79"/>
    </row>
    <row r="117" spans="1:26" s="8" customFormat="1" ht="15">
      <c r="A117" s="215" t="s">
        <v>133</v>
      </c>
      <c r="B117" s="174">
        <v>2866500</v>
      </c>
      <c r="C117" s="172">
        <v>57250</v>
      </c>
      <c r="D117" s="180">
        <v>0.02</v>
      </c>
      <c r="E117" s="174">
        <v>334750</v>
      </c>
      <c r="F117" s="116">
        <v>-27250</v>
      </c>
      <c r="G117" s="180">
        <v>-0.08</v>
      </c>
      <c r="H117" s="174">
        <v>22250</v>
      </c>
      <c r="I117" s="116">
        <v>6750</v>
      </c>
      <c r="J117" s="180">
        <v>0.44</v>
      </c>
      <c r="K117" s="174">
        <v>3223500</v>
      </c>
      <c r="L117" s="116">
        <v>36750</v>
      </c>
      <c r="M117" s="133">
        <v>0.01</v>
      </c>
      <c r="N117" s="184">
        <v>2885250</v>
      </c>
      <c r="O117" s="185">
        <f t="shared" si="10"/>
        <v>0.895067473243369</v>
      </c>
      <c r="P117" s="179">
        <f>Volume!K117</f>
        <v>1148.55</v>
      </c>
      <c r="Q117" s="15">
        <f>Volume!J117</f>
        <v>1148.1</v>
      </c>
      <c r="R117" s="267">
        <f t="shared" si="11"/>
        <v>370.09003499999994</v>
      </c>
      <c r="S117" s="107">
        <f t="shared" si="12"/>
        <v>331.25555249999996</v>
      </c>
      <c r="T117" s="113">
        <f t="shared" si="13"/>
        <v>3186750</v>
      </c>
      <c r="U117" s="107">
        <f t="shared" si="14"/>
        <v>1.1532125205930808</v>
      </c>
      <c r="V117" s="107">
        <f t="shared" si="15"/>
        <v>329.10286499999995</v>
      </c>
      <c r="W117" s="107">
        <f t="shared" si="16"/>
        <v>38.432647499999995</v>
      </c>
      <c r="X117" s="107">
        <f t="shared" si="17"/>
        <v>2.5545224999999996</v>
      </c>
      <c r="Y117" s="107">
        <f t="shared" si="18"/>
        <v>366.01417125</v>
      </c>
      <c r="Z117" s="267">
        <f t="shared" si="19"/>
        <v>4.0758637499999395</v>
      </c>
    </row>
    <row r="118" spans="1:26" s="8" customFormat="1" ht="15">
      <c r="A118" s="215" t="s">
        <v>248</v>
      </c>
      <c r="B118" s="174">
        <v>2100210</v>
      </c>
      <c r="C118" s="172">
        <v>-15618</v>
      </c>
      <c r="D118" s="180">
        <v>-0.01</v>
      </c>
      <c r="E118" s="174">
        <v>24660</v>
      </c>
      <c r="F118" s="116">
        <v>-9864</v>
      </c>
      <c r="G118" s="180">
        <v>-0.29</v>
      </c>
      <c r="H118" s="174">
        <v>2877</v>
      </c>
      <c r="I118" s="116">
        <v>0</v>
      </c>
      <c r="J118" s="180">
        <v>0</v>
      </c>
      <c r="K118" s="174">
        <v>2127747</v>
      </c>
      <c r="L118" s="116">
        <v>-25482</v>
      </c>
      <c r="M118" s="133">
        <v>-0.01</v>
      </c>
      <c r="N118" s="184">
        <v>2040615</v>
      </c>
      <c r="O118" s="185">
        <f t="shared" si="10"/>
        <v>0.9590496426501836</v>
      </c>
      <c r="P118" s="179">
        <f>Volume!K118</f>
        <v>762.05</v>
      </c>
      <c r="Q118" s="15">
        <f>Volume!J118</f>
        <v>763.5</v>
      </c>
      <c r="R118" s="267">
        <f t="shared" si="11"/>
        <v>162.45348345</v>
      </c>
      <c r="S118" s="107">
        <f t="shared" si="12"/>
        <v>155.80095525</v>
      </c>
      <c r="T118" s="113">
        <f t="shared" si="13"/>
        <v>2153229</v>
      </c>
      <c r="U118" s="107">
        <f t="shared" si="14"/>
        <v>-1.183431952662722</v>
      </c>
      <c r="V118" s="107">
        <f t="shared" si="15"/>
        <v>160.3510335</v>
      </c>
      <c r="W118" s="107">
        <f t="shared" si="16"/>
        <v>1.882791</v>
      </c>
      <c r="X118" s="107">
        <f t="shared" si="17"/>
        <v>0.21965895</v>
      </c>
      <c r="Y118" s="107">
        <f t="shared" si="18"/>
        <v>164.08681594499998</v>
      </c>
      <c r="Z118" s="267">
        <f t="shared" si="19"/>
        <v>-1.6333324949999906</v>
      </c>
    </row>
    <row r="119" spans="1:28" s="59" customFormat="1" ht="13.5" customHeight="1">
      <c r="A119" s="215" t="s">
        <v>189</v>
      </c>
      <c r="B119" s="174">
        <v>7342550</v>
      </c>
      <c r="C119" s="172">
        <v>-53100</v>
      </c>
      <c r="D119" s="180">
        <v>-0.01</v>
      </c>
      <c r="E119" s="174">
        <v>421850</v>
      </c>
      <c r="F119" s="116">
        <v>5900</v>
      </c>
      <c r="G119" s="180">
        <v>0.01</v>
      </c>
      <c r="H119" s="174">
        <v>44250</v>
      </c>
      <c r="I119" s="116">
        <v>0</v>
      </c>
      <c r="J119" s="180">
        <v>0</v>
      </c>
      <c r="K119" s="174">
        <v>7808650</v>
      </c>
      <c r="L119" s="116">
        <v>-47200</v>
      </c>
      <c r="M119" s="133">
        <v>-0.01</v>
      </c>
      <c r="N119" s="184">
        <v>7050500</v>
      </c>
      <c r="O119" s="185">
        <f t="shared" si="10"/>
        <v>0.9029089535323007</v>
      </c>
      <c r="P119" s="179">
        <f>Volume!K119</f>
        <v>99.8</v>
      </c>
      <c r="Q119" s="15">
        <f>Volume!J119</f>
        <v>98.65</v>
      </c>
      <c r="R119" s="267">
        <f t="shared" si="11"/>
        <v>77.03233225</v>
      </c>
      <c r="S119" s="107">
        <f t="shared" si="12"/>
        <v>69.5531825</v>
      </c>
      <c r="T119" s="113">
        <f t="shared" si="13"/>
        <v>7855850</v>
      </c>
      <c r="U119" s="107">
        <f t="shared" si="14"/>
        <v>-0.6008261359369133</v>
      </c>
      <c r="V119" s="107">
        <f t="shared" si="15"/>
        <v>72.43425575</v>
      </c>
      <c r="W119" s="107">
        <f t="shared" si="16"/>
        <v>4.16155025</v>
      </c>
      <c r="X119" s="107">
        <f t="shared" si="17"/>
        <v>0.43652625</v>
      </c>
      <c r="Y119" s="107">
        <f t="shared" si="18"/>
        <v>78.401383</v>
      </c>
      <c r="Z119" s="267">
        <f t="shared" si="19"/>
        <v>-1.3690507499999995</v>
      </c>
      <c r="AA119" s="80"/>
      <c r="AB119" s="79"/>
    </row>
    <row r="120" spans="1:26" s="8" customFormat="1" ht="15">
      <c r="A120" s="215" t="s">
        <v>96</v>
      </c>
      <c r="B120" s="174">
        <v>3981600</v>
      </c>
      <c r="C120" s="172">
        <v>16800</v>
      </c>
      <c r="D120" s="180">
        <v>0</v>
      </c>
      <c r="E120" s="174">
        <v>142800</v>
      </c>
      <c r="F120" s="116">
        <v>0</v>
      </c>
      <c r="G120" s="180">
        <v>0</v>
      </c>
      <c r="H120" s="174">
        <v>21000</v>
      </c>
      <c r="I120" s="116">
        <v>0</v>
      </c>
      <c r="J120" s="180">
        <v>0</v>
      </c>
      <c r="K120" s="174">
        <v>4145400</v>
      </c>
      <c r="L120" s="116">
        <v>16800</v>
      </c>
      <c r="M120" s="133">
        <v>0</v>
      </c>
      <c r="N120" s="184">
        <v>4036200</v>
      </c>
      <c r="O120" s="185">
        <f t="shared" si="10"/>
        <v>0.9736575481256332</v>
      </c>
      <c r="P120" s="179">
        <f>Volume!K120</f>
        <v>133.5</v>
      </c>
      <c r="Q120" s="15">
        <f>Volume!J120</f>
        <v>134.9</v>
      </c>
      <c r="R120" s="267">
        <f t="shared" si="11"/>
        <v>55.921446</v>
      </c>
      <c r="S120" s="107">
        <f t="shared" si="12"/>
        <v>54.448338</v>
      </c>
      <c r="T120" s="113">
        <f t="shared" si="13"/>
        <v>4128600</v>
      </c>
      <c r="U120" s="107">
        <f t="shared" si="14"/>
        <v>0.40691759918616477</v>
      </c>
      <c r="V120" s="107">
        <f t="shared" si="15"/>
        <v>53.711784</v>
      </c>
      <c r="W120" s="107">
        <f t="shared" si="16"/>
        <v>1.926372</v>
      </c>
      <c r="X120" s="107">
        <f t="shared" si="17"/>
        <v>0.28329</v>
      </c>
      <c r="Y120" s="107">
        <f t="shared" si="18"/>
        <v>55.11681</v>
      </c>
      <c r="Z120" s="267">
        <f t="shared" si="19"/>
        <v>0.8046360000000021</v>
      </c>
    </row>
    <row r="121" spans="1:26" s="8" customFormat="1" ht="15">
      <c r="A121" s="215" t="s">
        <v>168</v>
      </c>
      <c r="B121" s="174">
        <v>625500</v>
      </c>
      <c r="C121" s="172">
        <v>3600</v>
      </c>
      <c r="D121" s="180">
        <v>0.01</v>
      </c>
      <c r="E121" s="174">
        <v>900</v>
      </c>
      <c r="F121" s="116">
        <v>0</v>
      </c>
      <c r="G121" s="180">
        <v>0</v>
      </c>
      <c r="H121" s="174">
        <v>2700</v>
      </c>
      <c r="I121" s="116">
        <v>0</v>
      </c>
      <c r="J121" s="180">
        <v>0</v>
      </c>
      <c r="K121" s="174">
        <v>629100</v>
      </c>
      <c r="L121" s="116">
        <v>3600</v>
      </c>
      <c r="M121" s="133">
        <v>0.01</v>
      </c>
      <c r="N121" s="184">
        <v>596700</v>
      </c>
      <c r="O121" s="185">
        <f t="shared" si="10"/>
        <v>0.9484978540772532</v>
      </c>
      <c r="P121" s="179">
        <f>Volume!K121</f>
        <v>503.6</v>
      </c>
      <c r="Q121" s="15">
        <f>Volume!J121</f>
        <v>505.2</v>
      </c>
      <c r="R121" s="267">
        <f t="shared" si="11"/>
        <v>31.782132</v>
      </c>
      <c r="S121" s="107">
        <f t="shared" si="12"/>
        <v>30.145284</v>
      </c>
      <c r="T121" s="113">
        <f t="shared" si="13"/>
        <v>625500</v>
      </c>
      <c r="U121" s="107">
        <f t="shared" si="14"/>
        <v>0.5755395683453237</v>
      </c>
      <c r="V121" s="107">
        <f t="shared" si="15"/>
        <v>31.60026</v>
      </c>
      <c r="W121" s="107">
        <f t="shared" si="16"/>
        <v>0.045468</v>
      </c>
      <c r="X121" s="107">
        <f t="shared" si="17"/>
        <v>0.136404</v>
      </c>
      <c r="Y121" s="107">
        <f t="shared" si="18"/>
        <v>31.50018</v>
      </c>
      <c r="Z121" s="267">
        <f t="shared" si="19"/>
        <v>0.2819520000000004</v>
      </c>
    </row>
    <row r="122" spans="1:26" s="8" customFormat="1" ht="15">
      <c r="A122" s="215" t="s">
        <v>169</v>
      </c>
      <c r="B122" s="174">
        <v>7541700</v>
      </c>
      <c r="C122" s="172">
        <v>-614100</v>
      </c>
      <c r="D122" s="180">
        <v>-0.08</v>
      </c>
      <c r="E122" s="174">
        <v>558900</v>
      </c>
      <c r="F122" s="116">
        <v>-6900</v>
      </c>
      <c r="G122" s="180">
        <v>-0.01</v>
      </c>
      <c r="H122" s="174">
        <v>48300</v>
      </c>
      <c r="I122" s="116">
        <v>0</v>
      </c>
      <c r="J122" s="180">
        <v>0</v>
      </c>
      <c r="K122" s="174">
        <v>8148900</v>
      </c>
      <c r="L122" s="116">
        <v>-621000</v>
      </c>
      <c r="M122" s="133">
        <v>-0.07</v>
      </c>
      <c r="N122" s="184">
        <v>7576200</v>
      </c>
      <c r="O122" s="185">
        <f t="shared" si="10"/>
        <v>0.9297205757832345</v>
      </c>
      <c r="P122" s="179">
        <f>Volume!K122</f>
        <v>51.9</v>
      </c>
      <c r="Q122" s="15">
        <f>Volume!J122</f>
        <v>53</v>
      </c>
      <c r="R122" s="267">
        <f t="shared" si="11"/>
        <v>43.18917</v>
      </c>
      <c r="S122" s="107">
        <f t="shared" si="12"/>
        <v>40.15386</v>
      </c>
      <c r="T122" s="113">
        <f t="shared" si="13"/>
        <v>8769900</v>
      </c>
      <c r="U122" s="107">
        <f t="shared" si="14"/>
        <v>-7.081038552321008</v>
      </c>
      <c r="V122" s="107">
        <f t="shared" si="15"/>
        <v>39.97101</v>
      </c>
      <c r="W122" s="107">
        <f t="shared" si="16"/>
        <v>2.96217</v>
      </c>
      <c r="X122" s="107">
        <f t="shared" si="17"/>
        <v>0.25599</v>
      </c>
      <c r="Y122" s="107">
        <f t="shared" si="18"/>
        <v>45.515781</v>
      </c>
      <c r="Z122" s="267">
        <f t="shared" si="19"/>
        <v>-2.3266109999999998</v>
      </c>
    </row>
    <row r="123" spans="1:28" s="59" customFormat="1" ht="14.25" customHeight="1">
      <c r="A123" s="215" t="s">
        <v>170</v>
      </c>
      <c r="B123" s="174">
        <v>4558050</v>
      </c>
      <c r="C123" s="172">
        <v>357525</v>
      </c>
      <c r="D123" s="180">
        <v>0.09</v>
      </c>
      <c r="E123" s="174">
        <v>191625</v>
      </c>
      <c r="F123" s="116">
        <v>6300</v>
      </c>
      <c r="G123" s="180">
        <v>0.03</v>
      </c>
      <c r="H123" s="174">
        <v>32025</v>
      </c>
      <c r="I123" s="116">
        <v>5250</v>
      </c>
      <c r="J123" s="180">
        <v>0.2</v>
      </c>
      <c r="K123" s="174">
        <v>4781700</v>
      </c>
      <c r="L123" s="116">
        <v>369075</v>
      </c>
      <c r="M123" s="133">
        <v>0.08</v>
      </c>
      <c r="N123" s="184">
        <v>4637850</v>
      </c>
      <c r="O123" s="185">
        <f t="shared" si="10"/>
        <v>0.9699165568730787</v>
      </c>
      <c r="P123" s="179">
        <f>Volume!K123</f>
        <v>443.15</v>
      </c>
      <c r="Q123" s="15">
        <f>Volume!J123</f>
        <v>438.15</v>
      </c>
      <c r="R123" s="267">
        <f t="shared" si="11"/>
        <v>209.5101855</v>
      </c>
      <c r="S123" s="107">
        <f t="shared" si="12"/>
        <v>203.20739775</v>
      </c>
      <c r="T123" s="113">
        <f t="shared" si="13"/>
        <v>4412625</v>
      </c>
      <c r="U123" s="107">
        <f t="shared" si="14"/>
        <v>8.364069006543724</v>
      </c>
      <c r="V123" s="107">
        <f t="shared" si="15"/>
        <v>199.71096075</v>
      </c>
      <c r="W123" s="107">
        <f t="shared" si="16"/>
        <v>8.396049375</v>
      </c>
      <c r="X123" s="107">
        <f t="shared" si="17"/>
        <v>1.403175375</v>
      </c>
      <c r="Y123" s="107">
        <f t="shared" si="18"/>
        <v>195.545476875</v>
      </c>
      <c r="Z123" s="267">
        <f t="shared" si="19"/>
        <v>13.964708625000014</v>
      </c>
      <c r="AA123" s="80"/>
      <c r="AB123" s="79"/>
    </row>
    <row r="124" spans="1:26" s="8" customFormat="1" ht="15">
      <c r="A124" s="215" t="s">
        <v>52</v>
      </c>
      <c r="B124" s="174">
        <v>4475400</v>
      </c>
      <c r="C124" s="172">
        <v>373800</v>
      </c>
      <c r="D124" s="180">
        <v>0.09</v>
      </c>
      <c r="E124" s="174">
        <v>99600</v>
      </c>
      <c r="F124" s="116">
        <v>3600</v>
      </c>
      <c r="G124" s="180">
        <v>0.04</v>
      </c>
      <c r="H124" s="174">
        <v>15000</v>
      </c>
      <c r="I124" s="116">
        <v>7800</v>
      </c>
      <c r="J124" s="180">
        <v>1.08</v>
      </c>
      <c r="K124" s="174">
        <v>4590000</v>
      </c>
      <c r="L124" s="116">
        <v>385200</v>
      </c>
      <c r="M124" s="133">
        <v>0.09</v>
      </c>
      <c r="N124" s="184">
        <v>3966000</v>
      </c>
      <c r="O124" s="185">
        <f t="shared" si="10"/>
        <v>0.8640522875816994</v>
      </c>
      <c r="P124" s="179">
        <f>Volume!K124</f>
        <v>569.3</v>
      </c>
      <c r="Q124" s="15">
        <f>Volume!J124</f>
        <v>585.1</v>
      </c>
      <c r="R124" s="267">
        <f t="shared" si="11"/>
        <v>268.5609</v>
      </c>
      <c r="S124" s="107">
        <f t="shared" si="12"/>
        <v>232.05066</v>
      </c>
      <c r="T124" s="113">
        <f t="shared" si="13"/>
        <v>4204800</v>
      </c>
      <c r="U124" s="107">
        <f t="shared" si="14"/>
        <v>9.16095890410959</v>
      </c>
      <c r="V124" s="107">
        <f t="shared" si="15"/>
        <v>261.855654</v>
      </c>
      <c r="W124" s="107">
        <f t="shared" si="16"/>
        <v>5.827596</v>
      </c>
      <c r="X124" s="107">
        <f t="shared" si="17"/>
        <v>0.87765</v>
      </c>
      <c r="Y124" s="107">
        <f t="shared" si="18"/>
        <v>239.379264</v>
      </c>
      <c r="Z124" s="267">
        <f t="shared" si="19"/>
        <v>29.181635999999997</v>
      </c>
    </row>
    <row r="125" spans="1:27" s="3" customFormat="1" ht="15" customHeight="1">
      <c r="A125" s="215" t="s">
        <v>171</v>
      </c>
      <c r="B125" s="174">
        <v>1071000</v>
      </c>
      <c r="C125" s="172">
        <v>19800</v>
      </c>
      <c r="D125" s="180">
        <v>0.02</v>
      </c>
      <c r="E125" s="174">
        <v>10800</v>
      </c>
      <c r="F125" s="116">
        <v>0</v>
      </c>
      <c r="G125" s="180">
        <v>0</v>
      </c>
      <c r="H125" s="174">
        <v>600</v>
      </c>
      <c r="I125" s="116">
        <v>0</v>
      </c>
      <c r="J125" s="180">
        <v>0</v>
      </c>
      <c r="K125" s="174">
        <v>1082400</v>
      </c>
      <c r="L125" s="116">
        <v>19800</v>
      </c>
      <c r="M125" s="133">
        <v>0.02</v>
      </c>
      <c r="N125" s="184">
        <v>979800</v>
      </c>
      <c r="O125" s="185">
        <f t="shared" si="10"/>
        <v>0.905210643015521</v>
      </c>
      <c r="P125" s="179">
        <f>Volume!K125</f>
        <v>400.3</v>
      </c>
      <c r="Q125" s="15">
        <f>Volume!J125</f>
        <v>396.3</v>
      </c>
      <c r="R125" s="267">
        <f t="shared" si="11"/>
        <v>42.895512</v>
      </c>
      <c r="S125" s="107">
        <f t="shared" si="12"/>
        <v>38.829474</v>
      </c>
      <c r="T125" s="113">
        <f t="shared" si="13"/>
        <v>1062600</v>
      </c>
      <c r="U125" s="107">
        <f t="shared" si="14"/>
        <v>1.8633540372670807</v>
      </c>
      <c r="V125" s="107">
        <f t="shared" si="15"/>
        <v>42.44373</v>
      </c>
      <c r="W125" s="107">
        <f t="shared" si="16"/>
        <v>0.428004</v>
      </c>
      <c r="X125" s="107">
        <f t="shared" si="17"/>
        <v>0.023778</v>
      </c>
      <c r="Y125" s="107">
        <f t="shared" si="18"/>
        <v>42.535878</v>
      </c>
      <c r="Z125" s="267">
        <f t="shared" si="19"/>
        <v>0.3596339999999998</v>
      </c>
      <c r="AA125" s="77"/>
    </row>
    <row r="126" spans="1:27" s="3" customFormat="1" ht="15" customHeight="1" thickBot="1">
      <c r="A126" s="216" t="s">
        <v>227</v>
      </c>
      <c r="B126" s="334">
        <v>11128600</v>
      </c>
      <c r="C126" s="335">
        <v>-75600</v>
      </c>
      <c r="D126" s="182">
        <v>-0.01</v>
      </c>
      <c r="E126" s="334">
        <v>1040900</v>
      </c>
      <c r="F126" s="336">
        <v>42700</v>
      </c>
      <c r="G126" s="182">
        <v>0.04</v>
      </c>
      <c r="H126" s="334">
        <v>320600</v>
      </c>
      <c r="I126" s="336">
        <v>19600</v>
      </c>
      <c r="J126" s="182">
        <v>0.07</v>
      </c>
      <c r="K126" s="334">
        <v>12490100</v>
      </c>
      <c r="L126" s="336">
        <v>-13300</v>
      </c>
      <c r="M126" s="437">
        <v>0</v>
      </c>
      <c r="N126" s="337">
        <v>11403700</v>
      </c>
      <c r="O126" s="434">
        <f t="shared" si="10"/>
        <v>0.9130191111360197</v>
      </c>
      <c r="P126" s="179">
        <f>Volume!K126</f>
        <v>344.7</v>
      </c>
      <c r="Q126" s="15">
        <f>Volume!J126</f>
        <v>348.75</v>
      </c>
      <c r="R126" s="267">
        <f t="shared" si="11"/>
        <v>435.5922375</v>
      </c>
      <c r="S126" s="107">
        <f t="shared" si="12"/>
        <v>397.7040375</v>
      </c>
      <c r="T126" s="113">
        <f t="shared" si="13"/>
        <v>12503400</v>
      </c>
      <c r="U126" s="107">
        <f t="shared" si="14"/>
        <v>-0.10637106706975702</v>
      </c>
      <c r="V126" s="107">
        <f t="shared" si="15"/>
        <v>388.109925</v>
      </c>
      <c r="W126" s="107">
        <f t="shared" si="16"/>
        <v>36.3013875</v>
      </c>
      <c r="X126" s="107">
        <f t="shared" si="17"/>
        <v>11.180925</v>
      </c>
      <c r="Y126" s="107">
        <f t="shared" si="18"/>
        <v>430.992198</v>
      </c>
      <c r="Z126" s="268">
        <f t="shared" si="19"/>
        <v>4.600039500000037</v>
      </c>
      <c r="AA126" s="77"/>
    </row>
    <row r="127" spans="1:27" s="3" customFormat="1" ht="15" customHeight="1" hidden="1" thickBot="1">
      <c r="A127" s="73"/>
      <c r="B127" s="172">
        <f>SUM(B4:B126)</f>
        <v>1016345031</v>
      </c>
      <c r="C127" s="172">
        <f>SUM(C4:C126)</f>
        <v>1551695</v>
      </c>
      <c r="D127" s="414">
        <f>C127/B127</f>
        <v>0.0015267403811412938</v>
      </c>
      <c r="E127" s="172">
        <f>SUM(E4:E126)</f>
        <v>177702165</v>
      </c>
      <c r="F127" s="172">
        <f>SUM(F4:F126)</f>
        <v>-1065157</v>
      </c>
      <c r="G127" s="414">
        <f>F127/E127</f>
        <v>-0.005994057528787002</v>
      </c>
      <c r="H127" s="172">
        <f>SUM(H4:H126)</f>
        <v>56597465</v>
      </c>
      <c r="I127" s="172">
        <f>SUM(I4:I126)</f>
        <v>451497</v>
      </c>
      <c r="J127" s="414">
        <f>I127/H127</f>
        <v>0.007977336087402502</v>
      </c>
      <c r="K127" s="172">
        <f>SUM(K4:K126)</f>
        <v>1250644661</v>
      </c>
      <c r="L127" s="172">
        <f>SUM(L4:L126)</f>
        <v>938035</v>
      </c>
      <c r="M127" s="414">
        <f>L127/K127</f>
        <v>0.0007500411821611734</v>
      </c>
      <c r="N127" s="334">
        <f>SUM(N4:N125)</f>
        <v>1087279791</v>
      </c>
      <c r="O127" s="425"/>
      <c r="P127" s="179"/>
      <c r="Q127" s="15"/>
      <c r="R127" s="268">
        <f>SUM(R4:R126)</f>
        <v>56452.85121765</v>
      </c>
      <c r="S127" s="107">
        <f>SUM(S4:S126)</f>
        <v>47621.78362926499</v>
      </c>
      <c r="T127" s="113">
        <f>SUM(T4:T126)</f>
        <v>1249706626</v>
      </c>
      <c r="U127" s="345"/>
      <c r="V127" s="107">
        <f>SUM(V4:V126)</f>
        <v>37625.008201199984</v>
      </c>
      <c r="W127" s="107">
        <f>SUM(W4:W126)</f>
        <v>8816.608934370002</v>
      </c>
      <c r="X127" s="107">
        <f>SUM(X4:X126)</f>
        <v>10011.23408208001</v>
      </c>
      <c r="Y127" s="107">
        <f>SUM(Y4:Y126)</f>
        <v>55372.42072921502</v>
      </c>
      <c r="Z127" s="107">
        <f>SUM(Z4:Z126)</f>
        <v>1080.4304884350013</v>
      </c>
      <c r="AA127" s="77"/>
    </row>
    <row r="128" spans="2:27" s="3" customFormat="1" ht="15" customHeight="1" hidden="1">
      <c r="B128" s="6"/>
      <c r="C128" s="6"/>
      <c r="D128" s="133"/>
      <c r="E128" s="2">
        <f>H127/E127</f>
        <v>0.3184962040276774</v>
      </c>
      <c r="F128" s="6"/>
      <c r="G128" s="63"/>
      <c r="H128" s="6"/>
      <c r="I128" s="6"/>
      <c r="J128" s="63"/>
      <c r="K128" s="6"/>
      <c r="L128" s="6"/>
      <c r="M128" s="63"/>
      <c r="O128" s="185"/>
      <c r="P128" s="112"/>
      <c r="Q128" s="70"/>
      <c r="R128" s="107"/>
      <c r="S128" s="107"/>
      <c r="T128" s="113"/>
      <c r="U128" s="107"/>
      <c r="V128" s="107"/>
      <c r="W128" s="107"/>
      <c r="X128" s="107"/>
      <c r="Y128" s="107"/>
      <c r="Z128" s="107"/>
      <c r="AA128" s="77"/>
    </row>
    <row r="129" spans="2:27" s="3" customFormat="1" ht="15" customHeight="1">
      <c r="B129" s="6"/>
      <c r="C129" s="6"/>
      <c r="D129" s="133"/>
      <c r="E129" s="2"/>
      <c r="F129" s="6"/>
      <c r="G129" s="63"/>
      <c r="H129" s="6"/>
      <c r="I129" s="6"/>
      <c r="J129" s="63"/>
      <c r="K129" s="6"/>
      <c r="L129" s="6"/>
      <c r="M129" s="63"/>
      <c r="O129" s="111"/>
      <c r="P129" s="112"/>
      <c r="Q129" s="70"/>
      <c r="R129" s="107"/>
      <c r="S129" s="107"/>
      <c r="T129" s="113"/>
      <c r="U129" s="107"/>
      <c r="V129" s="107"/>
      <c r="W129" s="107"/>
      <c r="X129" s="107"/>
      <c r="Y129" s="107"/>
      <c r="Z129" s="107"/>
      <c r="AA129" s="2"/>
    </row>
    <row r="130" spans="1:25" ht="14.25">
      <c r="A130" s="3"/>
      <c r="B130" s="6"/>
      <c r="C130" s="6"/>
      <c r="D130" s="133"/>
      <c r="E130" s="6"/>
      <c r="F130" s="6"/>
      <c r="G130" s="63"/>
      <c r="H130" s="6"/>
      <c r="I130" s="6"/>
      <c r="J130" s="63"/>
      <c r="K130" s="6"/>
      <c r="L130" s="6"/>
      <c r="M130" s="63"/>
      <c r="N130" s="3"/>
      <c r="O130" s="111"/>
      <c r="P130" s="3"/>
      <c r="Q130" s="3"/>
      <c r="R130" s="2"/>
      <c r="S130" s="2"/>
      <c r="T130" s="81"/>
      <c r="U130" s="3"/>
      <c r="V130" s="3"/>
      <c r="W130" s="3"/>
      <c r="X130" s="3"/>
      <c r="Y130" s="3"/>
    </row>
    <row r="131" spans="1:6" ht="13.5" thickBot="1">
      <c r="A131" s="64" t="s">
        <v>124</v>
      </c>
      <c r="B131" s="127"/>
      <c r="C131" s="130"/>
      <c r="D131" s="134"/>
      <c r="F131" s="125"/>
    </row>
    <row r="132" spans="1:8" ht="13.5" thickBot="1">
      <c r="A132" s="221" t="s">
        <v>123</v>
      </c>
      <c r="B132" s="419" t="s">
        <v>121</v>
      </c>
      <c r="C132" s="420" t="s">
        <v>84</v>
      </c>
      <c r="D132" s="421" t="s">
        <v>122</v>
      </c>
      <c r="F132" s="131"/>
      <c r="G132" s="63"/>
      <c r="H132" s="6"/>
    </row>
    <row r="133" spans="1:8" ht="12.75">
      <c r="A133" s="415" t="s">
        <v>10</v>
      </c>
      <c r="B133" s="422">
        <f>B127/10000000</f>
        <v>101.6345031</v>
      </c>
      <c r="C133" s="423">
        <f>C127/10000000</f>
        <v>0.1551695</v>
      </c>
      <c r="D133" s="424">
        <f>D127</f>
        <v>0.0015267403811412938</v>
      </c>
      <c r="F133" s="131"/>
      <c r="H133" s="6"/>
    </row>
    <row r="134" spans="1:7" ht="12.75">
      <c r="A134" s="416" t="s">
        <v>101</v>
      </c>
      <c r="B134" s="218">
        <f>E127/10000000</f>
        <v>17.7702165</v>
      </c>
      <c r="C134" s="217">
        <f>F127/10000000</f>
        <v>-0.1065157</v>
      </c>
      <c r="D134" s="297">
        <f>G127</f>
        <v>-0.005994057528787002</v>
      </c>
      <c r="F134" s="131"/>
      <c r="G134" s="63"/>
    </row>
    <row r="135" spans="1:6" ht="12.75">
      <c r="A135" s="417" t="s">
        <v>99</v>
      </c>
      <c r="B135" s="218">
        <f>H127/10000000</f>
        <v>5.6597465</v>
      </c>
      <c r="C135" s="217">
        <f>I127/10000000</f>
        <v>0.0451497</v>
      </c>
      <c r="D135" s="297">
        <f>J127</f>
        <v>0.007977336087402502</v>
      </c>
      <c r="F135" s="131"/>
    </row>
    <row r="136" spans="1:6" ht="13.5" thickBot="1">
      <c r="A136" s="418" t="s">
        <v>100</v>
      </c>
      <c r="B136" s="219">
        <f>K127/10000000</f>
        <v>125.0644661</v>
      </c>
      <c r="C136" s="220">
        <f>L127/10000000</f>
        <v>0.0938035</v>
      </c>
      <c r="D136" s="298">
        <f>M127</f>
        <v>0.0007500411821611734</v>
      </c>
      <c r="F136" s="132"/>
    </row>
    <row r="170" ht="12.75">
      <c r="B170" s="128"/>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2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65" sqref="E165"/>
    </sheetView>
  </sheetViews>
  <sheetFormatPr defaultColWidth="9.140625" defaultRowHeight="12.75"/>
  <cols>
    <col min="1" max="1" width="14.421875" style="375" customWidth="1"/>
    <col min="2" max="2" width="11.421875" style="379" customWidth="1"/>
    <col min="3" max="3" width="11.00390625" style="27" customWidth="1"/>
    <col min="4" max="4" width="11.00390625" style="379" customWidth="1"/>
    <col min="5" max="5" width="9.140625" style="27" customWidth="1"/>
    <col min="6" max="6" width="11.7109375" style="379" customWidth="1"/>
    <col min="7" max="7" width="9.28125" style="27" customWidth="1"/>
    <col min="8" max="8" width="12.00390625" style="379" customWidth="1"/>
    <col min="9" max="9" width="9.140625" style="27" customWidth="1"/>
    <col min="10" max="10" width="8.57421875" style="26" customWidth="1"/>
    <col min="11" max="11" width="9.140625" style="26" customWidth="1"/>
    <col min="12" max="12" width="8.7109375" style="26" customWidth="1"/>
    <col min="13" max="13" width="7.7109375" style="27" customWidth="1"/>
    <col min="14" max="15" width="9.57421875" style="26" hidden="1" customWidth="1"/>
    <col min="16" max="16" width="9.140625" style="26" hidden="1" customWidth="1"/>
    <col min="17" max="17" width="9.140625" style="26" customWidth="1"/>
    <col min="18" max="18" width="9.140625" style="70" customWidth="1"/>
    <col min="19" max="16384" width="9.140625" style="26" customWidth="1"/>
  </cols>
  <sheetData>
    <row r="1" spans="1:13" s="358" customFormat="1" ht="22.5" customHeight="1" thickBot="1">
      <c r="A1" s="350" t="s">
        <v>127</v>
      </c>
      <c r="B1" s="351"/>
      <c r="C1" s="352"/>
      <c r="D1" s="353"/>
      <c r="E1" s="354"/>
      <c r="F1" s="353"/>
      <c r="G1" s="354"/>
      <c r="H1" s="353"/>
      <c r="I1" s="354"/>
      <c r="J1" s="355"/>
      <c r="K1" s="355"/>
      <c r="L1" s="356"/>
      <c r="M1" s="357"/>
    </row>
    <row r="2" spans="1:13" s="360" customFormat="1" ht="15.75" customHeight="1" thickBot="1">
      <c r="A2" s="359"/>
      <c r="B2" s="477" t="s">
        <v>132</v>
      </c>
      <c r="C2" s="478"/>
      <c r="D2" s="479"/>
      <c r="E2" s="479"/>
      <c r="F2" s="479"/>
      <c r="G2" s="479"/>
      <c r="H2" s="479"/>
      <c r="I2" s="479"/>
      <c r="J2" s="480" t="s">
        <v>125</v>
      </c>
      <c r="K2" s="481"/>
      <c r="L2" s="481"/>
      <c r="M2" s="482"/>
    </row>
    <row r="3" spans="1:16" s="360" customFormat="1" ht="14.25" thickBot="1">
      <c r="A3" s="361"/>
      <c r="B3" s="380" t="s">
        <v>10</v>
      </c>
      <c r="C3" s="362" t="s">
        <v>60</v>
      </c>
      <c r="D3" s="380" t="s">
        <v>25</v>
      </c>
      <c r="E3" s="362" t="s">
        <v>60</v>
      </c>
      <c r="F3" s="380" t="s">
        <v>26</v>
      </c>
      <c r="G3" s="362" t="s">
        <v>60</v>
      </c>
      <c r="H3" s="380" t="s">
        <v>11</v>
      </c>
      <c r="I3" s="362" t="s">
        <v>60</v>
      </c>
      <c r="J3" s="303" t="s">
        <v>13</v>
      </c>
      <c r="K3" s="304" t="s">
        <v>14</v>
      </c>
      <c r="L3" s="304" t="s">
        <v>126</v>
      </c>
      <c r="M3" s="362" t="s">
        <v>122</v>
      </c>
      <c r="N3" s="363" t="s">
        <v>136</v>
      </c>
      <c r="O3" s="34" t="s">
        <v>25</v>
      </c>
      <c r="P3" s="34" t="s">
        <v>26</v>
      </c>
    </row>
    <row r="4" spans="1:16" ht="13.5">
      <c r="A4" s="392" t="s">
        <v>198</v>
      </c>
      <c r="B4" s="381">
        <v>1880</v>
      </c>
      <c r="C4" s="382">
        <v>0.02</v>
      </c>
      <c r="D4" s="381">
        <v>0</v>
      </c>
      <c r="E4" s="382">
        <v>0</v>
      </c>
      <c r="F4" s="381">
        <v>0</v>
      </c>
      <c r="G4" s="382">
        <v>0</v>
      </c>
      <c r="H4" s="381">
        <v>1880</v>
      </c>
      <c r="I4" s="384">
        <v>0.02</v>
      </c>
      <c r="J4" s="306">
        <v>6118.9</v>
      </c>
      <c r="K4" s="300">
        <v>6085.5</v>
      </c>
      <c r="L4" s="366">
        <f aca="true" t="shared" si="0" ref="L4:L64">J4-K4</f>
        <v>33.399999999999636</v>
      </c>
      <c r="M4" s="367">
        <f aca="true" t="shared" si="1" ref="M4:M64">L4/K4*100</f>
        <v>0.5488456166296876</v>
      </c>
      <c r="N4" s="80">
        <f>Margins!B4</f>
        <v>100</v>
      </c>
      <c r="O4" s="26">
        <f>D4*N4</f>
        <v>0</v>
      </c>
      <c r="P4" s="26">
        <f>F4*N4</f>
        <v>0</v>
      </c>
    </row>
    <row r="5" spans="1:18" ht="13.5">
      <c r="A5" s="393" t="s">
        <v>88</v>
      </c>
      <c r="B5" s="183">
        <v>206</v>
      </c>
      <c r="C5" s="364">
        <v>-0.24</v>
      </c>
      <c r="D5" s="183">
        <v>0</v>
      </c>
      <c r="E5" s="364">
        <v>0</v>
      </c>
      <c r="F5" s="183">
        <v>0</v>
      </c>
      <c r="G5" s="364">
        <v>0</v>
      </c>
      <c r="H5" s="183">
        <v>206</v>
      </c>
      <c r="I5" s="365">
        <v>-0.24</v>
      </c>
      <c r="J5" s="307">
        <v>5225.9</v>
      </c>
      <c r="K5" s="70">
        <v>5193.55</v>
      </c>
      <c r="L5" s="142">
        <f t="shared" si="0"/>
        <v>32.349999999999454</v>
      </c>
      <c r="M5" s="368">
        <f t="shared" si="1"/>
        <v>0.6228880053142735</v>
      </c>
      <c r="N5" s="80">
        <f>Margins!B5</f>
        <v>50</v>
      </c>
      <c r="O5" s="26">
        <f aca="true" t="shared" si="2" ref="O5:O65">D5*N5</f>
        <v>0</v>
      </c>
      <c r="P5" s="26">
        <f aca="true" t="shared" si="3" ref="P5:P65">F5*N5</f>
        <v>0</v>
      </c>
      <c r="R5" s="26"/>
    </row>
    <row r="6" spans="1:16" ht="13.5">
      <c r="A6" s="393" t="s">
        <v>9</v>
      </c>
      <c r="B6" s="183">
        <v>195035</v>
      </c>
      <c r="C6" s="364">
        <v>-0.03</v>
      </c>
      <c r="D6" s="183">
        <v>45970</v>
      </c>
      <c r="E6" s="364">
        <v>0.14</v>
      </c>
      <c r="F6" s="183">
        <v>57576</v>
      </c>
      <c r="G6" s="364">
        <v>-0.03</v>
      </c>
      <c r="H6" s="183">
        <v>298581</v>
      </c>
      <c r="I6" s="365">
        <v>-0.01</v>
      </c>
      <c r="J6" s="307">
        <v>3954.75</v>
      </c>
      <c r="K6" s="70">
        <v>3918.25</v>
      </c>
      <c r="L6" s="142">
        <f t="shared" si="0"/>
        <v>36.5</v>
      </c>
      <c r="M6" s="368">
        <f t="shared" si="1"/>
        <v>0.9315383142984751</v>
      </c>
      <c r="N6" s="80">
        <f>Margins!B6</f>
        <v>100</v>
      </c>
      <c r="O6" s="26">
        <f t="shared" si="2"/>
        <v>4597000</v>
      </c>
      <c r="P6" s="26">
        <f t="shared" si="3"/>
        <v>5757600</v>
      </c>
    </row>
    <row r="7" spans="1:16" ht="13.5">
      <c r="A7" s="393" t="s">
        <v>149</v>
      </c>
      <c r="B7" s="183">
        <v>7315</v>
      </c>
      <c r="C7" s="364">
        <v>5.5</v>
      </c>
      <c r="D7" s="183">
        <v>2</v>
      </c>
      <c r="E7" s="364">
        <v>1</v>
      </c>
      <c r="F7" s="183">
        <v>0</v>
      </c>
      <c r="G7" s="364">
        <v>0</v>
      </c>
      <c r="H7" s="183">
        <v>7317</v>
      </c>
      <c r="I7" s="365">
        <v>5.49</v>
      </c>
      <c r="J7" s="307">
        <v>3490</v>
      </c>
      <c r="K7" s="70">
        <v>3396.35</v>
      </c>
      <c r="L7" s="142">
        <f t="shared" si="0"/>
        <v>93.65000000000009</v>
      </c>
      <c r="M7" s="368">
        <f t="shared" si="1"/>
        <v>2.757371884523094</v>
      </c>
      <c r="N7" s="80">
        <f>Margins!B7</f>
        <v>100</v>
      </c>
      <c r="O7" s="26">
        <f t="shared" si="2"/>
        <v>200</v>
      </c>
      <c r="P7" s="26">
        <f t="shared" si="3"/>
        <v>0</v>
      </c>
    </row>
    <row r="8" spans="1:18" ht="13.5">
      <c r="A8" s="393" t="s">
        <v>0</v>
      </c>
      <c r="B8" s="183">
        <v>6078</v>
      </c>
      <c r="C8" s="364">
        <v>-0.06</v>
      </c>
      <c r="D8" s="183">
        <v>148</v>
      </c>
      <c r="E8" s="364">
        <v>-0.12</v>
      </c>
      <c r="F8" s="183">
        <v>14</v>
      </c>
      <c r="G8" s="364">
        <v>-0.26</v>
      </c>
      <c r="H8" s="183">
        <v>6240</v>
      </c>
      <c r="I8" s="365">
        <v>-0.06</v>
      </c>
      <c r="J8" s="307">
        <v>1073.35</v>
      </c>
      <c r="K8" s="70">
        <v>1075.6</v>
      </c>
      <c r="L8" s="142">
        <f t="shared" si="0"/>
        <v>-2.25</v>
      </c>
      <c r="M8" s="368">
        <f t="shared" si="1"/>
        <v>-0.20918557084418002</v>
      </c>
      <c r="N8" s="80">
        <f>Margins!B8</f>
        <v>375</v>
      </c>
      <c r="O8" s="26">
        <f t="shared" si="2"/>
        <v>55500</v>
      </c>
      <c r="P8" s="26">
        <f t="shared" si="3"/>
        <v>5250</v>
      </c>
      <c r="R8" s="369"/>
    </row>
    <row r="9" spans="1:18" ht="13.5">
      <c r="A9" s="393" t="s">
        <v>150</v>
      </c>
      <c r="B9" s="183">
        <v>231</v>
      </c>
      <c r="C9" s="364">
        <v>-0.09</v>
      </c>
      <c r="D9" s="183">
        <v>5</v>
      </c>
      <c r="E9" s="364">
        <v>-0.71</v>
      </c>
      <c r="F9" s="183">
        <v>0</v>
      </c>
      <c r="G9" s="364">
        <v>0</v>
      </c>
      <c r="H9" s="183">
        <v>236</v>
      </c>
      <c r="I9" s="365">
        <v>-0.13</v>
      </c>
      <c r="J9" s="307">
        <v>93.2</v>
      </c>
      <c r="K9" s="70">
        <v>92.75</v>
      </c>
      <c r="L9" s="142">
        <f t="shared" si="0"/>
        <v>0.45000000000000284</v>
      </c>
      <c r="M9" s="368">
        <f t="shared" si="1"/>
        <v>0.48517520215633725</v>
      </c>
      <c r="N9" s="80">
        <f>Margins!B9</f>
        <v>4900</v>
      </c>
      <c r="O9" s="26">
        <f t="shared" si="2"/>
        <v>24500</v>
      </c>
      <c r="P9" s="26">
        <f t="shared" si="3"/>
        <v>0</v>
      </c>
      <c r="R9" s="369"/>
    </row>
    <row r="10" spans="1:18" ht="13.5">
      <c r="A10" s="393" t="s">
        <v>190</v>
      </c>
      <c r="B10" s="383">
        <v>617</v>
      </c>
      <c r="C10" s="395">
        <v>1.74</v>
      </c>
      <c r="D10" s="183">
        <v>24</v>
      </c>
      <c r="E10" s="364">
        <v>1.18</v>
      </c>
      <c r="F10" s="183">
        <v>5</v>
      </c>
      <c r="G10" s="364">
        <v>0</v>
      </c>
      <c r="H10" s="183">
        <v>646</v>
      </c>
      <c r="I10" s="365">
        <v>1.74</v>
      </c>
      <c r="J10" s="307">
        <v>68.85</v>
      </c>
      <c r="K10" s="70">
        <v>67.3</v>
      </c>
      <c r="L10" s="142">
        <f t="shared" si="0"/>
        <v>1.5499999999999972</v>
      </c>
      <c r="M10" s="368">
        <f t="shared" si="1"/>
        <v>2.30312035661218</v>
      </c>
      <c r="N10" s="80">
        <f>Margins!B10</f>
        <v>6700</v>
      </c>
      <c r="O10" s="26">
        <f t="shared" si="2"/>
        <v>160800</v>
      </c>
      <c r="P10" s="26">
        <f t="shared" si="3"/>
        <v>33500</v>
      </c>
      <c r="R10" s="26"/>
    </row>
    <row r="11" spans="1:18" ht="13.5">
      <c r="A11" s="393" t="s">
        <v>89</v>
      </c>
      <c r="B11" s="183">
        <v>468</v>
      </c>
      <c r="C11" s="364">
        <v>0</v>
      </c>
      <c r="D11" s="183">
        <v>12</v>
      </c>
      <c r="E11" s="364">
        <v>-0.29</v>
      </c>
      <c r="F11" s="183">
        <v>0</v>
      </c>
      <c r="G11" s="364">
        <v>0</v>
      </c>
      <c r="H11" s="183">
        <v>480</v>
      </c>
      <c r="I11" s="365">
        <v>-0.01</v>
      </c>
      <c r="J11" s="307">
        <v>91.6</v>
      </c>
      <c r="K11" s="70">
        <v>91.65</v>
      </c>
      <c r="L11" s="142">
        <f t="shared" si="0"/>
        <v>-0.05000000000001137</v>
      </c>
      <c r="M11" s="368">
        <f t="shared" si="1"/>
        <v>-0.05455537370432227</v>
      </c>
      <c r="N11" s="80">
        <f>Margins!B11</f>
        <v>4600</v>
      </c>
      <c r="O11" s="26">
        <f t="shared" si="2"/>
        <v>55200</v>
      </c>
      <c r="P11" s="26">
        <f t="shared" si="3"/>
        <v>0</v>
      </c>
      <c r="R11" s="369"/>
    </row>
    <row r="12" spans="1:16" ht="13.5">
      <c r="A12" s="393" t="s">
        <v>102</v>
      </c>
      <c r="B12" s="183">
        <v>359</v>
      </c>
      <c r="C12" s="364">
        <v>0.11</v>
      </c>
      <c r="D12" s="183">
        <v>22</v>
      </c>
      <c r="E12" s="364">
        <v>-0.21</v>
      </c>
      <c r="F12" s="183">
        <v>1</v>
      </c>
      <c r="G12" s="364">
        <v>-0.5</v>
      </c>
      <c r="H12" s="183">
        <v>382</v>
      </c>
      <c r="I12" s="365">
        <v>0.09</v>
      </c>
      <c r="J12" s="307">
        <v>51.5</v>
      </c>
      <c r="K12" s="70">
        <v>50.45</v>
      </c>
      <c r="L12" s="142">
        <f t="shared" si="0"/>
        <v>1.0499999999999972</v>
      </c>
      <c r="M12" s="368">
        <f t="shared" si="1"/>
        <v>2.0812685827551975</v>
      </c>
      <c r="N12" s="80">
        <f>Margins!B12</f>
        <v>4300</v>
      </c>
      <c r="O12" s="26">
        <f t="shared" si="2"/>
        <v>94600</v>
      </c>
      <c r="P12" s="26">
        <f t="shared" si="3"/>
        <v>4300</v>
      </c>
    </row>
    <row r="13" spans="1:16" ht="13.5">
      <c r="A13" s="393" t="s">
        <v>151</v>
      </c>
      <c r="B13" s="183">
        <v>2061</v>
      </c>
      <c r="C13" s="364">
        <v>-0.31</v>
      </c>
      <c r="D13" s="183">
        <v>239</v>
      </c>
      <c r="E13" s="364">
        <v>-0.19</v>
      </c>
      <c r="F13" s="183">
        <v>32</v>
      </c>
      <c r="G13" s="364">
        <v>-0.6</v>
      </c>
      <c r="H13" s="183">
        <v>2332</v>
      </c>
      <c r="I13" s="365">
        <v>-0.3</v>
      </c>
      <c r="J13" s="307">
        <v>43.45</v>
      </c>
      <c r="K13" s="70">
        <v>43.5</v>
      </c>
      <c r="L13" s="142">
        <f t="shared" si="0"/>
        <v>-0.04999999999999716</v>
      </c>
      <c r="M13" s="368">
        <f t="shared" si="1"/>
        <v>-0.11494252873562566</v>
      </c>
      <c r="N13" s="80">
        <f>Margins!B13</f>
        <v>9550</v>
      </c>
      <c r="O13" s="26">
        <f t="shared" si="2"/>
        <v>2282450</v>
      </c>
      <c r="P13" s="26">
        <f t="shared" si="3"/>
        <v>305600</v>
      </c>
    </row>
    <row r="14" spans="1:18" ht="13.5">
      <c r="A14" s="393" t="s">
        <v>172</v>
      </c>
      <c r="B14" s="383">
        <v>424</v>
      </c>
      <c r="C14" s="395">
        <v>0.17</v>
      </c>
      <c r="D14" s="183">
        <v>0</v>
      </c>
      <c r="E14" s="364">
        <v>0</v>
      </c>
      <c r="F14" s="183">
        <v>0</v>
      </c>
      <c r="G14" s="364">
        <v>0</v>
      </c>
      <c r="H14" s="183">
        <v>424</v>
      </c>
      <c r="I14" s="365">
        <v>0.17</v>
      </c>
      <c r="J14" s="307">
        <v>594.7</v>
      </c>
      <c r="K14" s="70">
        <v>595.75</v>
      </c>
      <c r="L14" s="142">
        <f t="shared" si="0"/>
        <v>-1.0499999999999545</v>
      </c>
      <c r="M14" s="368">
        <f t="shared" si="1"/>
        <v>-0.1762484263533285</v>
      </c>
      <c r="N14" s="80">
        <f>Margins!B14</f>
        <v>350</v>
      </c>
      <c r="O14" s="26">
        <f t="shared" si="2"/>
        <v>0</v>
      </c>
      <c r="P14" s="26">
        <f t="shared" si="3"/>
        <v>0</v>
      </c>
      <c r="R14" s="26"/>
    </row>
    <row r="15" spans="1:16" ht="13.5">
      <c r="A15" s="393" t="s">
        <v>209</v>
      </c>
      <c r="B15" s="183">
        <v>6320</v>
      </c>
      <c r="C15" s="364">
        <v>0.59</v>
      </c>
      <c r="D15" s="183">
        <v>37</v>
      </c>
      <c r="E15" s="364">
        <v>1.64</v>
      </c>
      <c r="F15" s="183">
        <v>0</v>
      </c>
      <c r="G15" s="364">
        <v>0</v>
      </c>
      <c r="H15" s="183">
        <v>6357</v>
      </c>
      <c r="I15" s="365">
        <v>0.59</v>
      </c>
      <c r="J15" s="307">
        <v>2599.05</v>
      </c>
      <c r="K15" s="70">
        <v>2582.55</v>
      </c>
      <c r="L15" s="142">
        <f t="shared" si="0"/>
        <v>16.5</v>
      </c>
      <c r="M15" s="368">
        <f t="shared" si="1"/>
        <v>0.6389034094209212</v>
      </c>
      <c r="N15" s="80">
        <f>Margins!B15</f>
        <v>100</v>
      </c>
      <c r="O15" s="26">
        <f t="shared" si="2"/>
        <v>3700</v>
      </c>
      <c r="P15" s="26">
        <f t="shared" si="3"/>
        <v>0</v>
      </c>
    </row>
    <row r="16" spans="1:16" ht="13.5">
      <c r="A16" s="393" t="s">
        <v>90</v>
      </c>
      <c r="B16" s="183">
        <v>1883</v>
      </c>
      <c r="C16" s="364">
        <v>-0.08</v>
      </c>
      <c r="D16" s="183">
        <v>13</v>
      </c>
      <c r="E16" s="364">
        <v>-0.19</v>
      </c>
      <c r="F16" s="183">
        <v>0</v>
      </c>
      <c r="G16" s="364">
        <v>0</v>
      </c>
      <c r="H16" s="183">
        <v>1896</v>
      </c>
      <c r="I16" s="365">
        <v>-0.08</v>
      </c>
      <c r="J16" s="307">
        <v>263.4</v>
      </c>
      <c r="K16" s="70">
        <v>258.9</v>
      </c>
      <c r="L16" s="142">
        <f t="shared" si="0"/>
        <v>4.5</v>
      </c>
      <c r="M16" s="368">
        <f t="shared" si="1"/>
        <v>1.738122827346466</v>
      </c>
      <c r="N16" s="80">
        <f>Margins!B16</f>
        <v>1400</v>
      </c>
      <c r="O16" s="26">
        <f t="shared" si="2"/>
        <v>18200</v>
      </c>
      <c r="P16" s="26">
        <f t="shared" si="3"/>
        <v>0</v>
      </c>
    </row>
    <row r="17" spans="1:16" ht="13.5">
      <c r="A17" s="393" t="s">
        <v>91</v>
      </c>
      <c r="B17" s="183">
        <v>4997</v>
      </c>
      <c r="C17" s="364">
        <v>0.27</v>
      </c>
      <c r="D17" s="183">
        <v>67</v>
      </c>
      <c r="E17" s="364">
        <v>0.26</v>
      </c>
      <c r="F17" s="183">
        <v>25</v>
      </c>
      <c r="G17" s="364">
        <v>0.25</v>
      </c>
      <c r="H17" s="183">
        <v>5089</v>
      </c>
      <c r="I17" s="365">
        <v>0.27</v>
      </c>
      <c r="J17" s="307">
        <v>193.9</v>
      </c>
      <c r="K17" s="70">
        <v>190.15</v>
      </c>
      <c r="L17" s="142">
        <f t="shared" si="0"/>
        <v>3.75</v>
      </c>
      <c r="M17" s="368">
        <f t="shared" si="1"/>
        <v>1.972127267946358</v>
      </c>
      <c r="N17" s="80">
        <f>Margins!B17</f>
        <v>3800</v>
      </c>
      <c r="O17" s="26">
        <f t="shared" si="2"/>
        <v>254600</v>
      </c>
      <c r="P17" s="26">
        <f t="shared" si="3"/>
        <v>95000</v>
      </c>
    </row>
    <row r="18" spans="1:16" ht="13.5">
      <c r="A18" s="393" t="s">
        <v>44</v>
      </c>
      <c r="B18" s="183">
        <v>3029</v>
      </c>
      <c r="C18" s="364">
        <v>-0.21</v>
      </c>
      <c r="D18" s="183">
        <v>7</v>
      </c>
      <c r="E18" s="364">
        <v>0.75</v>
      </c>
      <c r="F18" s="183">
        <v>0</v>
      </c>
      <c r="G18" s="364">
        <v>0</v>
      </c>
      <c r="H18" s="183">
        <v>3036</v>
      </c>
      <c r="I18" s="365">
        <v>-0.21</v>
      </c>
      <c r="J18" s="307">
        <v>1169.85</v>
      </c>
      <c r="K18" s="70">
        <v>1158.65</v>
      </c>
      <c r="L18" s="142">
        <f t="shared" si="0"/>
        <v>11.199999999999818</v>
      </c>
      <c r="M18" s="368">
        <f t="shared" si="1"/>
        <v>0.9666422129201931</v>
      </c>
      <c r="N18" s="80">
        <f>Margins!B18</f>
        <v>275</v>
      </c>
      <c r="O18" s="26">
        <f t="shared" si="2"/>
        <v>1925</v>
      </c>
      <c r="P18" s="26">
        <f t="shared" si="3"/>
        <v>0</v>
      </c>
    </row>
    <row r="19" spans="1:18" s="358" customFormat="1" ht="13.5">
      <c r="A19" s="393" t="s">
        <v>152</v>
      </c>
      <c r="B19" s="183">
        <v>2175</v>
      </c>
      <c r="C19" s="364">
        <v>0.58</v>
      </c>
      <c r="D19" s="183">
        <v>2</v>
      </c>
      <c r="E19" s="364">
        <v>0</v>
      </c>
      <c r="F19" s="183">
        <v>0</v>
      </c>
      <c r="G19" s="364">
        <v>0</v>
      </c>
      <c r="H19" s="183">
        <v>2177</v>
      </c>
      <c r="I19" s="365">
        <v>0.58</v>
      </c>
      <c r="J19" s="307">
        <v>379.3</v>
      </c>
      <c r="K19" s="70">
        <v>375.75</v>
      </c>
      <c r="L19" s="142">
        <f t="shared" si="0"/>
        <v>3.5500000000000114</v>
      </c>
      <c r="M19" s="368">
        <f t="shared" si="1"/>
        <v>0.9447771124417862</v>
      </c>
      <c r="N19" s="80">
        <f>Margins!B19</f>
        <v>1000</v>
      </c>
      <c r="O19" s="26">
        <f t="shared" si="2"/>
        <v>2000</v>
      </c>
      <c r="P19" s="26">
        <f t="shared" si="3"/>
        <v>0</v>
      </c>
      <c r="R19" s="15"/>
    </row>
    <row r="20" spans="1:18" s="358" customFormat="1" ht="13.5">
      <c r="A20" s="393" t="s">
        <v>249</v>
      </c>
      <c r="B20" s="183">
        <v>13790</v>
      </c>
      <c r="C20" s="364">
        <v>0.33</v>
      </c>
      <c r="D20" s="183">
        <v>194</v>
      </c>
      <c r="E20" s="364">
        <v>0.41</v>
      </c>
      <c r="F20" s="183">
        <v>42</v>
      </c>
      <c r="G20" s="364">
        <v>-0.21</v>
      </c>
      <c r="H20" s="183">
        <v>14026</v>
      </c>
      <c r="I20" s="365">
        <v>0.33</v>
      </c>
      <c r="J20" s="307">
        <v>638.2</v>
      </c>
      <c r="K20" s="70">
        <v>623.85</v>
      </c>
      <c r="L20" s="142">
        <f t="shared" si="0"/>
        <v>14.350000000000023</v>
      </c>
      <c r="M20" s="368">
        <f t="shared" si="1"/>
        <v>2.3002324276669106</v>
      </c>
      <c r="N20" s="80">
        <f>Margins!B20</f>
        <v>1000</v>
      </c>
      <c r="O20" s="26">
        <f t="shared" si="2"/>
        <v>194000</v>
      </c>
      <c r="P20" s="26">
        <f t="shared" si="3"/>
        <v>42000</v>
      </c>
      <c r="R20" s="15"/>
    </row>
    <row r="21" spans="1:16" ht="13.5">
      <c r="A21" s="393" t="s">
        <v>1</v>
      </c>
      <c r="B21" s="183">
        <v>6088</v>
      </c>
      <c r="C21" s="364">
        <v>0.77</v>
      </c>
      <c r="D21" s="183">
        <v>13</v>
      </c>
      <c r="E21" s="364">
        <v>0.08</v>
      </c>
      <c r="F21" s="183">
        <v>6</v>
      </c>
      <c r="G21" s="364">
        <v>0</v>
      </c>
      <c r="H21" s="183">
        <v>6107</v>
      </c>
      <c r="I21" s="365">
        <v>0.77</v>
      </c>
      <c r="J21" s="307">
        <v>2463.8</v>
      </c>
      <c r="K21" s="70">
        <v>2419.55</v>
      </c>
      <c r="L21" s="142">
        <f t="shared" si="0"/>
        <v>44.25</v>
      </c>
      <c r="M21" s="368">
        <f t="shared" si="1"/>
        <v>1.8288524725672126</v>
      </c>
      <c r="N21" s="80">
        <f>Margins!B21</f>
        <v>150</v>
      </c>
      <c r="O21" s="26">
        <f t="shared" si="2"/>
        <v>1950</v>
      </c>
      <c r="P21" s="26">
        <f t="shared" si="3"/>
        <v>900</v>
      </c>
    </row>
    <row r="22" spans="1:18" ht="13.5">
      <c r="A22" s="393" t="s">
        <v>173</v>
      </c>
      <c r="B22" s="383">
        <v>2393</v>
      </c>
      <c r="C22" s="395">
        <v>0.08</v>
      </c>
      <c r="D22" s="183">
        <v>47</v>
      </c>
      <c r="E22" s="364">
        <v>0.68</v>
      </c>
      <c r="F22" s="183">
        <v>0</v>
      </c>
      <c r="G22" s="364">
        <v>0</v>
      </c>
      <c r="H22" s="183">
        <v>2440</v>
      </c>
      <c r="I22" s="365">
        <v>0.08</v>
      </c>
      <c r="J22" s="307">
        <v>119.7</v>
      </c>
      <c r="K22" s="70">
        <v>121.05</v>
      </c>
      <c r="L22" s="142">
        <f t="shared" si="0"/>
        <v>-1.3499999999999943</v>
      </c>
      <c r="M22" s="368">
        <f t="shared" si="1"/>
        <v>-1.1152416356877275</v>
      </c>
      <c r="N22" s="80">
        <f>Margins!B22</f>
        <v>1900</v>
      </c>
      <c r="O22" s="26">
        <f t="shared" si="2"/>
        <v>89300</v>
      </c>
      <c r="P22" s="26">
        <f t="shared" si="3"/>
        <v>0</v>
      </c>
      <c r="R22" s="26"/>
    </row>
    <row r="23" spans="1:18" ht="13.5">
      <c r="A23" s="393" t="s">
        <v>174</v>
      </c>
      <c r="B23" s="383">
        <v>161</v>
      </c>
      <c r="C23" s="395">
        <v>-0.06</v>
      </c>
      <c r="D23" s="183">
        <v>2</v>
      </c>
      <c r="E23" s="364">
        <v>-0.33</v>
      </c>
      <c r="F23" s="183">
        <v>0</v>
      </c>
      <c r="G23" s="364">
        <v>0</v>
      </c>
      <c r="H23" s="183">
        <v>163</v>
      </c>
      <c r="I23" s="365">
        <v>-0.07</v>
      </c>
      <c r="J23" s="307">
        <v>54.15</v>
      </c>
      <c r="K23" s="70">
        <v>54.75</v>
      </c>
      <c r="L23" s="142">
        <f t="shared" si="0"/>
        <v>-0.6000000000000014</v>
      </c>
      <c r="M23" s="368">
        <f t="shared" si="1"/>
        <v>-1.0958904109589067</v>
      </c>
      <c r="N23" s="80">
        <f>Margins!B23</f>
        <v>4500</v>
      </c>
      <c r="O23" s="26">
        <f t="shared" si="2"/>
        <v>9000</v>
      </c>
      <c r="P23" s="26">
        <f t="shared" si="3"/>
        <v>0</v>
      </c>
      <c r="R23" s="26"/>
    </row>
    <row r="24" spans="1:16" ht="13.5">
      <c r="A24" s="393" t="s">
        <v>2</v>
      </c>
      <c r="B24" s="183">
        <v>964</v>
      </c>
      <c r="C24" s="364">
        <v>-0.59</v>
      </c>
      <c r="D24" s="183">
        <v>16</v>
      </c>
      <c r="E24" s="364">
        <v>-0.7</v>
      </c>
      <c r="F24" s="183">
        <v>0</v>
      </c>
      <c r="G24" s="364">
        <v>0</v>
      </c>
      <c r="H24" s="183">
        <v>980</v>
      </c>
      <c r="I24" s="365">
        <v>-0.6</v>
      </c>
      <c r="J24" s="307">
        <v>369.2</v>
      </c>
      <c r="K24" s="70">
        <v>380</v>
      </c>
      <c r="L24" s="142">
        <f t="shared" si="0"/>
        <v>-10.800000000000011</v>
      </c>
      <c r="M24" s="368">
        <f t="shared" si="1"/>
        <v>-2.842105263157898</v>
      </c>
      <c r="N24" s="80">
        <f>Margins!B24</f>
        <v>1100</v>
      </c>
      <c r="O24" s="26">
        <f t="shared" si="2"/>
        <v>17600</v>
      </c>
      <c r="P24" s="26">
        <f t="shared" si="3"/>
        <v>0</v>
      </c>
    </row>
    <row r="25" spans="1:16" ht="13.5">
      <c r="A25" s="393" t="s">
        <v>92</v>
      </c>
      <c r="B25" s="183">
        <v>1516</v>
      </c>
      <c r="C25" s="364">
        <v>-0.42</v>
      </c>
      <c r="D25" s="183">
        <v>0</v>
      </c>
      <c r="E25" s="364">
        <v>-1</v>
      </c>
      <c r="F25" s="183">
        <v>0</v>
      </c>
      <c r="G25" s="364">
        <v>0</v>
      </c>
      <c r="H25" s="183">
        <v>1516</v>
      </c>
      <c r="I25" s="365">
        <v>-0.42</v>
      </c>
      <c r="J25" s="307">
        <v>297.85</v>
      </c>
      <c r="K25" s="70">
        <v>297.35</v>
      </c>
      <c r="L25" s="142">
        <f t="shared" si="0"/>
        <v>0.5</v>
      </c>
      <c r="M25" s="368">
        <f t="shared" si="1"/>
        <v>0.1681520094165125</v>
      </c>
      <c r="N25" s="80">
        <f>Margins!B25</f>
        <v>1600</v>
      </c>
      <c r="O25" s="26">
        <f t="shared" si="2"/>
        <v>0</v>
      </c>
      <c r="P25" s="26">
        <f t="shared" si="3"/>
        <v>0</v>
      </c>
    </row>
    <row r="26" spans="1:16" ht="13.5">
      <c r="A26" s="393" t="s">
        <v>153</v>
      </c>
      <c r="B26" s="183">
        <v>12158</v>
      </c>
      <c r="C26" s="364">
        <v>0.04</v>
      </c>
      <c r="D26" s="183">
        <v>290</v>
      </c>
      <c r="E26" s="364">
        <v>-0.22</v>
      </c>
      <c r="F26" s="183">
        <v>51</v>
      </c>
      <c r="G26" s="364">
        <v>-0.16</v>
      </c>
      <c r="H26" s="183">
        <v>12499</v>
      </c>
      <c r="I26" s="365">
        <v>0.03</v>
      </c>
      <c r="J26" s="307">
        <v>639.75</v>
      </c>
      <c r="K26" s="70">
        <v>626.9</v>
      </c>
      <c r="L26" s="142">
        <f t="shared" si="0"/>
        <v>12.850000000000023</v>
      </c>
      <c r="M26" s="368">
        <f t="shared" si="1"/>
        <v>2.0497687031424507</v>
      </c>
      <c r="N26" s="80">
        <f>Margins!B26</f>
        <v>850</v>
      </c>
      <c r="O26" s="26">
        <f t="shared" si="2"/>
        <v>246500</v>
      </c>
      <c r="P26" s="26">
        <f t="shared" si="3"/>
        <v>43350</v>
      </c>
    </row>
    <row r="27" spans="1:18" ht="13.5">
      <c r="A27" s="393" t="s">
        <v>175</v>
      </c>
      <c r="B27" s="383">
        <v>1317</v>
      </c>
      <c r="C27" s="395">
        <v>0.8</v>
      </c>
      <c r="D27" s="183">
        <v>0</v>
      </c>
      <c r="E27" s="364">
        <v>0</v>
      </c>
      <c r="F27" s="183">
        <v>0</v>
      </c>
      <c r="G27" s="364">
        <v>0</v>
      </c>
      <c r="H27" s="183">
        <v>1317</v>
      </c>
      <c r="I27" s="365">
        <v>0.8</v>
      </c>
      <c r="J27" s="307">
        <v>336.45</v>
      </c>
      <c r="K27" s="70">
        <v>330.5</v>
      </c>
      <c r="L27" s="142">
        <f t="shared" si="0"/>
        <v>5.949999999999989</v>
      </c>
      <c r="M27" s="368">
        <f t="shared" si="1"/>
        <v>1.8003025718608134</v>
      </c>
      <c r="N27" s="80">
        <f>Margins!B27</f>
        <v>1100</v>
      </c>
      <c r="O27" s="26">
        <f t="shared" si="2"/>
        <v>0</v>
      </c>
      <c r="P27" s="26">
        <f t="shared" si="3"/>
        <v>0</v>
      </c>
      <c r="R27" s="26"/>
    </row>
    <row r="28" spans="1:18" ht="13.5">
      <c r="A28" s="393" t="s">
        <v>176</v>
      </c>
      <c r="B28" s="383">
        <v>90</v>
      </c>
      <c r="C28" s="395">
        <v>0.17</v>
      </c>
      <c r="D28" s="183">
        <v>1</v>
      </c>
      <c r="E28" s="364">
        <v>-0.86</v>
      </c>
      <c r="F28" s="183">
        <v>0</v>
      </c>
      <c r="G28" s="364">
        <v>0</v>
      </c>
      <c r="H28" s="183">
        <v>91</v>
      </c>
      <c r="I28" s="365">
        <v>0.08</v>
      </c>
      <c r="J28" s="307">
        <v>34.1</v>
      </c>
      <c r="K28" s="70">
        <v>34.35</v>
      </c>
      <c r="L28" s="142">
        <f t="shared" si="0"/>
        <v>-0.25</v>
      </c>
      <c r="M28" s="368">
        <f t="shared" si="1"/>
        <v>-0.727802037845706</v>
      </c>
      <c r="N28" s="80">
        <f>Margins!B28</f>
        <v>6900</v>
      </c>
      <c r="O28" s="26">
        <f t="shared" si="2"/>
        <v>6900</v>
      </c>
      <c r="P28" s="26">
        <f t="shared" si="3"/>
        <v>0</v>
      </c>
      <c r="R28" s="26"/>
    </row>
    <row r="29" spans="1:16" ht="13.5">
      <c r="A29" s="393" t="s">
        <v>3</v>
      </c>
      <c r="B29" s="183">
        <v>1195</v>
      </c>
      <c r="C29" s="364">
        <v>0.88</v>
      </c>
      <c r="D29" s="183">
        <v>6</v>
      </c>
      <c r="E29" s="364">
        <v>5</v>
      </c>
      <c r="F29" s="183">
        <v>0</v>
      </c>
      <c r="G29" s="364">
        <v>-1</v>
      </c>
      <c r="H29" s="183">
        <v>1201</v>
      </c>
      <c r="I29" s="365">
        <v>0.87</v>
      </c>
      <c r="J29" s="307">
        <v>263</v>
      </c>
      <c r="K29" s="70">
        <v>258.5</v>
      </c>
      <c r="L29" s="142">
        <f t="shared" si="0"/>
        <v>4.5</v>
      </c>
      <c r="M29" s="368">
        <f t="shared" si="1"/>
        <v>1.7408123791102514</v>
      </c>
      <c r="N29" s="80">
        <f>Margins!B29</f>
        <v>1250</v>
      </c>
      <c r="O29" s="26">
        <f t="shared" si="2"/>
        <v>7500</v>
      </c>
      <c r="P29" s="26">
        <f t="shared" si="3"/>
        <v>0</v>
      </c>
    </row>
    <row r="30" spans="1:16" ht="13.5">
      <c r="A30" s="393" t="s">
        <v>235</v>
      </c>
      <c r="B30" s="183">
        <v>638</v>
      </c>
      <c r="C30" s="364">
        <v>-0.47</v>
      </c>
      <c r="D30" s="183">
        <v>2</v>
      </c>
      <c r="E30" s="364">
        <v>-0.71</v>
      </c>
      <c r="F30" s="183">
        <v>0</v>
      </c>
      <c r="G30" s="364">
        <v>0</v>
      </c>
      <c r="H30" s="183">
        <v>640</v>
      </c>
      <c r="I30" s="365">
        <v>-0.47</v>
      </c>
      <c r="J30" s="307">
        <v>378.9</v>
      </c>
      <c r="K30" s="70">
        <v>382.35</v>
      </c>
      <c r="L30" s="142">
        <f t="shared" si="0"/>
        <v>-3.4500000000000455</v>
      </c>
      <c r="M30" s="368">
        <f t="shared" si="1"/>
        <v>-0.902314633189498</v>
      </c>
      <c r="N30" s="80">
        <f>Margins!B30</f>
        <v>525</v>
      </c>
      <c r="O30" s="26">
        <f t="shared" si="2"/>
        <v>1050</v>
      </c>
      <c r="P30" s="26">
        <f t="shared" si="3"/>
        <v>0</v>
      </c>
    </row>
    <row r="31" spans="1:18" ht="13.5">
      <c r="A31" s="393" t="s">
        <v>177</v>
      </c>
      <c r="B31" s="383">
        <v>223</v>
      </c>
      <c r="C31" s="395">
        <v>1.51</v>
      </c>
      <c r="D31" s="183">
        <v>0</v>
      </c>
      <c r="E31" s="364">
        <v>0</v>
      </c>
      <c r="F31" s="183">
        <v>0</v>
      </c>
      <c r="G31" s="364">
        <v>0</v>
      </c>
      <c r="H31" s="183">
        <v>223</v>
      </c>
      <c r="I31" s="365">
        <v>1.51</v>
      </c>
      <c r="J31" s="307">
        <v>398.3</v>
      </c>
      <c r="K31" s="70">
        <v>402.95</v>
      </c>
      <c r="L31" s="142">
        <f t="shared" si="0"/>
        <v>-4.649999999999977</v>
      </c>
      <c r="M31" s="368">
        <f t="shared" si="1"/>
        <v>-1.1539893287008258</v>
      </c>
      <c r="N31" s="80">
        <f>Margins!B31</f>
        <v>1200</v>
      </c>
      <c r="O31" s="26">
        <f t="shared" si="2"/>
        <v>0</v>
      </c>
      <c r="P31" s="26">
        <f t="shared" si="3"/>
        <v>0</v>
      </c>
      <c r="R31" s="26"/>
    </row>
    <row r="32" spans="1:16" ht="13.5">
      <c r="A32" s="393" t="s">
        <v>199</v>
      </c>
      <c r="B32" s="183">
        <v>4765</v>
      </c>
      <c r="C32" s="364">
        <v>3.2</v>
      </c>
      <c r="D32" s="183">
        <v>12</v>
      </c>
      <c r="E32" s="364">
        <v>2</v>
      </c>
      <c r="F32" s="183">
        <v>1</v>
      </c>
      <c r="G32" s="364">
        <v>0</v>
      </c>
      <c r="H32" s="183">
        <v>4778</v>
      </c>
      <c r="I32" s="365">
        <v>3.19</v>
      </c>
      <c r="J32" s="307">
        <v>282.2</v>
      </c>
      <c r="K32" s="70">
        <v>270.15</v>
      </c>
      <c r="L32" s="142">
        <f t="shared" si="0"/>
        <v>12.050000000000011</v>
      </c>
      <c r="M32" s="368">
        <f t="shared" si="1"/>
        <v>4.4604849157875295</v>
      </c>
      <c r="N32" s="80">
        <f>Margins!B32</f>
        <v>1900</v>
      </c>
      <c r="O32" s="26">
        <f t="shared" si="2"/>
        <v>22800</v>
      </c>
      <c r="P32" s="26">
        <f t="shared" si="3"/>
        <v>1900</v>
      </c>
    </row>
    <row r="33" spans="1:16" ht="13.5">
      <c r="A33" s="393" t="s">
        <v>236</v>
      </c>
      <c r="B33" s="183">
        <v>719</v>
      </c>
      <c r="C33" s="364">
        <v>-0.32</v>
      </c>
      <c r="D33" s="183">
        <v>29</v>
      </c>
      <c r="E33" s="364">
        <v>0.53</v>
      </c>
      <c r="F33" s="183">
        <v>1</v>
      </c>
      <c r="G33" s="364">
        <v>0</v>
      </c>
      <c r="H33" s="183">
        <v>749</v>
      </c>
      <c r="I33" s="365">
        <v>-0.31</v>
      </c>
      <c r="J33" s="307">
        <v>141.8</v>
      </c>
      <c r="K33" s="70">
        <v>142.9</v>
      </c>
      <c r="L33" s="142">
        <f t="shared" si="0"/>
        <v>-1.0999999999999943</v>
      </c>
      <c r="M33" s="368">
        <f t="shared" si="1"/>
        <v>-0.7697690692792123</v>
      </c>
      <c r="N33" s="80">
        <f>Margins!B33</f>
        <v>1800</v>
      </c>
      <c r="O33" s="26">
        <f t="shared" si="2"/>
        <v>52200</v>
      </c>
      <c r="P33" s="26">
        <f t="shared" si="3"/>
        <v>1800</v>
      </c>
    </row>
    <row r="34" spans="1:18" ht="13.5">
      <c r="A34" s="393" t="s">
        <v>178</v>
      </c>
      <c r="B34" s="383">
        <v>1999</v>
      </c>
      <c r="C34" s="395">
        <v>-0.52</v>
      </c>
      <c r="D34" s="183">
        <v>0</v>
      </c>
      <c r="E34" s="364">
        <v>0</v>
      </c>
      <c r="F34" s="183">
        <v>0</v>
      </c>
      <c r="G34" s="364">
        <v>0</v>
      </c>
      <c r="H34" s="183">
        <v>1999</v>
      </c>
      <c r="I34" s="365">
        <v>-0.52</v>
      </c>
      <c r="J34" s="307">
        <v>3014</v>
      </c>
      <c r="K34" s="70">
        <v>3028.8</v>
      </c>
      <c r="L34" s="142">
        <f t="shared" si="0"/>
        <v>-14.800000000000182</v>
      </c>
      <c r="M34" s="368">
        <f t="shared" si="1"/>
        <v>-0.48864236661384647</v>
      </c>
      <c r="N34" s="80">
        <f>Margins!B34</f>
        <v>250</v>
      </c>
      <c r="O34" s="26">
        <f t="shared" si="2"/>
        <v>0</v>
      </c>
      <c r="P34" s="26">
        <f t="shared" si="3"/>
        <v>0</v>
      </c>
      <c r="R34" s="26"/>
    </row>
    <row r="35" spans="1:16" ht="13.5">
      <c r="A35" s="393" t="s">
        <v>210</v>
      </c>
      <c r="B35" s="183">
        <v>2478</v>
      </c>
      <c r="C35" s="364">
        <v>-0.33</v>
      </c>
      <c r="D35" s="183">
        <v>12</v>
      </c>
      <c r="E35" s="364">
        <v>-0.54</v>
      </c>
      <c r="F35" s="183">
        <v>1</v>
      </c>
      <c r="G35" s="364">
        <v>-1</v>
      </c>
      <c r="H35" s="183">
        <v>2491</v>
      </c>
      <c r="I35" s="365">
        <v>-0.49</v>
      </c>
      <c r="J35" s="307">
        <v>737.25</v>
      </c>
      <c r="K35" s="70">
        <v>730.55</v>
      </c>
      <c r="L35" s="142">
        <f t="shared" si="0"/>
        <v>6.7000000000000455</v>
      </c>
      <c r="M35" s="368">
        <f t="shared" si="1"/>
        <v>0.9171172404352947</v>
      </c>
      <c r="N35" s="80">
        <f>Margins!B35</f>
        <v>400</v>
      </c>
      <c r="O35" s="26">
        <f t="shared" si="2"/>
        <v>4800</v>
      </c>
      <c r="P35" s="26">
        <f t="shared" si="3"/>
        <v>400</v>
      </c>
    </row>
    <row r="36" spans="1:18" ht="13.5">
      <c r="A36" s="393" t="s">
        <v>237</v>
      </c>
      <c r="B36" s="383">
        <v>87</v>
      </c>
      <c r="C36" s="395">
        <v>-0.52</v>
      </c>
      <c r="D36" s="183">
        <v>6</v>
      </c>
      <c r="E36" s="364">
        <v>-0.25</v>
      </c>
      <c r="F36" s="183">
        <v>0</v>
      </c>
      <c r="G36" s="364">
        <v>0</v>
      </c>
      <c r="H36" s="183">
        <v>93</v>
      </c>
      <c r="I36" s="365">
        <v>-0.51</v>
      </c>
      <c r="J36" s="307">
        <v>114.6</v>
      </c>
      <c r="K36" s="70">
        <v>116.6</v>
      </c>
      <c r="L36" s="142">
        <f t="shared" si="0"/>
        <v>-2</v>
      </c>
      <c r="M36" s="368">
        <f t="shared" si="1"/>
        <v>-1.7152658662092626</v>
      </c>
      <c r="N36" s="80">
        <f>Margins!B36</f>
        <v>4800</v>
      </c>
      <c r="O36" s="26">
        <f t="shared" si="2"/>
        <v>28800</v>
      </c>
      <c r="P36" s="26">
        <f t="shared" si="3"/>
        <v>0</v>
      </c>
      <c r="R36" s="26"/>
    </row>
    <row r="37" spans="1:18" ht="13.5">
      <c r="A37" s="393" t="s">
        <v>179</v>
      </c>
      <c r="B37" s="383">
        <v>259</v>
      </c>
      <c r="C37" s="395">
        <v>-0.23</v>
      </c>
      <c r="D37" s="183">
        <v>7</v>
      </c>
      <c r="E37" s="364">
        <v>-0.36</v>
      </c>
      <c r="F37" s="183">
        <v>0</v>
      </c>
      <c r="G37" s="364">
        <v>-1</v>
      </c>
      <c r="H37" s="183">
        <v>266</v>
      </c>
      <c r="I37" s="365">
        <v>-0.24</v>
      </c>
      <c r="J37" s="307">
        <v>51.2</v>
      </c>
      <c r="K37" s="70">
        <v>49.75</v>
      </c>
      <c r="L37" s="142">
        <f t="shared" si="0"/>
        <v>1.4500000000000028</v>
      </c>
      <c r="M37" s="368">
        <f t="shared" si="1"/>
        <v>2.9145728643216136</v>
      </c>
      <c r="N37" s="80">
        <f>Margins!B37</f>
        <v>5650</v>
      </c>
      <c r="O37" s="26">
        <f t="shared" si="2"/>
        <v>39550</v>
      </c>
      <c r="P37" s="26">
        <f t="shared" si="3"/>
        <v>0</v>
      </c>
      <c r="R37" s="26"/>
    </row>
    <row r="38" spans="1:18" ht="13.5">
      <c r="A38" s="393" t="s">
        <v>180</v>
      </c>
      <c r="B38" s="383">
        <v>657</v>
      </c>
      <c r="C38" s="395">
        <v>-0.44</v>
      </c>
      <c r="D38" s="183">
        <v>0</v>
      </c>
      <c r="E38" s="364">
        <v>0</v>
      </c>
      <c r="F38" s="183">
        <v>0</v>
      </c>
      <c r="G38" s="364">
        <v>0</v>
      </c>
      <c r="H38" s="183">
        <v>657</v>
      </c>
      <c r="I38" s="365">
        <v>-0.44</v>
      </c>
      <c r="J38" s="307">
        <v>217.3</v>
      </c>
      <c r="K38" s="70">
        <v>218.75</v>
      </c>
      <c r="L38" s="142">
        <f t="shared" si="0"/>
        <v>-1.4499999999999886</v>
      </c>
      <c r="M38" s="368">
        <f t="shared" si="1"/>
        <v>-0.6628571428571377</v>
      </c>
      <c r="N38" s="80">
        <f>Margins!B38</f>
        <v>1300</v>
      </c>
      <c r="O38" s="26">
        <f t="shared" si="2"/>
        <v>0</v>
      </c>
      <c r="P38" s="26">
        <f t="shared" si="3"/>
        <v>0</v>
      </c>
      <c r="R38" s="26"/>
    </row>
    <row r="39" spans="1:16" ht="13.5">
      <c r="A39" s="393" t="s">
        <v>103</v>
      </c>
      <c r="B39" s="183">
        <v>549</v>
      </c>
      <c r="C39" s="364">
        <v>-0.47</v>
      </c>
      <c r="D39" s="183">
        <v>22</v>
      </c>
      <c r="E39" s="364">
        <v>-0.44</v>
      </c>
      <c r="F39" s="183">
        <v>0</v>
      </c>
      <c r="G39" s="364">
        <v>0</v>
      </c>
      <c r="H39" s="183">
        <v>571</v>
      </c>
      <c r="I39" s="365">
        <v>-0.47</v>
      </c>
      <c r="J39" s="307">
        <v>259.05</v>
      </c>
      <c r="K39" s="70">
        <v>259.9</v>
      </c>
      <c r="L39" s="142">
        <f t="shared" si="0"/>
        <v>-0.8499999999999659</v>
      </c>
      <c r="M39" s="368">
        <f t="shared" si="1"/>
        <v>-0.32704886494804386</v>
      </c>
      <c r="N39" s="80">
        <f>Margins!B39</f>
        <v>1500</v>
      </c>
      <c r="O39" s="26">
        <f t="shared" si="2"/>
        <v>33000</v>
      </c>
      <c r="P39" s="26">
        <f t="shared" si="3"/>
        <v>0</v>
      </c>
    </row>
    <row r="40" spans="1:16" ht="13.5">
      <c r="A40" s="393" t="s">
        <v>238</v>
      </c>
      <c r="B40" s="183">
        <v>444</v>
      </c>
      <c r="C40" s="364">
        <v>0.18</v>
      </c>
      <c r="D40" s="183">
        <v>0</v>
      </c>
      <c r="E40" s="364">
        <v>0</v>
      </c>
      <c r="F40" s="183">
        <v>0</v>
      </c>
      <c r="G40" s="364">
        <v>0</v>
      </c>
      <c r="H40" s="183">
        <v>444</v>
      </c>
      <c r="I40" s="365">
        <v>0.18</v>
      </c>
      <c r="J40" s="307">
        <v>1112.95</v>
      </c>
      <c r="K40" s="70">
        <v>1115.95</v>
      </c>
      <c r="L40" s="142">
        <f t="shared" si="0"/>
        <v>-3</v>
      </c>
      <c r="M40" s="368">
        <f t="shared" si="1"/>
        <v>-0.26882924862225005</v>
      </c>
      <c r="N40" s="80">
        <f>Margins!B40</f>
        <v>300</v>
      </c>
      <c r="O40" s="26">
        <f t="shared" si="2"/>
        <v>0</v>
      </c>
      <c r="P40" s="26">
        <f t="shared" si="3"/>
        <v>0</v>
      </c>
    </row>
    <row r="41" spans="1:16" ht="13.5">
      <c r="A41" s="393" t="s">
        <v>250</v>
      </c>
      <c r="B41" s="183">
        <v>16139</v>
      </c>
      <c r="C41" s="364">
        <v>-0.07</v>
      </c>
      <c r="D41" s="183">
        <v>437</v>
      </c>
      <c r="E41" s="364">
        <v>-0.25</v>
      </c>
      <c r="F41" s="183">
        <v>94</v>
      </c>
      <c r="G41" s="364">
        <v>0.36</v>
      </c>
      <c r="H41" s="183">
        <v>16670</v>
      </c>
      <c r="I41" s="365">
        <v>-0.07</v>
      </c>
      <c r="J41" s="307">
        <v>370.3</v>
      </c>
      <c r="K41" s="70">
        <v>368.8</v>
      </c>
      <c r="L41" s="142">
        <f t="shared" si="0"/>
        <v>1.5</v>
      </c>
      <c r="M41" s="368">
        <f t="shared" si="1"/>
        <v>0.4067245119305857</v>
      </c>
      <c r="N41" s="80">
        <f>Margins!B41</f>
        <v>1000</v>
      </c>
      <c r="O41" s="26">
        <f t="shared" si="2"/>
        <v>437000</v>
      </c>
      <c r="P41" s="26">
        <f t="shared" si="3"/>
        <v>94000</v>
      </c>
    </row>
    <row r="42" spans="1:18" ht="13.5">
      <c r="A42" s="393" t="s">
        <v>181</v>
      </c>
      <c r="B42" s="383">
        <v>309</v>
      </c>
      <c r="C42" s="395">
        <v>0.12</v>
      </c>
      <c r="D42" s="183">
        <v>5</v>
      </c>
      <c r="E42" s="364">
        <v>0</v>
      </c>
      <c r="F42" s="183">
        <v>0</v>
      </c>
      <c r="G42" s="364">
        <v>0</v>
      </c>
      <c r="H42" s="183">
        <v>314</v>
      </c>
      <c r="I42" s="365">
        <v>0.12</v>
      </c>
      <c r="J42" s="307">
        <v>97.4</v>
      </c>
      <c r="K42" s="70">
        <v>98.3</v>
      </c>
      <c r="L42" s="142">
        <f t="shared" si="0"/>
        <v>-0.8999999999999915</v>
      </c>
      <c r="M42" s="368">
        <f t="shared" si="1"/>
        <v>-0.9155645981688622</v>
      </c>
      <c r="N42" s="80">
        <f>Margins!B42</f>
        <v>2950</v>
      </c>
      <c r="O42" s="26">
        <f t="shared" si="2"/>
        <v>14750</v>
      </c>
      <c r="P42" s="26">
        <f t="shared" si="3"/>
        <v>0</v>
      </c>
      <c r="R42" s="26"/>
    </row>
    <row r="43" spans="1:16" ht="13.5">
      <c r="A43" s="393" t="s">
        <v>239</v>
      </c>
      <c r="B43" s="183">
        <v>1886</v>
      </c>
      <c r="C43" s="364">
        <v>0.35</v>
      </c>
      <c r="D43" s="183">
        <v>1</v>
      </c>
      <c r="E43" s="364">
        <v>0</v>
      </c>
      <c r="F43" s="183">
        <v>0</v>
      </c>
      <c r="G43" s="364">
        <v>0</v>
      </c>
      <c r="H43" s="183">
        <v>1887</v>
      </c>
      <c r="I43" s="365">
        <v>0.35</v>
      </c>
      <c r="J43" s="307">
        <v>2676.85</v>
      </c>
      <c r="K43" s="70">
        <v>2679</v>
      </c>
      <c r="L43" s="142">
        <f t="shared" si="0"/>
        <v>-2.150000000000091</v>
      </c>
      <c r="M43" s="368">
        <f t="shared" si="1"/>
        <v>-0.08025382605450133</v>
      </c>
      <c r="N43" s="80">
        <f>Margins!B43</f>
        <v>175</v>
      </c>
      <c r="O43" s="26">
        <f t="shared" si="2"/>
        <v>175</v>
      </c>
      <c r="P43" s="26">
        <f t="shared" si="3"/>
        <v>0</v>
      </c>
    </row>
    <row r="44" spans="1:18" ht="13.5">
      <c r="A44" s="393" t="s">
        <v>211</v>
      </c>
      <c r="B44" s="183">
        <v>3265</v>
      </c>
      <c r="C44" s="364">
        <v>0.49</v>
      </c>
      <c r="D44" s="183">
        <v>158</v>
      </c>
      <c r="E44" s="364">
        <v>0.31</v>
      </c>
      <c r="F44" s="183">
        <v>60</v>
      </c>
      <c r="G44" s="364">
        <v>0.4</v>
      </c>
      <c r="H44" s="183">
        <v>3483</v>
      </c>
      <c r="I44" s="365">
        <v>0.48</v>
      </c>
      <c r="J44" s="307">
        <v>137.8</v>
      </c>
      <c r="K44" s="70">
        <v>137.05</v>
      </c>
      <c r="L44" s="142">
        <f t="shared" si="0"/>
        <v>0.75</v>
      </c>
      <c r="M44" s="368">
        <f t="shared" si="1"/>
        <v>0.5472455308281649</v>
      </c>
      <c r="N44" s="80">
        <f>Margins!B44</f>
        <v>2062</v>
      </c>
      <c r="O44" s="26">
        <f t="shared" si="2"/>
        <v>325796</v>
      </c>
      <c r="P44" s="26">
        <f t="shared" si="3"/>
        <v>123720</v>
      </c>
      <c r="R44" s="107"/>
    </row>
    <row r="45" spans="1:16" ht="13.5">
      <c r="A45" s="393" t="s">
        <v>213</v>
      </c>
      <c r="B45" s="183">
        <v>1748</v>
      </c>
      <c r="C45" s="364">
        <v>-0.08</v>
      </c>
      <c r="D45" s="183">
        <v>0</v>
      </c>
      <c r="E45" s="364">
        <v>0</v>
      </c>
      <c r="F45" s="183">
        <v>0</v>
      </c>
      <c r="G45" s="364">
        <v>0</v>
      </c>
      <c r="H45" s="183">
        <v>1748</v>
      </c>
      <c r="I45" s="365">
        <v>-0.08</v>
      </c>
      <c r="J45" s="307">
        <v>645.6</v>
      </c>
      <c r="K45" s="70">
        <v>642.15</v>
      </c>
      <c r="L45" s="142">
        <f t="shared" si="0"/>
        <v>3.4500000000000455</v>
      </c>
      <c r="M45" s="368">
        <f t="shared" si="1"/>
        <v>0.5372576500817637</v>
      </c>
      <c r="N45" s="80">
        <f>Margins!B45</f>
        <v>650</v>
      </c>
      <c r="O45" s="26">
        <f t="shared" si="2"/>
        <v>0</v>
      </c>
      <c r="P45" s="26">
        <f t="shared" si="3"/>
        <v>0</v>
      </c>
    </row>
    <row r="46" spans="1:16" ht="13.5">
      <c r="A46" s="393" t="s">
        <v>4</v>
      </c>
      <c r="B46" s="183">
        <v>1943</v>
      </c>
      <c r="C46" s="364">
        <v>-0.19</v>
      </c>
      <c r="D46" s="183">
        <v>0</v>
      </c>
      <c r="E46" s="364">
        <v>0</v>
      </c>
      <c r="F46" s="183">
        <v>0</v>
      </c>
      <c r="G46" s="364">
        <v>0</v>
      </c>
      <c r="H46" s="183">
        <v>1943</v>
      </c>
      <c r="I46" s="365">
        <v>-0.19</v>
      </c>
      <c r="J46" s="307">
        <v>1638.45</v>
      </c>
      <c r="K46" s="70">
        <v>1644.5</v>
      </c>
      <c r="L46" s="142">
        <f t="shared" si="0"/>
        <v>-6.0499999999999545</v>
      </c>
      <c r="M46" s="368">
        <f t="shared" si="1"/>
        <v>-0.36789297658862596</v>
      </c>
      <c r="N46" s="80">
        <f>Margins!B46</f>
        <v>300</v>
      </c>
      <c r="O46" s="26">
        <f t="shared" si="2"/>
        <v>0</v>
      </c>
      <c r="P46" s="26">
        <f t="shared" si="3"/>
        <v>0</v>
      </c>
    </row>
    <row r="47" spans="1:16" ht="13.5">
      <c r="A47" s="393" t="s">
        <v>93</v>
      </c>
      <c r="B47" s="183">
        <v>3140</v>
      </c>
      <c r="C47" s="364">
        <v>0.31</v>
      </c>
      <c r="D47" s="183">
        <v>0</v>
      </c>
      <c r="E47" s="364">
        <v>0</v>
      </c>
      <c r="F47" s="183">
        <v>0</v>
      </c>
      <c r="G47" s="364">
        <v>0</v>
      </c>
      <c r="H47" s="183">
        <v>3140</v>
      </c>
      <c r="I47" s="365">
        <v>0.31</v>
      </c>
      <c r="J47" s="307">
        <v>1077.5</v>
      </c>
      <c r="K47" s="70">
        <v>1092.4</v>
      </c>
      <c r="L47" s="142">
        <f t="shared" si="0"/>
        <v>-14.900000000000091</v>
      </c>
      <c r="M47" s="368">
        <f t="shared" si="1"/>
        <v>-1.3639692420358924</v>
      </c>
      <c r="N47" s="80">
        <f>Margins!B47</f>
        <v>400</v>
      </c>
      <c r="O47" s="26">
        <f t="shared" si="2"/>
        <v>0</v>
      </c>
      <c r="P47" s="26">
        <f t="shared" si="3"/>
        <v>0</v>
      </c>
    </row>
    <row r="48" spans="1:16" ht="13.5">
      <c r="A48" s="393" t="s">
        <v>212</v>
      </c>
      <c r="B48" s="183">
        <v>2310</v>
      </c>
      <c r="C48" s="364">
        <v>1.2</v>
      </c>
      <c r="D48" s="183">
        <v>11</v>
      </c>
      <c r="E48" s="364">
        <v>4.5</v>
      </c>
      <c r="F48" s="183">
        <v>2</v>
      </c>
      <c r="G48" s="364">
        <v>0</v>
      </c>
      <c r="H48" s="183">
        <v>2323</v>
      </c>
      <c r="I48" s="365">
        <v>1.2</v>
      </c>
      <c r="J48" s="307">
        <v>730.15</v>
      </c>
      <c r="K48" s="70">
        <v>709.5</v>
      </c>
      <c r="L48" s="142">
        <f t="shared" si="0"/>
        <v>20.649999999999977</v>
      </c>
      <c r="M48" s="368">
        <f t="shared" si="1"/>
        <v>2.910500352360814</v>
      </c>
      <c r="N48" s="80">
        <f>Margins!B48</f>
        <v>400</v>
      </c>
      <c r="O48" s="26">
        <f t="shared" si="2"/>
        <v>4400</v>
      </c>
      <c r="P48" s="26">
        <f t="shared" si="3"/>
        <v>800</v>
      </c>
    </row>
    <row r="49" spans="1:16" ht="13.5">
      <c r="A49" s="393" t="s">
        <v>5</v>
      </c>
      <c r="B49" s="183">
        <v>9119</v>
      </c>
      <c r="C49" s="364">
        <v>-0.23</v>
      </c>
      <c r="D49" s="183">
        <v>625</v>
      </c>
      <c r="E49" s="364">
        <v>-0.34</v>
      </c>
      <c r="F49" s="183">
        <v>28</v>
      </c>
      <c r="G49" s="364">
        <v>-0.73</v>
      </c>
      <c r="H49" s="183">
        <v>9772</v>
      </c>
      <c r="I49" s="365">
        <v>-0.24</v>
      </c>
      <c r="J49" s="307">
        <v>174.95</v>
      </c>
      <c r="K49" s="70">
        <v>174.95</v>
      </c>
      <c r="L49" s="142">
        <f t="shared" si="0"/>
        <v>0</v>
      </c>
      <c r="M49" s="368">
        <f t="shared" si="1"/>
        <v>0</v>
      </c>
      <c r="N49" s="80">
        <f>Margins!B49</f>
        <v>1595</v>
      </c>
      <c r="O49" s="26">
        <f t="shared" si="2"/>
        <v>996875</v>
      </c>
      <c r="P49" s="26">
        <f t="shared" si="3"/>
        <v>44660</v>
      </c>
    </row>
    <row r="50" spans="1:16" ht="13.5">
      <c r="A50" s="393" t="s">
        <v>214</v>
      </c>
      <c r="B50" s="183">
        <v>5824</v>
      </c>
      <c r="C50" s="364">
        <v>0</v>
      </c>
      <c r="D50" s="183">
        <v>542</v>
      </c>
      <c r="E50" s="364">
        <v>-0.34</v>
      </c>
      <c r="F50" s="183">
        <v>108</v>
      </c>
      <c r="G50" s="364">
        <v>-0.45</v>
      </c>
      <c r="H50" s="183">
        <v>6474</v>
      </c>
      <c r="I50" s="365">
        <v>-0.05</v>
      </c>
      <c r="J50" s="307">
        <v>245</v>
      </c>
      <c r="K50" s="70">
        <v>248.3</v>
      </c>
      <c r="L50" s="142">
        <f t="shared" si="0"/>
        <v>-3.3000000000000114</v>
      </c>
      <c r="M50" s="368">
        <f t="shared" si="1"/>
        <v>-1.3290374546919095</v>
      </c>
      <c r="N50" s="80">
        <f>Margins!B50</f>
        <v>1000</v>
      </c>
      <c r="O50" s="26">
        <f t="shared" si="2"/>
        <v>542000</v>
      </c>
      <c r="P50" s="26">
        <f t="shared" si="3"/>
        <v>108000</v>
      </c>
    </row>
    <row r="51" spans="1:16" ht="13.5">
      <c r="A51" s="393" t="s">
        <v>215</v>
      </c>
      <c r="B51" s="183">
        <v>2560</v>
      </c>
      <c r="C51" s="364">
        <v>-0.41</v>
      </c>
      <c r="D51" s="183">
        <v>66</v>
      </c>
      <c r="E51" s="364">
        <v>-0.62</v>
      </c>
      <c r="F51" s="183">
        <v>5</v>
      </c>
      <c r="G51" s="364">
        <v>-0.8</v>
      </c>
      <c r="H51" s="183">
        <v>2631</v>
      </c>
      <c r="I51" s="365">
        <v>-0.42</v>
      </c>
      <c r="J51" s="307">
        <v>316.35</v>
      </c>
      <c r="K51" s="70">
        <v>326.35</v>
      </c>
      <c r="L51" s="142">
        <f t="shared" si="0"/>
        <v>-10</v>
      </c>
      <c r="M51" s="368">
        <f t="shared" si="1"/>
        <v>-3.0641948827945455</v>
      </c>
      <c r="N51" s="80">
        <f>Margins!B51</f>
        <v>1300</v>
      </c>
      <c r="O51" s="26">
        <f t="shared" si="2"/>
        <v>85800</v>
      </c>
      <c r="P51" s="26">
        <f t="shared" si="3"/>
        <v>6500</v>
      </c>
    </row>
    <row r="52" spans="1:16" ht="13.5">
      <c r="A52" s="393" t="s">
        <v>57</v>
      </c>
      <c r="B52" s="183">
        <v>7547</v>
      </c>
      <c r="C52" s="364">
        <v>0.65</v>
      </c>
      <c r="D52" s="183">
        <v>10</v>
      </c>
      <c r="E52" s="364">
        <v>-0.44</v>
      </c>
      <c r="F52" s="183">
        <v>0</v>
      </c>
      <c r="G52" s="364">
        <v>0</v>
      </c>
      <c r="H52" s="183">
        <v>7557</v>
      </c>
      <c r="I52" s="365">
        <v>0.65</v>
      </c>
      <c r="J52" s="307">
        <v>1546.4</v>
      </c>
      <c r="K52" s="70">
        <v>1587</v>
      </c>
      <c r="L52" s="142">
        <f t="shared" si="0"/>
        <v>-40.59999999999991</v>
      </c>
      <c r="M52" s="368">
        <f t="shared" si="1"/>
        <v>-2.558286074354122</v>
      </c>
      <c r="N52" s="80">
        <f>Margins!B52</f>
        <v>300</v>
      </c>
      <c r="O52" s="26">
        <f t="shared" si="2"/>
        <v>3000</v>
      </c>
      <c r="P52" s="26">
        <f t="shared" si="3"/>
        <v>0</v>
      </c>
    </row>
    <row r="53" spans="1:16" ht="13.5">
      <c r="A53" s="393" t="s">
        <v>216</v>
      </c>
      <c r="B53" s="183">
        <v>9579</v>
      </c>
      <c r="C53" s="364">
        <v>-0.05</v>
      </c>
      <c r="D53" s="183">
        <v>294</v>
      </c>
      <c r="E53" s="364">
        <v>0.16</v>
      </c>
      <c r="F53" s="183">
        <v>30</v>
      </c>
      <c r="G53" s="364">
        <v>-0.3</v>
      </c>
      <c r="H53" s="183">
        <v>9903</v>
      </c>
      <c r="I53" s="365">
        <v>-0.04</v>
      </c>
      <c r="J53" s="307">
        <v>880.05</v>
      </c>
      <c r="K53" s="70">
        <v>872.35</v>
      </c>
      <c r="L53" s="142">
        <f t="shared" si="0"/>
        <v>7.699999999999932</v>
      </c>
      <c r="M53" s="368">
        <f t="shared" si="1"/>
        <v>0.8826732389522476</v>
      </c>
      <c r="N53" s="80">
        <f>Margins!B53</f>
        <v>700</v>
      </c>
      <c r="O53" s="26">
        <f t="shared" si="2"/>
        <v>205800</v>
      </c>
      <c r="P53" s="26">
        <f t="shared" si="3"/>
        <v>21000</v>
      </c>
    </row>
    <row r="54" spans="1:16" ht="13.5">
      <c r="A54" s="393" t="s">
        <v>156</v>
      </c>
      <c r="B54" s="183">
        <v>963</v>
      </c>
      <c r="C54" s="364">
        <v>-0.18</v>
      </c>
      <c r="D54" s="183">
        <v>96</v>
      </c>
      <c r="E54" s="364">
        <v>-0.39</v>
      </c>
      <c r="F54" s="183">
        <v>15</v>
      </c>
      <c r="G54" s="364">
        <v>-0.12</v>
      </c>
      <c r="H54" s="183">
        <v>1074</v>
      </c>
      <c r="I54" s="365">
        <v>-0.21</v>
      </c>
      <c r="J54" s="307">
        <v>77.55</v>
      </c>
      <c r="K54" s="70">
        <v>78.2</v>
      </c>
      <c r="L54" s="142">
        <f t="shared" si="0"/>
        <v>-0.6500000000000057</v>
      </c>
      <c r="M54" s="368">
        <f t="shared" si="1"/>
        <v>-0.8312020460358128</v>
      </c>
      <c r="N54" s="80">
        <f>Margins!B54</f>
        <v>4800</v>
      </c>
      <c r="O54" s="26">
        <f t="shared" si="2"/>
        <v>460800</v>
      </c>
      <c r="P54" s="26">
        <f t="shared" si="3"/>
        <v>72000</v>
      </c>
    </row>
    <row r="55" spans="1:16" ht="13.5">
      <c r="A55" s="393" t="s">
        <v>200</v>
      </c>
      <c r="B55" s="183">
        <v>428</v>
      </c>
      <c r="C55" s="364">
        <v>-0.53</v>
      </c>
      <c r="D55" s="183">
        <v>52</v>
      </c>
      <c r="E55" s="364">
        <v>-0.51</v>
      </c>
      <c r="F55" s="183">
        <v>8</v>
      </c>
      <c r="G55" s="364">
        <v>-0.43</v>
      </c>
      <c r="H55" s="183">
        <v>488</v>
      </c>
      <c r="I55" s="365">
        <v>-0.53</v>
      </c>
      <c r="J55" s="307">
        <v>77.95</v>
      </c>
      <c r="K55" s="70">
        <v>78.8</v>
      </c>
      <c r="L55" s="142">
        <f t="shared" si="0"/>
        <v>-0.8499999999999943</v>
      </c>
      <c r="M55" s="368">
        <f t="shared" si="1"/>
        <v>-1.0786802030456781</v>
      </c>
      <c r="N55" s="80">
        <f>Margins!B55</f>
        <v>5900</v>
      </c>
      <c r="O55" s="26">
        <f t="shared" si="2"/>
        <v>306800</v>
      </c>
      <c r="P55" s="26">
        <f t="shared" si="3"/>
        <v>47200</v>
      </c>
    </row>
    <row r="56" spans="1:18" ht="13.5">
      <c r="A56" s="393" t="s">
        <v>191</v>
      </c>
      <c r="B56" s="383">
        <v>502</v>
      </c>
      <c r="C56" s="395">
        <v>-0.03</v>
      </c>
      <c r="D56" s="183">
        <v>29</v>
      </c>
      <c r="E56" s="364">
        <v>1.42</v>
      </c>
      <c r="F56" s="183">
        <v>16</v>
      </c>
      <c r="G56" s="364">
        <v>4.33</v>
      </c>
      <c r="H56" s="183">
        <v>547</v>
      </c>
      <c r="I56" s="365">
        <v>0.03</v>
      </c>
      <c r="J56" s="307">
        <v>13.3</v>
      </c>
      <c r="K56" s="70">
        <v>12.85</v>
      </c>
      <c r="L56" s="142">
        <f t="shared" si="0"/>
        <v>0.45000000000000107</v>
      </c>
      <c r="M56" s="368">
        <f t="shared" si="1"/>
        <v>3.5019455252918372</v>
      </c>
      <c r="N56" s="80">
        <f>Margins!B56</f>
        <v>31500</v>
      </c>
      <c r="O56" s="26">
        <f t="shared" si="2"/>
        <v>913500</v>
      </c>
      <c r="P56" s="26">
        <f t="shared" si="3"/>
        <v>504000</v>
      </c>
      <c r="R56" s="26"/>
    </row>
    <row r="57" spans="1:16" ht="13.5">
      <c r="A57" s="393" t="s">
        <v>157</v>
      </c>
      <c r="B57" s="183">
        <v>2167</v>
      </c>
      <c r="C57" s="364">
        <v>-0.03</v>
      </c>
      <c r="D57" s="183">
        <v>33</v>
      </c>
      <c r="E57" s="364">
        <v>0.1</v>
      </c>
      <c r="F57" s="183">
        <v>0</v>
      </c>
      <c r="G57" s="364">
        <v>0</v>
      </c>
      <c r="H57" s="183">
        <v>2200</v>
      </c>
      <c r="I57" s="365">
        <v>-0.03</v>
      </c>
      <c r="J57" s="307">
        <v>152.6</v>
      </c>
      <c r="K57" s="70">
        <v>149.85</v>
      </c>
      <c r="L57" s="142">
        <f t="shared" si="0"/>
        <v>2.75</v>
      </c>
      <c r="M57" s="368">
        <f t="shared" si="1"/>
        <v>1.8351685018351684</v>
      </c>
      <c r="N57" s="80">
        <f>Margins!B57</f>
        <v>1750</v>
      </c>
      <c r="O57" s="26">
        <f t="shared" si="2"/>
        <v>57750</v>
      </c>
      <c r="P57" s="26">
        <f t="shared" si="3"/>
        <v>0</v>
      </c>
    </row>
    <row r="58" spans="1:18" ht="13.5">
      <c r="A58" s="393" t="s">
        <v>192</v>
      </c>
      <c r="B58" s="383">
        <v>19814</v>
      </c>
      <c r="C58" s="395">
        <v>2.75</v>
      </c>
      <c r="D58" s="183">
        <v>1711</v>
      </c>
      <c r="E58" s="364">
        <v>3.25</v>
      </c>
      <c r="F58" s="183">
        <v>178</v>
      </c>
      <c r="G58" s="364">
        <v>3.34</v>
      </c>
      <c r="H58" s="183">
        <v>21703</v>
      </c>
      <c r="I58" s="365">
        <v>2.79</v>
      </c>
      <c r="J58" s="307">
        <v>225.25</v>
      </c>
      <c r="K58" s="70">
        <v>213.5</v>
      </c>
      <c r="L58" s="142">
        <f t="shared" si="0"/>
        <v>11.75</v>
      </c>
      <c r="M58" s="368">
        <f t="shared" si="1"/>
        <v>5.50351288056206</v>
      </c>
      <c r="N58" s="80">
        <f>Margins!B58</f>
        <v>1450</v>
      </c>
      <c r="O58" s="26">
        <f t="shared" si="2"/>
        <v>2480950</v>
      </c>
      <c r="P58" s="26">
        <f t="shared" si="3"/>
        <v>258100</v>
      </c>
      <c r="R58" s="26"/>
    </row>
    <row r="59" spans="1:18" ht="13.5">
      <c r="A59" s="393" t="s">
        <v>182</v>
      </c>
      <c r="B59" s="383">
        <v>493</v>
      </c>
      <c r="C59" s="395">
        <v>0.85</v>
      </c>
      <c r="D59" s="183">
        <v>22</v>
      </c>
      <c r="E59" s="364">
        <v>0.57</v>
      </c>
      <c r="F59" s="183">
        <v>2</v>
      </c>
      <c r="G59" s="364">
        <v>0</v>
      </c>
      <c r="H59" s="183">
        <v>517</v>
      </c>
      <c r="I59" s="365">
        <v>0.83</v>
      </c>
      <c r="J59" s="307">
        <v>44.3</v>
      </c>
      <c r="K59" s="70">
        <v>44</v>
      </c>
      <c r="L59" s="142">
        <f t="shared" si="0"/>
        <v>0.29999999999999716</v>
      </c>
      <c r="M59" s="368">
        <f t="shared" si="1"/>
        <v>0.6818181818181753</v>
      </c>
      <c r="N59" s="80">
        <f>Margins!B59</f>
        <v>7700</v>
      </c>
      <c r="O59" s="26">
        <f t="shared" si="2"/>
        <v>169400</v>
      </c>
      <c r="P59" s="26">
        <f t="shared" si="3"/>
        <v>15400</v>
      </c>
      <c r="R59" s="26"/>
    </row>
    <row r="60" spans="1:16" ht="13.5">
      <c r="A60" s="393" t="s">
        <v>217</v>
      </c>
      <c r="B60" s="183">
        <v>6849</v>
      </c>
      <c r="C60" s="364">
        <v>-0.39</v>
      </c>
      <c r="D60" s="183">
        <v>373</v>
      </c>
      <c r="E60" s="364">
        <v>-0.63</v>
      </c>
      <c r="F60" s="183">
        <v>85</v>
      </c>
      <c r="G60" s="364">
        <v>-0.67</v>
      </c>
      <c r="H60" s="183">
        <v>7307</v>
      </c>
      <c r="I60" s="365">
        <v>-0.42</v>
      </c>
      <c r="J60" s="307">
        <v>2225.55</v>
      </c>
      <c r="K60" s="70">
        <v>2256.5</v>
      </c>
      <c r="L60" s="142">
        <f t="shared" si="0"/>
        <v>-30.949999999999818</v>
      </c>
      <c r="M60" s="368">
        <f t="shared" si="1"/>
        <v>-1.3715931752714299</v>
      </c>
      <c r="N60" s="80">
        <f>Margins!B60</f>
        <v>200</v>
      </c>
      <c r="O60" s="26">
        <f t="shared" si="2"/>
        <v>74600</v>
      </c>
      <c r="P60" s="26">
        <f t="shared" si="3"/>
        <v>17000</v>
      </c>
    </row>
    <row r="61" spans="1:16" ht="13.5">
      <c r="A61" s="393" t="s">
        <v>158</v>
      </c>
      <c r="B61" s="183">
        <v>153</v>
      </c>
      <c r="C61" s="364">
        <v>0.13</v>
      </c>
      <c r="D61" s="183">
        <v>0</v>
      </c>
      <c r="E61" s="364">
        <v>0</v>
      </c>
      <c r="F61" s="183">
        <v>0</v>
      </c>
      <c r="G61" s="364">
        <v>0</v>
      </c>
      <c r="H61" s="183">
        <v>153</v>
      </c>
      <c r="I61" s="365">
        <v>0.13</v>
      </c>
      <c r="J61" s="307">
        <v>115.05</v>
      </c>
      <c r="K61" s="70">
        <v>116.25</v>
      </c>
      <c r="L61" s="142">
        <f t="shared" si="0"/>
        <v>-1.2000000000000028</v>
      </c>
      <c r="M61" s="368">
        <f t="shared" si="1"/>
        <v>-1.0322580645161314</v>
      </c>
      <c r="N61" s="80">
        <f>Margins!B61</f>
        <v>2950</v>
      </c>
      <c r="O61" s="26">
        <f t="shared" si="2"/>
        <v>0</v>
      </c>
      <c r="P61" s="26">
        <f t="shared" si="3"/>
        <v>0</v>
      </c>
    </row>
    <row r="62" spans="1:16" ht="13.5">
      <c r="A62" s="393" t="s">
        <v>104</v>
      </c>
      <c r="B62" s="183">
        <v>407</v>
      </c>
      <c r="C62" s="364">
        <v>-0.62</v>
      </c>
      <c r="D62" s="183">
        <v>0</v>
      </c>
      <c r="E62" s="364">
        <v>0</v>
      </c>
      <c r="F62" s="183">
        <v>0</v>
      </c>
      <c r="G62" s="364">
        <v>0</v>
      </c>
      <c r="H62" s="183">
        <v>407</v>
      </c>
      <c r="I62" s="365">
        <v>-0.62</v>
      </c>
      <c r="J62" s="307">
        <v>503.95</v>
      </c>
      <c r="K62" s="70">
        <v>515</v>
      </c>
      <c r="L62" s="142">
        <f t="shared" si="0"/>
        <v>-11.050000000000011</v>
      </c>
      <c r="M62" s="368">
        <f t="shared" si="1"/>
        <v>-2.145631067961167</v>
      </c>
      <c r="N62" s="80">
        <f>Margins!B62</f>
        <v>600</v>
      </c>
      <c r="O62" s="26">
        <f t="shared" si="2"/>
        <v>0</v>
      </c>
      <c r="P62" s="26">
        <f t="shared" si="3"/>
        <v>0</v>
      </c>
    </row>
    <row r="63" spans="1:16" ht="13.5">
      <c r="A63" s="393" t="s">
        <v>48</v>
      </c>
      <c r="B63" s="183">
        <v>3781</v>
      </c>
      <c r="C63" s="364">
        <v>-0.44</v>
      </c>
      <c r="D63" s="183">
        <v>169</v>
      </c>
      <c r="E63" s="364">
        <v>-0.35</v>
      </c>
      <c r="F63" s="183">
        <v>10</v>
      </c>
      <c r="G63" s="364">
        <v>-0.29</v>
      </c>
      <c r="H63" s="183">
        <v>3960</v>
      </c>
      <c r="I63" s="365">
        <v>-0.44</v>
      </c>
      <c r="J63" s="307">
        <v>284.1</v>
      </c>
      <c r="K63" s="70">
        <v>282.45</v>
      </c>
      <c r="L63" s="142">
        <f t="shared" si="0"/>
        <v>1.650000000000034</v>
      </c>
      <c r="M63" s="368">
        <f t="shared" si="1"/>
        <v>0.5841741901221575</v>
      </c>
      <c r="N63" s="80">
        <f>Margins!B63</f>
        <v>1100</v>
      </c>
      <c r="O63" s="26">
        <f t="shared" si="2"/>
        <v>185900</v>
      </c>
      <c r="P63" s="26">
        <f t="shared" si="3"/>
        <v>11000</v>
      </c>
    </row>
    <row r="64" spans="1:16" ht="13.5">
      <c r="A64" s="393" t="s">
        <v>6</v>
      </c>
      <c r="B64" s="183">
        <v>5660</v>
      </c>
      <c r="C64" s="364">
        <v>0.01</v>
      </c>
      <c r="D64" s="183">
        <v>424</v>
      </c>
      <c r="E64" s="364">
        <v>-0.21</v>
      </c>
      <c r="F64" s="183">
        <v>73</v>
      </c>
      <c r="G64" s="364">
        <v>-0.06</v>
      </c>
      <c r="H64" s="183">
        <v>6157</v>
      </c>
      <c r="I64" s="365">
        <v>-0.01</v>
      </c>
      <c r="J64" s="307">
        <v>181.35</v>
      </c>
      <c r="K64" s="70">
        <v>183.85</v>
      </c>
      <c r="L64" s="142">
        <f t="shared" si="0"/>
        <v>-2.5</v>
      </c>
      <c r="M64" s="368">
        <f t="shared" si="1"/>
        <v>-1.3598041881968996</v>
      </c>
      <c r="N64" s="80">
        <f>Margins!B64</f>
        <v>1125</v>
      </c>
      <c r="O64" s="26">
        <f t="shared" si="2"/>
        <v>477000</v>
      </c>
      <c r="P64" s="26">
        <f t="shared" si="3"/>
        <v>82125</v>
      </c>
    </row>
    <row r="65" spans="1:18" ht="13.5">
      <c r="A65" s="393" t="s">
        <v>193</v>
      </c>
      <c r="B65" s="383">
        <v>21535</v>
      </c>
      <c r="C65" s="395">
        <v>-0.09</v>
      </c>
      <c r="D65" s="183">
        <v>409</v>
      </c>
      <c r="E65" s="364">
        <v>-0.47</v>
      </c>
      <c r="F65" s="183">
        <v>104</v>
      </c>
      <c r="G65" s="364">
        <v>-0.17</v>
      </c>
      <c r="H65" s="183">
        <v>22048</v>
      </c>
      <c r="I65" s="365">
        <v>-0.1</v>
      </c>
      <c r="J65" s="307">
        <v>388.55</v>
      </c>
      <c r="K65" s="70">
        <v>378.15</v>
      </c>
      <c r="L65" s="142">
        <f aca="true" t="shared" si="4" ref="L65:L126">J65-K65</f>
        <v>10.400000000000034</v>
      </c>
      <c r="M65" s="368">
        <f aca="true" t="shared" si="5" ref="M65:M126">L65/K65*100</f>
        <v>2.750231389660197</v>
      </c>
      <c r="N65" s="80">
        <f>Margins!B65</f>
        <v>1000</v>
      </c>
      <c r="O65" s="26">
        <f t="shared" si="2"/>
        <v>409000</v>
      </c>
      <c r="P65" s="26">
        <f t="shared" si="3"/>
        <v>104000</v>
      </c>
      <c r="R65" s="26"/>
    </row>
    <row r="66" spans="1:18" ht="13.5">
      <c r="A66" s="393" t="s">
        <v>183</v>
      </c>
      <c r="B66" s="383">
        <v>992</v>
      </c>
      <c r="C66" s="395">
        <v>-0.23</v>
      </c>
      <c r="D66" s="183">
        <v>0</v>
      </c>
      <c r="E66" s="364">
        <v>-1</v>
      </c>
      <c r="F66" s="183">
        <v>0</v>
      </c>
      <c r="G66" s="364">
        <v>0</v>
      </c>
      <c r="H66" s="183">
        <v>992</v>
      </c>
      <c r="I66" s="365">
        <v>-0.24</v>
      </c>
      <c r="J66" s="307">
        <v>544.65</v>
      </c>
      <c r="K66" s="70">
        <v>534.1</v>
      </c>
      <c r="L66" s="142">
        <f t="shared" si="4"/>
        <v>10.549999999999955</v>
      </c>
      <c r="M66" s="368">
        <f t="shared" si="5"/>
        <v>1.97528552705485</v>
      </c>
      <c r="N66" s="80">
        <f>Margins!B66</f>
        <v>600</v>
      </c>
      <c r="O66" s="26">
        <f aca="true" t="shared" si="6" ref="O66:O126">D66*N66</f>
        <v>0</v>
      </c>
      <c r="P66" s="26">
        <f aca="true" t="shared" si="7" ref="P66:P126">F66*N66</f>
        <v>0</v>
      </c>
      <c r="R66" s="26"/>
    </row>
    <row r="67" spans="1:16" ht="13.5">
      <c r="A67" s="393" t="s">
        <v>147</v>
      </c>
      <c r="B67" s="183">
        <v>13858</v>
      </c>
      <c r="C67" s="364">
        <v>1.01</v>
      </c>
      <c r="D67" s="183">
        <v>68</v>
      </c>
      <c r="E67" s="364">
        <v>0.79</v>
      </c>
      <c r="F67" s="183">
        <v>5</v>
      </c>
      <c r="G67" s="364">
        <v>1.5</v>
      </c>
      <c r="H67" s="183">
        <v>13931</v>
      </c>
      <c r="I67" s="365">
        <v>1.01</v>
      </c>
      <c r="J67" s="307">
        <v>719.5</v>
      </c>
      <c r="K67" s="70">
        <v>687.6</v>
      </c>
      <c r="L67" s="142">
        <f t="shared" si="4"/>
        <v>31.899999999999977</v>
      </c>
      <c r="M67" s="368">
        <f t="shared" si="5"/>
        <v>4.639325189063405</v>
      </c>
      <c r="N67" s="80">
        <f>Margins!B67</f>
        <v>400</v>
      </c>
      <c r="O67" s="26">
        <f t="shared" si="6"/>
        <v>27200</v>
      </c>
      <c r="P67" s="26">
        <f t="shared" si="7"/>
        <v>2000</v>
      </c>
    </row>
    <row r="68" spans="1:16" ht="13.5">
      <c r="A68" s="393" t="s">
        <v>159</v>
      </c>
      <c r="B68" s="183">
        <v>233</v>
      </c>
      <c r="C68" s="364">
        <v>0.13</v>
      </c>
      <c r="D68" s="183">
        <v>0</v>
      </c>
      <c r="E68" s="364">
        <v>0</v>
      </c>
      <c r="F68" s="183">
        <v>0</v>
      </c>
      <c r="G68" s="364">
        <v>0</v>
      </c>
      <c r="H68" s="183">
        <v>233</v>
      </c>
      <c r="I68" s="365">
        <v>0.13</v>
      </c>
      <c r="J68" s="307">
        <v>1980.85</v>
      </c>
      <c r="K68" s="70">
        <v>1976.45</v>
      </c>
      <c r="L68" s="142">
        <f t="shared" si="4"/>
        <v>4.399999999999864</v>
      </c>
      <c r="M68" s="368">
        <f t="shared" si="5"/>
        <v>0.2226213665916094</v>
      </c>
      <c r="N68" s="80">
        <f>Margins!B68</f>
        <v>250</v>
      </c>
      <c r="O68" s="26">
        <f t="shared" si="6"/>
        <v>0</v>
      </c>
      <c r="P68" s="26">
        <f t="shared" si="7"/>
        <v>0</v>
      </c>
    </row>
    <row r="69" spans="1:16" ht="13.5">
      <c r="A69" s="393" t="s">
        <v>148</v>
      </c>
      <c r="B69" s="183">
        <v>264</v>
      </c>
      <c r="C69" s="364">
        <v>-0.66</v>
      </c>
      <c r="D69" s="183">
        <v>46</v>
      </c>
      <c r="E69" s="364">
        <v>-0.58</v>
      </c>
      <c r="F69" s="183">
        <v>0</v>
      </c>
      <c r="G69" s="364">
        <v>-1</v>
      </c>
      <c r="H69" s="183">
        <v>310</v>
      </c>
      <c r="I69" s="365">
        <v>-0.65</v>
      </c>
      <c r="J69" s="307">
        <v>31.9</v>
      </c>
      <c r="K69" s="70">
        <v>32.3</v>
      </c>
      <c r="L69" s="142">
        <f t="shared" si="4"/>
        <v>-0.3999999999999986</v>
      </c>
      <c r="M69" s="368">
        <f t="shared" si="5"/>
        <v>-1.2383900928792526</v>
      </c>
      <c r="N69" s="80">
        <f>Margins!B69</f>
        <v>12500</v>
      </c>
      <c r="O69" s="26">
        <f t="shared" si="6"/>
        <v>575000</v>
      </c>
      <c r="P69" s="26">
        <f t="shared" si="7"/>
        <v>0</v>
      </c>
    </row>
    <row r="70" spans="1:18" ht="13.5">
      <c r="A70" s="393" t="s">
        <v>184</v>
      </c>
      <c r="B70" s="383">
        <v>644</v>
      </c>
      <c r="C70" s="395">
        <v>0.29</v>
      </c>
      <c r="D70" s="183">
        <v>1</v>
      </c>
      <c r="E70" s="364">
        <v>0</v>
      </c>
      <c r="F70" s="183">
        <v>0</v>
      </c>
      <c r="G70" s="364">
        <v>0</v>
      </c>
      <c r="H70" s="183">
        <v>645</v>
      </c>
      <c r="I70" s="365">
        <v>0.29</v>
      </c>
      <c r="J70" s="307">
        <v>118.7</v>
      </c>
      <c r="K70" s="70">
        <v>118.55</v>
      </c>
      <c r="L70" s="142">
        <f t="shared" si="4"/>
        <v>0.15000000000000568</v>
      </c>
      <c r="M70" s="368">
        <f t="shared" si="5"/>
        <v>0.12652889076339577</v>
      </c>
      <c r="N70" s="80">
        <f>Margins!B70</f>
        <v>4000</v>
      </c>
      <c r="O70" s="26">
        <f t="shared" si="6"/>
        <v>4000</v>
      </c>
      <c r="P70" s="26">
        <f t="shared" si="7"/>
        <v>0</v>
      </c>
      <c r="R70" s="26"/>
    </row>
    <row r="71" spans="1:18" ht="13.5">
      <c r="A71" s="393" t="s">
        <v>194</v>
      </c>
      <c r="B71" s="383">
        <v>747</v>
      </c>
      <c r="C71" s="395">
        <v>3.61</v>
      </c>
      <c r="D71" s="183">
        <v>3</v>
      </c>
      <c r="E71" s="364">
        <v>0</v>
      </c>
      <c r="F71" s="183">
        <v>0</v>
      </c>
      <c r="G71" s="364">
        <v>0</v>
      </c>
      <c r="H71" s="183">
        <v>750</v>
      </c>
      <c r="I71" s="365">
        <v>3.63</v>
      </c>
      <c r="J71" s="307">
        <v>114.2</v>
      </c>
      <c r="K71" s="70">
        <v>111.3</v>
      </c>
      <c r="L71" s="142">
        <f t="shared" si="4"/>
        <v>2.9000000000000057</v>
      </c>
      <c r="M71" s="368">
        <f t="shared" si="5"/>
        <v>2.605570530098837</v>
      </c>
      <c r="N71" s="80">
        <f>Margins!B71</f>
        <v>2500</v>
      </c>
      <c r="O71" s="26">
        <f t="shared" si="6"/>
        <v>7500</v>
      </c>
      <c r="P71" s="26">
        <f t="shared" si="7"/>
        <v>0</v>
      </c>
      <c r="R71" s="26"/>
    </row>
    <row r="72" spans="1:16" ht="13.5">
      <c r="A72" s="393" t="s">
        <v>160</v>
      </c>
      <c r="B72" s="183">
        <v>282</v>
      </c>
      <c r="C72" s="364">
        <v>-0.43</v>
      </c>
      <c r="D72" s="183">
        <v>8</v>
      </c>
      <c r="E72" s="364">
        <v>1</v>
      </c>
      <c r="F72" s="183">
        <v>28</v>
      </c>
      <c r="G72" s="364">
        <v>0</v>
      </c>
      <c r="H72" s="183">
        <v>318</v>
      </c>
      <c r="I72" s="365">
        <v>-0.37</v>
      </c>
      <c r="J72" s="307">
        <v>171.05</v>
      </c>
      <c r="K72" s="70">
        <v>171.3</v>
      </c>
      <c r="L72" s="142">
        <f t="shared" si="4"/>
        <v>-0.25</v>
      </c>
      <c r="M72" s="368">
        <f t="shared" si="5"/>
        <v>-0.14594279042615294</v>
      </c>
      <c r="N72" s="80">
        <f>Margins!B72</f>
        <v>1700</v>
      </c>
      <c r="O72" s="26">
        <f t="shared" si="6"/>
        <v>13600</v>
      </c>
      <c r="P72" s="26">
        <f t="shared" si="7"/>
        <v>47600</v>
      </c>
    </row>
    <row r="73" spans="1:16" ht="13.5">
      <c r="A73" s="393" t="s">
        <v>226</v>
      </c>
      <c r="B73" s="183">
        <v>12080</v>
      </c>
      <c r="C73" s="364">
        <v>0.62</v>
      </c>
      <c r="D73" s="183">
        <v>348</v>
      </c>
      <c r="E73" s="364">
        <v>0.47</v>
      </c>
      <c r="F73" s="183">
        <v>4</v>
      </c>
      <c r="G73" s="364">
        <v>3</v>
      </c>
      <c r="H73" s="183">
        <v>12432</v>
      </c>
      <c r="I73" s="365">
        <v>0.61</v>
      </c>
      <c r="J73" s="307">
        <v>1373.95</v>
      </c>
      <c r="K73" s="70">
        <v>1347.3</v>
      </c>
      <c r="L73" s="142">
        <f t="shared" si="4"/>
        <v>26.65000000000009</v>
      </c>
      <c r="M73" s="368">
        <f t="shared" si="5"/>
        <v>1.9780301343427664</v>
      </c>
      <c r="N73" s="80">
        <f>Margins!B73</f>
        <v>200</v>
      </c>
      <c r="O73" s="26">
        <f t="shared" si="6"/>
        <v>69600</v>
      </c>
      <c r="P73" s="26">
        <f t="shared" si="7"/>
        <v>800</v>
      </c>
    </row>
    <row r="74" spans="1:16" ht="13.5">
      <c r="A74" s="393" t="s">
        <v>7</v>
      </c>
      <c r="B74" s="183">
        <v>4098</v>
      </c>
      <c r="C74" s="364">
        <v>-0.1</v>
      </c>
      <c r="D74" s="183">
        <v>20</v>
      </c>
      <c r="E74" s="364">
        <v>-0.66</v>
      </c>
      <c r="F74" s="183">
        <v>1</v>
      </c>
      <c r="G74" s="364">
        <v>-0.86</v>
      </c>
      <c r="H74" s="183">
        <v>4119</v>
      </c>
      <c r="I74" s="365">
        <v>-0.11</v>
      </c>
      <c r="J74" s="307">
        <v>839.8</v>
      </c>
      <c r="K74" s="70">
        <v>838.45</v>
      </c>
      <c r="L74" s="142">
        <f t="shared" si="4"/>
        <v>1.349999999999909</v>
      </c>
      <c r="M74" s="368">
        <f t="shared" si="5"/>
        <v>0.16101139006499005</v>
      </c>
      <c r="N74" s="80">
        <f>Margins!B74</f>
        <v>625</v>
      </c>
      <c r="O74" s="26">
        <f t="shared" si="6"/>
        <v>12500</v>
      </c>
      <c r="P74" s="26">
        <f t="shared" si="7"/>
        <v>625</v>
      </c>
    </row>
    <row r="75" spans="1:18" ht="13.5">
      <c r="A75" s="393" t="s">
        <v>185</v>
      </c>
      <c r="B75" s="383">
        <v>2118</v>
      </c>
      <c r="C75" s="395">
        <v>0.99</v>
      </c>
      <c r="D75" s="183">
        <v>0</v>
      </c>
      <c r="E75" s="364">
        <v>0</v>
      </c>
      <c r="F75" s="183">
        <v>0</v>
      </c>
      <c r="G75" s="364">
        <v>0</v>
      </c>
      <c r="H75" s="183">
        <v>2118</v>
      </c>
      <c r="I75" s="365">
        <v>0.99</v>
      </c>
      <c r="J75" s="307">
        <v>454.3</v>
      </c>
      <c r="K75" s="70">
        <v>443.05</v>
      </c>
      <c r="L75" s="142">
        <f t="shared" si="4"/>
        <v>11.25</v>
      </c>
      <c r="M75" s="368">
        <f t="shared" si="5"/>
        <v>2.5392167926870557</v>
      </c>
      <c r="N75" s="80">
        <f>Margins!B75</f>
        <v>1200</v>
      </c>
      <c r="O75" s="26">
        <f t="shared" si="6"/>
        <v>0</v>
      </c>
      <c r="P75" s="26">
        <f t="shared" si="7"/>
        <v>0</v>
      </c>
      <c r="R75" s="26"/>
    </row>
    <row r="76" spans="1:16" ht="13.5">
      <c r="A76" s="393" t="s">
        <v>240</v>
      </c>
      <c r="B76" s="183">
        <v>4364</v>
      </c>
      <c r="C76" s="364">
        <v>-0.13</v>
      </c>
      <c r="D76" s="183">
        <v>75</v>
      </c>
      <c r="E76" s="364">
        <v>-0.44</v>
      </c>
      <c r="F76" s="183">
        <v>0</v>
      </c>
      <c r="G76" s="364">
        <v>-1</v>
      </c>
      <c r="H76" s="183">
        <v>4439</v>
      </c>
      <c r="I76" s="365">
        <v>-0.14</v>
      </c>
      <c r="J76" s="307">
        <v>896.75</v>
      </c>
      <c r="K76" s="70">
        <v>885.05</v>
      </c>
      <c r="L76" s="142">
        <f t="shared" si="4"/>
        <v>11.700000000000045</v>
      </c>
      <c r="M76" s="368">
        <f t="shared" si="5"/>
        <v>1.321959211343997</v>
      </c>
      <c r="N76" s="80">
        <f>Margins!B76</f>
        <v>400</v>
      </c>
      <c r="O76" s="26">
        <f t="shared" si="6"/>
        <v>30000</v>
      </c>
      <c r="P76" s="26">
        <f t="shared" si="7"/>
        <v>0</v>
      </c>
    </row>
    <row r="77" spans="1:16" ht="13.5">
      <c r="A77" s="393" t="s">
        <v>223</v>
      </c>
      <c r="B77" s="183">
        <v>2060</v>
      </c>
      <c r="C77" s="364">
        <v>-0.39</v>
      </c>
      <c r="D77" s="183">
        <v>473</v>
      </c>
      <c r="E77" s="364">
        <v>-0.46</v>
      </c>
      <c r="F77" s="183">
        <v>101</v>
      </c>
      <c r="G77" s="364">
        <v>-0.68</v>
      </c>
      <c r="H77" s="183">
        <v>2634</v>
      </c>
      <c r="I77" s="365">
        <v>-0.43</v>
      </c>
      <c r="J77" s="307">
        <v>274.4</v>
      </c>
      <c r="K77" s="70">
        <v>274.45</v>
      </c>
      <c r="L77" s="142">
        <f t="shared" si="4"/>
        <v>-0.05000000000001137</v>
      </c>
      <c r="M77" s="368">
        <f t="shared" si="5"/>
        <v>-0.018218254691204725</v>
      </c>
      <c r="N77" s="80">
        <f>Margins!B77</f>
        <v>1250</v>
      </c>
      <c r="O77" s="26">
        <f t="shared" si="6"/>
        <v>591250</v>
      </c>
      <c r="P77" s="26">
        <f t="shared" si="7"/>
        <v>126250</v>
      </c>
    </row>
    <row r="78" spans="1:18" ht="13.5">
      <c r="A78" s="393" t="s">
        <v>186</v>
      </c>
      <c r="B78" s="383">
        <v>5729</v>
      </c>
      <c r="C78" s="395">
        <v>0.09</v>
      </c>
      <c r="D78" s="183">
        <v>12</v>
      </c>
      <c r="E78" s="364">
        <v>-0.08</v>
      </c>
      <c r="F78" s="183">
        <v>2</v>
      </c>
      <c r="G78" s="364">
        <v>0</v>
      </c>
      <c r="H78" s="183">
        <v>5743</v>
      </c>
      <c r="I78" s="365">
        <v>0.09</v>
      </c>
      <c r="J78" s="307">
        <v>286.25</v>
      </c>
      <c r="K78" s="70">
        <v>283.5</v>
      </c>
      <c r="L78" s="142">
        <f t="shared" si="4"/>
        <v>2.75</v>
      </c>
      <c r="M78" s="368">
        <f t="shared" si="5"/>
        <v>0.9700176366843033</v>
      </c>
      <c r="N78" s="80">
        <f>Margins!B78</f>
        <v>1600</v>
      </c>
      <c r="O78" s="26">
        <f t="shared" si="6"/>
        <v>19200</v>
      </c>
      <c r="P78" s="26">
        <f t="shared" si="7"/>
        <v>3200</v>
      </c>
      <c r="R78" s="26"/>
    </row>
    <row r="79" spans="1:16" ht="13.5">
      <c r="A79" s="393" t="s">
        <v>161</v>
      </c>
      <c r="B79" s="183">
        <v>131</v>
      </c>
      <c r="C79" s="364">
        <v>-0.37</v>
      </c>
      <c r="D79" s="183">
        <v>7</v>
      </c>
      <c r="E79" s="364">
        <v>-0.3</v>
      </c>
      <c r="F79" s="183">
        <v>1</v>
      </c>
      <c r="G79" s="364">
        <v>0</v>
      </c>
      <c r="H79" s="183">
        <v>139</v>
      </c>
      <c r="I79" s="365">
        <v>-0.37</v>
      </c>
      <c r="J79" s="307">
        <v>41.05</v>
      </c>
      <c r="K79" s="70">
        <v>41.8</v>
      </c>
      <c r="L79" s="142">
        <f t="shared" si="4"/>
        <v>-0.75</v>
      </c>
      <c r="M79" s="368">
        <f t="shared" si="5"/>
        <v>-1.7942583732057416</v>
      </c>
      <c r="N79" s="80">
        <f>Margins!B79</f>
        <v>8900</v>
      </c>
      <c r="O79" s="26">
        <f t="shared" si="6"/>
        <v>62300</v>
      </c>
      <c r="P79" s="26">
        <f t="shared" si="7"/>
        <v>8900</v>
      </c>
    </row>
    <row r="80" spans="1:16" ht="13.5">
      <c r="A80" s="393" t="s">
        <v>8</v>
      </c>
      <c r="B80" s="183">
        <v>5501</v>
      </c>
      <c r="C80" s="364">
        <v>0.12</v>
      </c>
      <c r="D80" s="183">
        <v>786</v>
      </c>
      <c r="E80" s="364">
        <v>0.23</v>
      </c>
      <c r="F80" s="183">
        <v>93</v>
      </c>
      <c r="G80" s="364">
        <v>-0.26</v>
      </c>
      <c r="H80" s="183">
        <v>6380</v>
      </c>
      <c r="I80" s="365">
        <v>0.12</v>
      </c>
      <c r="J80" s="307">
        <v>137.45</v>
      </c>
      <c r="K80" s="70">
        <v>134.35</v>
      </c>
      <c r="L80" s="142">
        <f t="shared" si="4"/>
        <v>3.0999999999999943</v>
      </c>
      <c r="M80" s="368">
        <f t="shared" si="5"/>
        <v>2.3074060290286527</v>
      </c>
      <c r="N80" s="80">
        <f>Margins!B80</f>
        <v>1600</v>
      </c>
      <c r="O80" s="26">
        <f t="shared" si="6"/>
        <v>1257600</v>
      </c>
      <c r="P80" s="26">
        <f t="shared" si="7"/>
        <v>148800</v>
      </c>
    </row>
    <row r="81" spans="1:18" ht="13.5">
      <c r="A81" s="393" t="s">
        <v>195</v>
      </c>
      <c r="B81" s="383">
        <v>297</v>
      </c>
      <c r="C81" s="395">
        <v>-0.62</v>
      </c>
      <c r="D81" s="183">
        <v>13</v>
      </c>
      <c r="E81" s="364">
        <v>-0.62</v>
      </c>
      <c r="F81" s="183">
        <v>3</v>
      </c>
      <c r="G81" s="364">
        <v>-0.63</v>
      </c>
      <c r="H81" s="183">
        <v>313</v>
      </c>
      <c r="I81" s="365">
        <v>-0.62</v>
      </c>
      <c r="J81" s="307">
        <v>12.7</v>
      </c>
      <c r="K81" s="70">
        <v>12.9</v>
      </c>
      <c r="L81" s="142">
        <f t="shared" si="4"/>
        <v>-0.20000000000000107</v>
      </c>
      <c r="M81" s="368">
        <f t="shared" si="5"/>
        <v>-1.5503875968992331</v>
      </c>
      <c r="N81" s="80">
        <f>Margins!B81</f>
        <v>28000</v>
      </c>
      <c r="O81" s="26">
        <f t="shared" si="6"/>
        <v>364000</v>
      </c>
      <c r="P81" s="26">
        <f t="shared" si="7"/>
        <v>84000</v>
      </c>
      <c r="R81" s="26"/>
    </row>
    <row r="82" spans="1:16" ht="13.5">
      <c r="A82" s="393" t="s">
        <v>218</v>
      </c>
      <c r="B82" s="183">
        <v>852</v>
      </c>
      <c r="C82" s="364">
        <v>0.69</v>
      </c>
      <c r="D82" s="183">
        <v>28</v>
      </c>
      <c r="E82" s="364">
        <v>4.6</v>
      </c>
      <c r="F82" s="183">
        <v>1</v>
      </c>
      <c r="G82" s="364">
        <v>0</v>
      </c>
      <c r="H82" s="183">
        <v>881</v>
      </c>
      <c r="I82" s="365">
        <v>0.73</v>
      </c>
      <c r="J82" s="307">
        <v>221.5</v>
      </c>
      <c r="K82" s="70">
        <v>216.45</v>
      </c>
      <c r="L82" s="142">
        <f t="shared" si="4"/>
        <v>5.050000000000011</v>
      </c>
      <c r="M82" s="368">
        <f t="shared" si="5"/>
        <v>2.3331023331023384</v>
      </c>
      <c r="N82" s="80">
        <f>Margins!B82</f>
        <v>1150</v>
      </c>
      <c r="O82" s="26">
        <f t="shared" si="6"/>
        <v>32200</v>
      </c>
      <c r="P82" s="26">
        <f t="shared" si="7"/>
        <v>1150</v>
      </c>
    </row>
    <row r="83" spans="1:18" ht="13.5">
      <c r="A83" s="393" t="s">
        <v>187</v>
      </c>
      <c r="B83" s="383">
        <v>1165</v>
      </c>
      <c r="C83" s="395">
        <v>0.06</v>
      </c>
      <c r="D83" s="183">
        <v>1</v>
      </c>
      <c r="E83" s="364">
        <v>-0.75</v>
      </c>
      <c r="F83" s="183">
        <v>0</v>
      </c>
      <c r="G83" s="364">
        <v>0</v>
      </c>
      <c r="H83" s="183">
        <v>1166</v>
      </c>
      <c r="I83" s="365">
        <v>0.06</v>
      </c>
      <c r="J83" s="307">
        <v>244.75</v>
      </c>
      <c r="K83" s="70">
        <v>241.55</v>
      </c>
      <c r="L83" s="142">
        <f t="shared" si="4"/>
        <v>3.1999999999999886</v>
      </c>
      <c r="M83" s="368">
        <f t="shared" si="5"/>
        <v>1.324777478782856</v>
      </c>
      <c r="N83" s="80">
        <f>Margins!B83</f>
        <v>2200</v>
      </c>
      <c r="O83" s="26">
        <f t="shared" si="6"/>
        <v>2200</v>
      </c>
      <c r="P83" s="26">
        <f t="shared" si="7"/>
        <v>0</v>
      </c>
      <c r="R83" s="26"/>
    </row>
    <row r="84" spans="1:16" ht="13.5">
      <c r="A84" s="393" t="s">
        <v>162</v>
      </c>
      <c r="B84" s="183">
        <v>176</v>
      </c>
      <c r="C84" s="364">
        <v>-0.44</v>
      </c>
      <c r="D84" s="183">
        <v>0</v>
      </c>
      <c r="E84" s="364">
        <v>-1</v>
      </c>
      <c r="F84" s="183">
        <v>0</v>
      </c>
      <c r="G84" s="364">
        <v>0</v>
      </c>
      <c r="H84" s="183">
        <v>176</v>
      </c>
      <c r="I84" s="365">
        <v>-0.45</v>
      </c>
      <c r="J84" s="307">
        <v>63.95</v>
      </c>
      <c r="K84" s="70">
        <v>63.55</v>
      </c>
      <c r="L84" s="142">
        <f t="shared" si="4"/>
        <v>0.4000000000000057</v>
      </c>
      <c r="M84" s="368">
        <f t="shared" si="5"/>
        <v>0.6294256490952096</v>
      </c>
      <c r="N84" s="80">
        <f>Margins!B84</f>
        <v>5900</v>
      </c>
      <c r="O84" s="26">
        <f t="shared" si="6"/>
        <v>0</v>
      </c>
      <c r="P84" s="26">
        <f t="shared" si="7"/>
        <v>0</v>
      </c>
    </row>
    <row r="85" spans="1:16" ht="13.5">
      <c r="A85" s="393" t="s">
        <v>163</v>
      </c>
      <c r="B85" s="183">
        <v>848</v>
      </c>
      <c r="C85" s="364">
        <v>11.85</v>
      </c>
      <c r="D85" s="183">
        <v>16</v>
      </c>
      <c r="E85" s="364">
        <v>0</v>
      </c>
      <c r="F85" s="183">
        <v>0</v>
      </c>
      <c r="G85" s="364">
        <v>0</v>
      </c>
      <c r="H85" s="183">
        <v>864</v>
      </c>
      <c r="I85" s="365">
        <v>12.09</v>
      </c>
      <c r="J85" s="307">
        <v>242.5</v>
      </c>
      <c r="K85" s="70">
        <v>230.45</v>
      </c>
      <c r="L85" s="142">
        <f t="shared" si="4"/>
        <v>12.050000000000011</v>
      </c>
      <c r="M85" s="368">
        <f t="shared" si="5"/>
        <v>5.228899978303325</v>
      </c>
      <c r="N85" s="80">
        <f>Margins!B85</f>
        <v>2090</v>
      </c>
      <c r="O85" s="26">
        <f t="shared" si="6"/>
        <v>33440</v>
      </c>
      <c r="P85" s="26">
        <f t="shared" si="7"/>
        <v>0</v>
      </c>
    </row>
    <row r="86" spans="1:16" ht="13.5">
      <c r="A86" s="393" t="s">
        <v>137</v>
      </c>
      <c r="B86" s="183">
        <v>2219</v>
      </c>
      <c r="C86" s="364">
        <v>-0.03</v>
      </c>
      <c r="D86" s="183">
        <v>550</v>
      </c>
      <c r="E86" s="364">
        <v>0.31</v>
      </c>
      <c r="F86" s="183">
        <v>64</v>
      </c>
      <c r="G86" s="364">
        <v>0.07</v>
      </c>
      <c r="H86" s="183">
        <v>2833</v>
      </c>
      <c r="I86" s="365">
        <v>0.03</v>
      </c>
      <c r="J86" s="307">
        <v>140.25</v>
      </c>
      <c r="K86" s="70">
        <v>138.55</v>
      </c>
      <c r="L86" s="142">
        <f t="shared" si="4"/>
        <v>1.6999999999999886</v>
      </c>
      <c r="M86" s="368">
        <f t="shared" si="5"/>
        <v>1.2269938650306667</v>
      </c>
      <c r="N86" s="80">
        <f>Margins!B86</f>
        <v>3250</v>
      </c>
      <c r="O86" s="26">
        <f t="shared" si="6"/>
        <v>1787500</v>
      </c>
      <c r="P86" s="26">
        <f t="shared" si="7"/>
        <v>208000</v>
      </c>
    </row>
    <row r="87" spans="1:16" ht="13.5">
      <c r="A87" s="393" t="s">
        <v>50</v>
      </c>
      <c r="B87" s="183">
        <v>7329</v>
      </c>
      <c r="C87" s="364">
        <v>-0.1</v>
      </c>
      <c r="D87" s="183">
        <v>220</v>
      </c>
      <c r="E87" s="364">
        <v>-0.24</v>
      </c>
      <c r="F87" s="183">
        <v>11</v>
      </c>
      <c r="G87" s="364">
        <v>-0.61</v>
      </c>
      <c r="H87" s="183">
        <v>7560</v>
      </c>
      <c r="I87" s="365">
        <v>-0.11</v>
      </c>
      <c r="J87" s="307">
        <v>856.65</v>
      </c>
      <c r="K87" s="70">
        <v>845.35</v>
      </c>
      <c r="L87" s="142">
        <f t="shared" si="4"/>
        <v>11.299999999999955</v>
      </c>
      <c r="M87" s="368">
        <f t="shared" si="5"/>
        <v>1.3367244336665232</v>
      </c>
      <c r="N87" s="80">
        <f>Margins!B87</f>
        <v>450</v>
      </c>
      <c r="O87" s="26">
        <f t="shared" si="6"/>
        <v>99000</v>
      </c>
      <c r="P87" s="26">
        <f t="shared" si="7"/>
        <v>4950</v>
      </c>
    </row>
    <row r="88" spans="1:18" ht="13.5">
      <c r="A88" s="393" t="s">
        <v>188</v>
      </c>
      <c r="B88" s="383">
        <v>1318</v>
      </c>
      <c r="C88" s="395">
        <v>0.27</v>
      </c>
      <c r="D88" s="183">
        <v>33</v>
      </c>
      <c r="E88" s="364">
        <v>-0.03</v>
      </c>
      <c r="F88" s="183">
        <v>0</v>
      </c>
      <c r="G88" s="364">
        <v>0</v>
      </c>
      <c r="H88" s="183">
        <v>1351</v>
      </c>
      <c r="I88" s="365">
        <v>0.26</v>
      </c>
      <c r="J88" s="396">
        <v>213.6</v>
      </c>
      <c r="K88" s="107">
        <v>214.65</v>
      </c>
      <c r="L88" s="142">
        <f t="shared" si="4"/>
        <v>-1.0500000000000114</v>
      </c>
      <c r="M88" s="368">
        <f t="shared" si="5"/>
        <v>-0.48916841369672087</v>
      </c>
      <c r="N88" s="80">
        <f>Margins!B88</f>
        <v>1050</v>
      </c>
      <c r="O88" s="26">
        <f t="shared" si="6"/>
        <v>34650</v>
      </c>
      <c r="P88" s="26">
        <f t="shared" si="7"/>
        <v>0</v>
      </c>
      <c r="R88" s="26"/>
    </row>
    <row r="89" spans="1:16" ht="13.5">
      <c r="A89" s="393" t="s">
        <v>94</v>
      </c>
      <c r="B89" s="183">
        <v>958</v>
      </c>
      <c r="C89" s="364">
        <v>0.87</v>
      </c>
      <c r="D89" s="183">
        <v>3</v>
      </c>
      <c r="E89" s="364">
        <v>0</v>
      </c>
      <c r="F89" s="183">
        <v>0</v>
      </c>
      <c r="G89" s="364">
        <v>0</v>
      </c>
      <c r="H89" s="183">
        <v>961</v>
      </c>
      <c r="I89" s="365">
        <v>0.87</v>
      </c>
      <c r="J89" s="307">
        <v>243.35</v>
      </c>
      <c r="K89" s="70">
        <v>248.2</v>
      </c>
      <c r="L89" s="142">
        <f t="shared" si="4"/>
        <v>-4.849999999999994</v>
      </c>
      <c r="M89" s="368">
        <f t="shared" si="5"/>
        <v>-1.9540692989524555</v>
      </c>
      <c r="N89" s="80">
        <f>Margins!B89</f>
        <v>1200</v>
      </c>
      <c r="O89" s="26">
        <f t="shared" si="6"/>
        <v>3600</v>
      </c>
      <c r="P89" s="26">
        <f t="shared" si="7"/>
        <v>0</v>
      </c>
    </row>
    <row r="90" spans="1:16" ht="13.5">
      <c r="A90" s="393" t="s">
        <v>241</v>
      </c>
      <c r="B90" s="183">
        <v>697</v>
      </c>
      <c r="C90" s="364">
        <v>-0.24</v>
      </c>
      <c r="D90" s="183">
        <v>1</v>
      </c>
      <c r="E90" s="364">
        <v>-0.75</v>
      </c>
      <c r="F90" s="183">
        <v>0</v>
      </c>
      <c r="G90" s="364">
        <v>0</v>
      </c>
      <c r="H90" s="183">
        <v>698</v>
      </c>
      <c r="I90" s="365">
        <v>-0.25</v>
      </c>
      <c r="J90" s="307">
        <v>415.35</v>
      </c>
      <c r="K90" s="70">
        <v>408.6</v>
      </c>
      <c r="L90" s="142">
        <f t="shared" si="4"/>
        <v>6.75</v>
      </c>
      <c r="M90" s="368">
        <f t="shared" si="5"/>
        <v>1.6519823788546255</v>
      </c>
      <c r="N90" s="80">
        <f>Margins!B90</f>
        <v>650</v>
      </c>
      <c r="O90" s="26">
        <f t="shared" si="6"/>
        <v>650</v>
      </c>
      <c r="P90" s="26">
        <f t="shared" si="7"/>
        <v>0</v>
      </c>
    </row>
    <row r="91" spans="1:16" ht="13.5">
      <c r="A91" s="393" t="s">
        <v>95</v>
      </c>
      <c r="B91" s="183">
        <v>1795</v>
      </c>
      <c r="C91" s="364">
        <v>-0.11</v>
      </c>
      <c r="D91" s="183">
        <v>0</v>
      </c>
      <c r="E91" s="364">
        <v>-1</v>
      </c>
      <c r="F91" s="183">
        <v>0</v>
      </c>
      <c r="G91" s="364">
        <v>0</v>
      </c>
      <c r="H91" s="183">
        <v>1795</v>
      </c>
      <c r="I91" s="365">
        <v>-0.11</v>
      </c>
      <c r="J91" s="307">
        <v>542.3</v>
      </c>
      <c r="K91" s="70">
        <v>539.35</v>
      </c>
      <c r="L91" s="142">
        <f t="shared" si="4"/>
        <v>2.949999999999932</v>
      </c>
      <c r="M91" s="368">
        <f t="shared" si="5"/>
        <v>0.5469546676554986</v>
      </c>
      <c r="N91" s="80">
        <f>Margins!B91</f>
        <v>1200</v>
      </c>
      <c r="O91" s="26">
        <f t="shared" si="6"/>
        <v>0</v>
      </c>
      <c r="P91" s="26">
        <f t="shared" si="7"/>
        <v>0</v>
      </c>
    </row>
    <row r="92" spans="1:16" ht="13.5">
      <c r="A92" s="393" t="s">
        <v>242</v>
      </c>
      <c r="B92" s="183">
        <v>1949</v>
      </c>
      <c r="C92" s="364">
        <v>1.47</v>
      </c>
      <c r="D92" s="183">
        <v>51</v>
      </c>
      <c r="E92" s="364">
        <v>1.68</v>
      </c>
      <c r="F92" s="183">
        <v>3</v>
      </c>
      <c r="G92" s="364">
        <v>0.5</v>
      </c>
      <c r="H92" s="183">
        <v>2003</v>
      </c>
      <c r="I92" s="365">
        <v>1.47</v>
      </c>
      <c r="J92" s="307">
        <v>126.35</v>
      </c>
      <c r="K92" s="70">
        <v>123</v>
      </c>
      <c r="L92" s="142">
        <f t="shared" si="4"/>
        <v>3.3499999999999943</v>
      </c>
      <c r="M92" s="368">
        <f t="shared" si="5"/>
        <v>2.723577235772353</v>
      </c>
      <c r="N92" s="80">
        <f>Margins!B92</f>
        <v>2800</v>
      </c>
      <c r="O92" s="26">
        <f t="shared" si="6"/>
        <v>142800</v>
      </c>
      <c r="P92" s="26">
        <f t="shared" si="7"/>
        <v>8400</v>
      </c>
    </row>
    <row r="93" spans="1:16" ht="13.5">
      <c r="A93" s="393" t="s">
        <v>243</v>
      </c>
      <c r="B93" s="183">
        <v>7046</v>
      </c>
      <c r="C93" s="364">
        <v>-0.12</v>
      </c>
      <c r="D93" s="183">
        <v>14</v>
      </c>
      <c r="E93" s="364">
        <v>-0.22</v>
      </c>
      <c r="F93" s="183">
        <v>1</v>
      </c>
      <c r="G93" s="364">
        <v>0</v>
      </c>
      <c r="H93" s="183">
        <v>7061</v>
      </c>
      <c r="I93" s="365">
        <v>-0.12</v>
      </c>
      <c r="J93" s="307">
        <v>952.1</v>
      </c>
      <c r="K93" s="70">
        <v>930.2</v>
      </c>
      <c r="L93" s="142">
        <f t="shared" si="4"/>
        <v>21.899999999999977</v>
      </c>
      <c r="M93" s="368">
        <f t="shared" si="5"/>
        <v>2.3543324016340548</v>
      </c>
      <c r="N93" s="80">
        <f>Margins!B93</f>
        <v>300</v>
      </c>
      <c r="O93" s="26">
        <f t="shared" si="6"/>
        <v>4200</v>
      </c>
      <c r="P93" s="26">
        <f t="shared" si="7"/>
        <v>300</v>
      </c>
    </row>
    <row r="94" spans="1:16" ht="13.5">
      <c r="A94" s="393" t="s">
        <v>244</v>
      </c>
      <c r="B94" s="183">
        <v>2574</v>
      </c>
      <c r="C94" s="364">
        <v>0.17</v>
      </c>
      <c r="D94" s="183">
        <v>102</v>
      </c>
      <c r="E94" s="364">
        <v>0.09</v>
      </c>
      <c r="F94" s="183">
        <v>5</v>
      </c>
      <c r="G94" s="364">
        <v>-0.75</v>
      </c>
      <c r="H94" s="183">
        <v>2681</v>
      </c>
      <c r="I94" s="365">
        <v>0.16</v>
      </c>
      <c r="J94" s="307">
        <v>381.55</v>
      </c>
      <c r="K94" s="70">
        <v>381.65</v>
      </c>
      <c r="L94" s="142">
        <f t="shared" si="4"/>
        <v>-0.0999999999999659</v>
      </c>
      <c r="M94" s="368">
        <f t="shared" si="5"/>
        <v>-0.026202017555342825</v>
      </c>
      <c r="N94" s="80">
        <f>Margins!B94</f>
        <v>800</v>
      </c>
      <c r="O94" s="26">
        <f t="shared" si="6"/>
        <v>81600</v>
      </c>
      <c r="P94" s="26">
        <f t="shared" si="7"/>
        <v>4000</v>
      </c>
    </row>
    <row r="95" spans="1:16" ht="13.5">
      <c r="A95" s="393" t="s">
        <v>252</v>
      </c>
      <c r="B95" s="183">
        <v>23929</v>
      </c>
      <c r="C95" s="364">
        <v>0.15</v>
      </c>
      <c r="D95" s="183">
        <v>2210</v>
      </c>
      <c r="E95" s="364">
        <v>0.03</v>
      </c>
      <c r="F95" s="183">
        <v>275</v>
      </c>
      <c r="G95" s="364">
        <v>-0.15</v>
      </c>
      <c r="H95" s="183">
        <v>26414</v>
      </c>
      <c r="I95" s="365">
        <v>0.13</v>
      </c>
      <c r="J95" s="307">
        <v>429.95</v>
      </c>
      <c r="K95" s="70">
        <v>417.3</v>
      </c>
      <c r="L95" s="142">
        <f t="shared" si="4"/>
        <v>12.649999999999977</v>
      </c>
      <c r="M95" s="368">
        <f t="shared" si="5"/>
        <v>3.0313922837287266</v>
      </c>
      <c r="N95" s="80">
        <f>Margins!B95</f>
        <v>700</v>
      </c>
      <c r="O95" s="26">
        <f t="shared" si="6"/>
        <v>1547000</v>
      </c>
      <c r="P95" s="26">
        <f t="shared" si="7"/>
        <v>192500</v>
      </c>
    </row>
    <row r="96" spans="1:16" ht="13.5">
      <c r="A96" s="393" t="s">
        <v>113</v>
      </c>
      <c r="B96" s="183">
        <v>8818</v>
      </c>
      <c r="C96" s="364">
        <v>0.5</v>
      </c>
      <c r="D96" s="183">
        <v>224</v>
      </c>
      <c r="E96" s="364">
        <v>0.62</v>
      </c>
      <c r="F96" s="183">
        <v>13</v>
      </c>
      <c r="G96" s="364">
        <v>12</v>
      </c>
      <c r="H96" s="183">
        <v>9055</v>
      </c>
      <c r="I96" s="365">
        <v>0.51</v>
      </c>
      <c r="J96" s="307">
        <v>552.65</v>
      </c>
      <c r="K96" s="70">
        <v>533.05</v>
      </c>
      <c r="L96" s="142">
        <f t="shared" si="4"/>
        <v>19.600000000000023</v>
      </c>
      <c r="M96" s="368">
        <f t="shared" si="5"/>
        <v>3.6769533814839184</v>
      </c>
      <c r="N96" s="80">
        <f>Margins!B96</f>
        <v>550</v>
      </c>
      <c r="O96" s="26">
        <f t="shared" si="6"/>
        <v>123200</v>
      </c>
      <c r="P96" s="26">
        <f t="shared" si="7"/>
        <v>7150</v>
      </c>
    </row>
    <row r="97" spans="1:16" ht="13.5">
      <c r="A97" s="393" t="s">
        <v>164</v>
      </c>
      <c r="B97" s="183">
        <v>10453</v>
      </c>
      <c r="C97" s="364">
        <v>0.37</v>
      </c>
      <c r="D97" s="183">
        <v>183</v>
      </c>
      <c r="E97" s="364">
        <v>0.54</v>
      </c>
      <c r="F97" s="183">
        <v>7</v>
      </c>
      <c r="G97" s="364">
        <v>6</v>
      </c>
      <c r="H97" s="183">
        <v>10643</v>
      </c>
      <c r="I97" s="365">
        <v>0.37</v>
      </c>
      <c r="J97" s="307">
        <v>581.45</v>
      </c>
      <c r="K97" s="70">
        <v>571.65</v>
      </c>
      <c r="L97" s="142">
        <f t="shared" si="4"/>
        <v>9.800000000000068</v>
      </c>
      <c r="M97" s="368">
        <f t="shared" si="5"/>
        <v>1.7143356949182311</v>
      </c>
      <c r="N97" s="80">
        <f>Margins!B97</f>
        <v>550</v>
      </c>
      <c r="O97" s="26">
        <f t="shared" si="6"/>
        <v>100650</v>
      </c>
      <c r="P97" s="26">
        <f t="shared" si="7"/>
        <v>3850</v>
      </c>
    </row>
    <row r="98" spans="1:16" ht="13.5">
      <c r="A98" s="393" t="s">
        <v>219</v>
      </c>
      <c r="B98" s="183">
        <v>30506</v>
      </c>
      <c r="C98" s="364">
        <v>0.56</v>
      </c>
      <c r="D98" s="183">
        <v>4225</v>
      </c>
      <c r="E98" s="364">
        <v>0.71</v>
      </c>
      <c r="F98" s="183">
        <v>799</v>
      </c>
      <c r="G98" s="364">
        <v>0.1</v>
      </c>
      <c r="H98" s="183">
        <v>35530</v>
      </c>
      <c r="I98" s="365">
        <v>0.56</v>
      </c>
      <c r="J98" s="307">
        <v>1278.15</v>
      </c>
      <c r="K98" s="70">
        <v>1274.05</v>
      </c>
      <c r="L98" s="142">
        <f t="shared" si="4"/>
        <v>4.100000000000136</v>
      </c>
      <c r="M98" s="368">
        <f t="shared" si="5"/>
        <v>0.32180840626350116</v>
      </c>
      <c r="N98" s="80">
        <f>Margins!B98</f>
        <v>300</v>
      </c>
      <c r="O98" s="26">
        <f t="shared" si="6"/>
        <v>1267500</v>
      </c>
      <c r="P98" s="26">
        <f t="shared" si="7"/>
        <v>239700</v>
      </c>
    </row>
    <row r="99" spans="1:16" ht="13.5">
      <c r="A99" s="393" t="s">
        <v>233</v>
      </c>
      <c r="B99" s="183">
        <v>1349</v>
      </c>
      <c r="C99" s="364">
        <v>0.38</v>
      </c>
      <c r="D99" s="183">
        <v>392</v>
      </c>
      <c r="E99" s="364">
        <v>1.24</v>
      </c>
      <c r="F99" s="183">
        <v>9</v>
      </c>
      <c r="G99" s="364">
        <v>-0.31</v>
      </c>
      <c r="H99" s="183">
        <v>1750</v>
      </c>
      <c r="I99" s="365">
        <v>0.5</v>
      </c>
      <c r="J99" s="307">
        <v>67.25</v>
      </c>
      <c r="K99" s="70">
        <v>67.35</v>
      </c>
      <c r="L99" s="142">
        <f t="shared" si="4"/>
        <v>-0.09999999999999432</v>
      </c>
      <c r="M99" s="368">
        <f t="shared" si="5"/>
        <v>-0.14847809948031823</v>
      </c>
      <c r="N99" s="80">
        <f>Margins!B99</f>
        <v>3350</v>
      </c>
      <c r="O99" s="26">
        <f t="shared" si="6"/>
        <v>1313200</v>
      </c>
      <c r="P99" s="26">
        <f t="shared" si="7"/>
        <v>30150</v>
      </c>
    </row>
    <row r="100" spans="1:16" ht="13.5">
      <c r="A100" s="393" t="s">
        <v>253</v>
      </c>
      <c r="B100" s="183">
        <v>6072</v>
      </c>
      <c r="C100" s="364">
        <v>0.8</v>
      </c>
      <c r="D100" s="183">
        <v>622</v>
      </c>
      <c r="E100" s="364">
        <v>1.3</v>
      </c>
      <c r="F100" s="183">
        <v>90</v>
      </c>
      <c r="G100" s="364">
        <v>2</v>
      </c>
      <c r="H100" s="183">
        <v>6784</v>
      </c>
      <c r="I100" s="365">
        <v>0.85</v>
      </c>
      <c r="J100" s="307">
        <v>86.7</v>
      </c>
      <c r="K100" s="70">
        <v>85.8</v>
      </c>
      <c r="L100" s="142">
        <f t="shared" si="4"/>
        <v>0.9000000000000057</v>
      </c>
      <c r="M100" s="368">
        <f t="shared" si="5"/>
        <v>1.0489510489510556</v>
      </c>
      <c r="N100" s="80">
        <f>Margins!B100</f>
        <v>2700</v>
      </c>
      <c r="O100" s="26">
        <f t="shared" si="6"/>
        <v>1679400</v>
      </c>
      <c r="P100" s="26">
        <f t="shared" si="7"/>
        <v>243000</v>
      </c>
    </row>
    <row r="101" spans="1:16" ht="13.5">
      <c r="A101" s="393" t="s">
        <v>220</v>
      </c>
      <c r="B101" s="183">
        <v>21868</v>
      </c>
      <c r="C101" s="364">
        <v>1.64</v>
      </c>
      <c r="D101" s="183">
        <v>1874</v>
      </c>
      <c r="E101" s="364">
        <v>0.21</v>
      </c>
      <c r="F101" s="183">
        <v>617</v>
      </c>
      <c r="G101" s="364">
        <v>1.41</v>
      </c>
      <c r="H101" s="183">
        <v>24359</v>
      </c>
      <c r="I101" s="365">
        <v>1.42</v>
      </c>
      <c r="J101" s="307">
        <v>478</v>
      </c>
      <c r="K101" s="70">
        <v>452.85</v>
      </c>
      <c r="L101" s="142">
        <f t="shared" si="4"/>
        <v>25.149999999999977</v>
      </c>
      <c r="M101" s="368">
        <f t="shared" si="5"/>
        <v>5.553715358286403</v>
      </c>
      <c r="N101" s="80">
        <f>Margins!B101</f>
        <v>600</v>
      </c>
      <c r="O101" s="26">
        <f t="shared" si="6"/>
        <v>1124400</v>
      </c>
      <c r="P101" s="26">
        <f t="shared" si="7"/>
        <v>370200</v>
      </c>
    </row>
    <row r="102" spans="1:16" ht="13.5">
      <c r="A102" s="393" t="s">
        <v>221</v>
      </c>
      <c r="B102" s="183">
        <v>11598</v>
      </c>
      <c r="C102" s="364">
        <v>0.01</v>
      </c>
      <c r="D102" s="183">
        <v>716</v>
      </c>
      <c r="E102" s="364">
        <v>0.08</v>
      </c>
      <c r="F102" s="183">
        <v>337</v>
      </c>
      <c r="G102" s="364">
        <v>0.23</v>
      </c>
      <c r="H102" s="183">
        <v>12651</v>
      </c>
      <c r="I102" s="365">
        <v>0.02</v>
      </c>
      <c r="J102" s="307">
        <v>1248.2</v>
      </c>
      <c r="K102" s="70">
        <v>1232.9</v>
      </c>
      <c r="L102" s="142">
        <f t="shared" si="4"/>
        <v>15.299999999999955</v>
      </c>
      <c r="M102" s="368">
        <f t="shared" si="5"/>
        <v>1.2409765593316533</v>
      </c>
      <c r="N102" s="80">
        <f>Margins!B102</f>
        <v>500</v>
      </c>
      <c r="O102" s="26">
        <f t="shared" si="6"/>
        <v>358000</v>
      </c>
      <c r="P102" s="26">
        <f t="shared" si="7"/>
        <v>168500</v>
      </c>
    </row>
    <row r="103" spans="1:16" ht="13.5">
      <c r="A103" s="393" t="s">
        <v>51</v>
      </c>
      <c r="B103" s="183">
        <v>181</v>
      </c>
      <c r="C103" s="364">
        <v>1.74</v>
      </c>
      <c r="D103" s="183">
        <v>6</v>
      </c>
      <c r="E103" s="364">
        <v>0.5</v>
      </c>
      <c r="F103" s="183">
        <v>0</v>
      </c>
      <c r="G103" s="364">
        <v>0</v>
      </c>
      <c r="H103" s="183">
        <v>187</v>
      </c>
      <c r="I103" s="365">
        <v>1.67</v>
      </c>
      <c r="J103" s="307">
        <v>165</v>
      </c>
      <c r="K103" s="70">
        <v>162.45</v>
      </c>
      <c r="L103" s="142">
        <f t="shared" si="4"/>
        <v>2.5500000000000114</v>
      </c>
      <c r="M103" s="368">
        <f t="shared" si="5"/>
        <v>1.5697137580794163</v>
      </c>
      <c r="N103" s="80">
        <f>Margins!B103</f>
        <v>1600</v>
      </c>
      <c r="O103" s="26">
        <f t="shared" si="6"/>
        <v>9600</v>
      </c>
      <c r="P103" s="26">
        <f t="shared" si="7"/>
        <v>0</v>
      </c>
    </row>
    <row r="104" spans="1:18" ht="13.5">
      <c r="A104" s="393" t="s">
        <v>245</v>
      </c>
      <c r="B104" s="183">
        <v>29304</v>
      </c>
      <c r="C104" s="364">
        <v>3.55</v>
      </c>
      <c r="D104" s="183">
        <v>25</v>
      </c>
      <c r="E104" s="364">
        <v>7.33</v>
      </c>
      <c r="F104" s="183">
        <v>0</v>
      </c>
      <c r="G104" s="364">
        <v>0</v>
      </c>
      <c r="H104" s="183">
        <v>29329</v>
      </c>
      <c r="I104" s="365">
        <v>3.55</v>
      </c>
      <c r="J104" s="307">
        <v>1329.75</v>
      </c>
      <c r="K104" s="70">
        <v>1212.6</v>
      </c>
      <c r="L104" s="142">
        <f t="shared" si="4"/>
        <v>117.15000000000009</v>
      </c>
      <c r="M104" s="368">
        <f t="shared" si="5"/>
        <v>9.66105888174172</v>
      </c>
      <c r="N104" s="80">
        <f>Margins!B104</f>
        <v>375</v>
      </c>
      <c r="O104" s="26">
        <f t="shared" si="6"/>
        <v>9375</v>
      </c>
      <c r="P104" s="26">
        <f t="shared" si="7"/>
        <v>0</v>
      </c>
      <c r="R104" s="26"/>
    </row>
    <row r="105" spans="1:18" ht="13.5">
      <c r="A105" s="393" t="s">
        <v>196</v>
      </c>
      <c r="B105" s="383">
        <v>1691</v>
      </c>
      <c r="C105" s="395">
        <v>0.11</v>
      </c>
      <c r="D105" s="183">
        <v>15</v>
      </c>
      <c r="E105" s="364">
        <v>-0.5</v>
      </c>
      <c r="F105" s="183">
        <v>0</v>
      </c>
      <c r="G105" s="364">
        <v>0</v>
      </c>
      <c r="H105" s="183">
        <v>1706</v>
      </c>
      <c r="I105" s="365">
        <v>0.1</v>
      </c>
      <c r="J105" s="307">
        <v>210</v>
      </c>
      <c r="K105" s="70">
        <v>212.35</v>
      </c>
      <c r="L105" s="142">
        <f t="shared" si="4"/>
        <v>-2.3499999999999943</v>
      </c>
      <c r="M105" s="368">
        <f t="shared" si="5"/>
        <v>-1.1066635271956649</v>
      </c>
      <c r="N105" s="80">
        <f>Margins!B105</f>
        <v>1500</v>
      </c>
      <c r="O105" s="26">
        <f t="shared" si="6"/>
        <v>22500</v>
      </c>
      <c r="P105" s="26">
        <f t="shared" si="7"/>
        <v>0</v>
      </c>
      <c r="R105" s="26"/>
    </row>
    <row r="106" spans="1:16" ht="13.5">
      <c r="A106" s="393" t="s">
        <v>197</v>
      </c>
      <c r="B106" s="383">
        <v>377</v>
      </c>
      <c r="C106" s="395">
        <v>-0.52</v>
      </c>
      <c r="D106" s="183">
        <v>0</v>
      </c>
      <c r="E106" s="364">
        <v>0</v>
      </c>
      <c r="F106" s="183">
        <v>17</v>
      </c>
      <c r="G106" s="364">
        <v>0</v>
      </c>
      <c r="H106" s="183">
        <v>394</v>
      </c>
      <c r="I106" s="365">
        <v>-0.5</v>
      </c>
      <c r="J106" s="307">
        <v>320.45</v>
      </c>
      <c r="K106" s="70">
        <v>332</v>
      </c>
      <c r="L106" s="142">
        <f t="shared" si="4"/>
        <v>-11.550000000000011</v>
      </c>
      <c r="M106" s="368">
        <f t="shared" si="5"/>
        <v>-3.4789156626506057</v>
      </c>
      <c r="N106" s="80">
        <f>Margins!B106</f>
        <v>850</v>
      </c>
      <c r="O106" s="26">
        <f t="shared" si="6"/>
        <v>0</v>
      </c>
      <c r="P106" s="26">
        <f t="shared" si="7"/>
        <v>14450</v>
      </c>
    </row>
    <row r="107" spans="1:16" ht="13.5">
      <c r="A107" s="393" t="s">
        <v>165</v>
      </c>
      <c r="B107" s="183">
        <v>7593</v>
      </c>
      <c r="C107" s="364">
        <v>0.13</v>
      </c>
      <c r="D107" s="183">
        <v>117</v>
      </c>
      <c r="E107" s="364">
        <v>0.8</v>
      </c>
      <c r="F107" s="183">
        <v>6</v>
      </c>
      <c r="G107" s="364">
        <v>1</v>
      </c>
      <c r="H107" s="183">
        <v>7716</v>
      </c>
      <c r="I107" s="365">
        <v>0.14</v>
      </c>
      <c r="J107" s="307">
        <v>525.15</v>
      </c>
      <c r="K107" s="70">
        <v>517.9</v>
      </c>
      <c r="L107" s="142">
        <f t="shared" si="4"/>
        <v>7.25</v>
      </c>
      <c r="M107" s="368">
        <f t="shared" si="5"/>
        <v>1.3998841475188262</v>
      </c>
      <c r="N107" s="80">
        <f>Margins!B107</f>
        <v>875</v>
      </c>
      <c r="O107" s="26">
        <f t="shared" si="6"/>
        <v>102375</v>
      </c>
      <c r="P107" s="26">
        <f t="shared" si="7"/>
        <v>5250</v>
      </c>
    </row>
    <row r="108" spans="1:16" ht="13.5">
      <c r="A108" s="393" t="s">
        <v>166</v>
      </c>
      <c r="B108" s="183">
        <v>4348</v>
      </c>
      <c r="C108" s="364">
        <v>2.17</v>
      </c>
      <c r="D108" s="183">
        <v>0</v>
      </c>
      <c r="E108" s="364">
        <v>0</v>
      </c>
      <c r="F108" s="183">
        <v>0</v>
      </c>
      <c r="G108" s="364">
        <v>0</v>
      </c>
      <c r="H108" s="183">
        <v>4348</v>
      </c>
      <c r="I108" s="365">
        <v>2.17</v>
      </c>
      <c r="J108" s="307">
        <v>999.15</v>
      </c>
      <c r="K108" s="70">
        <v>978.25</v>
      </c>
      <c r="L108" s="142">
        <f t="shared" si="4"/>
        <v>20.899999999999977</v>
      </c>
      <c r="M108" s="368">
        <f t="shared" si="5"/>
        <v>2.1364681829798085</v>
      </c>
      <c r="N108" s="80">
        <f>Margins!B108</f>
        <v>450</v>
      </c>
      <c r="O108" s="26">
        <f t="shared" si="6"/>
        <v>0</v>
      </c>
      <c r="P108" s="26">
        <f t="shared" si="7"/>
        <v>0</v>
      </c>
    </row>
    <row r="109" spans="1:16" ht="13.5">
      <c r="A109" s="393" t="s">
        <v>231</v>
      </c>
      <c r="B109" s="183">
        <v>737</v>
      </c>
      <c r="C109" s="364">
        <v>-0.5</v>
      </c>
      <c r="D109" s="183">
        <v>1</v>
      </c>
      <c r="E109" s="364">
        <v>0</v>
      </c>
      <c r="F109" s="183">
        <v>0</v>
      </c>
      <c r="G109" s="364">
        <v>0</v>
      </c>
      <c r="H109" s="183">
        <v>738</v>
      </c>
      <c r="I109" s="365">
        <v>-0.5</v>
      </c>
      <c r="J109" s="307">
        <v>1412.3</v>
      </c>
      <c r="K109" s="70">
        <v>1430.7</v>
      </c>
      <c r="L109" s="142">
        <f t="shared" si="4"/>
        <v>-18.40000000000009</v>
      </c>
      <c r="M109" s="368">
        <f t="shared" si="5"/>
        <v>-1.286083735234507</v>
      </c>
      <c r="N109" s="80">
        <f>Margins!B109</f>
        <v>250</v>
      </c>
      <c r="O109" s="26">
        <f t="shared" si="6"/>
        <v>250</v>
      </c>
      <c r="P109" s="26">
        <f t="shared" si="7"/>
        <v>0</v>
      </c>
    </row>
    <row r="110" spans="1:16" ht="13.5">
      <c r="A110" s="393" t="s">
        <v>246</v>
      </c>
      <c r="B110" s="183">
        <v>10707</v>
      </c>
      <c r="C110" s="364">
        <v>0.39</v>
      </c>
      <c r="D110" s="183">
        <v>59</v>
      </c>
      <c r="E110" s="364">
        <v>0.34</v>
      </c>
      <c r="F110" s="183">
        <v>3</v>
      </c>
      <c r="G110" s="364">
        <v>0</v>
      </c>
      <c r="H110" s="183">
        <v>10769</v>
      </c>
      <c r="I110" s="365">
        <v>0.39</v>
      </c>
      <c r="J110" s="307">
        <v>1463.75</v>
      </c>
      <c r="K110" s="70">
        <v>1431.6</v>
      </c>
      <c r="L110" s="142">
        <f t="shared" si="4"/>
        <v>32.15000000000009</v>
      </c>
      <c r="M110" s="368">
        <f t="shared" si="5"/>
        <v>2.2457390332495173</v>
      </c>
      <c r="N110" s="80">
        <f>Margins!B110</f>
        <v>200</v>
      </c>
      <c r="O110" s="26">
        <f t="shared" si="6"/>
        <v>11800</v>
      </c>
      <c r="P110" s="26">
        <f t="shared" si="7"/>
        <v>600</v>
      </c>
    </row>
    <row r="111" spans="1:16" ht="13.5">
      <c r="A111" s="393" t="s">
        <v>105</v>
      </c>
      <c r="B111" s="183">
        <v>1422</v>
      </c>
      <c r="C111" s="364">
        <v>0.84</v>
      </c>
      <c r="D111" s="183">
        <v>38</v>
      </c>
      <c r="E111" s="364">
        <v>-0.45</v>
      </c>
      <c r="F111" s="183">
        <v>1</v>
      </c>
      <c r="G111" s="364">
        <v>-0.83</v>
      </c>
      <c r="H111" s="183">
        <v>1461</v>
      </c>
      <c r="I111" s="365">
        <v>0.73</v>
      </c>
      <c r="J111" s="307">
        <v>82.5</v>
      </c>
      <c r="K111" s="70">
        <v>81.95</v>
      </c>
      <c r="L111" s="142">
        <f t="shared" si="4"/>
        <v>0.5499999999999972</v>
      </c>
      <c r="M111" s="368">
        <f t="shared" si="5"/>
        <v>0.6711409395973119</v>
      </c>
      <c r="N111" s="80">
        <f>Margins!B111</f>
        <v>7600</v>
      </c>
      <c r="O111" s="26">
        <f t="shared" si="6"/>
        <v>288800</v>
      </c>
      <c r="P111" s="26">
        <f t="shared" si="7"/>
        <v>7600</v>
      </c>
    </row>
    <row r="112" spans="1:16" ht="13.5">
      <c r="A112" s="393" t="s">
        <v>167</v>
      </c>
      <c r="B112" s="183">
        <v>108</v>
      </c>
      <c r="C112" s="364">
        <v>0.71</v>
      </c>
      <c r="D112" s="183">
        <v>0</v>
      </c>
      <c r="E112" s="364">
        <v>0</v>
      </c>
      <c r="F112" s="183">
        <v>0</v>
      </c>
      <c r="G112" s="364">
        <v>0</v>
      </c>
      <c r="H112" s="183">
        <v>108</v>
      </c>
      <c r="I112" s="365">
        <v>0.71</v>
      </c>
      <c r="J112" s="307">
        <v>225.15</v>
      </c>
      <c r="K112" s="70">
        <v>225</v>
      </c>
      <c r="L112" s="142">
        <f t="shared" si="4"/>
        <v>0.15000000000000568</v>
      </c>
      <c r="M112" s="368">
        <f t="shared" si="5"/>
        <v>0.06666666666666919</v>
      </c>
      <c r="N112" s="80">
        <f>Margins!B112</f>
        <v>1350</v>
      </c>
      <c r="O112" s="26">
        <f t="shared" si="6"/>
        <v>0</v>
      </c>
      <c r="P112" s="26">
        <f t="shared" si="7"/>
        <v>0</v>
      </c>
    </row>
    <row r="113" spans="1:16" ht="13.5">
      <c r="A113" s="393" t="s">
        <v>224</v>
      </c>
      <c r="B113" s="183">
        <v>10028</v>
      </c>
      <c r="C113" s="364">
        <v>0.65</v>
      </c>
      <c r="D113" s="183">
        <v>378</v>
      </c>
      <c r="E113" s="364">
        <v>0.5</v>
      </c>
      <c r="F113" s="183">
        <v>111</v>
      </c>
      <c r="G113" s="364">
        <v>2.58</v>
      </c>
      <c r="H113" s="183">
        <v>10517</v>
      </c>
      <c r="I113" s="365">
        <v>0.65</v>
      </c>
      <c r="J113" s="307">
        <v>832.9</v>
      </c>
      <c r="K113" s="70">
        <v>816.95</v>
      </c>
      <c r="L113" s="142">
        <f t="shared" si="4"/>
        <v>15.949999999999932</v>
      </c>
      <c r="M113" s="368">
        <f t="shared" si="5"/>
        <v>1.9523838668217064</v>
      </c>
      <c r="N113" s="80">
        <f>Margins!B113</f>
        <v>412</v>
      </c>
      <c r="O113" s="26">
        <f t="shared" si="6"/>
        <v>155736</v>
      </c>
      <c r="P113" s="26">
        <f t="shared" si="7"/>
        <v>45732</v>
      </c>
    </row>
    <row r="114" spans="1:16" ht="13.5">
      <c r="A114" s="393" t="s">
        <v>247</v>
      </c>
      <c r="B114" s="183">
        <v>1631</v>
      </c>
      <c r="C114" s="364">
        <v>0.49</v>
      </c>
      <c r="D114" s="183">
        <v>6</v>
      </c>
      <c r="E114" s="364">
        <v>0.5</v>
      </c>
      <c r="F114" s="183">
        <v>1</v>
      </c>
      <c r="G114" s="364">
        <v>0</v>
      </c>
      <c r="H114" s="183">
        <v>1638</v>
      </c>
      <c r="I114" s="365">
        <v>0.49</v>
      </c>
      <c r="J114" s="307">
        <v>563.5</v>
      </c>
      <c r="K114" s="70">
        <v>552.05</v>
      </c>
      <c r="L114" s="142">
        <f t="shared" si="4"/>
        <v>11.450000000000045</v>
      </c>
      <c r="M114" s="368">
        <f t="shared" si="5"/>
        <v>2.0740874920750016</v>
      </c>
      <c r="N114" s="80">
        <f>Margins!B114</f>
        <v>800</v>
      </c>
      <c r="O114" s="26">
        <f t="shared" si="6"/>
        <v>4800</v>
      </c>
      <c r="P114" s="26">
        <f t="shared" si="7"/>
        <v>800</v>
      </c>
    </row>
    <row r="115" spans="1:16" ht="13.5">
      <c r="A115" s="393" t="s">
        <v>201</v>
      </c>
      <c r="B115" s="183">
        <v>16063</v>
      </c>
      <c r="C115" s="364">
        <v>-0.31</v>
      </c>
      <c r="D115" s="183">
        <v>1296</v>
      </c>
      <c r="E115" s="364">
        <v>-0.3</v>
      </c>
      <c r="F115" s="183">
        <v>327</v>
      </c>
      <c r="G115" s="364">
        <v>-0.13</v>
      </c>
      <c r="H115" s="183">
        <v>17686</v>
      </c>
      <c r="I115" s="365">
        <v>-0.31</v>
      </c>
      <c r="J115" s="307">
        <v>473.05</v>
      </c>
      <c r="K115" s="70">
        <v>475.7</v>
      </c>
      <c r="L115" s="142">
        <f t="shared" si="4"/>
        <v>-2.6499999999999773</v>
      </c>
      <c r="M115" s="368">
        <f t="shared" si="5"/>
        <v>-0.5570737859995748</v>
      </c>
      <c r="N115" s="80">
        <f>Margins!B115</f>
        <v>675</v>
      </c>
      <c r="O115" s="26">
        <f t="shared" si="6"/>
        <v>874800</v>
      </c>
      <c r="P115" s="26">
        <f t="shared" si="7"/>
        <v>220725</v>
      </c>
    </row>
    <row r="116" spans="1:16" ht="13.5">
      <c r="A116" s="393" t="s">
        <v>222</v>
      </c>
      <c r="B116" s="183">
        <v>2017</v>
      </c>
      <c r="C116" s="364">
        <v>0.09</v>
      </c>
      <c r="D116" s="183">
        <v>23</v>
      </c>
      <c r="E116" s="364">
        <v>0.53</v>
      </c>
      <c r="F116" s="183">
        <v>0</v>
      </c>
      <c r="G116" s="364">
        <v>0</v>
      </c>
      <c r="H116" s="183">
        <v>2040</v>
      </c>
      <c r="I116" s="365">
        <v>0.1</v>
      </c>
      <c r="J116" s="307">
        <v>716.75</v>
      </c>
      <c r="K116" s="70">
        <v>703.85</v>
      </c>
      <c r="L116" s="142">
        <f t="shared" si="4"/>
        <v>12.899999999999977</v>
      </c>
      <c r="M116" s="368">
        <f t="shared" si="5"/>
        <v>1.832776870071745</v>
      </c>
      <c r="N116" s="80">
        <f>Margins!B116</f>
        <v>275</v>
      </c>
      <c r="O116" s="26">
        <f t="shared" si="6"/>
        <v>6325</v>
      </c>
      <c r="P116" s="26">
        <f t="shared" si="7"/>
        <v>0</v>
      </c>
    </row>
    <row r="117" spans="1:18" ht="13.5">
      <c r="A117" s="393" t="s">
        <v>133</v>
      </c>
      <c r="B117" s="183">
        <v>10846</v>
      </c>
      <c r="C117" s="364">
        <v>0.32</v>
      </c>
      <c r="D117" s="183">
        <v>895</v>
      </c>
      <c r="E117" s="364">
        <v>0.02</v>
      </c>
      <c r="F117" s="183">
        <v>34</v>
      </c>
      <c r="G117" s="364">
        <v>1.13</v>
      </c>
      <c r="H117" s="183">
        <v>11775</v>
      </c>
      <c r="I117" s="365">
        <v>0.29</v>
      </c>
      <c r="J117" s="307">
        <v>1148.1</v>
      </c>
      <c r="K117" s="70">
        <v>1148.55</v>
      </c>
      <c r="L117" s="142">
        <f t="shared" si="4"/>
        <v>-0.4500000000000455</v>
      </c>
      <c r="M117" s="368">
        <f t="shared" si="5"/>
        <v>-0.03917983544469509</v>
      </c>
      <c r="N117" s="80">
        <f>Margins!B117</f>
        <v>250</v>
      </c>
      <c r="O117" s="26">
        <f t="shared" si="6"/>
        <v>223750</v>
      </c>
      <c r="P117" s="26">
        <f t="shared" si="7"/>
        <v>8500</v>
      </c>
      <c r="R117" s="26"/>
    </row>
    <row r="118" spans="1:18" ht="13.5">
      <c r="A118" s="393" t="s">
        <v>248</v>
      </c>
      <c r="B118" s="383">
        <v>2284</v>
      </c>
      <c r="C118" s="395">
        <v>0.01</v>
      </c>
      <c r="D118" s="183">
        <v>4</v>
      </c>
      <c r="E118" s="364">
        <v>-0.87</v>
      </c>
      <c r="F118" s="183">
        <v>0</v>
      </c>
      <c r="G118" s="364">
        <v>0</v>
      </c>
      <c r="H118" s="183">
        <v>2288</v>
      </c>
      <c r="I118" s="365">
        <v>-0.01</v>
      </c>
      <c r="J118" s="307">
        <v>763.5</v>
      </c>
      <c r="K118" s="70">
        <v>762.05</v>
      </c>
      <c r="L118" s="142">
        <f t="shared" si="4"/>
        <v>1.4500000000000455</v>
      </c>
      <c r="M118" s="368">
        <f t="shared" si="5"/>
        <v>0.19027622859393026</v>
      </c>
      <c r="N118" s="80">
        <f>Margins!B118</f>
        <v>411</v>
      </c>
      <c r="O118" s="26">
        <f t="shared" si="6"/>
        <v>1644</v>
      </c>
      <c r="P118" s="26">
        <f t="shared" si="7"/>
        <v>0</v>
      </c>
      <c r="R118" s="26"/>
    </row>
    <row r="119" spans="1:16" ht="13.5">
      <c r="A119" s="393" t="s">
        <v>189</v>
      </c>
      <c r="B119" s="383">
        <v>721</v>
      </c>
      <c r="C119" s="395">
        <v>-0.7</v>
      </c>
      <c r="D119" s="183">
        <v>14</v>
      </c>
      <c r="E119" s="364">
        <v>-0.67</v>
      </c>
      <c r="F119" s="183">
        <v>0</v>
      </c>
      <c r="G119" s="364">
        <v>0</v>
      </c>
      <c r="H119" s="183">
        <v>735</v>
      </c>
      <c r="I119" s="365">
        <v>-0.7</v>
      </c>
      <c r="J119" s="307">
        <v>98.65</v>
      </c>
      <c r="K119" s="70">
        <v>99.8</v>
      </c>
      <c r="L119" s="142">
        <f t="shared" si="4"/>
        <v>-1.1499999999999915</v>
      </c>
      <c r="M119" s="368">
        <f t="shared" si="5"/>
        <v>-1.1523046092184284</v>
      </c>
      <c r="N119" s="80">
        <f>Margins!B119</f>
        <v>2950</v>
      </c>
      <c r="O119" s="26">
        <f t="shared" si="6"/>
        <v>41300</v>
      </c>
      <c r="P119" s="26">
        <f t="shared" si="7"/>
        <v>0</v>
      </c>
    </row>
    <row r="120" spans="1:16" ht="13.5">
      <c r="A120" s="393" t="s">
        <v>96</v>
      </c>
      <c r="B120" s="183">
        <v>396</v>
      </c>
      <c r="C120" s="364">
        <v>0.7</v>
      </c>
      <c r="D120" s="183">
        <v>0</v>
      </c>
      <c r="E120" s="364">
        <v>-1</v>
      </c>
      <c r="F120" s="183">
        <v>0</v>
      </c>
      <c r="G120" s="364">
        <v>0</v>
      </c>
      <c r="H120" s="183">
        <v>396</v>
      </c>
      <c r="I120" s="365">
        <v>0.69</v>
      </c>
      <c r="J120" s="307">
        <v>134.9</v>
      </c>
      <c r="K120" s="70">
        <v>133.5</v>
      </c>
      <c r="L120" s="142">
        <f t="shared" si="4"/>
        <v>1.4000000000000057</v>
      </c>
      <c r="M120" s="368">
        <f t="shared" si="5"/>
        <v>1.0486891385767834</v>
      </c>
      <c r="N120" s="80">
        <f>Margins!B120</f>
        <v>4200</v>
      </c>
      <c r="O120" s="26">
        <f t="shared" si="6"/>
        <v>0</v>
      </c>
      <c r="P120" s="26">
        <f t="shared" si="7"/>
        <v>0</v>
      </c>
    </row>
    <row r="121" spans="1:16" ht="13.5">
      <c r="A121" s="393" t="s">
        <v>168</v>
      </c>
      <c r="B121" s="183">
        <v>970</v>
      </c>
      <c r="C121" s="364">
        <v>-0.19</v>
      </c>
      <c r="D121" s="183">
        <v>0</v>
      </c>
      <c r="E121" s="364">
        <v>0</v>
      </c>
      <c r="F121" s="183">
        <v>0</v>
      </c>
      <c r="G121" s="364">
        <v>0</v>
      </c>
      <c r="H121" s="183">
        <v>970</v>
      </c>
      <c r="I121" s="365">
        <v>-0.19</v>
      </c>
      <c r="J121" s="307">
        <v>505.2</v>
      </c>
      <c r="K121" s="70">
        <v>503.6</v>
      </c>
      <c r="L121" s="142">
        <f t="shared" si="4"/>
        <v>1.599999999999966</v>
      </c>
      <c r="M121" s="368">
        <f t="shared" si="5"/>
        <v>0.31771247021444915</v>
      </c>
      <c r="N121" s="80">
        <f>Margins!B121</f>
        <v>900</v>
      </c>
      <c r="O121" s="26">
        <f t="shared" si="6"/>
        <v>0</v>
      </c>
      <c r="P121" s="26">
        <f t="shared" si="7"/>
        <v>0</v>
      </c>
    </row>
    <row r="122" spans="1:16" ht="13.5">
      <c r="A122" s="393" t="s">
        <v>169</v>
      </c>
      <c r="B122" s="183">
        <v>290</v>
      </c>
      <c r="C122" s="364">
        <v>0.67</v>
      </c>
      <c r="D122" s="183">
        <v>3</v>
      </c>
      <c r="E122" s="364">
        <v>0.5</v>
      </c>
      <c r="F122" s="183">
        <v>0</v>
      </c>
      <c r="G122" s="364">
        <v>0</v>
      </c>
      <c r="H122" s="183">
        <v>293</v>
      </c>
      <c r="I122" s="365">
        <v>0.66</v>
      </c>
      <c r="J122" s="307">
        <v>53</v>
      </c>
      <c r="K122" s="70">
        <v>51.9</v>
      </c>
      <c r="L122" s="142">
        <f t="shared" si="4"/>
        <v>1.1000000000000014</v>
      </c>
      <c r="M122" s="368">
        <f t="shared" si="5"/>
        <v>2.1194605009633936</v>
      </c>
      <c r="N122" s="80">
        <f>Margins!B122</f>
        <v>6900</v>
      </c>
      <c r="O122" s="26">
        <f t="shared" si="6"/>
        <v>20700</v>
      </c>
      <c r="P122" s="26">
        <f t="shared" si="7"/>
        <v>0</v>
      </c>
    </row>
    <row r="123" spans="1:16" ht="13.5">
      <c r="A123" s="393" t="s">
        <v>170</v>
      </c>
      <c r="B123" s="183">
        <v>4272</v>
      </c>
      <c r="C123" s="364">
        <v>0.31</v>
      </c>
      <c r="D123" s="183">
        <v>30</v>
      </c>
      <c r="E123" s="364">
        <v>-0.29</v>
      </c>
      <c r="F123" s="183">
        <v>14</v>
      </c>
      <c r="G123" s="364">
        <v>0</v>
      </c>
      <c r="H123" s="183">
        <v>4316</v>
      </c>
      <c r="I123" s="365">
        <v>0.31</v>
      </c>
      <c r="J123" s="307">
        <v>438.15</v>
      </c>
      <c r="K123" s="70">
        <v>443.15</v>
      </c>
      <c r="L123" s="142">
        <f t="shared" si="4"/>
        <v>-5</v>
      </c>
      <c r="M123" s="368">
        <f t="shared" si="5"/>
        <v>-1.128286133363421</v>
      </c>
      <c r="N123" s="80">
        <f>Margins!B123</f>
        <v>525</v>
      </c>
      <c r="O123" s="26">
        <f t="shared" si="6"/>
        <v>15750</v>
      </c>
      <c r="P123" s="26">
        <f t="shared" si="7"/>
        <v>7350</v>
      </c>
    </row>
    <row r="124" spans="1:16" ht="13.5">
      <c r="A124" s="393" t="s">
        <v>52</v>
      </c>
      <c r="B124" s="183">
        <v>6757</v>
      </c>
      <c r="C124" s="364">
        <v>1.1</v>
      </c>
      <c r="D124" s="183">
        <v>162</v>
      </c>
      <c r="E124" s="364">
        <v>1.08</v>
      </c>
      <c r="F124" s="183">
        <v>17</v>
      </c>
      <c r="G124" s="364">
        <v>3.25</v>
      </c>
      <c r="H124" s="183">
        <v>6936</v>
      </c>
      <c r="I124" s="365">
        <v>1.11</v>
      </c>
      <c r="J124" s="307">
        <v>585.1</v>
      </c>
      <c r="K124" s="70">
        <v>569.3</v>
      </c>
      <c r="L124" s="142">
        <f t="shared" si="4"/>
        <v>15.800000000000068</v>
      </c>
      <c r="M124" s="368">
        <f t="shared" si="5"/>
        <v>2.7753381345512156</v>
      </c>
      <c r="N124" s="80">
        <f>Margins!B124</f>
        <v>600</v>
      </c>
      <c r="O124" s="26">
        <f t="shared" si="6"/>
        <v>97200</v>
      </c>
      <c r="P124" s="26">
        <f t="shared" si="7"/>
        <v>10200</v>
      </c>
    </row>
    <row r="125" spans="1:17" ht="15" customHeight="1">
      <c r="A125" s="393" t="s">
        <v>171</v>
      </c>
      <c r="B125" s="183">
        <v>563</v>
      </c>
      <c r="C125" s="364">
        <v>0.7</v>
      </c>
      <c r="D125" s="183">
        <v>0</v>
      </c>
      <c r="E125" s="364">
        <v>0</v>
      </c>
      <c r="F125" s="183">
        <v>0</v>
      </c>
      <c r="G125" s="364">
        <v>0</v>
      </c>
      <c r="H125" s="183">
        <v>563</v>
      </c>
      <c r="I125" s="365">
        <v>0.7</v>
      </c>
      <c r="J125" s="307">
        <v>396.3</v>
      </c>
      <c r="K125" s="70">
        <v>400.3</v>
      </c>
      <c r="L125" s="142">
        <f t="shared" si="4"/>
        <v>-4</v>
      </c>
      <c r="M125" s="368">
        <f t="shared" si="5"/>
        <v>-0.9992505620784412</v>
      </c>
      <c r="N125" s="70">
        <f>Margins!B125</f>
        <v>600</v>
      </c>
      <c r="O125" s="26">
        <f t="shared" si="6"/>
        <v>0</v>
      </c>
      <c r="P125" s="26">
        <f t="shared" si="7"/>
        <v>0</v>
      </c>
      <c r="Q125" s="70"/>
    </row>
    <row r="126" spans="1:17" ht="15" customHeight="1" thickBot="1">
      <c r="A126" s="394" t="s">
        <v>227</v>
      </c>
      <c r="B126" s="371">
        <v>13375</v>
      </c>
      <c r="C126" s="370">
        <v>-0.14</v>
      </c>
      <c r="D126" s="371">
        <v>573</v>
      </c>
      <c r="E126" s="370">
        <v>-0.25</v>
      </c>
      <c r="F126" s="371">
        <v>76</v>
      </c>
      <c r="G126" s="370">
        <v>-0.4</v>
      </c>
      <c r="H126" s="371">
        <v>14024</v>
      </c>
      <c r="I126" s="372">
        <v>-0.15</v>
      </c>
      <c r="J126" s="308">
        <v>348.75</v>
      </c>
      <c r="K126" s="301">
        <v>344.7</v>
      </c>
      <c r="L126" s="373">
        <f t="shared" si="4"/>
        <v>4.050000000000011</v>
      </c>
      <c r="M126" s="374">
        <f t="shared" si="5"/>
        <v>1.1749347258485672</v>
      </c>
      <c r="N126" s="70">
        <f>Margins!B126</f>
        <v>700</v>
      </c>
      <c r="O126" s="26">
        <f t="shared" si="6"/>
        <v>401100</v>
      </c>
      <c r="P126" s="26">
        <f t="shared" si="7"/>
        <v>53200</v>
      </c>
      <c r="Q126" s="70"/>
    </row>
    <row r="127" spans="2:17" ht="13.5" customHeight="1" hidden="1">
      <c r="B127" s="376">
        <f>SUM(B4:B126)</f>
        <v>737287</v>
      </c>
      <c r="C127" s="377"/>
      <c r="D127" s="376">
        <f>SUM(D4:D126)</f>
        <v>69644</v>
      </c>
      <c r="E127" s="377"/>
      <c r="F127" s="376">
        <f>SUM(F4:F126)</f>
        <v>61650</v>
      </c>
      <c r="G127" s="377"/>
      <c r="H127" s="183">
        <f>SUM(H4:H126)</f>
        <v>868581</v>
      </c>
      <c r="I127" s="377"/>
      <c r="J127" s="378"/>
      <c r="K127" s="70"/>
      <c r="L127" s="142"/>
      <c r="M127" s="143"/>
      <c r="N127" s="70"/>
      <c r="O127" s="26">
        <f>SUM(O4:O126)</f>
        <v>31513666</v>
      </c>
      <c r="P127" s="26">
        <f>SUM(P4:P126)</f>
        <v>10079537</v>
      </c>
      <c r="Q127" s="70"/>
    </row>
    <row r="128" spans="11:17" ht="14.25" customHeight="1">
      <c r="K128" s="70"/>
      <c r="L128" s="142"/>
      <c r="M128" s="143"/>
      <c r="N128" s="70"/>
      <c r="O128" s="70"/>
      <c r="P128" s="51">
        <f>P127/O127</f>
        <v>0.3198465389586854</v>
      </c>
      <c r="Q128" s="70"/>
    </row>
    <row r="129" spans="11:13" ht="12.75" customHeight="1">
      <c r="K129" s="70"/>
      <c r="L129" s="142"/>
      <c r="M129" s="143"/>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16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E153" sqref="E153"/>
    </sheetView>
  </sheetViews>
  <sheetFormatPr defaultColWidth="9.140625" defaultRowHeight="12.75"/>
  <cols>
    <col min="1" max="1" width="14.8515625" style="4" customWidth="1"/>
    <col min="2" max="2" width="11.57421875" style="7" customWidth="1"/>
    <col min="3" max="3" width="10.421875" style="7" customWidth="1"/>
    <col min="4" max="5" width="10.7109375" style="161" customWidth="1"/>
    <col min="6" max="6" width="10.57421875" style="61" bestFit="1" customWidth="1"/>
    <col min="7" max="7" width="9.8515625" style="7" customWidth="1"/>
    <col min="8" max="8" width="9.28125" style="60" bestFit="1" customWidth="1"/>
    <col min="9" max="9" width="10.57421875" style="7" bestFit="1" customWidth="1"/>
    <col min="10" max="10" width="8.7109375" style="7" customWidth="1"/>
    <col min="11" max="11" width="9.8515625" style="60" customWidth="1"/>
    <col min="12" max="12" width="12.7109375" style="61" customWidth="1"/>
    <col min="13" max="13" width="11.421875" style="7" customWidth="1"/>
    <col min="14" max="14" width="8.421875" style="60" customWidth="1"/>
    <col min="15" max="15" width="10.57421875" style="4" customWidth="1"/>
    <col min="16" max="16" width="11.7109375" style="4" customWidth="1"/>
    <col min="17" max="17" width="11.140625" style="4" hidden="1" customWidth="1"/>
    <col min="18" max="18" width="14.140625" style="4" hidden="1" customWidth="1"/>
    <col min="19" max="19" width="12.00390625" style="4" hidden="1" customWidth="1"/>
    <col min="20" max="20" width="13.140625" style="4" hidden="1" customWidth="1"/>
    <col min="21" max="21" width="15.00390625" style="62" hidden="1" customWidth="1"/>
    <col min="22" max="22" width="12.140625" style="4" hidden="1" customWidth="1"/>
    <col min="23" max="23" width="10.8515625" style="4" hidden="1" customWidth="1"/>
    <col min="24" max="24" width="10.421875" style="4" hidden="1" customWidth="1"/>
    <col min="25" max="25" width="10.7109375" style="4" hidden="1" customWidth="1"/>
    <col min="26" max="26" width="9.7109375" style="4" hidden="1" customWidth="1"/>
    <col min="27" max="27" width="8.7109375" style="3" customWidth="1"/>
    <col min="28" max="28" width="9.140625" style="61" customWidth="1"/>
    <col min="29" max="16384" width="9.140625" style="4" customWidth="1"/>
  </cols>
  <sheetData>
    <row r="1" spans="1:28" s="65" customFormat="1" ht="23.25" customHeight="1" thickBot="1">
      <c r="A1" s="463" t="s">
        <v>205</v>
      </c>
      <c r="B1" s="464"/>
      <c r="C1" s="464"/>
      <c r="D1" s="464"/>
      <c r="E1" s="464"/>
      <c r="F1" s="464"/>
      <c r="G1" s="464"/>
      <c r="H1" s="464"/>
      <c r="I1" s="464"/>
      <c r="J1" s="464"/>
      <c r="K1" s="486"/>
      <c r="L1" s="162"/>
      <c r="M1" s="116"/>
      <c r="N1" s="63"/>
      <c r="O1" s="3"/>
      <c r="P1" s="111"/>
      <c r="Q1" s="112"/>
      <c r="R1" s="70"/>
      <c r="S1" s="107"/>
      <c r="T1" s="107"/>
      <c r="U1" s="107"/>
      <c r="V1" s="107"/>
      <c r="W1" s="107"/>
      <c r="X1" s="107"/>
      <c r="Y1" s="107"/>
      <c r="Z1" s="107"/>
      <c r="AA1" s="107"/>
      <c r="AB1" s="76"/>
    </row>
    <row r="2" spans="1:28" s="59" customFormat="1" ht="16.5" customHeight="1" thickBot="1">
      <c r="A2" s="141"/>
      <c r="B2" s="483" t="s">
        <v>73</v>
      </c>
      <c r="C2" s="484"/>
      <c r="D2" s="484"/>
      <c r="E2" s="485"/>
      <c r="F2" s="454" t="s">
        <v>202</v>
      </c>
      <c r="G2" s="471"/>
      <c r="H2" s="472"/>
      <c r="I2" s="454" t="s">
        <v>203</v>
      </c>
      <c r="J2" s="471"/>
      <c r="K2" s="472"/>
      <c r="L2" s="2"/>
      <c r="M2" s="6"/>
      <c r="N2" s="63"/>
      <c r="O2" s="3"/>
      <c r="P2" s="111"/>
      <c r="Q2" s="112"/>
      <c r="R2" s="70"/>
      <c r="S2" s="107"/>
      <c r="T2" s="107"/>
      <c r="U2" s="113"/>
      <c r="V2" s="107"/>
      <c r="W2" s="107"/>
      <c r="X2" s="107"/>
      <c r="Y2" s="107"/>
      <c r="Z2" s="107"/>
      <c r="AA2" s="107"/>
      <c r="AB2" s="77"/>
    </row>
    <row r="3" spans="1:28" s="59" customFormat="1" ht="15.75" thickBot="1">
      <c r="A3" s="30" t="s">
        <v>59</v>
      </c>
      <c r="B3" s="303" t="s">
        <v>101</v>
      </c>
      <c r="C3" s="397" t="s">
        <v>204</v>
      </c>
      <c r="D3" s="380" t="s">
        <v>26</v>
      </c>
      <c r="E3" s="398" t="s">
        <v>204</v>
      </c>
      <c r="F3" s="164" t="s">
        <v>121</v>
      </c>
      <c r="G3" s="304" t="s">
        <v>14</v>
      </c>
      <c r="H3" s="302" t="s">
        <v>60</v>
      </c>
      <c r="I3" s="303" t="s">
        <v>121</v>
      </c>
      <c r="J3" s="304" t="s">
        <v>14</v>
      </c>
      <c r="K3" s="302" t="s">
        <v>60</v>
      </c>
      <c r="L3" s="2"/>
      <c r="M3" s="6"/>
      <c r="N3" s="63"/>
      <c r="O3" s="3"/>
      <c r="P3" s="3"/>
      <c r="Q3" s="3"/>
      <c r="R3" s="3"/>
      <c r="S3" s="2"/>
      <c r="T3" s="2"/>
      <c r="U3" s="81"/>
      <c r="V3" s="3"/>
      <c r="W3" s="3"/>
      <c r="X3" s="3"/>
      <c r="Y3" s="3"/>
      <c r="Z3" s="3"/>
      <c r="AA3" s="3"/>
      <c r="AB3" s="77"/>
    </row>
    <row r="4" spans="1:29" s="59" customFormat="1" ht="15">
      <c r="A4" s="193" t="s">
        <v>198</v>
      </c>
      <c r="B4" s="399">
        <f>'Open Int.'!E4</f>
        <v>100</v>
      </c>
      <c r="C4" s="400">
        <f>'Open Int.'!F4</f>
        <v>0</v>
      </c>
      <c r="D4" s="401">
        <f>'Open Int.'!H4</f>
        <v>0</v>
      </c>
      <c r="E4" s="402">
        <f>'Open Int.'!I4</f>
        <v>0</v>
      </c>
      <c r="F4" s="310">
        <f>IF('Open Int.'!E4=0,0,'Open Int.'!H4/'Open Int.'!E4)</f>
        <v>0</v>
      </c>
      <c r="G4" s="390">
        <v>0</v>
      </c>
      <c r="H4" s="305">
        <f>IF(G4=0,0,(F4-G4)/G4)</f>
        <v>0</v>
      </c>
      <c r="I4" s="200">
        <f>IF(Volume!D4=0,0,Volume!F4/Volume!D4)</f>
        <v>0</v>
      </c>
      <c r="J4" s="201">
        <v>0</v>
      </c>
      <c r="K4" s="305">
        <f>IF(J4=0,0,(I4-J4)/J4)</f>
        <v>0</v>
      </c>
      <c r="L4" s="61"/>
      <c r="M4" s="7"/>
      <c r="N4" s="60"/>
      <c r="O4" s="4"/>
      <c r="P4" s="4"/>
      <c r="Q4" s="4"/>
      <c r="R4" s="4"/>
      <c r="S4" s="4"/>
      <c r="T4" s="4"/>
      <c r="U4" s="62"/>
      <c r="V4" s="4"/>
      <c r="W4" s="4"/>
      <c r="X4" s="4"/>
      <c r="Y4" s="4"/>
      <c r="Z4" s="4"/>
      <c r="AA4" s="3"/>
      <c r="AB4" s="80"/>
      <c r="AC4" s="79"/>
    </row>
    <row r="5" spans="1:29" s="59" customFormat="1" ht="15">
      <c r="A5" s="193" t="s">
        <v>88</v>
      </c>
      <c r="B5" s="207">
        <f>'Open Int.'!E5</f>
        <v>0</v>
      </c>
      <c r="C5" s="208">
        <f>'Open Int.'!F5</f>
        <v>0</v>
      </c>
      <c r="D5" s="210">
        <f>'Open Int.'!H5</f>
        <v>50</v>
      </c>
      <c r="E5" s="403">
        <f>'Open Int.'!I5</f>
        <v>0</v>
      </c>
      <c r="F5" s="212">
        <f>IF('Open Int.'!E5=0,0,'Open Int.'!H5/'Open Int.'!E5)</f>
        <v>0</v>
      </c>
      <c r="G5" s="162">
        <v>0</v>
      </c>
      <c r="H5" s="180">
        <f aca="true" t="shared" si="0" ref="H5:H66">IF(G5=0,0,(F5-G5)/G5)</f>
        <v>0</v>
      </c>
      <c r="I5" s="202">
        <f>IF(Volume!D5=0,0,Volume!F5/Volume!D5)</f>
        <v>0</v>
      </c>
      <c r="J5" s="192">
        <v>0</v>
      </c>
      <c r="K5" s="180">
        <f aca="true" t="shared" si="1" ref="K5:K66">IF(J5=0,0,(I5-J5)/J5)</f>
        <v>0</v>
      </c>
      <c r="L5" s="61"/>
      <c r="M5" s="7"/>
      <c r="N5" s="60"/>
      <c r="O5" s="4"/>
      <c r="P5" s="4"/>
      <c r="Q5" s="4"/>
      <c r="R5" s="4"/>
      <c r="S5" s="4"/>
      <c r="T5" s="4"/>
      <c r="U5" s="62"/>
      <c r="V5" s="4"/>
      <c r="W5" s="4"/>
      <c r="X5" s="4"/>
      <c r="Y5" s="4"/>
      <c r="Z5" s="4"/>
      <c r="AA5" s="3"/>
      <c r="AB5" s="80"/>
      <c r="AC5" s="79"/>
    </row>
    <row r="6" spans="1:29" s="59" customFormat="1" ht="15">
      <c r="A6" s="193" t="s">
        <v>9</v>
      </c>
      <c r="B6" s="207">
        <f>'Open Int.'!E6</f>
        <v>14645900</v>
      </c>
      <c r="C6" s="208">
        <f>'Open Int.'!F6</f>
        <v>132700</v>
      </c>
      <c r="D6" s="210">
        <f>'Open Int.'!H6</f>
        <v>23121000</v>
      </c>
      <c r="E6" s="403">
        <f>'Open Int.'!I6</f>
        <v>446700</v>
      </c>
      <c r="F6" s="212">
        <f>IF('Open Int.'!E6=0,0,'Open Int.'!H6/'Open Int.'!E6)</f>
        <v>1.5786670672338334</v>
      </c>
      <c r="G6" s="162">
        <v>1.5623225753107517</v>
      </c>
      <c r="H6" s="180">
        <f t="shared" si="0"/>
        <v>0.010461662771422707</v>
      </c>
      <c r="I6" s="202">
        <f>IF(Volume!D6=0,0,Volume!F6/Volume!D6)</f>
        <v>1.2524690015227322</v>
      </c>
      <c r="J6" s="192">
        <v>1.4818665738022985</v>
      </c>
      <c r="K6" s="180">
        <f t="shared" si="1"/>
        <v>-0.15480312218053383</v>
      </c>
      <c r="L6" s="61"/>
      <c r="M6" s="7"/>
      <c r="N6" s="60"/>
      <c r="O6" s="4"/>
      <c r="P6" s="4"/>
      <c r="Q6" s="4"/>
      <c r="R6" s="4"/>
      <c r="S6" s="4"/>
      <c r="T6" s="4"/>
      <c r="U6" s="62"/>
      <c r="V6" s="4"/>
      <c r="W6" s="4"/>
      <c r="X6" s="4"/>
      <c r="Y6" s="4"/>
      <c r="Z6" s="4"/>
      <c r="AA6" s="3"/>
      <c r="AB6" s="80"/>
      <c r="AC6" s="79"/>
    </row>
    <row r="7" spans="1:27" s="8" customFormat="1" ht="15">
      <c r="A7" s="193" t="s">
        <v>149</v>
      </c>
      <c r="B7" s="207">
        <f>'Open Int.'!E7</f>
        <v>2800</v>
      </c>
      <c r="C7" s="208">
        <f>'Open Int.'!F7</f>
        <v>-100</v>
      </c>
      <c r="D7" s="210">
        <f>'Open Int.'!H7</f>
        <v>300</v>
      </c>
      <c r="E7" s="403">
        <f>'Open Int.'!I7</f>
        <v>0</v>
      </c>
      <c r="F7" s="212">
        <f>IF('Open Int.'!E7=0,0,'Open Int.'!H7/'Open Int.'!E7)</f>
        <v>0.10714285714285714</v>
      </c>
      <c r="G7" s="162">
        <v>0.10344827586206896</v>
      </c>
      <c r="H7" s="180">
        <f t="shared" si="0"/>
        <v>0.03571428571428567</v>
      </c>
      <c r="I7" s="202">
        <f>IF(Volume!D7=0,0,Volume!F7/Volume!D7)</f>
        <v>0</v>
      </c>
      <c r="J7" s="192">
        <v>0</v>
      </c>
      <c r="K7" s="180">
        <f t="shared" si="1"/>
        <v>0</v>
      </c>
      <c r="L7" s="61"/>
      <c r="M7" s="7"/>
      <c r="N7" s="60"/>
      <c r="O7" s="4"/>
      <c r="P7" s="4"/>
      <c r="Q7" s="4"/>
      <c r="R7" s="4"/>
      <c r="S7" s="4"/>
      <c r="T7" s="4"/>
      <c r="U7" s="62"/>
      <c r="V7" s="4"/>
      <c r="W7" s="4"/>
      <c r="X7" s="4"/>
      <c r="Y7" s="4"/>
      <c r="Z7" s="4"/>
      <c r="AA7" s="3"/>
    </row>
    <row r="8" spans="1:29" s="59" customFormat="1" ht="15">
      <c r="A8" s="193" t="s">
        <v>0</v>
      </c>
      <c r="B8" s="207">
        <f>'Open Int.'!E8</f>
        <v>273750</v>
      </c>
      <c r="C8" s="208">
        <f>'Open Int.'!F8</f>
        <v>9750</v>
      </c>
      <c r="D8" s="210">
        <f>'Open Int.'!H8</f>
        <v>106875</v>
      </c>
      <c r="E8" s="403">
        <f>'Open Int.'!I8</f>
        <v>-375</v>
      </c>
      <c r="F8" s="212">
        <f>IF('Open Int.'!E8=0,0,'Open Int.'!H8/'Open Int.'!E8)</f>
        <v>0.3904109589041096</v>
      </c>
      <c r="G8" s="162">
        <v>0.40625</v>
      </c>
      <c r="H8" s="180">
        <f t="shared" si="0"/>
        <v>-0.03898840885142253</v>
      </c>
      <c r="I8" s="202">
        <f>IF(Volume!D8=0,0,Volume!F8/Volume!D8)</f>
        <v>0.0945945945945946</v>
      </c>
      <c r="J8" s="192">
        <v>0.11242603550295859</v>
      </c>
      <c r="K8" s="180">
        <f t="shared" si="1"/>
        <v>-0.15860597439544807</v>
      </c>
      <c r="L8" s="61"/>
      <c r="M8" s="7"/>
      <c r="N8" s="60"/>
      <c r="O8" s="4"/>
      <c r="P8" s="4"/>
      <c r="Q8" s="4"/>
      <c r="R8" s="4"/>
      <c r="S8" s="4"/>
      <c r="T8" s="4"/>
      <c r="U8" s="62"/>
      <c r="V8" s="4"/>
      <c r="W8" s="4"/>
      <c r="X8" s="4"/>
      <c r="Y8" s="4"/>
      <c r="Z8" s="4"/>
      <c r="AA8" s="3"/>
      <c r="AB8" s="80"/>
      <c r="AC8" s="79"/>
    </row>
    <row r="9" spans="1:27" s="8" customFormat="1" ht="15">
      <c r="A9" s="193" t="s">
        <v>150</v>
      </c>
      <c r="B9" s="207">
        <f>'Open Int.'!E9</f>
        <v>769300</v>
      </c>
      <c r="C9" s="208">
        <f>'Open Int.'!F9</f>
        <v>-4900</v>
      </c>
      <c r="D9" s="210">
        <f>'Open Int.'!H9</f>
        <v>191100</v>
      </c>
      <c r="E9" s="403">
        <f>'Open Int.'!I9</f>
        <v>0</v>
      </c>
      <c r="F9" s="212">
        <f>IF('Open Int.'!E9=0,0,'Open Int.'!H9/'Open Int.'!E9)</f>
        <v>0.2484076433121019</v>
      </c>
      <c r="G9" s="162">
        <v>0.2468354430379747</v>
      </c>
      <c r="H9" s="180">
        <f t="shared" si="0"/>
        <v>0.006369426751592314</v>
      </c>
      <c r="I9" s="202">
        <f>IF(Volume!D9=0,0,Volume!F9/Volume!D9)</f>
        <v>0</v>
      </c>
      <c r="J9" s="192">
        <v>0</v>
      </c>
      <c r="K9" s="180">
        <f t="shared" si="1"/>
        <v>0</v>
      </c>
      <c r="L9" s="61"/>
      <c r="M9" s="7"/>
      <c r="N9" s="60"/>
      <c r="O9" s="4"/>
      <c r="P9" s="4"/>
      <c r="Q9" s="4"/>
      <c r="R9" s="4"/>
      <c r="S9" s="4"/>
      <c r="T9" s="4"/>
      <c r="U9" s="62"/>
      <c r="V9" s="4"/>
      <c r="W9" s="4"/>
      <c r="X9" s="4"/>
      <c r="Y9" s="4"/>
      <c r="Z9" s="4"/>
      <c r="AA9" s="3"/>
    </row>
    <row r="10" spans="1:27" s="8" customFormat="1" ht="15">
      <c r="A10" s="193" t="s">
        <v>190</v>
      </c>
      <c r="B10" s="207">
        <f>'Open Int.'!E10</f>
        <v>757100</v>
      </c>
      <c r="C10" s="208">
        <f>'Open Int.'!F10</f>
        <v>13400</v>
      </c>
      <c r="D10" s="210">
        <f>'Open Int.'!H10</f>
        <v>60300</v>
      </c>
      <c r="E10" s="403">
        <f>'Open Int.'!I10</f>
        <v>6700</v>
      </c>
      <c r="F10" s="212">
        <f>IF('Open Int.'!E10=0,0,'Open Int.'!H10/'Open Int.'!E10)</f>
        <v>0.07964601769911504</v>
      </c>
      <c r="G10" s="162">
        <v>0.07207207207207207</v>
      </c>
      <c r="H10" s="180">
        <f t="shared" si="0"/>
        <v>0.10508849557522124</v>
      </c>
      <c r="I10" s="202">
        <f>IF(Volume!D10=0,0,Volume!F10/Volume!D10)</f>
        <v>0.20833333333333334</v>
      </c>
      <c r="J10" s="192">
        <v>0</v>
      </c>
      <c r="K10" s="180">
        <f t="shared" si="1"/>
        <v>0</v>
      </c>
      <c r="L10" s="61"/>
      <c r="M10" s="7"/>
      <c r="N10" s="60"/>
      <c r="O10" s="4"/>
      <c r="P10" s="4"/>
      <c r="Q10" s="4"/>
      <c r="R10" s="4"/>
      <c r="S10" s="4"/>
      <c r="T10" s="4"/>
      <c r="U10" s="62"/>
      <c r="V10" s="4"/>
      <c r="W10" s="4"/>
      <c r="X10" s="4"/>
      <c r="Y10" s="4"/>
      <c r="Z10" s="4"/>
      <c r="AA10" s="3"/>
    </row>
    <row r="11" spans="1:29" s="59" customFormat="1" ht="15">
      <c r="A11" s="193" t="s">
        <v>89</v>
      </c>
      <c r="B11" s="207">
        <f>'Open Int.'!E11</f>
        <v>897000</v>
      </c>
      <c r="C11" s="208">
        <f>'Open Int.'!F11</f>
        <v>-13800</v>
      </c>
      <c r="D11" s="210">
        <f>'Open Int.'!H11</f>
        <v>59800</v>
      </c>
      <c r="E11" s="403">
        <f>'Open Int.'!I11</f>
        <v>0</v>
      </c>
      <c r="F11" s="212">
        <f>IF('Open Int.'!E11=0,0,'Open Int.'!H11/'Open Int.'!E11)</f>
        <v>0.06666666666666667</v>
      </c>
      <c r="G11" s="162">
        <v>0.06565656565656566</v>
      </c>
      <c r="H11" s="180">
        <f t="shared" si="0"/>
        <v>0.015384615384615271</v>
      </c>
      <c r="I11" s="202">
        <f>IF(Volume!D11=0,0,Volume!F11/Volume!D11)</f>
        <v>0</v>
      </c>
      <c r="J11" s="192">
        <v>0</v>
      </c>
      <c r="K11" s="180">
        <f t="shared" si="1"/>
        <v>0</v>
      </c>
      <c r="L11" s="61"/>
      <c r="M11" s="7"/>
      <c r="N11" s="60"/>
      <c r="O11" s="4"/>
      <c r="P11" s="4"/>
      <c r="Q11" s="4"/>
      <c r="R11" s="4"/>
      <c r="S11" s="4"/>
      <c r="T11" s="4"/>
      <c r="U11" s="62"/>
      <c r="V11" s="4"/>
      <c r="W11" s="4"/>
      <c r="X11" s="4"/>
      <c r="Y11" s="4"/>
      <c r="Z11" s="4"/>
      <c r="AA11" s="3"/>
      <c r="AB11" s="80"/>
      <c r="AC11" s="79"/>
    </row>
    <row r="12" spans="1:29" s="59" customFormat="1" ht="15">
      <c r="A12" s="193" t="s">
        <v>102</v>
      </c>
      <c r="B12" s="207">
        <f>'Open Int.'!E12</f>
        <v>4054900</v>
      </c>
      <c r="C12" s="208">
        <f>'Open Int.'!F12</f>
        <v>-98900</v>
      </c>
      <c r="D12" s="210">
        <f>'Open Int.'!H12</f>
        <v>391300</v>
      </c>
      <c r="E12" s="403">
        <f>'Open Int.'!I12</f>
        <v>-43000</v>
      </c>
      <c r="F12" s="212">
        <f>IF('Open Int.'!E12=0,0,'Open Int.'!H12/'Open Int.'!E12)</f>
        <v>0.09650053022269353</v>
      </c>
      <c r="G12" s="162">
        <v>0.10455486542443064</v>
      </c>
      <c r="H12" s="180">
        <f t="shared" si="0"/>
        <v>-0.07703453272156482</v>
      </c>
      <c r="I12" s="202">
        <f>IF(Volume!D12=0,0,Volume!F12/Volume!D12)</f>
        <v>0.045454545454545456</v>
      </c>
      <c r="J12" s="192">
        <v>0.07142857142857142</v>
      </c>
      <c r="K12" s="180">
        <f t="shared" si="1"/>
        <v>-0.3636363636363636</v>
      </c>
      <c r="L12" s="61"/>
      <c r="M12" s="7"/>
      <c r="N12" s="60"/>
      <c r="O12" s="4"/>
      <c r="P12" s="4"/>
      <c r="Q12" s="4"/>
      <c r="R12" s="4"/>
      <c r="S12" s="4"/>
      <c r="T12" s="4"/>
      <c r="U12" s="62"/>
      <c r="V12" s="4"/>
      <c r="W12" s="4"/>
      <c r="X12" s="4"/>
      <c r="Y12" s="4"/>
      <c r="Z12" s="4"/>
      <c r="AA12" s="3"/>
      <c r="AB12" s="80"/>
      <c r="AC12" s="79"/>
    </row>
    <row r="13" spans="1:27" s="8" customFormat="1" ht="15">
      <c r="A13" s="193" t="s">
        <v>151</v>
      </c>
      <c r="B13" s="207">
        <f>'Open Int.'!E13</f>
        <v>20083650</v>
      </c>
      <c r="C13" s="208">
        <f>'Open Int.'!F13</f>
        <v>38200</v>
      </c>
      <c r="D13" s="210">
        <f>'Open Int.'!H13</f>
        <v>3036900</v>
      </c>
      <c r="E13" s="403">
        <f>'Open Int.'!I13</f>
        <v>-19100</v>
      </c>
      <c r="F13" s="212">
        <f>IF('Open Int.'!E13=0,0,'Open Int.'!H13/'Open Int.'!E13)</f>
        <v>0.15121255349500715</v>
      </c>
      <c r="G13" s="162">
        <v>0.15245354930919486</v>
      </c>
      <c r="H13" s="180">
        <f t="shared" si="0"/>
        <v>-0.008140156918687523</v>
      </c>
      <c r="I13" s="202">
        <f>IF(Volume!D13=0,0,Volume!F13/Volume!D13)</f>
        <v>0.13389121338912133</v>
      </c>
      <c r="J13" s="192">
        <v>0.2745762711864407</v>
      </c>
      <c r="K13" s="180">
        <f t="shared" si="1"/>
        <v>-0.5123715067927063</v>
      </c>
      <c r="L13" s="61"/>
      <c r="M13" s="7"/>
      <c r="N13" s="60"/>
      <c r="O13" s="4"/>
      <c r="P13" s="4"/>
      <c r="Q13" s="4"/>
      <c r="R13" s="4"/>
      <c r="S13" s="4"/>
      <c r="T13" s="4"/>
      <c r="U13" s="62"/>
      <c r="V13" s="4"/>
      <c r="W13" s="4"/>
      <c r="X13" s="4"/>
      <c r="Y13" s="4"/>
      <c r="Z13" s="4"/>
      <c r="AA13" s="3"/>
    </row>
    <row r="14" spans="1:27" s="8" customFormat="1" ht="15">
      <c r="A14" s="193" t="s">
        <v>172</v>
      </c>
      <c r="B14" s="207">
        <f>'Open Int.'!E14</f>
        <v>1750</v>
      </c>
      <c r="C14" s="208">
        <f>'Open Int.'!F14</f>
        <v>0</v>
      </c>
      <c r="D14" s="210">
        <f>'Open Int.'!H14</f>
        <v>0</v>
      </c>
      <c r="E14" s="403">
        <f>'Open Int.'!I14</f>
        <v>0</v>
      </c>
      <c r="F14" s="212">
        <f>IF('Open Int.'!E14=0,0,'Open Int.'!H14/'Open Int.'!E14)</f>
        <v>0</v>
      </c>
      <c r="G14" s="162">
        <v>0</v>
      </c>
      <c r="H14" s="180">
        <f t="shared" si="0"/>
        <v>0</v>
      </c>
      <c r="I14" s="202">
        <f>IF(Volume!D14=0,0,Volume!F14/Volume!D14)</f>
        <v>0</v>
      </c>
      <c r="J14" s="192">
        <v>0</v>
      </c>
      <c r="K14" s="180">
        <f t="shared" si="1"/>
        <v>0</v>
      </c>
      <c r="L14" s="61"/>
      <c r="M14" s="7"/>
      <c r="N14" s="60"/>
      <c r="O14" s="4"/>
      <c r="P14" s="4"/>
      <c r="Q14" s="4"/>
      <c r="R14" s="4"/>
      <c r="S14" s="4"/>
      <c r="T14" s="4"/>
      <c r="U14" s="62"/>
      <c r="V14" s="4"/>
      <c r="W14" s="4"/>
      <c r="X14" s="4"/>
      <c r="Y14" s="4"/>
      <c r="Z14" s="4"/>
      <c r="AA14" s="3"/>
    </row>
    <row r="15" spans="1:29" s="59" customFormat="1" ht="15">
      <c r="A15" s="193" t="s">
        <v>209</v>
      </c>
      <c r="B15" s="207">
        <f>'Open Int.'!E15</f>
        <v>46400</v>
      </c>
      <c r="C15" s="208">
        <f>'Open Int.'!F15</f>
        <v>700</v>
      </c>
      <c r="D15" s="210">
        <f>'Open Int.'!H15</f>
        <v>1000</v>
      </c>
      <c r="E15" s="403">
        <f>'Open Int.'!I15</f>
        <v>-100</v>
      </c>
      <c r="F15" s="212">
        <f>IF('Open Int.'!E15=0,0,'Open Int.'!H15/'Open Int.'!E15)</f>
        <v>0.021551724137931036</v>
      </c>
      <c r="G15" s="162">
        <v>0.024070021881838075</v>
      </c>
      <c r="H15" s="180">
        <f t="shared" si="0"/>
        <v>-0.10462382445141064</v>
      </c>
      <c r="I15" s="202">
        <f>IF(Volume!D15=0,0,Volume!F15/Volume!D15)</f>
        <v>0</v>
      </c>
      <c r="J15" s="192">
        <v>0</v>
      </c>
      <c r="K15" s="180">
        <f t="shared" si="1"/>
        <v>0</v>
      </c>
      <c r="L15" s="61"/>
      <c r="M15" s="7"/>
      <c r="N15" s="60"/>
      <c r="O15" s="4"/>
      <c r="P15" s="4"/>
      <c r="Q15" s="4"/>
      <c r="R15" s="4"/>
      <c r="S15" s="4"/>
      <c r="T15" s="4"/>
      <c r="U15" s="62"/>
      <c r="V15" s="4"/>
      <c r="W15" s="4"/>
      <c r="X15" s="4"/>
      <c r="Y15" s="4"/>
      <c r="Z15" s="4"/>
      <c r="AA15" s="3"/>
      <c r="AB15" s="80"/>
      <c r="AC15" s="79"/>
    </row>
    <row r="16" spans="1:29" s="59" customFormat="1" ht="15">
      <c r="A16" s="193" t="s">
        <v>90</v>
      </c>
      <c r="B16" s="207">
        <f>'Open Int.'!E16</f>
        <v>673400</v>
      </c>
      <c r="C16" s="208">
        <f>'Open Int.'!F16</f>
        <v>0</v>
      </c>
      <c r="D16" s="210">
        <f>'Open Int.'!H16</f>
        <v>494200</v>
      </c>
      <c r="E16" s="403">
        <f>'Open Int.'!I16</f>
        <v>0</v>
      </c>
      <c r="F16" s="212">
        <f>IF('Open Int.'!E16=0,0,'Open Int.'!H16/'Open Int.'!E16)</f>
        <v>0.7338877338877339</v>
      </c>
      <c r="G16" s="162">
        <v>0.7338877338877339</v>
      </c>
      <c r="H16" s="180">
        <f t="shared" si="0"/>
        <v>0</v>
      </c>
      <c r="I16" s="202">
        <f>IF(Volume!D16=0,0,Volume!F16/Volume!D16)</f>
        <v>0</v>
      </c>
      <c r="J16" s="192">
        <v>0</v>
      </c>
      <c r="K16" s="180">
        <f t="shared" si="1"/>
        <v>0</v>
      </c>
      <c r="L16" s="61"/>
      <c r="M16" s="7"/>
      <c r="N16" s="60"/>
      <c r="O16" s="4"/>
      <c r="P16" s="4"/>
      <c r="Q16" s="4"/>
      <c r="R16" s="4"/>
      <c r="S16" s="4"/>
      <c r="T16" s="4"/>
      <c r="U16" s="62"/>
      <c r="V16" s="4"/>
      <c r="W16" s="4"/>
      <c r="X16" s="4"/>
      <c r="Y16" s="4"/>
      <c r="Z16" s="4"/>
      <c r="AA16" s="3"/>
      <c r="AB16" s="80"/>
      <c r="AC16" s="79"/>
    </row>
    <row r="17" spans="1:29" s="59" customFormat="1" ht="15">
      <c r="A17" s="193" t="s">
        <v>91</v>
      </c>
      <c r="B17" s="207">
        <f>'Open Int.'!E17</f>
        <v>843600</v>
      </c>
      <c r="C17" s="208">
        <f>'Open Int.'!F17</f>
        <v>19000</v>
      </c>
      <c r="D17" s="210">
        <f>'Open Int.'!H17</f>
        <v>801800</v>
      </c>
      <c r="E17" s="403">
        <f>'Open Int.'!I17</f>
        <v>26600</v>
      </c>
      <c r="F17" s="212">
        <f>IF('Open Int.'!E17=0,0,'Open Int.'!H17/'Open Int.'!E17)</f>
        <v>0.9504504504504504</v>
      </c>
      <c r="G17" s="162">
        <v>0.9400921658986175</v>
      </c>
      <c r="H17" s="180">
        <f t="shared" si="0"/>
        <v>0.011018371312488867</v>
      </c>
      <c r="I17" s="202">
        <f>IF(Volume!D17=0,0,Volume!F17/Volume!D17)</f>
        <v>0.373134328358209</v>
      </c>
      <c r="J17" s="192">
        <v>0.37735849056603776</v>
      </c>
      <c r="K17" s="180">
        <f t="shared" si="1"/>
        <v>-0.01119402985074628</v>
      </c>
      <c r="L17" s="61"/>
      <c r="M17" s="7"/>
      <c r="N17" s="60"/>
      <c r="O17" s="4"/>
      <c r="P17" s="4"/>
      <c r="Q17" s="4"/>
      <c r="R17" s="4"/>
      <c r="S17" s="4"/>
      <c r="T17" s="4"/>
      <c r="U17" s="62"/>
      <c r="V17" s="4"/>
      <c r="W17" s="4"/>
      <c r="X17" s="4"/>
      <c r="Y17" s="4"/>
      <c r="Z17" s="4"/>
      <c r="AA17" s="3"/>
      <c r="AB17" s="80"/>
      <c r="AC17" s="79"/>
    </row>
    <row r="18" spans="1:29" s="59" customFormat="1" ht="15">
      <c r="A18" s="193" t="s">
        <v>44</v>
      </c>
      <c r="B18" s="207">
        <f>'Open Int.'!E18</f>
        <v>8525</v>
      </c>
      <c r="C18" s="208">
        <f>'Open Int.'!F18</f>
        <v>1375</v>
      </c>
      <c r="D18" s="210">
        <f>'Open Int.'!H18</f>
        <v>0</v>
      </c>
      <c r="E18" s="403">
        <f>'Open Int.'!I18</f>
        <v>0</v>
      </c>
      <c r="F18" s="212">
        <f>IF('Open Int.'!E18=0,0,'Open Int.'!H18/'Open Int.'!E18)</f>
        <v>0</v>
      </c>
      <c r="G18" s="162">
        <v>0</v>
      </c>
      <c r="H18" s="180">
        <f t="shared" si="0"/>
        <v>0</v>
      </c>
      <c r="I18" s="202">
        <f>IF(Volume!D18=0,0,Volume!F18/Volume!D18)</f>
        <v>0</v>
      </c>
      <c r="J18" s="192">
        <v>0</v>
      </c>
      <c r="K18" s="180">
        <f t="shared" si="1"/>
        <v>0</v>
      </c>
      <c r="L18" s="61"/>
      <c r="M18" s="7"/>
      <c r="N18" s="60"/>
      <c r="O18" s="4"/>
      <c r="P18" s="4"/>
      <c r="Q18" s="4"/>
      <c r="R18" s="4"/>
      <c r="S18" s="4"/>
      <c r="T18" s="4"/>
      <c r="U18" s="62"/>
      <c r="V18" s="4"/>
      <c r="W18" s="4"/>
      <c r="X18" s="4"/>
      <c r="Y18" s="4"/>
      <c r="Z18" s="4"/>
      <c r="AA18" s="3"/>
      <c r="AB18" s="80"/>
      <c r="AC18" s="79"/>
    </row>
    <row r="19" spans="1:27" s="9" customFormat="1" ht="15">
      <c r="A19" s="193" t="s">
        <v>152</v>
      </c>
      <c r="B19" s="207">
        <f>'Open Int.'!E19</f>
        <v>61000</v>
      </c>
      <c r="C19" s="208">
        <f>'Open Int.'!F19</f>
        <v>-1000</v>
      </c>
      <c r="D19" s="210">
        <f>'Open Int.'!H19</f>
        <v>6000</v>
      </c>
      <c r="E19" s="403">
        <f>'Open Int.'!I19</f>
        <v>0</v>
      </c>
      <c r="F19" s="212">
        <f>IF('Open Int.'!E19=0,0,'Open Int.'!H19/'Open Int.'!E19)</f>
        <v>0.09836065573770492</v>
      </c>
      <c r="G19" s="162">
        <v>0.0967741935483871</v>
      </c>
      <c r="H19" s="180">
        <f t="shared" si="0"/>
        <v>0.016393442622950827</v>
      </c>
      <c r="I19" s="202">
        <f>IF(Volume!D19=0,0,Volume!F19/Volume!D19)</f>
        <v>0</v>
      </c>
      <c r="J19" s="192">
        <v>0</v>
      </c>
      <c r="K19" s="180">
        <f t="shared" si="1"/>
        <v>0</v>
      </c>
      <c r="L19" s="61"/>
      <c r="M19" s="7"/>
      <c r="N19" s="60"/>
      <c r="O19" s="4"/>
      <c r="P19" s="4"/>
      <c r="Q19" s="4"/>
      <c r="R19" s="4"/>
      <c r="S19" s="4"/>
      <c r="T19" s="4"/>
      <c r="U19" s="62"/>
      <c r="V19" s="4"/>
      <c r="W19" s="4"/>
      <c r="X19" s="4"/>
      <c r="Y19" s="4"/>
      <c r="Z19" s="4"/>
      <c r="AA19" s="3"/>
    </row>
    <row r="20" spans="1:27" s="9" customFormat="1" ht="15">
      <c r="A20" s="193" t="s">
        <v>249</v>
      </c>
      <c r="B20" s="207">
        <f>'Open Int.'!E20</f>
        <v>234000</v>
      </c>
      <c r="C20" s="208">
        <f>'Open Int.'!F20</f>
        <v>56000</v>
      </c>
      <c r="D20" s="210">
        <f>'Open Int.'!H20</f>
        <v>99000</v>
      </c>
      <c r="E20" s="403">
        <f>'Open Int.'!I20</f>
        <v>16000</v>
      </c>
      <c r="F20" s="212">
        <f>IF('Open Int.'!E20=0,0,'Open Int.'!H20/'Open Int.'!E20)</f>
        <v>0.4230769230769231</v>
      </c>
      <c r="G20" s="162">
        <v>0.46629213483146065</v>
      </c>
      <c r="H20" s="180">
        <f t="shared" si="0"/>
        <v>-0.09267840593141793</v>
      </c>
      <c r="I20" s="202">
        <f>IF(Volume!D20=0,0,Volume!F20/Volume!D20)</f>
        <v>0.21649484536082475</v>
      </c>
      <c r="J20" s="192">
        <v>0.38405797101449274</v>
      </c>
      <c r="K20" s="180">
        <f t="shared" si="1"/>
        <v>-0.43629644038124876</v>
      </c>
      <c r="L20" s="61"/>
      <c r="M20" s="7"/>
      <c r="N20" s="60"/>
      <c r="O20" s="4"/>
      <c r="P20" s="4"/>
      <c r="Q20" s="4"/>
      <c r="R20" s="4"/>
      <c r="S20" s="4"/>
      <c r="T20" s="4"/>
      <c r="U20" s="62"/>
      <c r="V20" s="4"/>
      <c r="W20" s="4"/>
      <c r="X20" s="4"/>
      <c r="Y20" s="4"/>
      <c r="Z20" s="4"/>
      <c r="AA20" s="3"/>
    </row>
    <row r="21" spans="1:29" s="59" customFormat="1" ht="15">
      <c r="A21" s="193" t="s">
        <v>1</v>
      </c>
      <c r="B21" s="207">
        <f>'Open Int.'!E21</f>
        <v>13500</v>
      </c>
      <c r="C21" s="208">
        <f>'Open Int.'!F21</f>
        <v>750</v>
      </c>
      <c r="D21" s="210">
        <f>'Open Int.'!H21</f>
        <v>1800</v>
      </c>
      <c r="E21" s="403">
        <f>'Open Int.'!I21</f>
        <v>0</v>
      </c>
      <c r="F21" s="212">
        <f>IF('Open Int.'!E21=0,0,'Open Int.'!H21/'Open Int.'!E21)</f>
        <v>0.13333333333333333</v>
      </c>
      <c r="G21" s="162">
        <v>0.1411764705882353</v>
      </c>
      <c r="H21" s="180">
        <f t="shared" si="0"/>
        <v>-0.05555555555555555</v>
      </c>
      <c r="I21" s="202">
        <f>IF(Volume!D21=0,0,Volume!F21/Volume!D21)</f>
        <v>0.46153846153846156</v>
      </c>
      <c r="J21" s="192">
        <v>0</v>
      </c>
      <c r="K21" s="180">
        <f t="shared" si="1"/>
        <v>0</v>
      </c>
      <c r="L21" s="61"/>
      <c r="M21" s="7"/>
      <c r="N21" s="60"/>
      <c r="O21" s="4"/>
      <c r="P21" s="4"/>
      <c r="Q21" s="4"/>
      <c r="R21" s="4"/>
      <c r="S21" s="4"/>
      <c r="T21" s="4"/>
      <c r="U21" s="62"/>
      <c r="V21" s="4"/>
      <c r="W21" s="4"/>
      <c r="X21" s="4"/>
      <c r="Y21" s="4"/>
      <c r="Z21" s="4"/>
      <c r="AA21" s="3"/>
      <c r="AB21" s="80"/>
      <c r="AC21" s="79"/>
    </row>
    <row r="22" spans="1:27" s="8" customFormat="1" ht="15">
      <c r="A22" s="193" t="s">
        <v>173</v>
      </c>
      <c r="B22" s="207">
        <f>'Open Int.'!E22</f>
        <v>212800</v>
      </c>
      <c r="C22" s="208">
        <f>'Open Int.'!F22</f>
        <v>57000</v>
      </c>
      <c r="D22" s="210">
        <f>'Open Int.'!H22</f>
        <v>36100</v>
      </c>
      <c r="E22" s="403">
        <f>'Open Int.'!I22</f>
        <v>0</v>
      </c>
      <c r="F22" s="212">
        <f>IF('Open Int.'!E22=0,0,'Open Int.'!H22/'Open Int.'!E22)</f>
        <v>0.16964285714285715</v>
      </c>
      <c r="G22" s="162">
        <v>0.23170731707317074</v>
      </c>
      <c r="H22" s="180">
        <f t="shared" si="0"/>
        <v>-0.26785714285714285</v>
      </c>
      <c r="I22" s="202">
        <f>IF(Volume!D22=0,0,Volume!F22/Volume!D22)</f>
        <v>0</v>
      </c>
      <c r="J22" s="192">
        <v>0</v>
      </c>
      <c r="K22" s="180">
        <f t="shared" si="1"/>
        <v>0</v>
      </c>
      <c r="L22" s="61"/>
      <c r="M22" s="7"/>
      <c r="N22" s="60"/>
      <c r="O22" s="4"/>
      <c r="P22" s="4"/>
      <c r="Q22" s="4"/>
      <c r="R22" s="4"/>
      <c r="S22" s="4"/>
      <c r="T22" s="4"/>
      <c r="U22" s="62"/>
      <c r="V22" s="4"/>
      <c r="W22" s="4"/>
      <c r="X22" s="4"/>
      <c r="Y22" s="4"/>
      <c r="Z22" s="4"/>
      <c r="AA22" s="3"/>
    </row>
    <row r="23" spans="1:27" s="8" customFormat="1" ht="15">
      <c r="A23" s="193" t="s">
        <v>174</v>
      </c>
      <c r="B23" s="207">
        <f>'Open Int.'!E23</f>
        <v>481500</v>
      </c>
      <c r="C23" s="208">
        <f>'Open Int.'!F23</f>
        <v>0</v>
      </c>
      <c r="D23" s="210">
        <f>'Open Int.'!H23</f>
        <v>13500</v>
      </c>
      <c r="E23" s="403">
        <f>'Open Int.'!I23</f>
        <v>0</v>
      </c>
      <c r="F23" s="212">
        <f>IF('Open Int.'!E23=0,0,'Open Int.'!H23/'Open Int.'!E23)</f>
        <v>0.028037383177570093</v>
      </c>
      <c r="G23" s="162">
        <v>0.028037383177570093</v>
      </c>
      <c r="H23" s="180">
        <f t="shared" si="0"/>
        <v>0</v>
      </c>
      <c r="I23" s="202">
        <f>IF(Volume!D23=0,0,Volume!F23/Volume!D23)</f>
        <v>0</v>
      </c>
      <c r="J23" s="192">
        <v>0</v>
      </c>
      <c r="K23" s="180">
        <f t="shared" si="1"/>
        <v>0</v>
      </c>
      <c r="L23" s="61"/>
      <c r="M23" s="7"/>
      <c r="N23" s="60"/>
      <c r="O23" s="4"/>
      <c r="P23" s="4"/>
      <c r="Q23" s="4"/>
      <c r="R23" s="4"/>
      <c r="S23" s="4"/>
      <c r="T23" s="4"/>
      <c r="U23" s="62"/>
      <c r="V23" s="4"/>
      <c r="W23" s="4"/>
      <c r="X23" s="4"/>
      <c r="Y23" s="4"/>
      <c r="Z23" s="4"/>
      <c r="AA23" s="3"/>
    </row>
    <row r="24" spans="1:29" s="59" customFormat="1" ht="15">
      <c r="A24" s="193" t="s">
        <v>2</v>
      </c>
      <c r="B24" s="207">
        <f>'Open Int.'!E24</f>
        <v>213400</v>
      </c>
      <c r="C24" s="208">
        <f>'Open Int.'!F24</f>
        <v>5500</v>
      </c>
      <c r="D24" s="210">
        <f>'Open Int.'!H24</f>
        <v>3300</v>
      </c>
      <c r="E24" s="403">
        <f>'Open Int.'!I24</f>
        <v>0</v>
      </c>
      <c r="F24" s="212">
        <f>IF('Open Int.'!E24=0,0,'Open Int.'!H24/'Open Int.'!E24)</f>
        <v>0.015463917525773196</v>
      </c>
      <c r="G24" s="162">
        <v>0.015873015873015872</v>
      </c>
      <c r="H24" s="180">
        <f t="shared" si="0"/>
        <v>-0.025773195876288568</v>
      </c>
      <c r="I24" s="202">
        <f>IF(Volume!D24=0,0,Volume!F24/Volume!D24)</f>
        <v>0</v>
      </c>
      <c r="J24" s="192">
        <v>0</v>
      </c>
      <c r="K24" s="180">
        <f t="shared" si="1"/>
        <v>0</v>
      </c>
      <c r="L24" s="61"/>
      <c r="M24" s="7"/>
      <c r="N24" s="60"/>
      <c r="O24" s="4"/>
      <c r="P24" s="4"/>
      <c r="Q24" s="4"/>
      <c r="R24" s="4"/>
      <c r="S24" s="4"/>
      <c r="T24" s="4"/>
      <c r="U24" s="62"/>
      <c r="V24" s="4"/>
      <c r="W24" s="4"/>
      <c r="X24" s="4"/>
      <c r="Y24" s="4"/>
      <c r="Z24" s="4"/>
      <c r="AA24" s="3"/>
      <c r="AB24" s="80"/>
      <c r="AC24" s="79"/>
    </row>
    <row r="25" spans="1:29" s="59" customFormat="1" ht="15">
      <c r="A25" s="193" t="s">
        <v>92</v>
      </c>
      <c r="B25" s="207">
        <f>'Open Int.'!E25</f>
        <v>30400</v>
      </c>
      <c r="C25" s="208">
        <f>'Open Int.'!F25</f>
        <v>0</v>
      </c>
      <c r="D25" s="210">
        <f>'Open Int.'!H25</f>
        <v>6400</v>
      </c>
      <c r="E25" s="403">
        <f>'Open Int.'!I25</f>
        <v>0</v>
      </c>
      <c r="F25" s="212">
        <f>IF('Open Int.'!E25=0,0,'Open Int.'!H25/'Open Int.'!E25)</f>
        <v>0.21052631578947367</v>
      </c>
      <c r="G25" s="162">
        <v>0.21052631578947367</v>
      </c>
      <c r="H25" s="180">
        <f t="shared" si="0"/>
        <v>0</v>
      </c>
      <c r="I25" s="202">
        <f>IF(Volume!D25=0,0,Volume!F25/Volume!D25)</f>
        <v>0</v>
      </c>
      <c r="J25" s="192">
        <v>0</v>
      </c>
      <c r="K25" s="180">
        <f t="shared" si="1"/>
        <v>0</v>
      </c>
      <c r="L25" s="61"/>
      <c r="M25" s="7"/>
      <c r="N25" s="60"/>
      <c r="O25" s="4"/>
      <c r="P25" s="4"/>
      <c r="Q25" s="4"/>
      <c r="R25" s="4"/>
      <c r="S25" s="4"/>
      <c r="T25" s="4"/>
      <c r="U25" s="62"/>
      <c r="V25" s="4"/>
      <c r="W25" s="4"/>
      <c r="X25" s="4"/>
      <c r="Y25" s="4"/>
      <c r="Z25" s="4"/>
      <c r="AA25" s="3"/>
      <c r="AB25" s="80"/>
      <c r="AC25" s="79"/>
    </row>
    <row r="26" spans="1:27" s="8" customFormat="1" ht="15">
      <c r="A26" s="193" t="s">
        <v>153</v>
      </c>
      <c r="B26" s="207">
        <f>'Open Int.'!E26</f>
        <v>366350</v>
      </c>
      <c r="C26" s="208">
        <f>'Open Int.'!F26</f>
        <v>13600</v>
      </c>
      <c r="D26" s="210">
        <f>'Open Int.'!H26</f>
        <v>128350</v>
      </c>
      <c r="E26" s="403">
        <f>'Open Int.'!I26</f>
        <v>24650</v>
      </c>
      <c r="F26" s="212">
        <f>IF('Open Int.'!E26=0,0,'Open Int.'!H26/'Open Int.'!E26)</f>
        <v>0.3503480278422274</v>
      </c>
      <c r="G26" s="162">
        <v>0.29397590361445786</v>
      </c>
      <c r="H26" s="180">
        <f t="shared" si="0"/>
        <v>0.19175763569282264</v>
      </c>
      <c r="I26" s="202">
        <f>IF(Volume!D26=0,0,Volume!F26/Volume!D26)</f>
        <v>0.17586206896551723</v>
      </c>
      <c r="J26" s="192">
        <v>0.1639784946236559</v>
      </c>
      <c r="K26" s="180">
        <f t="shared" si="1"/>
        <v>0.0724703222159412</v>
      </c>
      <c r="L26" s="61"/>
      <c r="M26" s="7"/>
      <c r="N26" s="60"/>
      <c r="O26" s="4"/>
      <c r="P26" s="4"/>
      <c r="Q26" s="4"/>
      <c r="R26" s="4"/>
      <c r="S26" s="4"/>
      <c r="T26" s="4"/>
      <c r="U26" s="62"/>
      <c r="V26" s="4"/>
      <c r="W26" s="4"/>
      <c r="X26" s="4"/>
      <c r="Y26" s="4"/>
      <c r="Z26" s="4"/>
      <c r="AA26" s="3"/>
    </row>
    <row r="27" spans="1:27" s="8" customFormat="1" ht="15">
      <c r="A27" s="193" t="s">
        <v>175</v>
      </c>
      <c r="B27" s="207">
        <f>'Open Int.'!E27</f>
        <v>4400</v>
      </c>
      <c r="C27" s="208">
        <f>'Open Int.'!F27</f>
        <v>0</v>
      </c>
      <c r="D27" s="210">
        <f>'Open Int.'!H27</f>
        <v>0</v>
      </c>
      <c r="E27" s="403">
        <f>'Open Int.'!I27</f>
        <v>0</v>
      </c>
      <c r="F27" s="212">
        <f>IF('Open Int.'!E27=0,0,'Open Int.'!H27/'Open Int.'!E27)</f>
        <v>0</v>
      </c>
      <c r="G27" s="162">
        <v>0</v>
      </c>
      <c r="H27" s="180">
        <f t="shared" si="0"/>
        <v>0</v>
      </c>
      <c r="I27" s="202">
        <f>IF(Volume!D27=0,0,Volume!F27/Volume!D27)</f>
        <v>0</v>
      </c>
      <c r="J27" s="192">
        <v>0</v>
      </c>
      <c r="K27" s="180">
        <f t="shared" si="1"/>
        <v>0</v>
      </c>
      <c r="L27" s="61"/>
      <c r="M27" s="7"/>
      <c r="N27" s="60"/>
      <c r="O27" s="4"/>
      <c r="P27" s="4"/>
      <c r="Q27" s="4"/>
      <c r="R27" s="4"/>
      <c r="S27" s="4"/>
      <c r="T27" s="4"/>
      <c r="U27" s="62"/>
      <c r="V27" s="4"/>
      <c r="W27" s="4"/>
      <c r="X27" s="4"/>
      <c r="Y27" s="4"/>
      <c r="Z27" s="4"/>
      <c r="AA27" s="3"/>
    </row>
    <row r="28" spans="1:27" s="8" customFormat="1" ht="15">
      <c r="A28" s="193" t="s">
        <v>176</v>
      </c>
      <c r="B28" s="207">
        <f>'Open Int.'!E28</f>
        <v>759000</v>
      </c>
      <c r="C28" s="208">
        <f>'Open Int.'!F28</f>
        <v>6900</v>
      </c>
      <c r="D28" s="210">
        <f>'Open Int.'!H28</f>
        <v>62100</v>
      </c>
      <c r="E28" s="403">
        <f>'Open Int.'!I28</f>
        <v>-6900</v>
      </c>
      <c r="F28" s="212">
        <f>IF('Open Int.'!E28=0,0,'Open Int.'!H28/'Open Int.'!E28)</f>
        <v>0.08181818181818182</v>
      </c>
      <c r="G28" s="162">
        <v>0.09174311926605505</v>
      </c>
      <c r="H28" s="180">
        <f t="shared" si="0"/>
        <v>-0.10818181818181824</v>
      </c>
      <c r="I28" s="202">
        <f>IF(Volume!D28=0,0,Volume!F28/Volume!D28)</f>
        <v>0</v>
      </c>
      <c r="J28" s="192">
        <v>0</v>
      </c>
      <c r="K28" s="180">
        <f t="shared" si="1"/>
        <v>0</v>
      </c>
      <c r="L28" s="61"/>
      <c r="M28" s="7"/>
      <c r="N28" s="60"/>
      <c r="O28" s="4"/>
      <c r="P28" s="4"/>
      <c r="Q28" s="4"/>
      <c r="R28" s="4"/>
      <c r="S28" s="4"/>
      <c r="T28" s="4"/>
      <c r="U28" s="62"/>
      <c r="V28" s="4"/>
      <c r="W28" s="4"/>
      <c r="X28" s="4"/>
      <c r="Y28" s="4"/>
      <c r="Z28" s="4"/>
      <c r="AA28" s="3"/>
    </row>
    <row r="29" spans="1:29" s="59" customFormat="1" ht="15">
      <c r="A29" s="193" t="s">
        <v>3</v>
      </c>
      <c r="B29" s="207">
        <f>'Open Int.'!E29</f>
        <v>160000</v>
      </c>
      <c r="C29" s="208">
        <f>'Open Int.'!F29</f>
        <v>0</v>
      </c>
      <c r="D29" s="210">
        <f>'Open Int.'!H29</f>
        <v>12500</v>
      </c>
      <c r="E29" s="403">
        <f>'Open Int.'!I29</f>
        <v>-1250</v>
      </c>
      <c r="F29" s="212">
        <f>IF('Open Int.'!E29=0,0,'Open Int.'!H29/'Open Int.'!E29)</f>
        <v>0.078125</v>
      </c>
      <c r="G29" s="162">
        <v>0.0859375</v>
      </c>
      <c r="H29" s="180">
        <f t="shared" si="0"/>
        <v>-0.09090909090909091</v>
      </c>
      <c r="I29" s="202">
        <f>IF(Volume!D29=0,0,Volume!F29/Volume!D29)</f>
        <v>0</v>
      </c>
      <c r="J29" s="192">
        <v>3</v>
      </c>
      <c r="K29" s="180">
        <f t="shared" si="1"/>
        <v>-1</v>
      </c>
      <c r="L29" s="61"/>
      <c r="M29" s="7"/>
      <c r="N29" s="60"/>
      <c r="O29" s="4"/>
      <c r="P29" s="4"/>
      <c r="Q29" s="4"/>
      <c r="R29" s="4"/>
      <c r="S29" s="4"/>
      <c r="T29" s="4"/>
      <c r="U29" s="62"/>
      <c r="V29" s="4"/>
      <c r="W29" s="4"/>
      <c r="X29" s="4"/>
      <c r="Y29" s="4"/>
      <c r="Z29" s="4"/>
      <c r="AA29" s="3"/>
      <c r="AB29" s="80"/>
      <c r="AC29" s="79"/>
    </row>
    <row r="30" spans="1:27" s="8" customFormat="1" ht="15">
      <c r="A30" s="193" t="s">
        <v>235</v>
      </c>
      <c r="B30" s="207">
        <f>'Open Int.'!E30</f>
        <v>32025</v>
      </c>
      <c r="C30" s="208">
        <f>'Open Int.'!F30</f>
        <v>525</v>
      </c>
      <c r="D30" s="210">
        <f>'Open Int.'!H30</f>
        <v>6300</v>
      </c>
      <c r="E30" s="403">
        <f>'Open Int.'!I30</f>
        <v>0</v>
      </c>
      <c r="F30" s="212">
        <f>IF('Open Int.'!E30=0,0,'Open Int.'!H30/'Open Int.'!E30)</f>
        <v>0.19672131147540983</v>
      </c>
      <c r="G30" s="162">
        <v>0.2</v>
      </c>
      <c r="H30" s="180">
        <f t="shared" si="0"/>
        <v>-0.016393442622950893</v>
      </c>
      <c r="I30" s="202">
        <f>IF(Volume!D30=0,0,Volume!F30/Volume!D30)</f>
        <v>0</v>
      </c>
      <c r="J30" s="192">
        <v>0</v>
      </c>
      <c r="K30" s="180">
        <f t="shared" si="1"/>
        <v>0</v>
      </c>
      <c r="L30" s="61"/>
      <c r="M30" s="7"/>
      <c r="N30" s="60"/>
      <c r="O30" s="4"/>
      <c r="P30" s="4"/>
      <c r="Q30" s="4"/>
      <c r="R30" s="4"/>
      <c r="S30" s="4"/>
      <c r="T30" s="4"/>
      <c r="U30" s="62"/>
      <c r="V30" s="4"/>
      <c r="W30" s="4"/>
      <c r="X30" s="4"/>
      <c r="Y30" s="4"/>
      <c r="Z30" s="4"/>
      <c r="AA30" s="3"/>
    </row>
    <row r="31" spans="1:27" s="8" customFormat="1" ht="15">
      <c r="A31" s="193" t="s">
        <v>177</v>
      </c>
      <c r="B31" s="207">
        <f>'Open Int.'!E31</f>
        <v>0</v>
      </c>
      <c r="C31" s="208">
        <f>'Open Int.'!F31</f>
        <v>0</v>
      </c>
      <c r="D31" s="210">
        <f>'Open Int.'!H31</f>
        <v>0</v>
      </c>
      <c r="E31" s="403">
        <f>'Open Int.'!I31</f>
        <v>0</v>
      </c>
      <c r="F31" s="212">
        <f>IF('Open Int.'!E31=0,0,'Open Int.'!H31/'Open Int.'!E31)</f>
        <v>0</v>
      </c>
      <c r="G31" s="162">
        <v>0</v>
      </c>
      <c r="H31" s="180">
        <f t="shared" si="0"/>
        <v>0</v>
      </c>
      <c r="I31" s="202">
        <f>IF(Volume!D31=0,0,Volume!F31/Volume!D31)</f>
        <v>0</v>
      </c>
      <c r="J31" s="192">
        <v>0</v>
      </c>
      <c r="K31" s="180">
        <f t="shared" si="1"/>
        <v>0</v>
      </c>
      <c r="L31" s="61"/>
      <c r="M31" s="7"/>
      <c r="N31" s="60"/>
      <c r="O31" s="4"/>
      <c r="P31" s="4"/>
      <c r="Q31" s="4"/>
      <c r="R31" s="4"/>
      <c r="S31" s="4"/>
      <c r="T31" s="4"/>
      <c r="U31" s="62"/>
      <c r="V31" s="4"/>
      <c r="W31" s="4"/>
      <c r="X31" s="4"/>
      <c r="Y31" s="4"/>
      <c r="Z31" s="4"/>
      <c r="AA31" s="3"/>
    </row>
    <row r="32" spans="1:27" s="8" customFormat="1" ht="15">
      <c r="A32" s="193" t="s">
        <v>199</v>
      </c>
      <c r="B32" s="207">
        <f>'Open Int.'!E32</f>
        <v>72200</v>
      </c>
      <c r="C32" s="208">
        <f>'Open Int.'!F32</f>
        <v>3800</v>
      </c>
      <c r="D32" s="210">
        <f>'Open Int.'!H32</f>
        <v>15200</v>
      </c>
      <c r="E32" s="403">
        <f>'Open Int.'!I32</f>
        <v>1900</v>
      </c>
      <c r="F32" s="212">
        <f>IF('Open Int.'!E32=0,0,'Open Int.'!H32/'Open Int.'!E32)</f>
        <v>0.21052631578947367</v>
      </c>
      <c r="G32" s="162">
        <v>0.19444444444444445</v>
      </c>
      <c r="H32" s="180">
        <f t="shared" si="0"/>
        <v>0.08270676691729316</v>
      </c>
      <c r="I32" s="202">
        <f>IF(Volume!D32=0,0,Volume!F32/Volume!D32)</f>
        <v>0.08333333333333333</v>
      </c>
      <c r="J32" s="192">
        <v>0</v>
      </c>
      <c r="K32" s="180">
        <f t="shared" si="1"/>
        <v>0</v>
      </c>
      <c r="L32" s="61"/>
      <c r="M32" s="7"/>
      <c r="N32" s="60"/>
      <c r="O32" s="4"/>
      <c r="P32" s="4"/>
      <c r="Q32" s="4"/>
      <c r="R32" s="4"/>
      <c r="S32" s="4"/>
      <c r="T32" s="4"/>
      <c r="U32" s="62"/>
      <c r="V32" s="4"/>
      <c r="W32" s="4"/>
      <c r="X32" s="4"/>
      <c r="Y32" s="4"/>
      <c r="Z32" s="4"/>
      <c r="AA32" s="3"/>
    </row>
    <row r="33" spans="1:27" s="8" customFormat="1" ht="15">
      <c r="A33" s="193" t="s">
        <v>236</v>
      </c>
      <c r="B33" s="207">
        <f>'Open Int.'!E33</f>
        <v>343800</v>
      </c>
      <c r="C33" s="208">
        <f>'Open Int.'!F33</f>
        <v>18000</v>
      </c>
      <c r="D33" s="210">
        <f>'Open Int.'!H33</f>
        <v>19800</v>
      </c>
      <c r="E33" s="403">
        <f>'Open Int.'!I33</f>
        <v>0</v>
      </c>
      <c r="F33" s="212">
        <f>IF('Open Int.'!E33=0,0,'Open Int.'!H33/'Open Int.'!E33)</f>
        <v>0.05759162303664921</v>
      </c>
      <c r="G33" s="162">
        <v>0.06077348066298342</v>
      </c>
      <c r="H33" s="180">
        <f t="shared" si="0"/>
        <v>-0.05235602094240836</v>
      </c>
      <c r="I33" s="202">
        <f>IF(Volume!D33=0,0,Volume!F33/Volume!D33)</f>
        <v>0.034482758620689655</v>
      </c>
      <c r="J33" s="192">
        <v>0</v>
      </c>
      <c r="K33" s="180">
        <f t="shared" si="1"/>
        <v>0</v>
      </c>
      <c r="L33" s="61"/>
      <c r="M33" s="7"/>
      <c r="N33" s="60"/>
      <c r="O33" s="4"/>
      <c r="P33" s="4"/>
      <c r="Q33" s="4"/>
      <c r="R33" s="4"/>
      <c r="S33" s="4"/>
      <c r="T33" s="4"/>
      <c r="U33" s="62"/>
      <c r="V33" s="4"/>
      <c r="W33" s="4"/>
      <c r="X33" s="4"/>
      <c r="Y33" s="4"/>
      <c r="Z33" s="4"/>
      <c r="AA33" s="3"/>
    </row>
    <row r="34" spans="1:27" s="8" customFormat="1" ht="15">
      <c r="A34" s="193" t="s">
        <v>178</v>
      </c>
      <c r="B34" s="207">
        <f>'Open Int.'!E34</f>
        <v>10000</v>
      </c>
      <c r="C34" s="208">
        <f>'Open Int.'!F34</f>
        <v>0</v>
      </c>
      <c r="D34" s="210">
        <f>'Open Int.'!H34</f>
        <v>750</v>
      </c>
      <c r="E34" s="403">
        <f>'Open Int.'!I34</f>
        <v>0</v>
      </c>
      <c r="F34" s="212">
        <f>IF('Open Int.'!E34=0,0,'Open Int.'!H34/'Open Int.'!E34)</f>
        <v>0.075</v>
      </c>
      <c r="G34" s="162">
        <v>0.075</v>
      </c>
      <c r="H34" s="180">
        <f t="shared" si="0"/>
        <v>0</v>
      </c>
      <c r="I34" s="202">
        <f>IF(Volume!D34=0,0,Volume!F34/Volume!D34)</f>
        <v>0</v>
      </c>
      <c r="J34" s="192">
        <v>0</v>
      </c>
      <c r="K34" s="180">
        <f t="shared" si="1"/>
        <v>0</v>
      </c>
      <c r="L34" s="61"/>
      <c r="M34" s="7"/>
      <c r="N34" s="60"/>
      <c r="O34" s="4"/>
      <c r="P34" s="4"/>
      <c r="Q34" s="4"/>
      <c r="R34" s="4"/>
      <c r="S34" s="4"/>
      <c r="T34" s="4"/>
      <c r="U34" s="62"/>
      <c r="V34" s="4"/>
      <c r="W34" s="4"/>
      <c r="X34" s="4"/>
      <c r="Y34" s="4"/>
      <c r="Z34" s="4"/>
      <c r="AA34" s="3"/>
    </row>
    <row r="35" spans="1:29" s="59" customFormat="1" ht="15">
      <c r="A35" s="193" t="s">
        <v>210</v>
      </c>
      <c r="B35" s="207">
        <f>'Open Int.'!E35</f>
        <v>106800</v>
      </c>
      <c r="C35" s="208">
        <f>'Open Int.'!F35</f>
        <v>0</v>
      </c>
      <c r="D35" s="210">
        <f>'Open Int.'!H35</f>
        <v>394400</v>
      </c>
      <c r="E35" s="403">
        <f>'Open Int.'!I35</f>
        <v>0</v>
      </c>
      <c r="F35" s="212">
        <f>IF('Open Int.'!E35=0,0,'Open Int.'!H35/'Open Int.'!E35)</f>
        <v>3.6928838951310863</v>
      </c>
      <c r="G35" s="162">
        <v>3.6928838951310863</v>
      </c>
      <c r="H35" s="180">
        <f t="shared" si="0"/>
        <v>0</v>
      </c>
      <c r="I35" s="202">
        <f>IF(Volume!D35=0,0,Volume!F35/Volume!D35)</f>
        <v>0.08333333333333333</v>
      </c>
      <c r="J35" s="192">
        <v>43</v>
      </c>
      <c r="K35" s="180">
        <f t="shared" si="1"/>
        <v>-0.998062015503876</v>
      </c>
      <c r="L35" s="61"/>
      <c r="M35" s="7"/>
      <c r="N35" s="60"/>
      <c r="O35" s="4"/>
      <c r="P35" s="4"/>
      <c r="Q35" s="4"/>
      <c r="R35" s="4"/>
      <c r="S35" s="4"/>
      <c r="T35" s="4"/>
      <c r="U35" s="62"/>
      <c r="V35" s="4"/>
      <c r="W35" s="4"/>
      <c r="X35" s="4"/>
      <c r="Y35" s="4"/>
      <c r="Z35" s="4"/>
      <c r="AA35" s="3"/>
      <c r="AB35" s="80"/>
      <c r="AC35" s="79"/>
    </row>
    <row r="36" spans="1:27" s="8" customFormat="1" ht="15">
      <c r="A36" s="193" t="s">
        <v>237</v>
      </c>
      <c r="B36" s="207">
        <f>'Open Int.'!E36</f>
        <v>590400</v>
      </c>
      <c r="C36" s="208">
        <f>'Open Int.'!F36</f>
        <v>-24000</v>
      </c>
      <c r="D36" s="210">
        <f>'Open Int.'!H36</f>
        <v>81600</v>
      </c>
      <c r="E36" s="403">
        <f>'Open Int.'!I36</f>
        <v>0</v>
      </c>
      <c r="F36" s="212">
        <f>IF('Open Int.'!E36=0,0,'Open Int.'!H36/'Open Int.'!E36)</f>
        <v>0.13821138211382114</v>
      </c>
      <c r="G36" s="162">
        <v>0.1328125</v>
      </c>
      <c r="H36" s="180">
        <f t="shared" si="0"/>
        <v>0.04065040650406506</v>
      </c>
      <c r="I36" s="202">
        <f>IF(Volume!D36=0,0,Volume!F36/Volume!D36)</f>
        <v>0</v>
      </c>
      <c r="J36" s="192">
        <v>0</v>
      </c>
      <c r="K36" s="180">
        <f t="shared" si="1"/>
        <v>0</v>
      </c>
      <c r="L36" s="61"/>
      <c r="M36" s="7"/>
      <c r="N36" s="60"/>
      <c r="O36" s="4"/>
      <c r="P36" s="4"/>
      <c r="Q36" s="4"/>
      <c r="R36" s="4"/>
      <c r="S36" s="4"/>
      <c r="T36" s="4"/>
      <c r="U36" s="62"/>
      <c r="V36" s="4"/>
      <c r="W36" s="4"/>
      <c r="X36" s="4"/>
      <c r="Y36" s="4"/>
      <c r="Z36" s="4"/>
      <c r="AA36" s="3"/>
    </row>
    <row r="37" spans="1:27" s="8" customFormat="1" ht="15">
      <c r="A37" s="193" t="s">
        <v>179</v>
      </c>
      <c r="B37" s="207">
        <f>'Open Int.'!E37</f>
        <v>1932300</v>
      </c>
      <c r="C37" s="208">
        <f>'Open Int.'!F37</f>
        <v>-33900</v>
      </c>
      <c r="D37" s="210">
        <f>'Open Int.'!H37</f>
        <v>242950</v>
      </c>
      <c r="E37" s="403">
        <f>'Open Int.'!I37</f>
        <v>0</v>
      </c>
      <c r="F37" s="212">
        <f>IF('Open Int.'!E37=0,0,'Open Int.'!H37/'Open Int.'!E37)</f>
        <v>0.12573099415204678</v>
      </c>
      <c r="G37" s="162">
        <v>0.1235632183908046</v>
      </c>
      <c r="H37" s="180">
        <f t="shared" si="0"/>
        <v>0.017543859649122737</v>
      </c>
      <c r="I37" s="202">
        <f>IF(Volume!D37=0,0,Volume!F37/Volume!D37)</f>
        <v>0</v>
      </c>
      <c r="J37" s="192">
        <v>0.18181818181818182</v>
      </c>
      <c r="K37" s="180">
        <f t="shared" si="1"/>
        <v>-1</v>
      </c>
      <c r="L37" s="61"/>
      <c r="M37" s="7"/>
      <c r="N37" s="60"/>
      <c r="O37" s="4"/>
      <c r="P37" s="4"/>
      <c r="Q37" s="4"/>
      <c r="R37" s="4"/>
      <c r="S37" s="4"/>
      <c r="T37" s="4"/>
      <c r="U37" s="62"/>
      <c r="V37" s="4"/>
      <c r="W37" s="4"/>
      <c r="X37" s="4"/>
      <c r="Y37" s="4"/>
      <c r="Z37" s="4"/>
      <c r="AA37" s="3"/>
    </row>
    <row r="38" spans="1:27" s="8" customFormat="1" ht="15">
      <c r="A38" s="193" t="s">
        <v>180</v>
      </c>
      <c r="B38" s="207">
        <f>'Open Int.'!E38</f>
        <v>20800</v>
      </c>
      <c r="C38" s="208">
        <f>'Open Int.'!F38</f>
        <v>0</v>
      </c>
      <c r="D38" s="210">
        <f>'Open Int.'!H38</f>
        <v>7800</v>
      </c>
      <c r="E38" s="403">
        <f>'Open Int.'!I38</f>
        <v>0</v>
      </c>
      <c r="F38" s="212">
        <f>IF('Open Int.'!E38=0,0,'Open Int.'!H38/'Open Int.'!E38)</f>
        <v>0.375</v>
      </c>
      <c r="G38" s="162">
        <v>0.375</v>
      </c>
      <c r="H38" s="180">
        <f t="shared" si="0"/>
        <v>0</v>
      </c>
      <c r="I38" s="202">
        <f>IF(Volume!D38=0,0,Volume!F38/Volume!D38)</f>
        <v>0</v>
      </c>
      <c r="J38" s="192">
        <v>0</v>
      </c>
      <c r="K38" s="180">
        <f t="shared" si="1"/>
        <v>0</v>
      </c>
      <c r="L38" s="61"/>
      <c r="M38" s="7"/>
      <c r="N38" s="60"/>
      <c r="O38" s="4"/>
      <c r="P38" s="4"/>
      <c r="Q38" s="4"/>
      <c r="R38" s="4"/>
      <c r="S38" s="4"/>
      <c r="T38" s="4"/>
      <c r="U38" s="62"/>
      <c r="V38" s="4"/>
      <c r="W38" s="4"/>
      <c r="X38" s="4"/>
      <c r="Y38" s="4"/>
      <c r="Z38" s="4"/>
      <c r="AA38" s="3"/>
    </row>
    <row r="39" spans="1:29" s="59" customFormat="1" ht="15">
      <c r="A39" s="193" t="s">
        <v>103</v>
      </c>
      <c r="B39" s="207">
        <f>'Open Int.'!E39</f>
        <v>303000</v>
      </c>
      <c r="C39" s="208">
        <f>'Open Int.'!F39</f>
        <v>7500</v>
      </c>
      <c r="D39" s="210">
        <f>'Open Int.'!H39</f>
        <v>24000</v>
      </c>
      <c r="E39" s="403">
        <f>'Open Int.'!I39</f>
        <v>0</v>
      </c>
      <c r="F39" s="212">
        <f>IF('Open Int.'!E39=0,0,'Open Int.'!H39/'Open Int.'!E39)</f>
        <v>0.07920792079207921</v>
      </c>
      <c r="G39" s="162">
        <v>0.08121827411167512</v>
      </c>
      <c r="H39" s="180">
        <f t="shared" si="0"/>
        <v>-0.024752475247524663</v>
      </c>
      <c r="I39" s="202">
        <f>IF(Volume!D39=0,0,Volume!F39/Volume!D39)</f>
        <v>0</v>
      </c>
      <c r="J39" s="192">
        <v>0</v>
      </c>
      <c r="K39" s="180">
        <f t="shared" si="1"/>
        <v>0</v>
      </c>
      <c r="L39" s="61"/>
      <c r="M39" s="7"/>
      <c r="N39" s="60"/>
      <c r="O39" s="4"/>
      <c r="P39" s="4"/>
      <c r="Q39" s="4"/>
      <c r="R39" s="4"/>
      <c r="S39" s="4"/>
      <c r="T39" s="4"/>
      <c r="U39" s="62"/>
      <c r="V39" s="4"/>
      <c r="W39" s="4"/>
      <c r="X39" s="4"/>
      <c r="Y39" s="4"/>
      <c r="Z39" s="4"/>
      <c r="AA39" s="3"/>
      <c r="AB39" s="80"/>
      <c r="AC39" s="79"/>
    </row>
    <row r="40" spans="1:27" s="8" customFormat="1" ht="15">
      <c r="A40" s="193" t="s">
        <v>238</v>
      </c>
      <c r="B40" s="207">
        <f>'Open Int.'!E40</f>
        <v>1200</v>
      </c>
      <c r="C40" s="208">
        <f>'Open Int.'!F40</f>
        <v>0</v>
      </c>
      <c r="D40" s="210">
        <f>'Open Int.'!H40</f>
        <v>0</v>
      </c>
      <c r="E40" s="403">
        <f>'Open Int.'!I40</f>
        <v>0</v>
      </c>
      <c r="F40" s="212">
        <f>IF('Open Int.'!E40=0,0,'Open Int.'!H40/'Open Int.'!E40)</f>
        <v>0</v>
      </c>
      <c r="G40" s="162">
        <v>0</v>
      </c>
      <c r="H40" s="180">
        <f t="shared" si="0"/>
        <v>0</v>
      </c>
      <c r="I40" s="202">
        <f>IF(Volume!D40=0,0,Volume!F40/Volume!D40)</f>
        <v>0</v>
      </c>
      <c r="J40" s="192">
        <v>0</v>
      </c>
      <c r="K40" s="180">
        <f t="shared" si="1"/>
        <v>0</v>
      </c>
      <c r="L40" s="61"/>
      <c r="M40" s="7"/>
      <c r="N40" s="60"/>
      <c r="O40" s="4"/>
      <c r="P40" s="4"/>
      <c r="Q40" s="4"/>
      <c r="R40" s="4"/>
      <c r="S40" s="4"/>
      <c r="T40" s="4"/>
      <c r="U40" s="62"/>
      <c r="V40" s="4"/>
      <c r="W40" s="4"/>
      <c r="X40" s="4"/>
      <c r="Y40" s="4"/>
      <c r="Z40" s="4"/>
      <c r="AA40" s="3"/>
    </row>
    <row r="41" spans="1:27" s="8" customFormat="1" ht="15">
      <c r="A41" s="193" t="s">
        <v>250</v>
      </c>
      <c r="B41" s="207">
        <f>'Open Int.'!E41</f>
        <v>1033000</v>
      </c>
      <c r="C41" s="208">
        <f>'Open Int.'!F41</f>
        <v>21000</v>
      </c>
      <c r="D41" s="210">
        <f>'Open Int.'!H41</f>
        <v>345000</v>
      </c>
      <c r="E41" s="403">
        <f>'Open Int.'!I41</f>
        <v>31000</v>
      </c>
      <c r="F41" s="212">
        <f>IF('Open Int.'!E41=0,0,'Open Int.'!H41/'Open Int.'!E41)</f>
        <v>0.3339787028073572</v>
      </c>
      <c r="G41" s="162">
        <v>0.3102766798418972</v>
      </c>
      <c r="H41" s="180">
        <f>IF(G41=0,0,(F41-G41)/G41)</f>
        <v>0.07638995936638694</v>
      </c>
      <c r="I41" s="202">
        <f>IF(Volume!D41=0,0,Volume!F41/Volume!D41)</f>
        <v>0.2151029748283753</v>
      </c>
      <c r="J41" s="192">
        <v>0.11794871794871795</v>
      </c>
      <c r="K41" s="180">
        <f>IF(J41=0,0,(I41-J41)/J41)</f>
        <v>0.8236991344144862</v>
      </c>
      <c r="L41" s="61"/>
      <c r="M41" s="7"/>
      <c r="N41" s="60"/>
      <c r="O41" s="4"/>
      <c r="P41" s="4"/>
      <c r="Q41" s="4"/>
      <c r="R41" s="4"/>
      <c r="S41" s="4"/>
      <c r="T41" s="4"/>
      <c r="U41" s="62"/>
      <c r="V41" s="4"/>
      <c r="W41" s="4"/>
      <c r="X41" s="4"/>
      <c r="Y41" s="4"/>
      <c r="Z41" s="4"/>
      <c r="AA41" s="3"/>
    </row>
    <row r="42" spans="1:27" s="8" customFormat="1" ht="15">
      <c r="A42" s="193" t="s">
        <v>181</v>
      </c>
      <c r="B42" s="207">
        <f>'Open Int.'!E42</f>
        <v>421850</v>
      </c>
      <c r="C42" s="208">
        <f>'Open Int.'!F42</f>
        <v>5900</v>
      </c>
      <c r="D42" s="210">
        <f>'Open Int.'!H42</f>
        <v>17700</v>
      </c>
      <c r="E42" s="403">
        <f>'Open Int.'!I42</f>
        <v>0</v>
      </c>
      <c r="F42" s="212">
        <f>IF('Open Int.'!E42=0,0,'Open Int.'!H42/'Open Int.'!E42)</f>
        <v>0.04195804195804196</v>
      </c>
      <c r="G42" s="162">
        <v>0.0425531914893617</v>
      </c>
      <c r="H42" s="180">
        <f t="shared" si="0"/>
        <v>-0.013986013986013922</v>
      </c>
      <c r="I42" s="202">
        <f>IF(Volume!D42=0,0,Volume!F42/Volume!D42)</f>
        <v>0</v>
      </c>
      <c r="J42" s="192">
        <v>0</v>
      </c>
      <c r="K42" s="180">
        <f t="shared" si="1"/>
        <v>0</v>
      </c>
      <c r="L42" s="61"/>
      <c r="M42" s="7"/>
      <c r="N42" s="60"/>
      <c r="O42" s="4"/>
      <c r="P42" s="4"/>
      <c r="Q42" s="4"/>
      <c r="R42" s="4"/>
      <c r="S42" s="4"/>
      <c r="T42" s="4"/>
      <c r="U42" s="62"/>
      <c r="V42" s="4"/>
      <c r="W42" s="4"/>
      <c r="X42" s="4"/>
      <c r="Y42" s="4"/>
      <c r="Z42" s="4"/>
      <c r="AA42" s="3"/>
    </row>
    <row r="43" spans="1:29" s="59" customFormat="1" ht="15">
      <c r="A43" s="193" t="s">
        <v>239</v>
      </c>
      <c r="B43" s="207">
        <f>'Open Int.'!E43</f>
        <v>1225</v>
      </c>
      <c r="C43" s="208">
        <f>'Open Int.'!F43</f>
        <v>0</v>
      </c>
      <c r="D43" s="210">
        <f>'Open Int.'!H43</f>
        <v>350</v>
      </c>
      <c r="E43" s="403">
        <f>'Open Int.'!I43</f>
        <v>0</v>
      </c>
      <c r="F43" s="212">
        <f>IF('Open Int.'!E43=0,0,'Open Int.'!H43/'Open Int.'!E43)</f>
        <v>0.2857142857142857</v>
      </c>
      <c r="G43" s="162">
        <v>0.2857142857142857</v>
      </c>
      <c r="H43" s="180">
        <f t="shared" si="0"/>
        <v>0</v>
      </c>
      <c r="I43" s="202">
        <f>IF(Volume!D43=0,0,Volume!F43/Volume!D43)</f>
        <v>0</v>
      </c>
      <c r="J43" s="192">
        <v>0</v>
      </c>
      <c r="K43" s="180">
        <f t="shared" si="1"/>
        <v>0</v>
      </c>
      <c r="L43" s="61"/>
      <c r="M43" s="7"/>
      <c r="N43" s="60"/>
      <c r="O43" s="4"/>
      <c r="P43" s="4"/>
      <c r="Q43" s="4"/>
      <c r="R43" s="4"/>
      <c r="S43" s="4"/>
      <c r="T43" s="4"/>
      <c r="U43" s="62"/>
      <c r="V43" s="4"/>
      <c r="W43" s="4"/>
      <c r="X43" s="4"/>
      <c r="Y43" s="4"/>
      <c r="Z43" s="4"/>
      <c r="AA43" s="3"/>
      <c r="AB43" s="80"/>
      <c r="AC43" s="79"/>
    </row>
    <row r="44" spans="1:29" s="59" customFormat="1" ht="15">
      <c r="A44" s="193" t="s">
        <v>211</v>
      </c>
      <c r="B44" s="207">
        <f>'Open Int.'!E44</f>
        <v>2121798</v>
      </c>
      <c r="C44" s="208">
        <f>'Open Int.'!F44</f>
        <v>-63922</v>
      </c>
      <c r="D44" s="210">
        <f>'Open Int.'!H44</f>
        <v>1313494</v>
      </c>
      <c r="E44" s="403">
        <f>'Open Int.'!I44</f>
        <v>37116</v>
      </c>
      <c r="F44" s="212">
        <f>IF('Open Int.'!E44=0,0,'Open Int.'!H44/'Open Int.'!E44)</f>
        <v>0.6190476190476191</v>
      </c>
      <c r="G44" s="162">
        <v>0.5839622641509434</v>
      </c>
      <c r="H44" s="180">
        <f t="shared" si="0"/>
        <v>0.06008154473421029</v>
      </c>
      <c r="I44" s="202">
        <f>IF(Volume!D44=0,0,Volume!F44/Volume!D44)</f>
        <v>0.379746835443038</v>
      </c>
      <c r="J44" s="192">
        <v>0.35537190082644626</v>
      </c>
      <c r="K44" s="180">
        <f t="shared" si="1"/>
        <v>0.06858993229320001</v>
      </c>
      <c r="L44" s="61"/>
      <c r="M44" s="7"/>
      <c r="N44" s="60"/>
      <c r="O44" s="4"/>
      <c r="P44" s="4"/>
      <c r="Q44" s="4"/>
      <c r="R44" s="4"/>
      <c r="S44" s="4"/>
      <c r="T44" s="4"/>
      <c r="U44" s="62"/>
      <c r="V44" s="4"/>
      <c r="W44" s="4"/>
      <c r="X44" s="4"/>
      <c r="Y44" s="4"/>
      <c r="Z44" s="4"/>
      <c r="AA44" s="3"/>
      <c r="AB44" s="80"/>
      <c r="AC44" s="79"/>
    </row>
    <row r="45" spans="1:29" s="59" customFormat="1" ht="15">
      <c r="A45" s="193" t="s">
        <v>213</v>
      </c>
      <c r="B45" s="207">
        <f>'Open Int.'!E45</f>
        <v>0</v>
      </c>
      <c r="C45" s="208">
        <f>'Open Int.'!F45</f>
        <v>0</v>
      </c>
      <c r="D45" s="210">
        <f>'Open Int.'!H45</f>
        <v>0</v>
      </c>
      <c r="E45" s="403">
        <f>'Open Int.'!I45</f>
        <v>0</v>
      </c>
      <c r="F45" s="212">
        <f>IF('Open Int.'!E45=0,0,'Open Int.'!H45/'Open Int.'!E45)</f>
        <v>0</v>
      </c>
      <c r="G45" s="162">
        <v>0</v>
      </c>
      <c r="H45" s="180">
        <f t="shared" si="0"/>
        <v>0</v>
      </c>
      <c r="I45" s="202">
        <f>IF(Volume!D45=0,0,Volume!F45/Volume!D45)</f>
        <v>0</v>
      </c>
      <c r="J45" s="192">
        <v>0</v>
      </c>
      <c r="K45" s="180">
        <f t="shared" si="1"/>
        <v>0</v>
      </c>
      <c r="L45" s="61"/>
      <c r="M45" s="7"/>
      <c r="N45" s="60"/>
      <c r="O45" s="4"/>
      <c r="P45" s="4"/>
      <c r="Q45" s="4"/>
      <c r="R45" s="4"/>
      <c r="S45" s="4"/>
      <c r="T45" s="4"/>
      <c r="U45" s="62"/>
      <c r="V45" s="4"/>
      <c r="W45" s="4"/>
      <c r="X45" s="4"/>
      <c r="Y45" s="4"/>
      <c r="Z45" s="4"/>
      <c r="AA45" s="3"/>
      <c r="AB45" s="80"/>
      <c r="AC45" s="79"/>
    </row>
    <row r="46" spans="1:29" s="59" customFormat="1" ht="15">
      <c r="A46" s="193" t="s">
        <v>4</v>
      </c>
      <c r="B46" s="207">
        <f>'Open Int.'!E46</f>
        <v>600</v>
      </c>
      <c r="C46" s="208">
        <f>'Open Int.'!F46</f>
        <v>0</v>
      </c>
      <c r="D46" s="210">
        <f>'Open Int.'!H46</f>
        <v>300</v>
      </c>
      <c r="E46" s="403">
        <f>'Open Int.'!I46</f>
        <v>0</v>
      </c>
      <c r="F46" s="212">
        <f>IF('Open Int.'!E46=0,0,'Open Int.'!H46/'Open Int.'!E46)</f>
        <v>0.5</v>
      </c>
      <c r="G46" s="162">
        <v>0.5</v>
      </c>
      <c r="H46" s="180">
        <f t="shared" si="0"/>
        <v>0</v>
      </c>
      <c r="I46" s="202">
        <f>IF(Volume!D46=0,0,Volume!F46/Volume!D46)</f>
        <v>0</v>
      </c>
      <c r="J46" s="192">
        <v>0</v>
      </c>
      <c r="K46" s="180">
        <f t="shared" si="1"/>
        <v>0</v>
      </c>
      <c r="L46" s="61"/>
      <c r="M46" s="7"/>
      <c r="N46" s="60"/>
      <c r="O46" s="4"/>
      <c r="P46" s="4"/>
      <c r="Q46" s="4"/>
      <c r="R46" s="4"/>
      <c r="S46" s="4"/>
      <c r="T46" s="4"/>
      <c r="U46" s="62"/>
      <c r="V46" s="4"/>
      <c r="W46" s="4"/>
      <c r="X46" s="4"/>
      <c r="Y46" s="4"/>
      <c r="Z46" s="4"/>
      <c r="AA46" s="3"/>
      <c r="AB46" s="80"/>
      <c r="AC46" s="79"/>
    </row>
    <row r="47" spans="1:29" s="59" customFormat="1" ht="15">
      <c r="A47" s="193" t="s">
        <v>93</v>
      </c>
      <c r="B47" s="207">
        <f>'Open Int.'!E47</f>
        <v>800</v>
      </c>
      <c r="C47" s="208">
        <f>'Open Int.'!F47</f>
        <v>0</v>
      </c>
      <c r="D47" s="210">
        <f>'Open Int.'!H47</f>
        <v>0</v>
      </c>
      <c r="E47" s="403">
        <f>'Open Int.'!I47</f>
        <v>0</v>
      </c>
      <c r="F47" s="212">
        <f>IF('Open Int.'!E47=0,0,'Open Int.'!H47/'Open Int.'!E47)</f>
        <v>0</v>
      </c>
      <c r="G47" s="162">
        <v>0</v>
      </c>
      <c r="H47" s="180">
        <f t="shared" si="0"/>
        <v>0</v>
      </c>
      <c r="I47" s="202">
        <f>IF(Volume!D47=0,0,Volume!F47/Volume!D47)</f>
        <v>0</v>
      </c>
      <c r="J47" s="192">
        <v>0</v>
      </c>
      <c r="K47" s="180">
        <f t="shared" si="1"/>
        <v>0</v>
      </c>
      <c r="L47" s="61"/>
      <c r="M47" s="7"/>
      <c r="N47" s="60"/>
      <c r="O47" s="4"/>
      <c r="P47" s="4"/>
      <c r="Q47" s="4"/>
      <c r="R47" s="4"/>
      <c r="S47" s="4"/>
      <c r="T47" s="4"/>
      <c r="U47" s="62"/>
      <c r="V47" s="4"/>
      <c r="W47" s="4"/>
      <c r="X47" s="4"/>
      <c r="Y47" s="4"/>
      <c r="Z47" s="4"/>
      <c r="AA47" s="3"/>
      <c r="AB47" s="80"/>
      <c r="AC47" s="79"/>
    </row>
    <row r="48" spans="1:29" s="59" customFormat="1" ht="15">
      <c r="A48" s="193" t="s">
        <v>212</v>
      </c>
      <c r="B48" s="207">
        <f>'Open Int.'!E48</f>
        <v>24000</v>
      </c>
      <c r="C48" s="208">
        <f>'Open Int.'!F48</f>
        <v>-1200</v>
      </c>
      <c r="D48" s="210">
        <f>'Open Int.'!H48</f>
        <v>2000</v>
      </c>
      <c r="E48" s="403">
        <f>'Open Int.'!I48</f>
        <v>800</v>
      </c>
      <c r="F48" s="212">
        <f>IF('Open Int.'!E48=0,0,'Open Int.'!H48/'Open Int.'!E48)</f>
        <v>0.08333333333333333</v>
      </c>
      <c r="G48" s="162">
        <v>0.047619047619047616</v>
      </c>
      <c r="H48" s="180">
        <f t="shared" si="0"/>
        <v>0.75</v>
      </c>
      <c r="I48" s="202">
        <f>IF(Volume!D48=0,0,Volume!F48/Volume!D48)</f>
        <v>0.18181818181818182</v>
      </c>
      <c r="J48" s="192">
        <v>0</v>
      </c>
      <c r="K48" s="180">
        <f t="shared" si="1"/>
        <v>0</v>
      </c>
      <c r="L48" s="61"/>
      <c r="M48" s="7"/>
      <c r="N48" s="60"/>
      <c r="O48" s="4"/>
      <c r="P48" s="4"/>
      <c r="Q48" s="4"/>
      <c r="R48" s="4"/>
      <c r="S48" s="4"/>
      <c r="T48" s="4"/>
      <c r="U48" s="62"/>
      <c r="V48" s="4"/>
      <c r="W48" s="4"/>
      <c r="X48" s="4"/>
      <c r="Y48" s="4"/>
      <c r="Z48" s="4"/>
      <c r="AA48" s="3"/>
      <c r="AB48" s="80"/>
      <c r="AC48" s="79"/>
    </row>
    <row r="49" spans="1:29" s="59" customFormat="1" ht="15">
      <c r="A49" s="193" t="s">
        <v>5</v>
      </c>
      <c r="B49" s="207">
        <f>'Open Int.'!E49</f>
        <v>7826665</v>
      </c>
      <c r="C49" s="208">
        <f>'Open Int.'!F49</f>
        <v>220110</v>
      </c>
      <c r="D49" s="210">
        <f>'Open Int.'!H49</f>
        <v>897985</v>
      </c>
      <c r="E49" s="403">
        <f>'Open Int.'!I49</f>
        <v>-76560</v>
      </c>
      <c r="F49" s="212">
        <f>IF('Open Int.'!E49=0,0,'Open Int.'!H49/'Open Int.'!E49)</f>
        <v>0.11473405339311188</v>
      </c>
      <c r="G49" s="162">
        <v>0.12811910253721953</v>
      </c>
      <c r="H49" s="180">
        <f t="shared" si="0"/>
        <v>-0.104473485054418</v>
      </c>
      <c r="I49" s="202">
        <f>IF(Volume!D49=0,0,Volume!F49/Volume!D49)</f>
        <v>0.0448</v>
      </c>
      <c r="J49" s="192">
        <v>0.1069182389937107</v>
      </c>
      <c r="K49" s="180">
        <f t="shared" si="1"/>
        <v>-0.5809882352941177</v>
      </c>
      <c r="L49" s="61"/>
      <c r="M49" s="7"/>
      <c r="N49" s="60"/>
      <c r="O49" s="4"/>
      <c r="P49" s="4"/>
      <c r="Q49" s="4"/>
      <c r="R49" s="4"/>
      <c r="S49" s="4"/>
      <c r="T49" s="4"/>
      <c r="U49" s="62"/>
      <c r="V49" s="4"/>
      <c r="W49" s="4"/>
      <c r="X49" s="4"/>
      <c r="Y49" s="4"/>
      <c r="Z49" s="4"/>
      <c r="AA49" s="3"/>
      <c r="AB49" s="80"/>
      <c r="AC49" s="79"/>
    </row>
    <row r="50" spans="1:29" s="59" customFormat="1" ht="15">
      <c r="A50" s="193" t="s">
        <v>214</v>
      </c>
      <c r="B50" s="207">
        <f>'Open Int.'!E50</f>
        <v>3999000</v>
      </c>
      <c r="C50" s="208">
        <f>'Open Int.'!F50</f>
        <v>-44000</v>
      </c>
      <c r="D50" s="210">
        <f>'Open Int.'!H50</f>
        <v>1005000</v>
      </c>
      <c r="E50" s="403">
        <f>'Open Int.'!I50</f>
        <v>5000</v>
      </c>
      <c r="F50" s="212">
        <f>IF('Open Int.'!E50=0,0,'Open Int.'!H50/'Open Int.'!E50)</f>
        <v>0.25131282820705175</v>
      </c>
      <c r="G50" s="162">
        <v>0.24734108335394508</v>
      </c>
      <c r="H50" s="180">
        <f t="shared" si="0"/>
        <v>0.016057764441110258</v>
      </c>
      <c r="I50" s="202">
        <f>IF(Volume!D50=0,0,Volume!F50/Volume!D50)</f>
        <v>0.1992619926199262</v>
      </c>
      <c r="J50" s="192">
        <v>0.23786407766990292</v>
      </c>
      <c r="K50" s="180">
        <f t="shared" si="1"/>
        <v>-0.16228631674071847</v>
      </c>
      <c r="L50" s="61"/>
      <c r="M50" s="7"/>
      <c r="N50" s="60"/>
      <c r="O50" s="4"/>
      <c r="P50" s="4"/>
      <c r="Q50" s="4"/>
      <c r="R50" s="4"/>
      <c r="S50" s="4"/>
      <c r="T50" s="4"/>
      <c r="U50" s="62"/>
      <c r="V50" s="4"/>
      <c r="W50" s="4"/>
      <c r="X50" s="4"/>
      <c r="Y50" s="4"/>
      <c r="Z50" s="4"/>
      <c r="AA50" s="3"/>
      <c r="AB50" s="80"/>
      <c r="AC50" s="79"/>
    </row>
    <row r="51" spans="1:29" s="59" customFormat="1" ht="15">
      <c r="A51" s="193" t="s">
        <v>215</v>
      </c>
      <c r="B51" s="207">
        <f>'Open Int.'!E51</f>
        <v>444600</v>
      </c>
      <c r="C51" s="208">
        <f>'Open Int.'!F51</f>
        <v>9100</v>
      </c>
      <c r="D51" s="210">
        <f>'Open Int.'!H51</f>
        <v>97500</v>
      </c>
      <c r="E51" s="403">
        <f>'Open Int.'!I51</f>
        <v>-2600</v>
      </c>
      <c r="F51" s="212">
        <f>IF('Open Int.'!E51=0,0,'Open Int.'!H51/'Open Int.'!E51)</f>
        <v>0.21929824561403508</v>
      </c>
      <c r="G51" s="162">
        <v>0.2298507462686567</v>
      </c>
      <c r="H51" s="180">
        <f t="shared" si="0"/>
        <v>-0.04591023012075643</v>
      </c>
      <c r="I51" s="202">
        <f>IF(Volume!D51=0,0,Volume!F51/Volume!D51)</f>
        <v>0.07575757575757576</v>
      </c>
      <c r="J51" s="192">
        <v>0.14534883720930233</v>
      </c>
      <c r="K51" s="180">
        <f t="shared" si="1"/>
        <v>-0.4787878787878788</v>
      </c>
      <c r="L51" s="61"/>
      <c r="M51" s="7"/>
      <c r="N51" s="60"/>
      <c r="O51" s="4"/>
      <c r="P51" s="4"/>
      <c r="Q51" s="4"/>
      <c r="R51" s="4"/>
      <c r="S51" s="4"/>
      <c r="T51" s="4"/>
      <c r="U51" s="62"/>
      <c r="V51" s="4"/>
      <c r="W51" s="4"/>
      <c r="X51" s="4"/>
      <c r="Y51" s="4"/>
      <c r="Z51" s="4"/>
      <c r="AA51" s="3"/>
      <c r="AB51" s="80"/>
      <c r="AC51" s="79"/>
    </row>
    <row r="52" spans="1:29" s="59" customFormat="1" ht="15">
      <c r="A52" s="193" t="s">
        <v>57</v>
      </c>
      <c r="B52" s="207">
        <f>'Open Int.'!E52</f>
        <v>4500</v>
      </c>
      <c r="C52" s="208">
        <f>'Open Int.'!F52</f>
        <v>600</v>
      </c>
      <c r="D52" s="210">
        <f>'Open Int.'!H52</f>
        <v>600</v>
      </c>
      <c r="E52" s="403">
        <f>'Open Int.'!I52</f>
        <v>0</v>
      </c>
      <c r="F52" s="212">
        <f>IF('Open Int.'!E52=0,0,'Open Int.'!H52/'Open Int.'!E52)</f>
        <v>0.13333333333333333</v>
      </c>
      <c r="G52" s="162">
        <v>0.15384615384615385</v>
      </c>
      <c r="H52" s="180">
        <f t="shared" si="0"/>
        <v>-0.1333333333333334</v>
      </c>
      <c r="I52" s="202">
        <f>IF(Volume!D52=0,0,Volume!F52/Volume!D52)</f>
        <v>0</v>
      </c>
      <c r="J52" s="192">
        <v>0</v>
      </c>
      <c r="K52" s="180">
        <f t="shared" si="1"/>
        <v>0</v>
      </c>
      <c r="L52" s="61"/>
      <c r="M52" s="7"/>
      <c r="N52" s="60"/>
      <c r="O52" s="4"/>
      <c r="P52" s="4"/>
      <c r="Q52" s="4"/>
      <c r="R52" s="4"/>
      <c r="S52" s="4"/>
      <c r="T52" s="4"/>
      <c r="U52" s="62"/>
      <c r="V52" s="4"/>
      <c r="W52" s="4"/>
      <c r="X52" s="4"/>
      <c r="Y52" s="4"/>
      <c r="Z52" s="4"/>
      <c r="AA52" s="3"/>
      <c r="AB52" s="80"/>
      <c r="AC52" s="79"/>
    </row>
    <row r="53" spans="1:29" s="59" customFormat="1" ht="15">
      <c r="A53" s="193" t="s">
        <v>216</v>
      </c>
      <c r="B53" s="207">
        <f>'Open Int.'!E53</f>
        <v>630000</v>
      </c>
      <c r="C53" s="208">
        <f>'Open Int.'!F53</f>
        <v>6300</v>
      </c>
      <c r="D53" s="210">
        <f>'Open Int.'!H53</f>
        <v>268800</v>
      </c>
      <c r="E53" s="403">
        <f>'Open Int.'!I53</f>
        <v>2800</v>
      </c>
      <c r="F53" s="212">
        <f>IF('Open Int.'!E53=0,0,'Open Int.'!H53/'Open Int.'!E53)</f>
        <v>0.4266666666666667</v>
      </c>
      <c r="G53" s="162">
        <v>0.4264870931537598</v>
      </c>
      <c r="H53" s="180">
        <f t="shared" si="0"/>
        <v>0.00042105263157900794</v>
      </c>
      <c r="I53" s="202">
        <f>IF(Volume!D53=0,0,Volume!F53/Volume!D53)</f>
        <v>0.10204081632653061</v>
      </c>
      <c r="J53" s="192">
        <v>0.16929133858267717</v>
      </c>
      <c r="K53" s="180">
        <f t="shared" si="1"/>
        <v>-0.3972472710014238</v>
      </c>
      <c r="L53" s="61"/>
      <c r="M53" s="7"/>
      <c r="N53" s="60"/>
      <c r="O53" s="4"/>
      <c r="P53" s="4"/>
      <c r="Q53" s="4"/>
      <c r="R53" s="4"/>
      <c r="S53" s="4"/>
      <c r="T53" s="4"/>
      <c r="U53" s="62"/>
      <c r="V53" s="4"/>
      <c r="W53" s="4"/>
      <c r="X53" s="4"/>
      <c r="Y53" s="4"/>
      <c r="Z53" s="4"/>
      <c r="AA53" s="3"/>
      <c r="AB53" s="80"/>
      <c r="AC53" s="79"/>
    </row>
    <row r="54" spans="1:27" s="8" customFormat="1" ht="15">
      <c r="A54" s="193" t="s">
        <v>156</v>
      </c>
      <c r="B54" s="207">
        <f>'Open Int.'!E54</f>
        <v>5184000</v>
      </c>
      <c r="C54" s="208">
        <f>'Open Int.'!F54</f>
        <v>-62400</v>
      </c>
      <c r="D54" s="210">
        <f>'Open Int.'!H54</f>
        <v>916800</v>
      </c>
      <c r="E54" s="403">
        <f>'Open Int.'!I54</f>
        <v>-76800</v>
      </c>
      <c r="F54" s="212">
        <f>IF('Open Int.'!E54=0,0,'Open Int.'!H54/'Open Int.'!E54)</f>
        <v>0.17685185185185184</v>
      </c>
      <c r="G54" s="162">
        <v>0.18938700823421775</v>
      </c>
      <c r="H54" s="180">
        <f t="shared" si="0"/>
        <v>-0.06618804795133303</v>
      </c>
      <c r="I54" s="202">
        <f>IF(Volume!D54=0,0,Volume!F54/Volume!D54)</f>
        <v>0.15625</v>
      </c>
      <c r="J54" s="192">
        <v>0.10828025477707007</v>
      </c>
      <c r="K54" s="180">
        <f t="shared" si="1"/>
        <v>0.44301470588235287</v>
      </c>
      <c r="L54" s="61"/>
      <c r="M54" s="7"/>
      <c r="N54" s="60"/>
      <c r="O54" s="4"/>
      <c r="P54" s="4"/>
      <c r="Q54" s="4"/>
      <c r="R54" s="4"/>
      <c r="S54" s="4"/>
      <c r="T54" s="4"/>
      <c r="U54" s="62"/>
      <c r="V54" s="4"/>
      <c r="W54" s="4"/>
      <c r="X54" s="4"/>
      <c r="Y54" s="4"/>
      <c r="Z54" s="4"/>
      <c r="AA54" s="3"/>
    </row>
    <row r="55" spans="1:27" s="8" customFormat="1" ht="15">
      <c r="A55" s="193" t="s">
        <v>200</v>
      </c>
      <c r="B55" s="207">
        <f>'Open Int.'!E55</f>
        <v>4761300</v>
      </c>
      <c r="C55" s="208">
        <f>'Open Int.'!F55</f>
        <v>0</v>
      </c>
      <c r="D55" s="210">
        <f>'Open Int.'!H55</f>
        <v>1250800</v>
      </c>
      <c r="E55" s="403">
        <f>'Open Int.'!I55</f>
        <v>11800</v>
      </c>
      <c r="F55" s="212">
        <f>IF('Open Int.'!E55=0,0,'Open Int.'!H55/'Open Int.'!E55)</f>
        <v>0.26270136307311026</v>
      </c>
      <c r="G55" s="162">
        <v>0.26022304832713755</v>
      </c>
      <c r="H55" s="180">
        <f t="shared" si="0"/>
        <v>0.009523809523809412</v>
      </c>
      <c r="I55" s="202">
        <f>IF(Volume!D55=0,0,Volume!F55/Volume!D55)</f>
        <v>0.15384615384615385</v>
      </c>
      <c r="J55" s="192">
        <v>0.1320754716981132</v>
      </c>
      <c r="K55" s="180">
        <f t="shared" si="1"/>
        <v>0.16483516483516492</v>
      </c>
      <c r="L55" s="61"/>
      <c r="M55" s="7"/>
      <c r="N55" s="60"/>
      <c r="O55" s="4"/>
      <c r="P55" s="4"/>
      <c r="Q55" s="4"/>
      <c r="R55" s="4"/>
      <c r="S55" s="4"/>
      <c r="T55" s="4"/>
      <c r="U55" s="62"/>
      <c r="V55" s="4"/>
      <c r="W55" s="4"/>
      <c r="X55" s="4"/>
      <c r="Y55" s="4"/>
      <c r="Z55" s="4"/>
      <c r="AA55" s="3"/>
    </row>
    <row r="56" spans="1:27" s="8" customFormat="1" ht="15">
      <c r="A56" s="193" t="s">
        <v>191</v>
      </c>
      <c r="B56" s="207">
        <f>'Open Int.'!E56</f>
        <v>21955500</v>
      </c>
      <c r="C56" s="208">
        <f>'Open Int.'!F56</f>
        <v>-693000</v>
      </c>
      <c r="D56" s="210">
        <f>'Open Int.'!H56</f>
        <v>5607000</v>
      </c>
      <c r="E56" s="403">
        <f>'Open Int.'!I56</f>
        <v>-567000</v>
      </c>
      <c r="F56" s="212">
        <f>IF('Open Int.'!E56=0,0,'Open Int.'!H56/'Open Int.'!E56)</f>
        <v>0.25538020086083213</v>
      </c>
      <c r="G56" s="162">
        <v>0.2726008344923505</v>
      </c>
      <c r="H56" s="180">
        <f t="shared" si="0"/>
        <v>-0.06317161010745773</v>
      </c>
      <c r="I56" s="202">
        <f>IF(Volume!D56=0,0,Volume!F56/Volume!D56)</f>
        <v>0.5517241379310345</v>
      </c>
      <c r="J56" s="192">
        <v>0.25</v>
      </c>
      <c r="K56" s="180">
        <f t="shared" si="1"/>
        <v>1.206896551724138</v>
      </c>
      <c r="L56" s="61"/>
      <c r="M56" s="7"/>
      <c r="N56" s="60"/>
      <c r="O56" s="4"/>
      <c r="P56" s="4"/>
      <c r="Q56" s="4"/>
      <c r="R56" s="4"/>
      <c r="S56" s="4"/>
      <c r="T56" s="4"/>
      <c r="U56" s="62"/>
      <c r="V56" s="4"/>
      <c r="W56" s="4"/>
      <c r="X56" s="4"/>
      <c r="Y56" s="4"/>
      <c r="Z56" s="4"/>
      <c r="AA56" s="3"/>
    </row>
    <row r="57" spans="1:27" s="8" customFormat="1" ht="15">
      <c r="A57" s="193" t="s">
        <v>157</v>
      </c>
      <c r="B57" s="207">
        <f>'Open Int.'!E57</f>
        <v>486500</v>
      </c>
      <c r="C57" s="208">
        <f>'Open Int.'!F57</f>
        <v>-1750</v>
      </c>
      <c r="D57" s="210">
        <f>'Open Int.'!H57</f>
        <v>49000</v>
      </c>
      <c r="E57" s="403">
        <f>'Open Int.'!I57</f>
        <v>0</v>
      </c>
      <c r="F57" s="212">
        <f>IF('Open Int.'!E57=0,0,'Open Int.'!H57/'Open Int.'!E57)</f>
        <v>0.10071942446043165</v>
      </c>
      <c r="G57" s="162">
        <v>0.1003584229390681</v>
      </c>
      <c r="H57" s="180">
        <f t="shared" si="0"/>
        <v>0.003597122302158223</v>
      </c>
      <c r="I57" s="202">
        <f>IF(Volume!D57=0,0,Volume!F57/Volume!D57)</f>
        <v>0</v>
      </c>
      <c r="J57" s="192">
        <v>0</v>
      </c>
      <c r="K57" s="180">
        <f t="shared" si="1"/>
        <v>0</v>
      </c>
      <c r="L57" s="61"/>
      <c r="M57" s="7"/>
      <c r="N57" s="60"/>
      <c r="O57" s="4"/>
      <c r="P57" s="4"/>
      <c r="Q57" s="4"/>
      <c r="R57" s="4"/>
      <c r="S57" s="4"/>
      <c r="T57" s="4"/>
      <c r="U57" s="62"/>
      <c r="V57" s="4"/>
      <c r="W57" s="4"/>
      <c r="X57" s="4"/>
      <c r="Y57" s="4"/>
      <c r="Z57" s="4"/>
      <c r="AA57" s="3"/>
    </row>
    <row r="58" spans="1:27" s="8" customFormat="1" ht="15">
      <c r="A58" s="193" t="s">
        <v>192</v>
      </c>
      <c r="B58" s="207">
        <f>'Open Int.'!E58</f>
        <v>2673800</v>
      </c>
      <c r="C58" s="208">
        <f>'Open Int.'!F58</f>
        <v>-320450</v>
      </c>
      <c r="D58" s="210">
        <f>'Open Int.'!H58</f>
        <v>701800</v>
      </c>
      <c r="E58" s="403">
        <f>'Open Int.'!I58</f>
        <v>-10150</v>
      </c>
      <c r="F58" s="212">
        <f>IF('Open Int.'!E58=0,0,'Open Int.'!H58/'Open Int.'!E58)</f>
        <v>0.26247288503253796</v>
      </c>
      <c r="G58" s="162">
        <v>0.237772397094431</v>
      </c>
      <c r="H58" s="180">
        <f t="shared" si="0"/>
        <v>0.10388290751973707</v>
      </c>
      <c r="I58" s="202">
        <f>IF(Volume!D58=0,0,Volume!F58/Volume!D58)</f>
        <v>0.10403272939801286</v>
      </c>
      <c r="J58" s="192">
        <v>0.10173697270471464</v>
      </c>
      <c r="K58" s="180">
        <f t="shared" si="1"/>
        <v>0.0225656084731508</v>
      </c>
      <c r="L58" s="61"/>
      <c r="M58" s="7"/>
      <c r="N58" s="60"/>
      <c r="O58" s="4"/>
      <c r="P58" s="4"/>
      <c r="Q58" s="4"/>
      <c r="R58" s="4"/>
      <c r="S58" s="4"/>
      <c r="T58" s="4"/>
      <c r="U58" s="62"/>
      <c r="V58" s="4"/>
      <c r="W58" s="4"/>
      <c r="X58" s="4"/>
      <c r="Y58" s="4"/>
      <c r="Z58" s="4"/>
      <c r="AA58" s="3"/>
    </row>
    <row r="59" spans="1:27" s="8" customFormat="1" ht="15">
      <c r="A59" s="193" t="s">
        <v>182</v>
      </c>
      <c r="B59" s="207">
        <f>'Open Int.'!E59</f>
        <v>1840300</v>
      </c>
      <c r="C59" s="208">
        <f>'Open Int.'!F59</f>
        <v>84700</v>
      </c>
      <c r="D59" s="210">
        <f>'Open Int.'!H59</f>
        <v>254100</v>
      </c>
      <c r="E59" s="403">
        <f>'Open Int.'!I59</f>
        <v>0</v>
      </c>
      <c r="F59" s="212">
        <f>IF('Open Int.'!E59=0,0,'Open Int.'!H59/'Open Int.'!E59)</f>
        <v>0.13807531380753138</v>
      </c>
      <c r="G59" s="162">
        <v>0.14473684210526316</v>
      </c>
      <c r="H59" s="180">
        <f t="shared" si="0"/>
        <v>-0.046025104602510504</v>
      </c>
      <c r="I59" s="202">
        <f>IF(Volume!D59=0,0,Volume!F59/Volume!D59)</f>
        <v>0.09090909090909091</v>
      </c>
      <c r="J59" s="192">
        <v>0.14285714285714285</v>
      </c>
      <c r="K59" s="180">
        <f t="shared" si="1"/>
        <v>-0.3636363636363636</v>
      </c>
      <c r="L59" s="61"/>
      <c r="M59" s="7"/>
      <c r="N59" s="60"/>
      <c r="O59" s="4"/>
      <c r="P59" s="4"/>
      <c r="Q59" s="4"/>
      <c r="R59" s="4"/>
      <c r="S59" s="4"/>
      <c r="T59" s="4"/>
      <c r="U59" s="62"/>
      <c r="V59" s="4"/>
      <c r="W59" s="4"/>
      <c r="X59" s="4"/>
      <c r="Y59" s="4"/>
      <c r="Z59" s="4"/>
      <c r="AA59" s="3"/>
    </row>
    <row r="60" spans="1:29" s="59" customFormat="1" ht="15">
      <c r="A60" s="193" t="s">
        <v>217</v>
      </c>
      <c r="B60" s="207">
        <f>'Open Int.'!E60</f>
        <v>286400</v>
      </c>
      <c r="C60" s="208">
        <f>'Open Int.'!F60</f>
        <v>-17400</v>
      </c>
      <c r="D60" s="210">
        <f>'Open Int.'!H60</f>
        <v>224600</v>
      </c>
      <c r="E60" s="403">
        <f>'Open Int.'!I60</f>
        <v>2200</v>
      </c>
      <c r="F60" s="212">
        <f>IF('Open Int.'!E60=0,0,'Open Int.'!H60/'Open Int.'!E60)</f>
        <v>0.784217877094972</v>
      </c>
      <c r="G60" s="162">
        <v>0.7320605661619487</v>
      </c>
      <c r="H60" s="180">
        <f t="shared" si="0"/>
        <v>0.07124726196696263</v>
      </c>
      <c r="I60" s="202">
        <f>IF(Volume!D60=0,0,Volume!F60/Volume!D60)</f>
        <v>0.22788203753351208</v>
      </c>
      <c r="J60" s="192">
        <v>0.25523429710867396</v>
      </c>
      <c r="K60" s="180">
        <f t="shared" si="1"/>
        <v>-0.10716529825737253</v>
      </c>
      <c r="L60" s="61"/>
      <c r="M60" s="7"/>
      <c r="N60" s="60"/>
      <c r="O60" s="4"/>
      <c r="P60" s="4"/>
      <c r="Q60" s="4"/>
      <c r="R60" s="4"/>
      <c r="S60" s="4"/>
      <c r="T60" s="4"/>
      <c r="U60" s="62"/>
      <c r="V60" s="4"/>
      <c r="W60" s="4"/>
      <c r="X60" s="4"/>
      <c r="Y60" s="4"/>
      <c r="Z60" s="4"/>
      <c r="AA60" s="3"/>
      <c r="AB60" s="80"/>
      <c r="AC60" s="79"/>
    </row>
    <row r="61" spans="1:27" s="8" customFormat="1" ht="15">
      <c r="A61" s="193" t="s">
        <v>158</v>
      </c>
      <c r="B61" s="207">
        <f>'Open Int.'!E61</f>
        <v>17700</v>
      </c>
      <c r="C61" s="208">
        <f>'Open Int.'!F61</f>
        <v>0</v>
      </c>
      <c r="D61" s="210">
        <f>'Open Int.'!H61</f>
        <v>41300</v>
      </c>
      <c r="E61" s="403">
        <f>'Open Int.'!I61</f>
        <v>0</v>
      </c>
      <c r="F61" s="212">
        <f>IF('Open Int.'!E61=0,0,'Open Int.'!H61/'Open Int.'!E61)</f>
        <v>2.3333333333333335</v>
      </c>
      <c r="G61" s="162">
        <v>2.3333333333333335</v>
      </c>
      <c r="H61" s="180">
        <f t="shared" si="0"/>
        <v>0</v>
      </c>
      <c r="I61" s="202">
        <f>IF(Volume!D61=0,0,Volume!F61/Volume!D61)</f>
        <v>0</v>
      </c>
      <c r="J61" s="192">
        <v>0</v>
      </c>
      <c r="K61" s="180">
        <f t="shared" si="1"/>
        <v>0</v>
      </c>
      <c r="L61" s="61"/>
      <c r="M61" s="7"/>
      <c r="N61" s="60"/>
      <c r="O61" s="4"/>
      <c r="P61" s="4"/>
      <c r="Q61" s="4"/>
      <c r="R61" s="4"/>
      <c r="S61" s="4"/>
      <c r="T61" s="4"/>
      <c r="U61" s="62"/>
      <c r="V61" s="4"/>
      <c r="W61" s="4"/>
      <c r="X61" s="4"/>
      <c r="Y61" s="4"/>
      <c r="Z61" s="4"/>
      <c r="AA61" s="3"/>
    </row>
    <row r="62" spans="1:29" s="59" customFormat="1" ht="15">
      <c r="A62" s="193" t="s">
        <v>104</v>
      </c>
      <c r="B62" s="207">
        <f>'Open Int.'!E62</f>
        <v>1200</v>
      </c>
      <c r="C62" s="208">
        <f>'Open Int.'!F62</f>
        <v>0</v>
      </c>
      <c r="D62" s="210">
        <f>'Open Int.'!H62</f>
        <v>0</v>
      </c>
      <c r="E62" s="403">
        <f>'Open Int.'!I62</f>
        <v>0</v>
      </c>
      <c r="F62" s="212">
        <f>IF('Open Int.'!E62=0,0,'Open Int.'!H62/'Open Int.'!E62)</f>
        <v>0</v>
      </c>
      <c r="G62" s="162">
        <v>0</v>
      </c>
      <c r="H62" s="180">
        <f t="shared" si="0"/>
        <v>0</v>
      </c>
      <c r="I62" s="202">
        <f>IF(Volume!D62=0,0,Volume!F62/Volume!D62)</f>
        <v>0</v>
      </c>
      <c r="J62" s="192">
        <v>0</v>
      </c>
      <c r="K62" s="180">
        <f t="shared" si="1"/>
        <v>0</v>
      </c>
      <c r="L62" s="61"/>
      <c r="M62" s="7"/>
      <c r="N62" s="60"/>
      <c r="O62" s="4"/>
      <c r="P62" s="4"/>
      <c r="Q62" s="4"/>
      <c r="R62" s="4"/>
      <c r="S62" s="4"/>
      <c r="T62" s="4"/>
      <c r="U62" s="62"/>
      <c r="V62" s="4"/>
      <c r="W62" s="4"/>
      <c r="X62" s="4"/>
      <c r="Y62" s="4"/>
      <c r="Z62" s="4"/>
      <c r="AA62" s="3"/>
      <c r="AB62" s="80"/>
      <c r="AC62" s="79"/>
    </row>
    <row r="63" spans="1:29" s="59" customFormat="1" ht="15">
      <c r="A63" s="193" t="s">
        <v>48</v>
      </c>
      <c r="B63" s="207">
        <f>'Open Int.'!E63</f>
        <v>1577400</v>
      </c>
      <c r="C63" s="208">
        <f>'Open Int.'!F63</f>
        <v>0</v>
      </c>
      <c r="D63" s="210">
        <f>'Open Int.'!H63</f>
        <v>157300</v>
      </c>
      <c r="E63" s="403">
        <f>'Open Int.'!I63</f>
        <v>-3300</v>
      </c>
      <c r="F63" s="212">
        <f>IF('Open Int.'!E63=0,0,'Open Int.'!H63/'Open Int.'!E63)</f>
        <v>0.099721059972106</v>
      </c>
      <c r="G63" s="162">
        <v>0.10181311018131102</v>
      </c>
      <c r="H63" s="180">
        <f t="shared" si="0"/>
        <v>-0.020547945205479506</v>
      </c>
      <c r="I63" s="202">
        <f>IF(Volume!D63=0,0,Volume!F63/Volume!D63)</f>
        <v>0.05917159763313609</v>
      </c>
      <c r="J63" s="192">
        <v>0.05384615384615385</v>
      </c>
      <c r="K63" s="180">
        <f t="shared" si="1"/>
        <v>0.09890109890109879</v>
      </c>
      <c r="L63" s="61"/>
      <c r="M63" s="7"/>
      <c r="N63" s="60"/>
      <c r="O63" s="4"/>
      <c r="P63" s="4"/>
      <c r="Q63" s="4"/>
      <c r="R63" s="4"/>
      <c r="S63" s="4"/>
      <c r="T63" s="4"/>
      <c r="U63" s="62"/>
      <c r="V63" s="4"/>
      <c r="W63" s="4"/>
      <c r="X63" s="4"/>
      <c r="Y63" s="4"/>
      <c r="Z63" s="4"/>
      <c r="AA63" s="3"/>
      <c r="AB63" s="80"/>
      <c r="AC63" s="79"/>
    </row>
    <row r="64" spans="1:29" s="59" customFormat="1" ht="15">
      <c r="A64" s="193" t="s">
        <v>6</v>
      </c>
      <c r="B64" s="207">
        <f>'Open Int.'!E64</f>
        <v>3037500</v>
      </c>
      <c r="C64" s="208">
        <f>'Open Int.'!F64</f>
        <v>70875</v>
      </c>
      <c r="D64" s="210">
        <f>'Open Int.'!H64</f>
        <v>355500</v>
      </c>
      <c r="E64" s="403">
        <f>'Open Int.'!I64</f>
        <v>11250</v>
      </c>
      <c r="F64" s="212">
        <f>IF('Open Int.'!E64=0,0,'Open Int.'!H64/'Open Int.'!E64)</f>
        <v>0.11703703703703704</v>
      </c>
      <c r="G64" s="162">
        <v>0.11604095563139932</v>
      </c>
      <c r="H64" s="180">
        <f t="shared" si="0"/>
        <v>0.00858387799564265</v>
      </c>
      <c r="I64" s="202">
        <f>IF(Volume!D64=0,0,Volume!F64/Volume!D64)</f>
        <v>0.1721698113207547</v>
      </c>
      <c r="J64" s="192">
        <v>0.1449814126394052</v>
      </c>
      <c r="K64" s="180">
        <f t="shared" si="1"/>
        <v>0.1875302370585389</v>
      </c>
      <c r="L64" s="61"/>
      <c r="M64" s="7"/>
      <c r="N64" s="60"/>
      <c r="O64" s="4"/>
      <c r="P64" s="4"/>
      <c r="Q64" s="4"/>
      <c r="R64" s="4"/>
      <c r="S64" s="4"/>
      <c r="T64" s="4"/>
      <c r="U64" s="62"/>
      <c r="V64" s="4"/>
      <c r="W64" s="4"/>
      <c r="X64" s="4"/>
      <c r="Y64" s="4"/>
      <c r="Z64" s="4"/>
      <c r="AA64" s="3"/>
      <c r="AB64" s="80"/>
      <c r="AC64" s="79"/>
    </row>
    <row r="65" spans="1:27" s="8" customFormat="1" ht="15">
      <c r="A65" s="193" t="s">
        <v>193</v>
      </c>
      <c r="B65" s="207">
        <f>'Open Int.'!E65</f>
        <v>465000</v>
      </c>
      <c r="C65" s="208">
        <f>'Open Int.'!F65</f>
        <v>-88000</v>
      </c>
      <c r="D65" s="210">
        <f>'Open Int.'!H65</f>
        <v>261000</v>
      </c>
      <c r="E65" s="403">
        <f>'Open Int.'!I65</f>
        <v>48000</v>
      </c>
      <c r="F65" s="212">
        <f>IF('Open Int.'!E65=0,0,'Open Int.'!H65/'Open Int.'!E65)</f>
        <v>0.5612903225806452</v>
      </c>
      <c r="G65" s="162">
        <v>0.38517179023508136</v>
      </c>
      <c r="H65" s="180">
        <f t="shared" si="0"/>
        <v>0.4572467060427079</v>
      </c>
      <c r="I65" s="202">
        <f>IF(Volume!D65=0,0,Volume!F65/Volume!D65)</f>
        <v>0.254278728606357</v>
      </c>
      <c r="J65" s="192">
        <v>0.16046213093709885</v>
      </c>
      <c r="K65" s="180">
        <f t="shared" si="1"/>
        <v>0.5846650366748166</v>
      </c>
      <c r="L65" s="61"/>
      <c r="M65" s="7"/>
      <c r="N65" s="60"/>
      <c r="O65" s="4"/>
      <c r="P65" s="4"/>
      <c r="Q65" s="4"/>
      <c r="R65" s="4"/>
      <c r="S65" s="4"/>
      <c r="T65" s="4"/>
      <c r="U65" s="62"/>
      <c r="V65" s="4"/>
      <c r="W65" s="4"/>
      <c r="X65" s="4"/>
      <c r="Y65" s="4"/>
      <c r="Z65" s="4"/>
      <c r="AA65" s="3"/>
    </row>
    <row r="66" spans="1:27" s="8" customFormat="1" ht="15">
      <c r="A66" s="193" t="s">
        <v>183</v>
      </c>
      <c r="B66" s="207">
        <f>'Open Int.'!E66</f>
        <v>600</v>
      </c>
      <c r="C66" s="208">
        <f>'Open Int.'!F66</f>
        <v>-9600</v>
      </c>
      <c r="D66" s="210">
        <f>'Open Int.'!H66</f>
        <v>0</v>
      </c>
      <c r="E66" s="403">
        <f>'Open Int.'!I66</f>
        <v>0</v>
      </c>
      <c r="F66" s="212">
        <f>IF('Open Int.'!E66=0,0,'Open Int.'!H66/'Open Int.'!E66)</f>
        <v>0</v>
      </c>
      <c r="G66" s="162">
        <v>0</v>
      </c>
      <c r="H66" s="180">
        <f t="shared" si="0"/>
        <v>0</v>
      </c>
      <c r="I66" s="202">
        <f>IF(Volume!D66=0,0,Volume!F66/Volume!D66)</f>
        <v>0</v>
      </c>
      <c r="J66" s="192">
        <v>0</v>
      </c>
      <c r="K66" s="180">
        <f t="shared" si="1"/>
        <v>0</v>
      </c>
      <c r="L66" s="61"/>
      <c r="M66" s="7"/>
      <c r="N66" s="60"/>
      <c r="O66" s="4"/>
      <c r="P66" s="4"/>
      <c r="Q66" s="4"/>
      <c r="R66" s="4"/>
      <c r="S66" s="4"/>
      <c r="T66" s="4"/>
      <c r="U66" s="62"/>
      <c r="V66" s="4"/>
      <c r="W66" s="4"/>
      <c r="X66" s="4"/>
      <c r="Y66" s="4"/>
      <c r="Z66" s="4"/>
      <c r="AA66" s="3"/>
    </row>
    <row r="67" spans="1:29" s="59" customFormat="1" ht="15">
      <c r="A67" s="193" t="s">
        <v>147</v>
      </c>
      <c r="B67" s="207">
        <f>'Open Int.'!E67</f>
        <v>32800</v>
      </c>
      <c r="C67" s="208">
        <f>'Open Int.'!F67</f>
        <v>-1600</v>
      </c>
      <c r="D67" s="210">
        <f>'Open Int.'!H67</f>
        <v>3600</v>
      </c>
      <c r="E67" s="403">
        <f>'Open Int.'!I67</f>
        <v>1200</v>
      </c>
      <c r="F67" s="212">
        <f>IF('Open Int.'!E67=0,0,'Open Int.'!H67/'Open Int.'!E67)</f>
        <v>0.10975609756097561</v>
      </c>
      <c r="G67" s="162">
        <v>0.06976744186046512</v>
      </c>
      <c r="H67" s="180">
        <f aca="true" t="shared" si="2" ref="H67:H125">IF(G67=0,0,(F67-G67)/G67)</f>
        <v>0.5731707317073171</v>
      </c>
      <c r="I67" s="202">
        <f>IF(Volume!D67=0,0,Volume!F67/Volume!D67)</f>
        <v>0.07352941176470588</v>
      </c>
      <c r="J67" s="192">
        <v>0.05263157894736842</v>
      </c>
      <c r="K67" s="180">
        <f aca="true" t="shared" si="3" ref="K67:K125">IF(J67=0,0,(I67-J67)/J67)</f>
        <v>0.3970588235294119</v>
      </c>
      <c r="L67" s="61"/>
      <c r="M67" s="7"/>
      <c r="N67" s="60"/>
      <c r="O67" s="4"/>
      <c r="P67" s="4"/>
      <c r="Q67" s="4"/>
      <c r="R67" s="4"/>
      <c r="S67" s="4"/>
      <c r="T67" s="4"/>
      <c r="U67" s="62"/>
      <c r="V67" s="4"/>
      <c r="W67" s="4"/>
      <c r="X67" s="4"/>
      <c r="Y67" s="4"/>
      <c r="Z67" s="4"/>
      <c r="AA67" s="3"/>
      <c r="AB67" s="80"/>
      <c r="AC67" s="79"/>
    </row>
    <row r="68" spans="1:27" s="8" customFormat="1" ht="15">
      <c r="A68" s="193" t="s">
        <v>159</v>
      </c>
      <c r="B68" s="207">
        <f>'Open Int.'!E68</f>
        <v>0</v>
      </c>
      <c r="C68" s="208">
        <f>'Open Int.'!F68</f>
        <v>0</v>
      </c>
      <c r="D68" s="210">
        <f>'Open Int.'!H68</f>
        <v>0</v>
      </c>
      <c r="E68" s="403">
        <f>'Open Int.'!I68</f>
        <v>0</v>
      </c>
      <c r="F68" s="212">
        <f>IF('Open Int.'!E68=0,0,'Open Int.'!H68/'Open Int.'!E68)</f>
        <v>0</v>
      </c>
      <c r="G68" s="162">
        <v>0</v>
      </c>
      <c r="H68" s="180">
        <f t="shared" si="2"/>
        <v>0</v>
      </c>
      <c r="I68" s="202">
        <f>IF(Volume!D68=0,0,Volume!F68/Volume!D68)</f>
        <v>0</v>
      </c>
      <c r="J68" s="192">
        <v>0</v>
      </c>
      <c r="K68" s="180">
        <f t="shared" si="3"/>
        <v>0</v>
      </c>
      <c r="L68" s="61"/>
      <c r="M68" s="7"/>
      <c r="N68" s="60"/>
      <c r="O68" s="4"/>
      <c r="P68" s="4"/>
      <c r="Q68" s="4"/>
      <c r="R68" s="4"/>
      <c r="S68" s="4"/>
      <c r="T68" s="4"/>
      <c r="U68" s="62"/>
      <c r="V68" s="4"/>
      <c r="W68" s="4"/>
      <c r="X68" s="4"/>
      <c r="Y68" s="4"/>
      <c r="Z68" s="4"/>
      <c r="AA68" s="3"/>
    </row>
    <row r="69" spans="1:29" s="59" customFormat="1" ht="15">
      <c r="A69" s="193" t="s">
        <v>148</v>
      </c>
      <c r="B69" s="207">
        <f>'Open Int.'!E69</f>
        <v>5912500</v>
      </c>
      <c r="C69" s="208">
        <f>'Open Int.'!F69</f>
        <v>-12500</v>
      </c>
      <c r="D69" s="210">
        <f>'Open Int.'!H69</f>
        <v>775000</v>
      </c>
      <c r="E69" s="403">
        <f>'Open Int.'!I69</f>
        <v>0</v>
      </c>
      <c r="F69" s="212">
        <f>IF('Open Int.'!E69=0,0,'Open Int.'!H69/'Open Int.'!E69)</f>
        <v>0.13107822410147993</v>
      </c>
      <c r="G69" s="162">
        <v>0.1308016877637131</v>
      </c>
      <c r="H69" s="180">
        <f t="shared" si="2"/>
        <v>0.002114164904862586</v>
      </c>
      <c r="I69" s="202">
        <f>IF(Volume!D69=0,0,Volume!F69/Volume!D69)</f>
        <v>0</v>
      </c>
      <c r="J69" s="192">
        <v>0.11926605504587157</v>
      </c>
      <c r="K69" s="180">
        <f t="shared" si="3"/>
        <v>-1</v>
      </c>
      <c r="L69" s="61"/>
      <c r="M69" s="7"/>
      <c r="N69" s="60"/>
      <c r="O69" s="4"/>
      <c r="P69" s="4"/>
      <c r="Q69" s="4"/>
      <c r="R69" s="4"/>
      <c r="S69" s="4"/>
      <c r="T69" s="4"/>
      <c r="U69" s="62"/>
      <c r="V69" s="4"/>
      <c r="W69" s="4"/>
      <c r="X69" s="4"/>
      <c r="Y69" s="4"/>
      <c r="Z69" s="4"/>
      <c r="AA69" s="3"/>
      <c r="AB69" s="80"/>
      <c r="AC69" s="79"/>
    </row>
    <row r="70" spans="1:27" s="8" customFormat="1" ht="15">
      <c r="A70" s="193" t="s">
        <v>184</v>
      </c>
      <c r="B70" s="207">
        <f>'Open Int.'!E70</f>
        <v>112000</v>
      </c>
      <c r="C70" s="208">
        <f>'Open Int.'!F70</f>
        <v>4000</v>
      </c>
      <c r="D70" s="210">
        <f>'Open Int.'!H70</f>
        <v>4000</v>
      </c>
      <c r="E70" s="403">
        <f>'Open Int.'!I70</f>
        <v>0</v>
      </c>
      <c r="F70" s="212">
        <f>IF('Open Int.'!E70=0,0,'Open Int.'!H70/'Open Int.'!E70)</f>
        <v>0.03571428571428571</v>
      </c>
      <c r="G70" s="162">
        <v>0.037037037037037035</v>
      </c>
      <c r="H70" s="180">
        <f t="shared" si="2"/>
        <v>-0.03571428571428571</v>
      </c>
      <c r="I70" s="202">
        <f>IF(Volume!D70=0,0,Volume!F70/Volume!D70)</f>
        <v>0</v>
      </c>
      <c r="J70" s="192">
        <v>0</v>
      </c>
      <c r="K70" s="180">
        <f t="shared" si="3"/>
        <v>0</v>
      </c>
      <c r="L70" s="61"/>
      <c r="M70" s="7"/>
      <c r="N70" s="60"/>
      <c r="O70" s="4"/>
      <c r="P70" s="4"/>
      <c r="Q70" s="4"/>
      <c r="R70" s="4"/>
      <c r="S70" s="4"/>
      <c r="T70" s="4"/>
      <c r="U70" s="62"/>
      <c r="V70" s="4"/>
      <c r="W70" s="4"/>
      <c r="X70" s="4"/>
      <c r="Y70" s="4"/>
      <c r="Z70" s="4"/>
      <c r="AA70" s="3"/>
    </row>
    <row r="71" spans="1:27" s="8" customFormat="1" ht="15">
      <c r="A71" s="193" t="s">
        <v>194</v>
      </c>
      <c r="B71" s="207">
        <f>'Open Int.'!E71</f>
        <v>115000</v>
      </c>
      <c r="C71" s="208">
        <f>'Open Int.'!F71</f>
        <v>2500</v>
      </c>
      <c r="D71" s="210">
        <f>'Open Int.'!H71</f>
        <v>62500</v>
      </c>
      <c r="E71" s="403">
        <f>'Open Int.'!I71</f>
        <v>0</v>
      </c>
      <c r="F71" s="212">
        <f>IF('Open Int.'!E71=0,0,'Open Int.'!H71/'Open Int.'!E71)</f>
        <v>0.5434782608695652</v>
      </c>
      <c r="G71" s="162">
        <v>0.5555555555555556</v>
      </c>
      <c r="H71" s="180">
        <f t="shared" si="2"/>
        <v>-0.021739130434782705</v>
      </c>
      <c r="I71" s="202">
        <f>IF(Volume!D71=0,0,Volume!F71/Volume!D71)</f>
        <v>0</v>
      </c>
      <c r="J71" s="192">
        <v>0</v>
      </c>
      <c r="K71" s="180">
        <f t="shared" si="3"/>
        <v>0</v>
      </c>
      <c r="L71" s="61"/>
      <c r="M71" s="7"/>
      <c r="N71" s="60"/>
      <c r="O71" s="4"/>
      <c r="P71" s="4"/>
      <c r="Q71" s="4"/>
      <c r="R71" s="4"/>
      <c r="S71" s="4"/>
      <c r="T71" s="4"/>
      <c r="U71" s="62"/>
      <c r="V71" s="4"/>
      <c r="W71" s="4"/>
      <c r="X71" s="4"/>
      <c r="Y71" s="4"/>
      <c r="Z71" s="4"/>
      <c r="AA71" s="3"/>
    </row>
    <row r="72" spans="1:27" s="8" customFormat="1" ht="15">
      <c r="A72" s="193" t="s">
        <v>160</v>
      </c>
      <c r="B72" s="207">
        <f>'Open Int.'!E72</f>
        <v>231200</v>
      </c>
      <c r="C72" s="208">
        <f>'Open Int.'!F72</f>
        <v>5100</v>
      </c>
      <c r="D72" s="210">
        <f>'Open Int.'!H72</f>
        <v>76500</v>
      </c>
      <c r="E72" s="403">
        <f>'Open Int.'!I72</f>
        <v>47600</v>
      </c>
      <c r="F72" s="212">
        <f>IF('Open Int.'!E72=0,0,'Open Int.'!H72/'Open Int.'!E72)</f>
        <v>0.33088235294117646</v>
      </c>
      <c r="G72" s="162">
        <v>0.12781954887218044</v>
      </c>
      <c r="H72" s="180">
        <f t="shared" si="2"/>
        <v>1.5886678200692042</v>
      </c>
      <c r="I72" s="202">
        <f>IF(Volume!D72=0,0,Volume!F72/Volume!D72)</f>
        <v>3.5</v>
      </c>
      <c r="J72" s="192">
        <v>0</v>
      </c>
      <c r="K72" s="180">
        <f t="shared" si="3"/>
        <v>0</v>
      </c>
      <c r="L72" s="61"/>
      <c r="M72" s="7"/>
      <c r="N72" s="60"/>
      <c r="O72" s="4"/>
      <c r="P72" s="4"/>
      <c r="Q72" s="4"/>
      <c r="R72" s="4"/>
      <c r="S72" s="4"/>
      <c r="T72" s="4"/>
      <c r="U72" s="62"/>
      <c r="V72" s="4"/>
      <c r="W72" s="4"/>
      <c r="X72" s="4"/>
      <c r="Y72" s="4"/>
      <c r="Z72" s="4"/>
      <c r="AA72" s="3"/>
    </row>
    <row r="73" spans="1:27" s="8" customFormat="1" ht="15">
      <c r="A73" s="193" t="s">
        <v>226</v>
      </c>
      <c r="B73" s="207">
        <f>'Open Int.'!E73</f>
        <v>174000</v>
      </c>
      <c r="C73" s="208">
        <f>'Open Int.'!F73</f>
        <v>-2000</v>
      </c>
      <c r="D73" s="210">
        <f>'Open Int.'!H73</f>
        <v>4200</v>
      </c>
      <c r="E73" s="403">
        <f>'Open Int.'!I73</f>
        <v>400</v>
      </c>
      <c r="F73" s="212">
        <f>IF('Open Int.'!E73=0,0,'Open Int.'!H73/'Open Int.'!E73)</f>
        <v>0.02413793103448276</v>
      </c>
      <c r="G73" s="162">
        <v>0.02159090909090909</v>
      </c>
      <c r="H73" s="180">
        <f>IF(G73=0,0,(F73-G73)/G73)</f>
        <v>0.11796733212341196</v>
      </c>
      <c r="I73" s="202">
        <f>IF(Volume!D73=0,0,Volume!F73/Volume!D73)</f>
        <v>0.011494252873563218</v>
      </c>
      <c r="J73" s="192">
        <v>0.004219409282700422</v>
      </c>
      <c r="K73" s="180">
        <f>IF(J73=0,0,(I73-J73)/J73)</f>
        <v>1.7241379310344829</v>
      </c>
      <c r="L73" s="61"/>
      <c r="M73" s="7"/>
      <c r="N73" s="60"/>
      <c r="O73" s="4"/>
      <c r="P73" s="4"/>
      <c r="Q73" s="4"/>
      <c r="R73" s="4"/>
      <c r="S73" s="4"/>
      <c r="T73" s="4"/>
      <c r="U73" s="62"/>
      <c r="V73" s="4"/>
      <c r="W73" s="4"/>
      <c r="X73" s="4"/>
      <c r="Y73" s="4"/>
      <c r="Z73" s="4"/>
      <c r="AA73" s="3"/>
    </row>
    <row r="74" spans="1:29" s="59" customFormat="1" ht="15">
      <c r="A74" s="193" t="s">
        <v>7</v>
      </c>
      <c r="B74" s="207">
        <f>'Open Int.'!E74</f>
        <v>143000</v>
      </c>
      <c r="C74" s="208">
        <f>'Open Int.'!F74</f>
        <v>-3250</v>
      </c>
      <c r="D74" s="210">
        <f>'Open Int.'!H74</f>
        <v>68250</v>
      </c>
      <c r="E74" s="403">
        <f>'Open Int.'!I74</f>
        <v>650</v>
      </c>
      <c r="F74" s="212">
        <f>IF('Open Int.'!E74=0,0,'Open Int.'!H74/'Open Int.'!E74)</f>
        <v>0.4772727272727273</v>
      </c>
      <c r="G74" s="162">
        <v>0.4622222222222222</v>
      </c>
      <c r="H74" s="180">
        <f t="shared" si="2"/>
        <v>0.032561188811188906</v>
      </c>
      <c r="I74" s="202">
        <f>IF(Volume!D74=0,0,Volume!F74/Volume!D74)</f>
        <v>0.05</v>
      </c>
      <c r="J74" s="192">
        <v>0.1206896551724138</v>
      </c>
      <c r="K74" s="180">
        <f t="shared" si="3"/>
        <v>-0.5857142857142857</v>
      </c>
      <c r="L74" s="61"/>
      <c r="M74" s="7"/>
      <c r="N74" s="60"/>
      <c r="O74" s="4"/>
      <c r="P74" s="4"/>
      <c r="Q74" s="4"/>
      <c r="R74" s="4"/>
      <c r="S74" s="4"/>
      <c r="T74" s="4"/>
      <c r="U74" s="62"/>
      <c r="V74" s="4"/>
      <c r="W74" s="4"/>
      <c r="X74" s="4"/>
      <c r="Y74" s="4"/>
      <c r="Z74" s="4"/>
      <c r="AA74" s="3"/>
      <c r="AB74" s="80"/>
      <c r="AC74" s="79"/>
    </row>
    <row r="75" spans="1:27" s="8" customFormat="1" ht="15">
      <c r="A75" s="193" t="s">
        <v>185</v>
      </c>
      <c r="B75" s="207">
        <f>'Open Int.'!E75</f>
        <v>1200</v>
      </c>
      <c r="C75" s="208">
        <f>'Open Int.'!F75</f>
        <v>0</v>
      </c>
      <c r="D75" s="210">
        <f>'Open Int.'!H75</f>
        <v>0</v>
      </c>
      <c r="E75" s="403">
        <f>'Open Int.'!I75</f>
        <v>0</v>
      </c>
      <c r="F75" s="212">
        <f>IF('Open Int.'!E75=0,0,'Open Int.'!H75/'Open Int.'!E75)</f>
        <v>0</v>
      </c>
      <c r="G75" s="162">
        <v>0</v>
      </c>
      <c r="H75" s="180">
        <f t="shared" si="2"/>
        <v>0</v>
      </c>
      <c r="I75" s="202">
        <f>IF(Volume!D75=0,0,Volume!F75/Volume!D75)</f>
        <v>0</v>
      </c>
      <c r="J75" s="192">
        <v>0</v>
      </c>
      <c r="K75" s="180">
        <f t="shared" si="3"/>
        <v>0</v>
      </c>
      <c r="L75" s="61"/>
      <c r="M75" s="7"/>
      <c r="N75" s="60"/>
      <c r="O75" s="4"/>
      <c r="P75" s="4"/>
      <c r="Q75" s="4"/>
      <c r="R75" s="4"/>
      <c r="S75" s="4"/>
      <c r="T75" s="4"/>
      <c r="U75" s="62"/>
      <c r="V75" s="4"/>
      <c r="W75" s="4"/>
      <c r="X75" s="4"/>
      <c r="Y75" s="4"/>
      <c r="Z75" s="4"/>
      <c r="AA75" s="3"/>
    </row>
    <row r="76" spans="1:27" s="8" customFormat="1" ht="15">
      <c r="A76" s="193" t="s">
        <v>240</v>
      </c>
      <c r="B76" s="207">
        <f>'Open Int.'!E76</f>
        <v>288800</v>
      </c>
      <c r="C76" s="208">
        <f>'Open Int.'!F76</f>
        <v>-800</v>
      </c>
      <c r="D76" s="210">
        <f>'Open Int.'!H76</f>
        <v>31200</v>
      </c>
      <c r="E76" s="403">
        <f>'Open Int.'!I76</f>
        <v>-2400</v>
      </c>
      <c r="F76" s="212">
        <f>IF('Open Int.'!E76=0,0,'Open Int.'!H76/'Open Int.'!E76)</f>
        <v>0.10803324099722991</v>
      </c>
      <c r="G76" s="162">
        <v>0.11602209944751381</v>
      </c>
      <c r="H76" s="180">
        <f t="shared" si="2"/>
        <v>-0.06885635140482786</v>
      </c>
      <c r="I76" s="202">
        <f>IF(Volume!D76=0,0,Volume!F76/Volume!D76)</f>
        <v>0</v>
      </c>
      <c r="J76" s="192">
        <v>0.007462686567164179</v>
      </c>
      <c r="K76" s="180">
        <f t="shared" si="3"/>
        <v>-1</v>
      </c>
      <c r="L76" s="61"/>
      <c r="M76" s="7"/>
      <c r="N76" s="60"/>
      <c r="O76" s="4"/>
      <c r="P76" s="4"/>
      <c r="Q76" s="4"/>
      <c r="R76" s="4"/>
      <c r="S76" s="4"/>
      <c r="T76" s="4"/>
      <c r="U76" s="62"/>
      <c r="V76" s="4"/>
      <c r="W76" s="4"/>
      <c r="X76" s="4"/>
      <c r="Y76" s="4"/>
      <c r="Z76" s="4"/>
      <c r="AA76" s="3"/>
    </row>
    <row r="77" spans="1:29" s="59" customFormat="1" ht="15">
      <c r="A77" s="193" t="s">
        <v>223</v>
      </c>
      <c r="B77" s="207">
        <f>'Open Int.'!E77</f>
        <v>2020000</v>
      </c>
      <c r="C77" s="208">
        <f>'Open Int.'!F77</f>
        <v>52500</v>
      </c>
      <c r="D77" s="210">
        <f>'Open Int.'!H77</f>
        <v>675000</v>
      </c>
      <c r="E77" s="403">
        <f>'Open Int.'!I77</f>
        <v>62500</v>
      </c>
      <c r="F77" s="212">
        <f>IF('Open Int.'!E77=0,0,'Open Int.'!H77/'Open Int.'!E77)</f>
        <v>0.3341584158415842</v>
      </c>
      <c r="G77" s="162">
        <v>0.3113087674714104</v>
      </c>
      <c r="H77" s="180">
        <f t="shared" si="2"/>
        <v>0.07339866639725211</v>
      </c>
      <c r="I77" s="202">
        <f>IF(Volume!D77=0,0,Volume!F77/Volume!D77)</f>
        <v>0.2135306553911205</v>
      </c>
      <c r="J77" s="192">
        <v>0.3588571428571429</v>
      </c>
      <c r="K77" s="180">
        <f t="shared" si="3"/>
        <v>-0.4049703074292024</v>
      </c>
      <c r="L77" s="61"/>
      <c r="M77" s="7"/>
      <c r="N77" s="60"/>
      <c r="O77" s="4"/>
      <c r="P77" s="4"/>
      <c r="Q77" s="4"/>
      <c r="R77" s="4"/>
      <c r="S77" s="4"/>
      <c r="T77" s="4"/>
      <c r="U77" s="62"/>
      <c r="V77" s="4"/>
      <c r="W77" s="4"/>
      <c r="X77" s="4"/>
      <c r="Y77" s="4"/>
      <c r="Z77" s="4"/>
      <c r="AA77" s="3"/>
      <c r="AB77" s="80"/>
      <c r="AC77" s="79"/>
    </row>
    <row r="78" spans="1:27" s="8" customFormat="1" ht="15">
      <c r="A78" s="193" t="s">
        <v>186</v>
      </c>
      <c r="B78" s="207">
        <f>'Open Int.'!E78</f>
        <v>121600</v>
      </c>
      <c r="C78" s="208">
        <f>'Open Int.'!F78</f>
        <v>8000</v>
      </c>
      <c r="D78" s="210">
        <f>'Open Int.'!H78</f>
        <v>33600</v>
      </c>
      <c r="E78" s="403">
        <f>'Open Int.'!I78</f>
        <v>3200</v>
      </c>
      <c r="F78" s="212">
        <f>IF('Open Int.'!E78=0,0,'Open Int.'!H78/'Open Int.'!E78)</f>
        <v>0.27631578947368424</v>
      </c>
      <c r="G78" s="162">
        <v>0.2676056338028169</v>
      </c>
      <c r="H78" s="180">
        <f t="shared" si="2"/>
        <v>0.03254847645429382</v>
      </c>
      <c r="I78" s="202">
        <f>IF(Volume!D78=0,0,Volume!F78/Volume!D78)</f>
        <v>0.16666666666666666</v>
      </c>
      <c r="J78" s="192">
        <v>0.15384615384615385</v>
      </c>
      <c r="K78" s="180">
        <f t="shared" si="3"/>
        <v>0.08333333333333322</v>
      </c>
      <c r="L78" s="61"/>
      <c r="M78" s="7"/>
      <c r="N78" s="60"/>
      <c r="O78" s="4"/>
      <c r="P78" s="4"/>
      <c r="Q78" s="4"/>
      <c r="R78" s="4"/>
      <c r="S78" s="4"/>
      <c r="T78" s="4"/>
      <c r="U78" s="62"/>
      <c r="V78" s="4"/>
      <c r="W78" s="4"/>
      <c r="X78" s="4"/>
      <c r="Y78" s="4"/>
      <c r="Z78" s="4"/>
      <c r="AA78" s="3"/>
    </row>
    <row r="79" spans="1:27" s="8" customFormat="1" ht="15">
      <c r="A79" s="193" t="s">
        <v>161</v>
      </c>
      <c r="B79" s="207">
        <f>'Open Int.'!E79</f>
        <v>845500</v>
      </c>
      <c r="C79" s="208">
        <f>'Open Int.'!F79</f>
        <v>-17800</v>
      </c>
      <c r="D79" s="210">
        <f>'Open Int.'!H79</f>
        <v>106800</v>
      </c>
      <c r="E79" s="403">
        <f>'Open Int.'!I79</f>
        <v>8900</v>
      </c>
      <c r="F79" s="212">
        <f>IF('Open Int.'!E79=0,0,'Open Int.'!H79/'Open Int.'!E79)</f>
        <v>0.12631578947368421</v>
      </c>
      <c r="G79" s="162">
        <v>0.1134020618556701</v>
      </c>
      <c r="H79" s="180">
        <f t="shared" si="2"/>
        <v>0.11387559808612444</v>
      </c>
      <c r="I79" s="202">
        <f>IF(Volume!D79=0,0,Volume!F79/Volume!D79)</f>
        <v>0.14285714285714285</v>
      </c>
      <c r="J79" s="192">
        <v>0</v>
      </c>
      <c r="K79" s="180">
        <f t="shared" si="3"/>
        <v>0</v>
      </c>
      <c r="L79" s="61"/>
      <c r="M79" s="7"/>
      <c r="N79" s="60"/>
      <c r="O79" s="4"/>
      <c r="P79" s="4"/>
      <c r="Q79" s="4"/>
      <c r="R79" s="4"/>
      <c r="S79" s="4"/>
      <c r="T79" s="4"/>
      <c r="U79" s="62"/>
      <c r="V79" s="4"/>
      <c r="W79" s="4"/>
      <c r="X79" s="4"/>
      <c r="Y79" s="4"/>
      <c r="Z79" s="4"/>
      <c r="AA79" s="3"/>
    </row>
    <row r="80" spans="1:29" s="59" customFormat="1" ht="15">
      <c r="A80" s="193" t="s">
        <v>8</v>
      </c>
      <c r="B80" s="207">
        <f>'Open Int.'!E80</f>
        <v>5606400</v>
      </c>
      <c r="C80" s="208">
        <f>'Open Int.'!F80</f>
        <v>-232000</v>
      </c>
      <c r="D80" s="210">
        <f>'Open Int.'!H80</f>
        <v>641600</v>
      </c>
      <c r="E80" s="403">
        <f>'Open Int.'!I80</f>
        <v>17600</v>
      </c>
      <c r="F80" s="212">
        <f>IF('Open Int.'!E80=0,0,'Open Int.'!H80/'Open Int.'!E80)</f>
        <v>0.1144406392694064</v>
      </c>
      <c r="G80" s="162">
        <v>0.1068785968758564</v>
      </c>
      <c r="H80" s="180">
        <f t="shared" si="2"/>
        <v>0.07075357101042042</v>
      </c>
      <c r="I80" s="202">
        <f>IF(Volume!D80=0,0,Volume!F80/Volume!D80)</f>
        <v>0.1183206106870229</v>
      </c>
      <c r="J80" s="192">
        <v>0.19656786271450857</v>
      </c>
      <c r="K80" s="180">
        <f t="shared" si="3"/>
        <v>-0.3980673694414152</v>
      </c>
      <c r="L80" s="61"/>
      <c r="M80" s="7"/>
      <c r="N80" s="60"/>
      <c r="O80" s="4"/>
      <c r="P80" s="4"/>
      <c r="Q80" s="4"/>
      <c r="R80" s="4"/>
      <c r="S80" s="4"/>
      <c r="T80" s="4"/>
      <c r="U80" s="62"/>
      <c r="V80" s="4"/>
      <c r="W80" s="4"/>
      <c r="X80" s="4"/>
      <c r="Y80" s="4"/>
      <c r="Z80" s="4"/>
      <c r="AA80" s="3"/>
      <c r="AB80" s="80"/>
      <c r="AC80" s="79"/>
    </row>
    <row r="81" spans="1:27" s="8" customFormat="1" ht="15">
      <c r="A81" s="193" t="s">
        <v>195</v>
      </c>
      <c r="B81" s="207">
        <f>'Open Int.'!E81</f>
        <v>10892000</v>
      </c>
      <c r="C81" s="208">
        <f>'Open Int.'!F81</f>
        <v>56000</v>
      </c>
      <c r="D81" s="210">
        <f>'Open Int.'!H81</f>
        <v>1344000</v>
      </c>
      <c r="E81" s="403">
        <f>'Open Int.'!I81</f>
        <v>-56000</v>
      </c>
      <c r="F81" s="212">
        <f>IF('Open Int.'!E81=0,0,'Open Int.'!H81/'Open Int.'!E81)</f>
        <v>0.12339331619537275</v>
      </c>
      <c r="G81" s="162">
        <v>0.12919896640826872</v>
      </c>
      <c r="H81" s="180">
        <f t="shared" si="2"/>
        <v>-0.04493573264781484</v>
      </c>
      <c r="I81" s="202">
        <f>IF(Volume!D81=0,0,Volume!F81/Volume!D81)</f>
        <v>0.23076923076923078</v>
      </c>
      <c r="J81" s="192">
        <v>0.23529411764705882</v>
      </c>
      <c r="K81" s="180">
        <f t="shared" si="3"/>
        <v>-0.019230769230769162</v>
      </c>
      <c r="L81" s="61"/>
      <c r="M81" s="7"/>
      <c r="N81" s="60"/>
      <c r="O81" s="4"/>
      <c r="P81" s="4"/>
      <c r="Q81" s="4"/>
      <c r="R81" s="4"/>
      <c r="S81" s="4"/>
      <c r="T81" s="4"/>
      <c r="U81" s="62"/>
      <c r="V81" s="4"/>
      <c r="W81" s="4"/>
      <c r="X81" s="4"/>
      <c r="Y81" s="4"/>
      <c r="Z81" s="4"/>
      <c r="AA81" s="3"/>
    </row>
    <row r="82" spans="1:29" s="59" customFormat="1" ht="15">
      <c r="A82" s="193" t="s">
        <v>218</v>
      </c>
      <c r="B82" s="207">
        <f>'Open Int.'!E82</f>
        <v>347300</v>
      </c>
      <c r="C82" s="208">
        <f>'Open Int.'!F82</f>
        <v>13800</v>
      </c>
      <c r="D82" s="210">
        <f>'Open Int.'!H82</f>
        <v>24150</v>
      </c>
      <c r="E82" s="403">
        <f>'Open Int.'!I82</f>
        <v>-1150</v>
      </c>
      <c r="F82" s="212">
        <f>IF('Open Int.'!E82=0,0,'Open Int.'!H82/'Open Int.'!E82)</f>
        <v>0.0695364238410596</v>
      </c>
      <c r="G82" s="162">
        <v>0.07586206896551724</v>
      </c>
      <c r="H82" s="180">
        <f t="shared" si="2"/>
        <v>-0.0833835039133053</v>
      </c>
      <c r="I82" s="202">
        <f>IF(Volume!D82=0,0,Volume!F82/Volume!D82)</f>
        <v>0.03571428571428571</v>
      </c>
      <c r="J82" s="192">
        <v>0</v>
      </c>
      <c r="K82" s="180">
        <f t="shared" si="3"/>
        <v>0</v>
      </c>
      <c r="L82" s="61"/>
      <c r="M82" s="7"/>
      <c r="N82" s="60"/>
      <c r="O82" s="4"/>
      <c r="P82" s="4"/>
      <c r="Q82" s="4"/>
      <c r="R82" s="4"/>
      <c r="S82" s="4"/>
      <c r="T82" s="4"/>
      <c r="U82" s="62"/>
      <c r="V82" s="4"/>
      <c r="W82" s="4"/>
      <c r="X82" s="4"/>
      <c r="Y82" s="4"/>
      <c r="Z82" s="4"/>
      <c r="AA82" s="3"/>
      <c r="AB82" s="80"/>
      <c r="AC82" s="79"/>
    </row>
    <row r="83" spans="1:27" s="8" customFormat="1" ht="15">
      <c r="A83" s="193" t="s">
        <v>187</v>
      </c>
      <c r="B83" s="207">
        <f>'Open Int.'!E83</f>
        <v>35200</v>
      </c>
      <c r="C83" s="208">
        <f>'Open Int.'!F83</f>
        <v>0</v>
      </c>
      <c r="D83" s="210">
        <f>'Open Int.'!H83</f>
        <v>0</v>
      </c>
      <c r="E83" s="403">
        <f>'Open Int.'!I83</f>
        <v>0</v>
      </c>
      <c r="F83" s="212">
        <f>IF('Open Int.'!E83=0,0,'Open Int.'!H83/'Open Int.'!E83)</f>
        <v>0</v>
      </c>
      <c r="G83" s="162">
        <v>0</v>
      </c>
      <c r="H83" s="180">
        <f t="shared" si="2"/>
        <v>0</v>
      </c>
      <c r="I83" s="202">
        <f>IF(Volume!D83=0,0,Volume!F83/Volume!D83)</f>
        <v>0</v>
      </c>
      <c r="J83" s="192">
        <v>0</v>
      </c>
      <c r="K83" s="180">
        <f t="shared" si="3"/>
        <v>0</v>
      </c>
      <c r="L83" s="61"/>
      <c r="M83" s="7"/>
      <c r="N83" s="60"/>
      <c r="O83" s="4"/>
      <c r="P83" s="4"/>
      <c r="Q83" s="4"/>
      <c r="R83" s="4"/>
      <c r="S83" s="4"/>
      <c r="T83" s="4"/>
      <c r="U83" s="62"/>
      <c r="V83" s="4"/>
      <c r="W83" s="4"/>
      <c r="X83" s="4"/>
      <c r="Y83" s="4"/>
      <c r="Z83" s="4"/>
      <c r="AA83" s="3"/>
    </row>
    <row r="84" spans="1:27" s="8" customFormat="1" ht="15">
      <c r="A84" s="193" t="s">
        <v>162</v>
      </c>
      <c r="B84" s="207">
        <f>'Open Int.'!E84</f>
        <v>531000</v>
      </c>
      <c r="C84" s="208">
        <f>'Open Int.'!F84</f>
        <v>0</v>
      </c>
      <c r="D84" s="210">
        <f>'Open Int.'!H84</f>
        <v>82600</v>
      </c>
      <c r="E84" s="403">
        <f>'Open Int.'!I84</f>
        <v>0</v>
      </c>
      <c r="F84" s="212">
        <f>IF('Open Int.'!E84=0,0,'Open Int.'!H84/'Open Int.'!E84)</f>
        <v>0.15555555555555556</v>
      </c>
      <c r="G84" s="162">
        <v>0.15555555555555556</v>
      </c>
      <c r="H84" s="180">
        <f t="shared" si="2"/>
        <v>0</v>
      </c>
      <c r="I84" s="202">
        <f>IF(Volume!D84=0,0,Volume!F84/Volume!D84)</f>
        <v>0</v>
      </c>
      <c r="J84" s="192">
        <v>0</v>
      </c>
      <c r="K84" s="180">
        <f t="shared" si="3"/>
        <v>0</v>
      </c>
      <c r="L84" s="61"/>
      <c r="M84" s="7"/>
      <c r="N84" s="60"/>
      <c r="O84" s="4"/>
      <c r="P84" s="4"/>
      <c r="Q84" s="4"/>
      <c r="R84" s="4"/>
      <c r="S84" s="4"/>
      <c r="T84" s="4"/>
      <c r="U84" s="62"/>
      <c r="V84" s="4"/>
      <c r="W84" s="4"/>
      <c r="X84" s="4"/>
      <c r="Y84" s="4"/>
      <c r="Z84" s="4"/>
      <c r="AA84" s="3"/>
    </row>
    <row r="85" spans="1:27" s="8" customFormat="1" ht="15">
      <c r="A85" s="193" t="s">
        <v>163</v>
      </c>
      <c r="B85" s="207">
        <f>'Open Int.'!E85</f>
        <v>37620</v>
      </c>
      <c r="C85" s="208">
        <f>'Open Int.'!F85</f>
        <v>22990</v>
      </c>
      <c r="D85" s="210">
        <f>'Open Int.'!H85</f>
        <v>0</v>
      </c>
      <c r="E85" s="403">
        <f>'Open Int.'!I85</f>
        <v>0</v>
      </c>
      <c r="F85" s="212">
        <f>IF('Open Int.'!E85=0,0,'Open Int.'!H85/'Open Int.'!E85)</f>
        <v>0</v>
      </c>
      <c r="G85" s="162">
        <v>0</v>
      </c>
      <c r="H85" s="180">
        <f t="shared" si="2"/>
        <v>0</v>
      </c>
      <c r="I85" s="202">
        <f>IF(Volume!D85=0,0,Volume!F85/Volume!D85)</f>
        <v>0</v>
      </c>
      <c r="J85" s="192">
        <v>0</v>
      </c>
      <c r="K85" s="180">
        <f t="shared" si="3"/>
        <v>0</v>
      </c>
      <c r="L85" s="61"/>
      <c r="M85" s="7"/>
      <c r="N85" s="60"/>
      <c r="O85" s="4"/>
      <c r="P85" s="4"/>
      <c r="Q85" s="4"/>
      <c r="R85" s="4"/>
      <c r="S85" s="4"/>
      <c r="T85" s="4"/>
      <c r="U85" s="62"/>
      <c r="V85" s="4"/>
      <c r="W85" s="4"/>
      <c r="X85" s="4"/>
      <c r="Y85" s="4"/>
      <c r="Z85" s="4"/>
      <c r="AA85" s="3"/>
    </row>
    <row r="86" spans="1:29" s="59" customFormat="1" ht="15">
      <c r="A86" s="193" t="s">
        <v>137</v>
      </c>
      <c r="B86" s="207">
        <f>'Open Int.'!E86</f>
        <v>4065750</v>
      </c>
      <c r="C86" s="208">
        <f>'Open Int.'!F86</f>
        <v>-71500</v>
      </c>
      <c r="D86" s="210">
        <f>'Open Int.'!H86</f>
        <v>890500</v>
      </c>
      <c r="E86" s="403">
        <f>'Open Int.'!I86</f>
        <v>9750</v>
      </c>
      <c r="F86" s="212">
        <f>IF('Open Int.'!E86=0,0,'Open Int.'!H86/'Open Int.'!E86)</f>
        <v>0.2190247801758593</v>
      </c>
      <c r="G86" s="162">
        <v>0.2128829536527887</v>
      </c>
      <c r="H86" s="180">
        <f t="shared" si="2"/>
        <v>0.02885072016187778</v>
      </c>
      <c r="I86" s="202">
        <f>IF(Volume!D86=0,0,Volume!F86/Volume!D86)</f>
        <v>0.11636363636363636</v>
      </c>
      <c r="J86" s="192">
        <v>0.1431980906921241</v>
      </c>
      <c r="K86" s="180">
        <f t="shared" si="3"/>
        <v>-0.18739393939393942</v>
      </c>
      <c r="L86" s="61"/>
      <c r="M86" s="7"/>
      <c r="N86" s="60"/>
      <c r="O86" s="4"/>
      <c r="P86" s="4"/>
      <c r="Q86" s="4"/>
      <c r="R86" s="4"/>
      <c r="S86" s="4"/>
      <c r="T86" s="4"/>
      <c r="U86" s="62"/>
      <c r="V86" s="4"/>
      <c r="W86" s="4"/>
      <c r="X86" s="4"/>
      <c r="Y86" s="4"/>
      <c r="Z86" s="4"/>
      <c r="AA86" s="3"/>
      <c r="AB86" s="80"/>
      <c r="AC86" s="79"/>
    </row>
    <row r="87" spans="1:29" s="59" customFormat="1" ht="15">
      <c r="A87" s="193" t="s">
        <v>50</v>
      </c>
      <c r="B87" s="207">
        <f>'Open Int.'!E87</f>
        <v>759600</v>
      </c>
      <c r="C87" s="208">
        <f>'Open Int.'!F87</f>
        <v>15300</v>
      </c>
      <c r="D87" s="210">
        <f>'Open Int.'!H87</f>
        <v>85500</v>
      </c>
      <c r="E87" s="403">
        <f>'Open Int.'!I87</f>
        <v>0</v>
      </c>
      <c r="F87" s="212">
        <f>IF('Open Int.'!E87=0,0,'Open Int.'!H87/'Open Int.'!E87)</f>
        <v>0.11255924170616113</v>
      </c>
      <c r="G87" s="162">
        <v>0.11487303506650544</v>
      </c>
      <c r="H87" s="180">
        <f t="shared" si="2"/>
        <v>-0.020142180094786737</v>
      </c>
      <c r="I87" s="202">
        <f>IF(Volume!D87=0,0,Volume!F87/Volume!D87)</f>
        <v>0.05</v>
      </c>
      <c r="J87" s="192">
        <v>0.09655172413793103</v>
      </c>
      <c r="K87" s="180">
        <f t="shared" si="3"/>
        <v>-0.4821428571428571</v>
      </c>
      <c r="L87" s="61"/>
      <c r="M87" s="7"/>
      <c r="N87" s="60"/>
      <c r="O87" s="4"/>
      <c r="P87" s="4"/>
      <c r="Q87" s="4"/>
      <c r="R87" s="4"/>
      <c r="S87" s="4"/>
      <c r="T87" s="4"/>
      <c r="U87" s="62"/>
      <c r="V87" s="4"/>
      <c r="W87" s="4"/>
      <c r="X87" s="4"/>
      <c r="Y87" s="4"/>
      <c r="Z87" s="4"/>
      <c r="AA87" s="3"/>
      <c r="AB87" s="80"/>
      <c r="AC87" s="79"/>
    </row>
    <row r="88" spans="1:27" s="8" customFormat="1" ht="15">
      <c r="A88" s="193" t="s">
        <v>188</v>
      </c>
      <c r="B88" s="207">
        <f>'Open Int.'!E88</f>
        <v>331800</v>
      </c>
      <c r="C88" s="208">
        <f>'Open Int.'!F88</f>
        <v>-2100</v>
      </c>
      <c r="D88" s="210">
        <f>'Open Int.'!H88</f>
        <v>9450</v>
      </c>
      <c r="E88" s="403">
        <f>'Open Int.'!I88</f>
        <v>0</v>
      </c>
      <c r="F88" s="212">
        <f>IF('Open Int.'!E88=0,0,'Open Int.'!H88/'Open Int.'!E88)</f>
        <v>0.028481012658227847</v>
      </c>
      <c r="G88" s="162">
        <v>0.02830188679245283</v>
      </c>
      <c r="H88" s="180">
        <f t="shared" si="2"/>
        <v>0.006329113924050578</v>
      </c>
      <c r="I88" s="202">
        <f>IF(Volume!D88=0,0,Volume!F88/Volume!D88)</f>
        <v>0</v>
      </c>
      <c r="J88" s="192">
        <v>0</v>
      </c>
      <c r="K88" s="180">
        <f t="shared" si="3"/>
        <v>0</v>
      </c>
      <c r="L88" s="61"/>
      <c r="M88" s="7"/>
      <c r="N88" s="60"/>
      <c r="O88" s="4"/>
      <c r="P88" s="4"/>
      <c r="Q88" s="4"/>
      <c r="R88" s="4"/>
      <c r="S88" s="4"/>
      <c r="T88" s="4"/>
      <c r="U88" s="62"/>
      <c r="V88" s="4"/>
      <c r="W88" s="4"/>
      <c r="X88" s="4"/>
      <c r="Y88" s="4"/>
      <c r="Z88" s="4"/>
      <c r="AA88" s="3"/>
    </row>
    <row r="89" spans="1:29" s="59" customFormat="1" ht="15">
      <c r="A89" s="193" t="s">
        <v>94</v>
      </c>
      <c r="B89" s="207">
        <f>'Open Int.'!E89</f>
        <v>39600</v>
      </c>
      <c r="C89" s="208">
        <f>'Open Int.'!F89</f>
        <v>3600</v>
      </c>
      <c r="D89" s="210">
        <f>'Open Int.'!H89</f>
        <v>0</v>
      </c>
      <c r="E89" s="403">
        <f>'Open Int.'!I89</f>
        <v>0</v>
      </c>
      <c r="F89" s="212">
        <f>IF('Open Int.'!E89=0,0,'Open Int.'!H89/'Open Int.'!E89)</f>
        <v>0</v>
      </c>
      <c r="G89" s="162">
        <v>0</v>
      </c>
      <c r="H89" s="180">
        <f t="shared" si="2"/>
        <v>0</v>
      </c>
      <c r="I89" s="202">
        <f>IF(Volume!D89=0,0,Volume!F89/Volume!D89)</f>
        <v>0</v>
      </c>
      <c r="J89" s="192">
        <v>0</v>
      </c>
      <c r="K89" s="180">
        <f t="shared" si="3"/>
        <v>0</v>
      </c>
      <c r="L89" s="61"/>
      <c r="M89" s="7"/>
      <c r="N89" s="60"/>
      <c r="O89" s="4"/>
      <c r="P89" s="4"/>
      <c r="Q89" s="4"/>
      <c r="R89" s="4"/>
      <c r="S89" s="4"/>
      <c r="T89" s="4"/>
      <c r="U89" s="62"/>
      <c r="V89" s="4"/>
      <c r="W89" s="4"/>
      <c r="X89" s="4"/>
      <c r="Y89" s="4"/>
      <c r="Z89" s="4"/>
      <c r="AA89" s="3"/>
      <c r="AB89" s="80"/>
      <c r="AC89" s="79"/>
    </row>
    <row r="90" spans="1:27" s="8" customFormat="1" ht="15">
      <c r="A90" s="193" t="s">
        <v>241</v>
      </c>
      <c r="B90" s="207">
        <f>'Open Int.'!E90</f>
        <v>3900</v>
      </c>
      <c r="C90" s="208">
        <f>'Open Int.'!F90</f>
        <v>650</v>
      </c>
      <c r="D90" s="210">
        <f>'Open Int.'!H90</f>
        <v>0</v>
      </c>
      <c r="E90" s="403">
        <f>'Open Int.'!I90</f>
        <v>0</v>
      </c>
      <c r="F90" s="212">
        <f>IF('Open Int.'!E90=0,0,'Open Int.'!H90/'Open Int.'!E90)</f>
        <v>0</v>
      </c>
      <c r="G90" s="162">
        <v>0</v>
      </c>
      <c r="H90" s="180">
        <f t="shared" si="2"/>
        <v>0</v>
      </c>
      <c r="I90" s="202">
        <f>IF(Volume!D90=0,0,Volume!F90/Volume!D90)</f>
        <v>0</v>
      </c>
      <c r="J90" s="192">
        <v>0</v>
      </c>
      <c r="K90" s="180">
        <f t="shared" si="3"/>
        <v>0</v>
      </c>
      <c r="L90" s="61"/>
      <c r="M90" s="7"/>
      <c r="N90" s="60"/>
      <c r="O90" s="4"/>
      <c r="P90" s="4"/>
      <c r="Q90" s="4"/>
      <c r="R90" s="4"/>
      <c r="S90" s="4"/>
      <c r="T90" s="4"/>
      <c r="U90" s="62"/>
      <c r="V90" s="4"/>
      <c r="W90" s="4"/>
      <c r="X90" s="4"/>
      <c r="Y90" s="4"/>
      <c r="Z90" s="4"/>
      <c r="AA90" s="3"/>
    </row>
    <row r="91" spans="1:29" s="59" customFormat="1" ht="15">
      <c r="A91" s="193" t="s">
        <v>95</v>
      </c>
      <c r="B91" s="207">
        <f>'Open Int.'!E91</f>
        <v>56400</v>
      </c>
      <c r="C91" s="208">
        <f>'Open Int.'!F91</f>
        <v>0</v>
      </c>
      <c r="D91" s="210">
        <f>'Open Int.'!H91</f>
        <v>0</v>
      </c>
      <c r="E91" s="403">
        <f>'Open Int.'!I91</f>
        <v>0</v>
      </c>
      <c r="F91" s="212">
        <f>IF('Open Int.'!E91=0,0,'Open Int.'!H91/'Open Int.'!E91)</f>
        <v>0</v>
      </c>
      <c r="G91" s="162">
        <v>0</v>
      </c>
      <c r="H91" s="180">
        <f t="shared" si="2"/>
        <v>0</v>
      </c>
      <c r="I91" s="202">
        <f>IF(Volume!D91=0,0,Volume!F91/Volume!D91)</f>
        <v>0</v>
      </c>
      <c r="J91" s="192">
        <v>0</v>
      </c>
      <c r="K91" s="180">
        <f t="shared" si="3"/>
        <v>0</v>
      </c>
      <c r="L91" s="61"/>
      <c r="M91" s="7"/>
      <c r="N91" s="60"/>
      <c r="O91" s="4"/>
      <c r="P91" s="4"/>
      <c r="Q91" s="4"/>
      <c r="R91" s="4"/>
      <c r="S91" s="4"/>
      <c r="T91" s="4"/>
      <c r="U91" s="62"/>
      <c r="V91" s="4"/>
      <c r="W91" s="4"/>
      <c r="X91" s="4"/>
      <c r="Y91" s="4"/>
      <c r="Z91" s="4"/>
      <c r="AA91" s="3"/>
      <c r="AB91" s="80"/>
      <c r="AC91" s="79"/>
    </row>
    <row r="92" spans="1:29" s="59" customFormat="1" ht="15">
      <c r="A92" s="193" t="s">
        <v>242</v>
      </c>
      <c r="B92" s="207">
        <f>'Open Int.'!E92</f>
        <v>742000</v>
      </c>
      <c r="C92" s="208">
        <f>'Open Int.'!F92</f>
        <v>8400</v>
      </c>
      <c r="D92" s="210">
        <f>'Open Int.'!H92</f>
        <v>98000</v>
      </c>
      <c r="E92" s="403">
        <f>'Open Int.'!I92</f>
        <v>5600</v>
      </c>
      <c r="F92" s="212">
        <f>IF('Open Int.'!E92=0,0,'Open Int.'!H92/'Open Int.'!E92)</f>
        <v>0.1320754716981132</v>
      </c>
      <c r="G92" s="162">
        <v>0.12595419847328243</v>
      </c>
      <c r="H92" s="180">
        <f t="shared" si="2"/>
        <v>0.04859919954259586</v>
      </c>
      <c r="I92" s="202">
        <f>IF(Volume!D92=0,0,Volume!F92/Volume!D92)</f>
        <v>0.058823529411764705</v>
      </c>
      <c r="J92" s="192">
        <v>0.10526315789473684</v>
      </c>
      <c r="K92" s="180">
        <f t="shared" si="3"/>
        <v>-0.4411764705882353</v>
      </c>
      <c r="L92" s="61"/>
      <c r="M92" s="7"/>
      <c r="N92" s="60"/>
      <c r="O92" s="4"/>
      <c r="P92" s="4"/>
      <c r="Q92" s="4"/>
      <c r="R92" s="4"/>
      <c r="S92" s="4"/>
      <c r="T92" s="4"/>
      <c r="U92" s="62"/>
      <c r="V92" s="4"/>
      <c r="W92" s="4"/>
      <c r="X92" s="4"/>
      <c r="Y92" s="4"/>
      <c r="Z92" s="4"/>
      <c r="AA92" s="3"/>
      <c r="AB92" s="80"/>
      <c r="AC92" s="79"/>
    </row>
    <row r="93" spans="1:29" s="59" customFormat="1" ht="15">
      <c r="A93" s="193" t="s">
        <v>243</v>
      </c>
      <c r="B93" s="207">
        <f>'Open Int.'!E93</f>
        <v>38700</v>
      </c>
      <c r="C93" s="208">
        <f>'Open Int.'!F93</f>
        <v>-300</v>
      </c>
      <c r="D93" s="210">
        <f>'Open Int.'!H93</f>
        <v>8700</v>
      </c>
      <c r="E93" s="403">
        <f>'Open Int.'!I93</f>
        <v>0</v>
      </c>
      <c r="F93" s="212">
        <f>IF('Open Int.'!E93=0,0,'Open Int.'!H93/'Open Int.'!E93)</f>
        <v>0.2248062015503876</v>
      </c>
      <c r="G93" s="162">
        <v>0.2230769230769231</v>
      </c>
      <c r="H93" s="180">
        <f t="shared" si="2"/>
        <v>0.007751937984496116</v>
      </c>
      <c r="I93" s="202">
        <f>IF(Volume!D93=0,0,Volume!F93/Volume!D93)</f>
        <v>0.07142857142857142</v>
      </c>
      <c r="J93" s="192">
        <v>0</v>
      </c>
      <c r="K93" s="180">
        <f t="shared" si="3"/>
        <v>0</v>
      </c>
      <c r="L93" s="61"/>
      <c r="M93" s="7"/>
      <c r="N93" s="60"/>
      <c r="O93" s="4"/>
      <c r="P93" s="4"/>
      <c r="Q93" s="4"/>
      <c r="R93" s="4"/>
      <c r="S93" s="4"/>
      <c r="T93" s="4"/>
      <c r="U93" s="62"/>
      <c r="V93" s="4"/>
      <c r="W93" s="4"/>
      <c r="X93" s="4"/>
      <c r="Y93" s="4"/>
      <c r="Z93" s="4"/>
      <c r="AA93" s="3"/>
      <c r="AB93" s="80"/>
      <c r="AC93" s="79"/>
    </row>
    <row r="94" spans="1:29" s="59" customFormat="1" ht="15">
      <c r="A94" s="193" t="s">
        <v>244</v>
      </c>
      <c r="B94" s="207">
        <f>'Open Int.'!E94</f>
        <v>776000</v>
      </c>
      <c r="C94" s="208">
        <f>'Open Int.'!F94</f>
        <v>21600</v>
      </c>
      <c r="D94" s="210">
        <f>'Open Int.'!H94</f>
        <v>646400</v>
      </c>
      <c r="E94" s="403">
        <f>'Open Int.'!I94</f>
        <v>-800</v>
      </c>
      <c r="F94" s="212">
        <f>IF('Open Int.'!E94=0,0,'Open Int.'!H94/'Open Int.'!E94)</f>
        <v>0.8329896907216495</v>
      </c>
      <c r="G94" s="162">
        <v>0.8579003181336161</v>
      </c>
      <c r="H94" s="180">
        <f t="shared" si="2"/>
        <v>-0.029036738750907905</v>
      </c>
      <c r="I94" s="202">
        <f>IF(Volume!D94=0,0,Volume!F94/Volume!D94)</f>
        <v>0.049019607843137254</v>
      </c>
      <c r="J94" s="192">
        <v>0.2127659574468085</v>
      </c>
      <c r="K94" s="180">
        <f t="shared" si="3"/>
        <v>-0.7696078431372549</v>
      </c>
      <c r="L94" s="61"/>
      <c r="M94" s="7"/>
      <c r="N94" s="60"/>
      <c r="O94" s="4"/>
      <c r="P94" s="4"/>
      <c r="Q94" s="4"/>
      <c r="R94" s="4"/>
      <c r="S94" s="4"/>
      <c r="T94" s="4"/>
      <c r="U94" s="62"/>
      <c r="V94" s="4"/>
      <c r="W94" s="4"/>
      <c r="X94" s="4"/>
      <c r="Y94" s="4"/>
      <c r="Z94" s="4"/>
      <c r="AA94" s="3"/>
      <c r="AB94" s="80"/>
      <c r="AC94" s="79"/>
    </row>
    <row r="95" spans="1:29" s="59" customFormat="1" ht="15">
      <c r="A95" s="193" t="s">
        <v>252</v>
      </c>
      <c r="B95" s="207">
        <f>'Open Int.'!E95</f>
        <v>2149000</v>
      </c>
      <c r="C95" s="208">
        <f>'Open Int.'!F95</f>
        <v>-50400</v>
      </c>
      <c r="D95" s="210">
        <f>'Open Int.'!H95</f>
        <v>580300</v>
      </c>
      <c r="E95" s="403">
        <f>'Open Int.'!I95</f>
        <v>108500</v>
      </c>
      <c r="F95" s="212">
        <f>IF('Open Int.'!E95=0,0,'Open Int.'!H95/'Open Int.'!E95)</f>
        <v>0.27003257328990227</v>
      </c>
      <c r="G95" s="162">
        <v>0.2145130490133673</v>
      </c>
      <c r="H95" s="180">
        <f>IF(G95=0,0,(F95-G95)/G95)</f>
        <v>0.25881653601909926</v>
      </c>
      <c r="I95" s="202">
        <f>IF(Volume!D95=0,0,Volume!F95/Volume!D95)</f>
        <v>0.1244343891402715</v>
      </c>
      <c r="J95" s="192">
        <v>0.15144454799627213</v>
      </c>
      <c r="K95" s="180">
        <f>IF(J95=0,0,(I95-J95)/J95)</f>
        <v>-0.17835015663069959</v>
      </c>
      <c r="L95" s="61"/>
      <c r="M95" s="7"/>
      <c r="N95" s="60"/>
      <c r="O95" s="4"/>
      <c r="P95" s="4"/>
      <c r="Q95" s="4"/>
      <c r="R95" s="4"/>
      <c r="S95" s="4"/>
      <c r="T95" s="4"/>
      <c r="U95" s="62"/>
      <c r="V95" s="4"/>
      <c r="W95" s="4"/>
      <c r="X95" s="4"/>
      <c r="Y95" s="4"/>
      <c r="Z95" s="4"/>
      <c r="AA95" s="3"/>
      <c r="AB95" s="80"/>
      <c r="AC95" s="79"/>
    </row>
    <row r="96" spans="1:29" s="59" customFormat="1" ht="15">
      <c r="A96" s="193" t="s">
        <v>113</v>
      </c>
      <c r="B96" s="207">
        <f>'Open Int.'!E96</f>
        <v>371800</v>
      </c>
      <c r="C96" s="208">
        <f>'Open Int.'!F96</f>
        <v>-26950</v>
      </c>
      <c r="D96" s="210">
        <f>'Open Int.'!H96</f>
        <v>41250</v>
      </c>
      <c r="E96" s="403">
        <f>'Open Int.'!I96</f>
        <v>1100</v>
      </c>
      <c r="F96" s="212">
        <f>IF('Open Int.'!E96=0,0,'Open Int.'!H96/'Open Int.'!E96)</f>
        <v>0.11094674556213018</v>
      </c>
      <c r="G96" s="162">
        <v>0.1006896551724138</v>
      </c>
      <c r="H96" s="180">
        <f t="shared" si="2"/>
        <v>0.101868363459512</v>
      </c>
      <c r="I96" s="202">
        <f>IF(Volume!D96=0,0,Volume!F96/Volume!D96)</f>
        <v>0.05803571428571429</v>
      </c>
      <c r="J96" s="192">
        <v>0.007246376811594203</v>
      </c>
      <c r="K96" s="180">
        <f t="shared" si="3"/>
        <v>7.008928571428572</v>
      </c>
      <c r="L96" s="61"/>
      <c r="M96" s="7"/>
      <c r="N96" s="60"/>
      <c r="O96" s="4"/>
      <c r="P96" s="4"/>
      <c r="Q96" s="4"/>
      <c r="R96" s="4"/>
      <c r="S96" s="4"/>
      <c r="T96" s="4"/>
      <c r="U96" s="62"/>
      <c r="V96" s="4"/>
      <c r="W96" s="4"/>
      <c r="X96" s="4"/>
      <c r="Y96" s="4"/>
      <c r="Z96" s="4"/>
      <c r="AA96" s="3"/>
      <c r="AB96" s="80"/>
      <c r="AC96" s="79"/>
    </row>
    <row r="97" spans="1:27" s="8" customFormat="1" ht="15">
      <c r="A97" s="193" t="s">
        <v>164</v>
      </c>
      <c r="B97" s="207">
        <f>'Open Int.'!E97</f>
        <v>508750</v>
      </c>
      <c r="C97" s="208">
        <f>'Open Int.'!F97</f>
        <v>3300</v>
      </c>
      <c r="D97" s="210">
        <f>'Open Int.'!H97</f>
        <v>60500</v>
      </c>
      <c r="E97" s="403">
        <f>'Open Int.'!I97</f>
        <v>2200</v>
      </c>
      <c r="F97" s="212">
        <f>IF('Open Int.'!E97=0,0,'Open Int.'!H97/'Open Int.'!E97)</f>
        <v>0.11891891891891893</v>
      </c>
      <c r="G97" s="162">
        <v>0.11534276387377584</v>
      </c>
      <c r="H97" s="180">
        <f t="shared" si="2"/>
        <v>0.031004589495155582</v>
      </c>
      <c r="I97" s="202">
        <f>IF(Volume!D97=0,0,Volume!F97/Volume!D97)</f>
        <v>0.03825136612021858</v>
      </c>
      <c r="J97" s="192">
        <v>0.008403361344537815</v>
      </c>
      <c r="K97" s="180">
        <f t="shared" si="3"/>
        <v>3.5519125683060113</v>
      </c>
      <c r="L97" s="61"/>
      <c r="M97" s="7"/>
      <c r="N97" s="60"/>
      <c r="O97" s="4"/>
      <c r="P97" s="4"/>
      <c r="Q97" s="4"/>
      <c r="R97" s="4"/>
      <c r="S97" s="4"/>
      <c r="T97" s="4"/>
      <c r="U97" s="62"/>
      <c r="V97" s="4"/>
      <c r="W97" s="4"/>
      <c r="X97" s="4"/>
      <c r="Y97" s="4"/>
      <c r="Z97" s="4"/>
      <c r="AA97" s="3"/>
    </row>
    <row r="98" spans="1:29" s="59" customFormat="1" ht="15">
      <c r="A98" s="193" t="s">
        <v>219</v>
      </c>
      <c r="B98" s="207">
        <f>'Open Int.'!E98</f>
        <v>4366500</v>
      </c>
      <c r="C98" s="208">
        <f>'Open Int.'!F98</f>
        <v>-39900</v>
      </c>
      <c r="D98" s="210">
        <f>'Open Int.'!H98</f>
        <v>1384200</v>
      </c>
      <c r="E98" s="403">
        <f>'Open Int.'!I98</f>
        <v>54900</v>
      </c>
      <c r="F98" s="212">
        <f>IF('Open Int.'!E98=0,0,'Open Int.'!H98/'Open Int.'!E98)</f>
        <v>0.3170044658193061</v>
      </c>
      <c r="G98" s="162">
        <v>0.3016748366013072</v>
      </c>
      <c r="H98" s="180">
        <f t="shared" si="2"/>
        <v>0.050815074239216426</v>
      </c>
      <c r="I98" s="202">
        <f>IF(Volume!D98=0,0,Volume!F98/Volume!D98)</f>
        <v>0.18911242603550296</v>
      </c>
      <c r="J98" s="192">
        <v>0.2946645109135004</v>
      </c>
      <c r="K98" s="180">
        <f t="shared" si="3"/>
        <v>-0.3582110534817087</v>
      </c>
      <c r="L98" s="61"/>
      <c r="M98" s="7"/>
      <c r="N98" s="60"/>
      <c r="O98" s="4"/>
      <c r="P98" s="4"/>
      <c r="Q98" s="4"/>
      <c r="R98" s="4"/>
      <c r="S98" s="4"/>
      <c r="T98" s="4"/>
      <c r="U98" s="62"/>
      <c r="V98" s="4"/>
      <c r="W98" s="4"/>
      <c r="X98" s="4"/>
      <c r="Y98" s="4"/>
      <c r="Z98" s="4"/>
      <c r="AA98" s="3"/>
      <c r="AB98" s="80"/>
      <c r="AC98" s="79"/>
    </row>
    <row r="99" spans="1:29" s="59" customFormat="1" ht="15">
      <c r="A99" s="193" t="s">
        <v>233</v>
      </c>
      <c r="B99" s="207">
        <f>'Open Int.'!E99</f>
        <v>5212600</v>
      </c>
      <c r="C99" s="208">
        <f>'Open Int.'!F99</f>
        <v>-23450</v>
      </c>
      <c r="D99" s="210">
        <f>'Open Int.'!H99</f>
        <v>740350</v>
      </c>
      <c r="E99" s="403">
        <f>'Open Int.'!I99</f>
        <v>0</v>
      </c>
      <c r="F99" s="212">
        <f>IF('Open Int.'!E99=0,0,'Open Int.'!H99/'Open Int.'!E99)</f>
        <v>0.14203084832904883</v>
      </c>
      <c r="G99" s="162">
        <v>0.1413947536788228</v>
      </c>
      <c r="H99" s="180">
        <f>IF(G99=0,0,(F99-G99)/G99)</f>
        <v>0.0044987146529561345</v>
      </c>
      <c r="I99" s="202">
        <f>IF(Volume!D99=0,0,Volume!F99/Volume!D99)</f>
        <v>0.02295918367346939</v>
      </c>
      <c r="J99" s="192">
        <v>0.07428571428571429</v>
      </c>
      <c r="K99" s="180">
        <f>IF(J99=0,0,(I99-J99)/J99)</f>
        <v>-0.6909340659340659</v>
      </c>
      <c r="L99" s="61"/>
      <c r="M99" s="7"/>
      <c r="N99" s="60"/>
      <c r="O99" s="4"/>
      <c r="P99" s="4"/>
      <c r="Q99" s="4"/>
      <c r="R99" s="4"/>
      <c r="S99" s="4"/>
      <c r="T99" s="4"/>
      <c r="U99" s="62"/>
      <c r="V99" s="4"/>
      <c r="W99" s="4"/>
      <c r="X99" s="4"/>
      <c r="Y99" s="4"/>
      <c r="Z99" s="4"/>
      <c r="AA99" s="3"/>
      <c r="AB99" s="80"/>
      <c r="AC99" s="79"/>
    </row>
    <row r="100" spans="1:29" s="59" customFormat="1" ht="15">
      <c r="A100" s="193" t="s">
        <v>253</v>
      </c>
      <c r="B100" s="207">
        <f>'Open Int.'!E100</f>
        <v>5305500</v>
      </c>
      <c r="C100" s="208">
        <f>'Open Int.'!F100</f>
        <v>-186300</v>
      </c>
      <c r="D100" s="210">
        <f>'Open Int.'!H100</f>
        <v>872100</v>
      </c>
      <c r="E100" s="403">
        <f>'Open Int.'!I100</f>
        <v>27000</v>
      </c>
      <c r="F100" s="212">
        <f>IF('Open Int.'!E100=0,0,'Open Int.'!H100/'Open Int.'!E100)</f>
        <v>0.1643765903307888</v>
      </c>
      <c r="G100" s="162">
        <v>0.15388397246804325</v>
      </c>
      <c r="H100" s="180">
        <f>IF(G100=0,0,(F100-G100)/G100)</f>
        <v>0.06818525473745832</v>
      </c>
      <c r="I100" s="202">
        <f>IF(Volume!D100=0,0,Volume!F100/Volume!D100)</f>
        <v>0.14469453376205788</v>
      </c>
      <c r="J100" s="192">
        <v>0.11070110701107011</v>
      </c>
      <c r="K100" s="180">
        <f>IF(J100=0,0,(I100-J100)/J100)</f>
        <v>0.3070739549839228</v>
      </c>
      <c r="L100" s="61"/>
      <c r="M100" s="7"/>
      <c r="N100" s="60"/>
      <c r="O100" s="4"/>
      <c r="P100" s="4"/>
      <c r="Q100" s="4"/>
      <c r="R100" s="4"/>
      <c r="S100" s="4"/>
      <c r="T100" s="4"/>
      <c r="U100" s="62"/>
      <c r="V100" s="4"/>
      <c r="W100" s="4"/>
      <c r="X100" s="4"/>
      <c r="Y100" s="4"/>
      <c r="Z100" s="4"/>
      <c r="AA100" s="3"/>
      <c r="AB100" s="80"/>
      <c r="AC100" s="79"/>
    </row>
    <row r="101" spans="1:29" s="59" customFormat="1" ht="15">
      <c r="A101" s="193" t="s">
        <v>220</v>
      </c>
      <c r="B101" s="207">
        <f>'Open Int.'!E101</f>
        <v>820800</v>
      </c>
      <c r="C101" s="208">
        <f>'Open Int.'!F101</f>
        <v>-131400</v>
      </c>
      <c r="D101" s="210">
        <f>'Open Int.'!H101</f>
        <v>579600</v>
      </c>
      <c r="E101" s="403">
        <f>'Open Int.'!I101</f>
        <v>222600</v>
      </c>
      <c r="F101" s="212">
        <f>IF('Open Int.'!E101=0,0,'Open Int.'!H101/'Open Int.'!E101)</f>
        <v>0.706140350877193</v>
      </c>
      <c r="G101" s="162">
        <v>0.3749212350346566</v>
      </c>
      <c r="H101" s="180">
        <f t="shared" si="2"/>
        <v>0.8834365325077399</v>
      </c>
      <c r="I101" s="202">
        <f>IF(Volume!D101=0,0,Volume!F101/Volume!D101)</f>
        <v>0.32924226254002137</v>
      </c>
      <c r="J101" s="192">
        <v>0.1650548033526757</v>
      </c>
      <c r="K101" s="180">
        <f t="shared" si="3"/>
        <v>0.9947451140608325</v>
      </c>
      <c r="L101" s="61"/>
      <c r="M101" s="7"/>
      <c r="N101" s="60"/>
      <c r="O101" s="4"/>
      <c r="P101" s="4"/>
      <c r="Q101" s="4"/>
      <c r="R101" s="4"/>
      <c r="S101" s="4"/>
      <c r="T101" s="4"/>
      <c r="U101" s="62"/>
      <c r="V101" s="4"/>
      <c r="W101" s="4"/>
      <c r="X101" s="4"/>
      <c r="Y101" s="4"/>
      <c r="Z101" s="4"/>
      <c r="AA101" s="3"/>
      <c r="AB101" s="80"/>
      <c r="AC101" s="79"/>
    </row>
    <row r="102" spans="1:29" s="59" customFormat="1" ht="15">
      <c r="A102" s="193" t="s">
        <v>221</v>
      </c>
      <c r="B102" s="207">
        <f>'Open Int.'!E102</f>
        <v>1040500</v>
      </c>
      <c r="C102" s="208">
        <f>'Open Int.'!F102</f>
        <v>-7000</v>
      </c>
      <c r="D102" s="210">
        <f>'Open Int.'!H102</f>
        <v>851000</v>
      </c>
      <c r="E102" s="403">
        <f>'Open Int.'!I102</f>
        <v>-4000</v>
      </c>
      <c r="F102" s="212">
        <f>IF('Open Int.'!E102=0,0,'Open Int.'!H102/'Open Int.'!E102)</f>
        <v>0.817876021143681</v>
      </c>
      <c r="G102" s="162">
        <v>0.8162291169451074</v>
      </c>
      <c r="H102" s="180">
        <f t="shared" si="2"/>
        <v>0.002017698418720296</v>
      </c>
      <c r="I102" s="202">
        <f>IF(Volume!D102=0,0,Volume!F102/Volume!D102)</f>
        <v>0.47067039106145253</v>
      </c>
      <c r="J102" s="192">
        <v>0.41478129713423834</v>
      </c>
      <c r="K102" s="180">
        <f t="shared" si="3"/>
        <v>0.13474352463179276</v>
      </c>
      <c r="L102" s="61"/>
      <c r="M102" s="7"/>
      <c r="N102" s="60"/>
      <c r="O102" s="4"/>
      <c r="P102" s="4"/>
      <c r="Q102" s="4"/>
      <c r="R102" s="4"/>
      <c r="S102" s="4"/>
      <c r="T102" s="4"/>
      <c r="U102" s="62"/>
      <c r="V102" s="4"/>
      <c r="W102" s="4"/>
      <c r="X102" s="4"/>
      <c r="Y102" s="4"/>
      <c r="Z102" s="4"/>
      <c r="AA102" s="3"/>
      <c r="AB102" s="80"/>
      <c r="AC102" s="79"/>
    </row>
    <row r="103" spans="1:27" s="8" customFormat="1" ht="15">
      <c r="A103" s="193" t="s">
        <v>51</v>
      </c>
      <c r="B103" s="207">
        <f>'Open Int.'!E103</f>
        <v>252800</v>
      </c>
      <c r="C103" s="208">
        <f>'Open Int.'!F103</f>
        <v>1600</v>
      </c>
      <c r="D103" s="210">
        <f>'Open Int.'!H103</f>
        <v>27200</v>
      </c>
      <c r="E103" s="403">
        <f>'Open Int.'!I103</f>
        <v>0</v>
      </c>
      <c r="F103" s="212">
        <f>IF('Open Int.'!E103=0,0,'Open Int.'!H103/'Open Int.'!E103)</f>
        <v>0.10759493670886076</v>
      </c>
      <c r="G103" s="162">
        <v>0.10828025477707007</v>
      </c>
      <c r="H103" s="180">
        <f t="shared" si="2"/>
        <v>-0.006329113924050627</v>
      </c>
      <c r="I103" s="202">
        <f>IF(Volume!D103=0,0,Volume!F103/Volume!D103)</f>
        <v>0</v>
      </c>
      <c r="J103" s="192">
        <v>0</v>
      </c>
      <c r="K103" s="180">
        <f t="shared" si="3"/>
        <v>0</v>
      </c>
      <c r="L103" s="61"/>
      <c r="M103" s="7"/>
      <c r="N103" s="60"/>
      <c r="O103" s="4"/>
      <c r="P103" s="4"/>
      <c r="Q103" s="4"/>
      <c r="R103" s="4"/>
      <c r="S103" s="4"/>
      <c r="T103" s="4"/>
      <c r="U103" s="62"/>
      <c r="V103" s="4"/>
      <c r="W103" s="4"/>
      <c r="X103" s="4"/>
      <c r="Y103" s="4"/>
      <c r="Z103" s="4"/>
      <c r="AA103" s="3"/>
    </row>
    <row r="104" spans="1:27" s="8" customFormat="1" ht="15">
      <c r="A104" s="193" t="s">
        <v>245</v>
      </c>
      <c r="B104" s="207">
        <f>'Open Int.'!E104</f>
        <v>17625</v>
      </c>
      <c r="C104" s="208">
        <f>'Open Int.'!F104</f>
        <v>4125</v>
      </c>
      <c r="D104" s="210">
        <f>'Open Int.'!H104</f>
        <v>0</v>
      </c>
      <c r="E104" s="403">
        <f>'Open Int.'!I104</f>
        <v>0</v>
      </c>
      <c r="F104" s="212">
        <f>IF('Open Int.'!E104=0,0,'Open Int.'!H104/'Open Int.'!E104)</f>
        <v>0</v>
      </c>
      <c r="G104" s="162">
        <v>0</v>
      </c>
      <c r="H104" s="180">
        <f t="shared" si="2"/>
        <v>0</v>
      </c>
      <c r="I104" s="202">
        <f>IF(Volume!D104=0,0,Volume!F104/Volume!D104)</f>
        <v>0</v>
      </c>
      <c r="J104" s="192">
        <v>0</v>
      </c>
      <c r="K104" s="180">
        <f t="shared" si="3"/>
        <v>0</v>
      </c>
      <c r="L104" s="61"/>
      <c r="M104" s="7"/>
      <c r="N104" s="60"/>
      <c r="O104" s="4"/>
      <c r="P104" s="4"/>
      <c r="Q104" s="4"/>
      <c r="R104" s="4"/>
      <c r="S104" s="4"/>
      <c r="T104" s="4"/>
      <c r="U104" s="62"/>
      <c r="V104" s="4"/>
      <c r="W104" s="4"/>
      <c r="X104" s="4"/>
      <c r="Y104" s="4"/>
      <c r="Z104" s="4"/>
      <c r="AA104" s="3"/>
    </row>
    <row r="105" spans="1:27" s="8" customFormat="1" ht="15">
      <c r="A105" s="193" t="s">
        <v>196</v>
      </c>
      <c r="B105" s="207">
        <f>'Open Int.'!E105</f>
        <v>402000</v>
      </c>
      <c r="C105" s="208">
        <f>'Open Int.'!F105</f>
        <v>-13500</v>
      </c>
      <c r="D105" s="210">
        <f>'Open Int.'!H105</f>
        <v>58500</v>
      </c>
      <c r="E105" s="403">
        <f>'Open Int.'!I105</f>
        <v>-1500</v>
      </c>
      <c r="F105" s="212">
        <f>IF('Open Int.'!E105=0,0,'Open Int.'!H105/'Open Int.'!E105)</f>
        <v>0.1455223880597015</v>
      </c>
      <c r="G105" s="162">
        <v>0.1444043321299639</v>
      </c>
      <c r="H105" s="180">
        <f t="shared" si="2"/>
        <v>0.007742537313432874</v>
      </c>
      <c r="I105" s="202">
        <f>IF(Volume!D105=0,0,Volume!F105/Volume!D105)</f>
        <v>0</v>
      </c>
      <c r="J105" s="192">
        <v>0</v>
      </c>
      <c r="K105" s="180">
        <f t="shared" si="3"/>
        <v>0</v>
      </c>
      <c r="L105" s="61"/>
      <c r="M105" s="7"/>
      <c r="N105" s="60"/>
      <c r="O105" s="4"/>
      <c r="P105" s="4"/>
      <c r="Q105" s="4"/>
      <c r="R105" s="4"/>
      <c r="S105" s="4"/>
      <c r="T105" s="4"/>
      <c r="U105" s="62"/>
      <c r="V105" s="4"/>
      <c r="W105" s="4"/>
      <c r="X105" s="4"/>
      <c r="Y105" s="4"/>
      <c r="Z105" s="4"/>
      <c r="AA105" s="3"/>
    </row>
    <row r="106" spans="1:27" s="8" customFormat="1" ht="15">
      <c r="A106" s="193" t="s">
        <v>197</v>
      </c>
      <c r="B106" s="207">
        <f>'Open Int.'!E106</f>
        <v>0</v>
      </c>
      <c r="C106" s="208">
        <f>'Open Int.'!F106</f>
        <v>0</v>
      </c>
      <c r="D106" s="210">
        <f>'Open Int.'!H106</f>
        <v>14450</v>
      </c>
      <c r="E106" s="403">
        <f>'Open Int.'!I106</f>
        <v>14450</v>
      </c>
      <c r="F106" s="212">
        <f>IF('Open Int.'!E106=0,0,'Open Int.'!H106/'Open Int.'!E106)</f>
        <v>0</v>
      </c>
      <c r="G106" s="162">
        <v>0</v>
      </c>
      <c r="H106" s="180">
        <f t="shared" si="2"/>
        <v>0</v>
      </c>
      <c r="I106" s="202">
        <f>IF(Volume!D106=0,0,Volume!F106/Volume!D106)</f>
        <v>0</v>
      </c>
      <c r="J106" s="192">
        <v>0</v>
      </c>
      <c r="K106" s="180">
        <f t="shared" si="3"/>
        <v>0</v>
      </c>
      <c r="L106" s="61"/>
      <c r="M106" s="7"/>
      <c r="N106" s="60"/>
      <c r="O106" s="4"/>
      <c r="P106" s="4"/>
      <c r="Q106" s="4"/>
      <c r="R106" s="4"/>
      <c r="S106" s="4"/>
      <c r="T106" s="4"/>
      <c r="U106" s="62"/>
      <c r="V106" s="4"/>
      <c r="W106" s="4"/>
      <c r="X106" s="4"/>
      <c r="Y106" s="4"/>
      <c r="Z106" s="4"/>
      <c r="AA106" s="3"/>
    </row>
    <row r="107" spans="1:27" s="8" customFormat="1" ht="15">
      <c r="A107" s="193" t="s">
        <v>165</v>
      </c>
      <c r="B107" s="207">
        <f>'Open Int.'!E107</f>
        <v>338625</v>
      </c>
      <c r="C107" s="208">
        <f>'Open Int.'!F107</f>
        <v>-12250</v>
      </c>
      <c r="D107" s="210">
        <f>'Open Int.'!H107</f>
        <v>41125</v>
      </c>
      <c r="E107" s="403">
        <f>'Open Int.'!I107</f>
        <v>-875</v>
      </c>
      <c r="F107" s="212">
        <f>IF('Open Int.'!E107=0,0,'Open Int.'!H107/'Open Int.'!E107)</f>
        <v>0.12144702842377261</v>
      </c>
      <c r="G107" s="162">
        <v>0.11970074812967581</v>
      </c>
      <c r="H107" s="180">
        <f t="shared" si="2"/>
        <v>0.014588716623600395</v>
      </c>
      <c r="I107" s="202">
        <f>IF(Volume!D107=0,0,Volume!F107/Volume!D107)</f>
        <v>0.05128205128205128</v>
      </c>
      <c r="J107" s="192">
        <v>0.046153846153846156</v>
      </c>
      <c r="K107" s="180">
        <f t="shared" si="3"/>
        <v>0.11111111111111101</v>
      </c>
      <c r="L107" s="61"/>
      <c r="M107" s="7"/>
      <c r="N107" s="60"/>
      <c r="O107" s="4"/>
      <c r="P107" s="4"/>
      <c r="Q107" s="4"/>
      <c r="R107" s="4"/>
      <c r="S107" s="4"/>
      <c r="T107" s="4"/>
      <c r="U107" s="62"/>
      <c r="V107" s="4"/>
      <c r="W107" s="4"/>
      <c r="X107" s="4"/>
      <c r="Y107" s="4"/>
      <c r="Z107" s="4"/>
      <c r="AA107" s="3"/>
    </row>
    <row r="108" spans="1:27" s="8" customFormat="1" ht="15">
      <c r="A108" s="193" t="s">
        <v>166</v>
      </c>
      <c r="B108" s="207">
        <f>'Open Int.'!E108</f>
        <v>450</v>
      </c>
      <c r="C108" s="208">
        <f>'Open Int.'!F108</f>
        <v>0</v>
      </c>
      <c r="D108" s="210">
        <f>'Open Int.'!H108</f>
        <v>0</v>
      </c>
      <c r="E108" s="403">
        <f>'Open Int.'!I108</f>
        <v>0</v>
      </c>
      <c r="F108" s="212">
        <f>IF('Open Int.'!E108=0,0,'Open Int.'!H108/'Open Int.'!E108)</f>
        <v>0</v>
      </c>
      <c r="G108" s="162">
        <v>0</v>
      </c>
      <c r="H108" s="180">
        <f t="shared" si="2"/>
        <v>0</v>
      </c>
      <c r="I108" s="202">
        <f>IF(Volume!D108=0,0,Volume!F108/Volume!D108)</f>
        <v>0</v>
      </c>
      <c r="J108" s="192">
        <v>0</v>
      </c>
      <c r="K108" s="180">
        <f t="shared" si="3"/>
        <v>0</v>
      </c>
      <c r="L108" s="61"/>
      <c r="M108" s="7"/>
      <c r="N108" s="60"/>
      <c r="O108" s="4"/>
      <c r="P108" s="4"/>
      <c r="Q108" s="4"/>
      <c r="R108" s="4"/>
      <c r="S108" s="4"/>
      <c r="T108" s="4"/>
      <c r="U108" s="62"/>
      <c r="V108" s="4"/>
      <c r="W108" s="4"/>
      <c r="X108" s="4"/>
      <c r="Y108" s="4"/>
      <c r="Z108" s="4"/>
      <c r="AA108" s="3"/>
    </row>
    <row r="109" spans="1:27" s="8" customFormat="1" ht="15">
      <c r="A109" s="193" t="s">
        <v>231</v>
      </c>
      <c r="B109" s="207">
        <f>'Open Int.'!E109</f>
        <v>1250</v>
      </c>
      <c r="C109" s="208">
        <f>'Open Int.'!F109</f>
        <v>250</v>
      </c>
      <c r="D109" s="210">
        <f>'Open Int.'!H109</f>
        <v>250</v>
      </c>
      <c r="E109" s="403">
        <f>'Open Int.'!I109</f>
        <v>0</v>
      </c>
      <c r="F109" s="212">
        <f>IF('Open Int.'!E109=0,0,'Open Int.'!H109/'Open Int.'!E109)</f>
        <v>0.2</v>
      </c>
      <c r="G109" s="162">
        <v>0.25</v>
      </c>
      <c r="H109" s="180">
        <f>IF(G109=0,0,(F109-G109)/G109)</f>
        <v>-0.19999999999999996</v>
      </c>
      <c r="I109" s="202">
        <f>IF(Volume!D109=0,0,Volume!F109/Volume!D109)</f>
        <v>0</v>
      </c>
      <c r="J109" s="192">
        <v>0</v>
      </c>
      <c r="K109" s="180">
        <f>IF(J109=0,0,(I109-J109)/J109)</f>
        <v>0</v>
      </c>
      <c r="L109" s="61"/>
      <c r="M109" s="7"/>
      <c r="N109" s="60"/>
      <c r="O109" s="4"/>
      <c r="P109" s="4"/>
      <c r="Q109" s="4"/>
      <c r="R109" s="4"/>
      <c r="S109" s="4"/>
      <c r="T109" s="4"/>
      <c r="U109" s="62"/>
      <c r="V109" s="4"/>
      <c r="W109" s="4"/>
      <c r="X109" s="4"/>
      <c r="Y109" s="4"/>
      <c r="Z109" s="4"/>
      <c r="AA109" s="3"/>
    </row>
    <row r="110" spans="1:29" s="59" customFormat="1" ht="15">
      <c r="A110" s="193" t="s">
        <v>246</v>
      </c>
      <c r="B110" s="207">
        <f>'Open Int.'!E110</f>
        <v>30800</v>
      </c>
      <c r="C110" s="208">
        <f>'Open Int.'!F110</f>
        <v>400</v>
      </c>
      <c r="D110" s="210">
        <f>'Open Int.'!H110</f>
        <v>5400</v>
      </c>
      <c r="E110" s="403">
        <f>'Open Int.'!I110</f>
        <v>0</v>
      </c>
      <c r="F110" s="212">
        <f>IF('Open Int.'!E110=0,0,'Open Int.'!H110/'Open Int.'!E110)</f>
        <v>0.17532467532467533</v>
      </c>
      <c r="G110" s="162">
        <v>0.17763157894736842</v>
      </c>
      <c r="H110" s="180">
        <f t="shared" si="2"/>
        <v>-0.012987012987012955</v>
      </c>
      <c r="I110" s="202">
        <f>IF(Volume!D110=0,0,Volume!F110/Volume!D110)</f>
        <v>0.05084745762711865</v>
      </c>
      <c r="J110" s="192">
        <v>0</v>
      </c>
      <c r="K110" s="180">
        <f t="shared" si="3"/>
        <v>0</v>
      </c>
      <c r="L110" s="61"/>
      <c r="M110" s="7"/>
      <c r="N110" s="60"/>
      <c r="O110" s="4"/>
      <c r="P110" s="4"/>
      <c r="Q110" s="4"/>
      <c r="R110" s="4"/>
      <c r="S110" s="4"/>
      <c r="T110" s="4"/>
      <c r="U110" s="62"/>
      <c r="V110" s="4"/>
      <c r="W110" s="4"/>
      <c r="X110" s="4"/>
      <c r="Y110" s="4"/>
      <c r="Z110" s="4"/>
      <c r="AA110" s="3"/>
      <c r="AB110" s="80"/>
      <c r="AC110" s="79"/>
    </row>
    <row r="111" spans="1:27" s="8" customFormat="1" ht="15">
      <c r="A111" s="193" t="s">
        <v>105</v>
      </c>
      <c r="B111" s="207">
        <f>'Open Int.'!E111</f>
        <v>3784800</v>
      </c>
      <c r="C111" s="208">
        <f>'Open Int.'!F111</f>
        <v>-15200</v>
      </c>
      <c r="D111" s="210">
        <f>'Open Int.'!H111</f>
        <v>463600</v>
      </c>
      <c r="E111" s="403">
        <f>'Open Int.'!I111</f>
        <v>-7600</v>
      </c>
      <c r="F111" s="212">
        <f>IF('Open Int.'!E111=0,0,'Open Int.'!H111/'Open Int.'!E111)</f>
        <v>0.12248995983935743</v>
      </c>
      <c r="G111" s="162">
        <v>0.124</v>
      </c>
      <c r="H111" s="180">
        <f t="shared" si="2"/>
        <v>-0.01217774323098849</v>
      </c>
      <c r="I111" s="202">
        <f>IF(Volume!D111=0,0,Volume!F111/Volume!D111)</f>
        <v>0.02631578947368421</v>
      </c>
      <c r="J111" s="192">
        <v>0.08695652173913043</v>
      </c>
      <c r="K111" s="180">
        <f t="shared" si="3"/>
        <v>-0.6973684210526316</v>
      </c>
      <c r="L111" s="61"/>
      <c r="M111" s="7"/>
      <c r="N111" s="60"/>
      <c r="O111" s="4"/>
      <c r="P111" s="4"/>
      <c r="Q111" s="4"/>
      <c r="R111" s="4"/>
      <c r="S111" s="4"/>
      <c r="T111" s="4"/>
      <c r="U111" s="62"/>
      <c r="V111" s="4"/>
      <c r="W111" s="4"/>
      <c r="X111" s="4"/>
      <c r="Y111" s="4"/>
      <c r="Z111" s="4"/>
      <c r="AA111" s="3"/>
    </row>
    <row r="112" spans="1:29" s="59" customFormat="1" ht="15">
      <c r="A112" s="193" t="s">
        <v>167</v>
      </c>
      <c r="B112" s="207">
        <f>'Open Int.'!E112</f>
        <v>81000</v>
      </c>
      <c r="C112" s="208">
        <f>'Open Int.'!F112</f>
        <v>0</v>
      </c>
      <c r="D112" s="210">
        <f>'Open Int.'!H112</f>
        <v>13500</v>
      </c>
      <c r="E112" s="403">
        <f>'Open Int.'!I112</f>
        <v>0</v>
      </c>
      <c r="F112" s="212">
        <f>IF('Open Int.'!E112=0,0,'Open Int.'!H112/'Open Int.'!E112)</f>
        <v>0.16666666666666666</v>
      </c>
      <c r="G112" s="162">
        <v>0.16666666666666666</v>
      </c>
      <c r="H112" s="180">
        <f t="shared" si="2"/>
        <v>0</v>
      </c>
      <c r="I112" s="202">
        <f>IF(Volume!D112=0,0,Volume!F112/Volume!D112)</f>
        <v>0</v>
      </c>
      <c r="J112" s="192">
        <v>0</v>
      </c>
      <c r="K112" s="180">
        <f t="shared" si="3"/>
        <v>0</v>
      </c>
      <c r="L112" s="61"/>
      <c r="M112" s="7"/>
      <c r="N112" s="60"/>
      <c r="O112" s="4"/>
      <c r="P112" s="4"/>
      <c r="Q112" s="4"/>
      <c r="R112" s="4"/>
      <c r="S112" s="4"/>
      <c r="T112" s="4"/>
      <c r="U112" s="62"/>
      <c r="V112" s="4"/>
      <c r="W112" s="4"/>
      <c r="X112" s="4"/>
      <c r="Y112" s="4"/>
      <c r="Z112" s="4"/>
      <c r="AA112" s="3"/>
      <c r="AB112" s="80"/>
      <c r="AC112" s="79"/>
    </row>
    <row r="113" spans="1:29" s="59" customFormat="1" ht="15">
      <c r="A113" s="193" t="s">
        <v>224</v>
      </c>
      <c r="B113" s="207">
        <f>'Open Int.'!E113</f>
        <v>702872</v>
      </c>
      <c r="C113" s="208">
        <f>'Open Int.'!F113</f>
        <v>-44496</v>
      </c>
      <c r="D113" s="210">
        <f>'Open Int.'!H113</f>
        <v>105884</v>
      </c>
      <c r="E113" s="403">
        <f>'Open Int.'!I113</f>
        <v>-2884</v>
      </c>
      <c r="F113" s="212">
        <f>IF('Open Int.'!E113=0,0,'Open Int.'!H113/'Open Int.'!E113)</f>
        <v>0.15064478311840562</v>
      </c>
      <c r="G113" s="162">
        <v>0.14553472987872107</v>
      </c>
      <c r="H113" s="180">
        <f t="shared" si="2"/>
        <v>0.03511225976055977</v>
      </c>
      <c r="I113" s="202">
        <f>IF(Volume!D113=0,0,Volume!F113/Volume!D113)</f>
        <v>0.29365079365079366</v>
      </c>
      <c r="J113" s="192">
        <v>0.12301587301587301</v>
      </c>
      <c r="K113" s="180">
        <f t="shared" si="3"/>
        <v>1.3870967741935485</v>
      </c>
      <c r="L113" s="61"/>
      <c r="M113" s="7"/>
      <c r="N113" s="60"/>
      <c r="O113" s="4"/>
      <c r="P113" s="4"/>
      <c r="Q113" s="4"/>
      <c r="R113" s="4"/>
      <c r="S113" s="4"/>
      <c r="T113" s="4"/>
      <c r="U113" s="62"/>
      <c r="V113" s="4"/>
      <c r="W113" s="4"/>
      <c r="X113" s="4"/>
      <c r="Y113" s="4"/>
      <c r="Z113" s="4"/>
      <c r="AA113" s="3"/>
      <c r="AB113" s="80"/>
      <c r="AC113" s="79"/>
    </row>
    <row r="114" spans="1:29" s="59" customFormat="1" ht="15">
      <c r="A114" s="193" t="s">
        <v>247</v>
      </c>
      <c r="B114" s="207">
        <f>'Open Int.'!E114</f>
        <v>29600</v>
      </c>
      <c r="C114" s="208">
        <f>'Open Int.'!F114</f>
        <v>-800</v>
      </c>
      <c r="D114" s="210">
        <f>'Open Int.'!H114</f>
        <v>3200</v>
      </c>
      <c r="E114" s="403">
        <f>'Open Int.'!I114</f>
        <v>0</v>
      </c>
      <c r="F114" s="212">
        <f>IF('Open Int.'!E114=0,0,'Open Int.'!H114/'Open Int.'!E114)</f>
        <v>0.10810810810810811</v>
      </c>
      <c r="G114" s="162">
        <v>0.10526315789473684</v>
      </c>
      <c r="H114" s="180">
        <f t="shared" si="2"/>
        <v>0.02702702702702714</v>
      </c>
      <c r="I114" s="202">
        <f>IF(Volume!D114=0,0,Volume!F114/Volume!D114)</f>
        <v>0.16666666666666666</v>
      </c>
      <c r="J114" s="192">
        <v>0.25</v>
      </c>
      <c r="K114" s="180">
        <f t="shared" si="3"/>
        <v>-0.33333333333333337</v>
      </c>
      <c r="L114" s="61"/>
      <c r="M114" s="7"/>
      <c r="N114" s="60"/>
      <c r="O114" s="4"/>
      <c r="P114" s="4"/>
      <c r="Q114" s="4"/>
      <c r="R114" s="4"/>
      <c r="S114" s="4"/>
      <c r="T114" s="4"/>
      <c r="U114" s="62"/>
      <c r="V114" s="4"/>
      <c r="W114" s="4"/>
      <c r="X114" s="4"/>
      <c r="Y114" s="4"/>
      <c r="Z114" s="4"/>
      <c r="AA114" s="3"/>
      <c r="AB114" s="80"/>
      <c r="AC114" s="79"/>
    </row>
    <row r="115" spans="1:29" s="59" customFormat="1" ht="15">
      <c r="A115" s="193" t="s">
        <v>201</v>
      </c>
      <c r="B115" s="207">
        <f>'Open Int.'!E115</f>
        <v>7302825</v>
      </c>
      <c r="C115" s="208">
        <f>'Open Int.'!F115</f>
        <v>265950</v>
      </c>
      <c r="D115" s="210">
        <f>'Open Int.'!H115</f>
        <v>1375650</v>
      </c>
      <c r="E115" s="403">
        <f>'Open Int.'!I115</f>
        <v>35775</v>
      </c>
      <c r="F115" s="212">
        <f>IF('Open Int.'!E115=0,0,'Open Int.'!H115/'Open Int.'!E115)</f>
        <v>0.18837230797670765</v>
      </c>
      <c r="G115" s="162">
        <v>0.19040767386091126</v>
      </c>
      <c r="H115" s="180">
        <f t="shared" si="2"/>
        <v>-0.010689516041724252</v>
      </c>
      <c r="I115" s="202">
        <f>IF(Volume!D115=0,0,Volume!F115/Volume!D115)</f>
        <v>0.2523148148148148</v>
      </c>
      <c r="J115" s="192">
        <v>0.20344456404736275</v>
      </c>
      <c r="K115" s="180">
        <f t="shared" si="3"/>
        <v>0.2402140897511269</v>
      </c>
      <c r="L115" s="61"/>
      <c r="M115" s="7"/>
      <c r="N115" s="60"/>
      <c r="O115" s="4"/>
      <c r="P115" s="4"/>
      <c r="Q115" s="4"/>
      <c r="R115" s="4"/>
      <c r="S115" s="4"/>
      <c r="T115" s="4"/>
      <c r="U115" s="62"/>
      <c r="V115" s="4"/>
      <c r="W115" s="4"/>
      <c r="X115" s="4"/>
      <c r="Y115" s="4"/>
      <c r="Z115" s="4"/>
      <c r="AA115" s="3"/>
      <c r="AB115" s="80"/>
      <c r="AC115" s="79"/>
    </row>
    <row r="116" spans="1:29" s="59" customFormat="1" ht="15">
      <c r="A116" s="193" t="s">
        <v>222</v>
      </c>
      <c r="B116" s="207">
        <f>'Open Int.'!E116</f>
        <v>92125</v>
      </c>
      <c r="C116" s="208">
        <f>'Open Int.'!F116</f>
        <v>825</v>
      </c>
      <c r="D116" s="210">
        <f>'Open Int.'!H116</f>
        <v>3850</v>
      </c>
      <c r="E116" s="403">
        <f>'Open Int.'!I116</f>
        <v>0</v>
      </c>
      <c r="F116" s="212">
        <f>IF('Open Int.'!E116=0,0,'Open Int.'!H116/'Open Int.'!E116)</f>
        <v>0.041791044776119404</v>
      </c>
      <c r="G116" s="162">
        <v>0.04216867469879518</v>
      </c>
      <c r="H116" s="180">
        <f t="shared" si="2"/>
        <v>-0.008955223880596913</v>
      </c>
      <c r="I116" s="202">
        <f>IF(Volume!D116=0,0,Volume!F116/Volume!D116)</f>
        <v>0</v>
      </c>
      <c r="J116" s="192">
        <v>0</v>
      </c>
      <c r="K116" s="180">
        <f t="shared" si="3"/>
        <v>0</v>
      </c>
      <c r="L116" s="61"/>
      <c r="M116" s="7"/>
      <c r="N116" s="60"/>
      <c r="O116" s="4"/>
      <c r="P116" s="4"/>
      <c r="Q116" s="4"/>
      <c r="R116" s="4"/>
      <c r="S116" s="4"/>
      <c r="T116" s="4"/>
      <c r="U116" s="62"/>
      <c r="V116" s="4"/>
      <c r="W116" s="4"/>
      <c r="X116" s="4"/>
      <c r="Y116" s="4"/>
      <c r="Z116" s="4"/>
      <c r="AA116" s="3"/>
      <c r="AB116" s="80"/>
      <c r="AC116" s="79"/>
    </row>
    <row r="117" spans="1:27" s="8" customFormat="1" ht="15">
      <c r="A117" s="193" t="s">
        <v>133</v>
      </c>
      <c r="B117" s="207">
        <f>'Open Int.'!E117</f>
        <v>334750</v>
      </c>
      <c r="C117" s="208">
        <f>'Open Int.'!F117</f>
        <v>-27250</v>
      </c>
      <c r="D117" s="210">
        <f>'Open Int.'!H117</f>
        <v>22250</v>
      </c>
      <c r="E117" s="403">
        <f>'Open Int.'!I117</f>
        <v>6750</v>
      </c>
      <c r="F117" s="212">
        <f>IF('Open Int.'!E117=0,0,'Open Int.'!H117/'Open Int.'!E117)</f>
        <v>0.06646751306945482</v>
      </c>
      <c r="G117" s="162">
        <v>0.04281767955801105</v>
      </c>
      <c r="H117" s="180">
        <f t="shared" si="2"/>
        <v>0.5523380471704932</v>
      </c>
      <c r="I117" s="202">
        <f>IF(Volume!D117=0,0,Volume!F117/Volume!D117)</f>
        <v>0.03798882681564246</v>
      </c>
      <c r="J117" s="192">
        <v>0.01818181818181818</v>
      </c>
      <c r="K117" s="180">
        <f t="shared" si="3"/>
        <v>1.0893854748603353</v>
      </c>
      <c r="L117" s="61"/>
      <c r="M117" s="7"/>
      <c r="N117" s="60"/>
      <c r="O117" s="4"/>
      <c r="P117" s="4"/>
      <c r="Q117" s="4"/>
      <c r="R117" s="4"/>
      <c r="S117" s="4"/>
      <c r="T117" s="4"/>
      <c r="U117" s="62"/>
      <c r="V117" s="4"/>
      <c r="W117" s="4"/>
      <c r="X117" s="4"/>
      <c r="Y117" s="4"/>
      <c r="Z117" s="4"/>
      <c r="AA117" s="3"/>
    </row>
    <row r="118" spans="1:27" s="8" customFormat="1" ht="15">
      <c r="A118" s="193" t="s">
        <v>248</v>
      </c>
      <c r="B118" s="207">
        <f>'Open Int.'!E118</f>
        <v>24660</v>
      </c>
      <c r="C118" s="208">
        <f>'Open Int.'!F118</f>
        <v>-9864</v>
      </c>
      <c r="D118" s="210">
        <f>'Open Int.'!H118</f>
        <v>2877</v>
      </c>
      <c r="E118" s="403">
        <f>'Open Int.'!I118</f>
        <v>0</v>
      </c>
      <c r="F118" s="212">
        <f>IF('Open Int.'!E118=0,0,'Open Int.'!H118/'Open Int.'!E118)</f>
        <v>0.11666666666666667</v>
      </c>
      <c r="G118" s="162">
        <v>0.08333333333333333</v>
      </c>
      <c r="H118" s="180">
        <f t="shared" si="2"/>
        <v>0.4000000000000001</v>
      </c>
      <c r="I118" s="202">
        <f>IF(Volume!D118=0,0,Volume!F118/Volume!D118)</f>
        <v>0</v>
      </c>
      <c r="J118" s="192">
        <v>0</v>
      </c>
      <c r="K118" s="180">
        <f t="shared" si="3"/>
        <v>0</v>
      </c>
      <c r="L118" s="61"/>
      <c r="M118" s="7"/>
      <c r="N118" s="60"/>
      <c r="O118" s="4"/>
      <c r="P118" s="4"/>
      <c r="Q118" s="4"/>
      <c r="R118" s="4"/>
      <c r="S118" s="4"/>
      <c r="T118" s="4"/>
      <c r="U118" s="62"/>
      <c r="V118" s="4"/>
      <c r="W118" s="4"/>
      <c r="X118" s="4"/>
      <c r="Y118" s="4"/>
      <c r="Z118" s="4"/>
      <c r="AA118" s="3"/>
    </row>
    <row r="119" spans="1:29" s="59" customFormat="1" ht="13.5" customHeight="1">
      <c r="A119" s="193" t="s">
        <v>189</v>
      </c>
      <c r="B119" s="207">
        <f>'Open Int.'!E119</f>
        <v>421850</v>
      </c>
      <c r="C119" s="208">
        <f>'Open Int.'!F119</f>
        <v>5900</v>
      </c>
      <c r="D119" s="210">
        <f>'Open Int.'!H119</f>
        <v>44250</v>
      </c>
      <c r="E119" s="403">
        <f>'Open Int.'!I119</f>
        <v>0</v>
      </c>
      <c r="F119" s="212">
        <f>IF('Open Int.'!E119=0,0,'Open Int.'!H119/'Open Int.'!E119)</f>
        <v>0.1048951048951049</v>
      </c>
      <c r="G119" s="162">
        <v>0.10638297872340426</v>
      </c>
      <c r="H119" s="180">
        <f t="shared" si="2"/>
        <v>-0.013986013986013988</v>
      </c>
      <c r="I119" s="202">
        <f>IF(Volume!D119=0,0,Volume!F119/Volume!D119)</f>
        <v>0</v>
      </c>
      <c r="J119" s="192">
        <v>0</v>
      </c>
      <c r="K119" s="180">
        <f t="shared" si="3"/>
        <v>0</v>
      </c>
      <c r="L119" s="61"/>
      <c r="M119" s="7"/>
      <c r="N119" s="60"/>
      <c r="O119" s="4"/>
      <c r="P119" s="4"/>
      <c r="Q119" s="4"/>
      <c r="R119" s="4"/>
      <c r="S119" s="4"/>
      <c r="T119" s="4"/>
      <c r="U119" s="62"/>
      <c r="V119" s="4"/>
      <c r="W119" s="4"/>
      <c r="X119" s="4"/>
      <c r="Y119" s="4"/>
      <c r="Z119" s="4"/>
      <c r="AA119" s="3"/>
      <c r="AB119" s="80"/>
      <c r="AC119" s="79"/>
    </row>
    <row r="120" spans="1:27" s="8" customFormat="1" ht="15">
      <c r="A120" s="193" t="s">
        <v>96</v>
      </c>
      <c r="B120" s="207">
        <f>'Open Int.'!E120</f>
        <v>142800</v>
      </c>
      <c r="C120" s="208">
        <f>'Open Int.'!F120</f>
        <v>0</v>
      </c>
      <c r="D120" s="210">
        <f>'Open Int.'!H120</f>
        <v>21000</v>
      </c>
      <c r="E120" s="403">
        <f>'Open Int.'!I120</f>
        <v>0</v>
      </c>
      <c r="F120" s="212">
        <f>IF('Open Int.'!E120=0,0,'Open Int.'!H120/'Open Int.'!E120)</f>
        <v>0.14705882352941177</v>
      </c>
      <c r="G120" s="162">
        <v>0.14705882352941177</v>
      </c>
      <c r="H120" s="180">
        <f t="shared" si="2"/>
        <v>0</v>
      </c>
      <c r="I120" s="202">
        <f>IF(Volume!D120=0,0,Volume!F120/Volume!D120)</f>
        <v>0</v>
      </c>
      <c r="J120" s="192">
        <v>0</v>
      </c>
      <c r="K120" s="180">
        <f t="shared" si="3"/>
        <v>0</v>
      </c>
      <c r="L120" s="61"/>
      <c r="M120" s="7"/>
      <c r="N120" s="60"/>
      <c r="O120" s="4"/>
      <c r="P120" s="4"/>
      <c r="Q120" s="4"/>
      <c r="R120" s="4"/>
      <c r="S120" s="4"/>
      <c r="T120" s="4"/>
      <c r="U120" s="62"/>
      <c r="V120" s="4"/>
      <c r="W120" s="4"/>
      <c r="X120" s="4"/>
      <c r="Y120" s="4"/>
      <c r="Z120" s="4"/>
      <c r="AA120" s="3"/>
    </row>
    <row r="121" spans="1:27" s="8" customFormat="1" ht="15">
      <c r="A121" s="193" t="s">
        <v>168</v>
      </c>
      <c r="B121" s="207">
        <f>'Open Int.'!E121</f>
        <v>900</v>
      </c>
      <c r="C121" s="208">
        <f>'Open Int.'!F121</f>
        <v>0</v>
      </c>
      <c r="D121" s="210">
        <f>'Open Int.'!H121</f>
        <v>2700</v>
      </c>
      <c r="E121" s="403">
        <f>'Open Int.'!I121</f>
        <v>0</v>
      </c>
      <c r="F121" s="212">
        <f>IF('Open Int.'!E121=0,0,'Open Int.'!H121/'Open Int.'!E121)</f>
        <v>3</v>
      </c>
      <c r="G121" s="162">
        <v>3</v>
      </c>
      <c r="H121" s="180">
        <f t="shared" si="2"/>
        <v>0</v>
      </c>
      <c r="I121" s="202">
        <f>IF(Volume!D121=0,0,Volume!F121/Volume!D121)</f>
        <v>0</v>
      </c>
      <c r="J121" s="192">
        <v>0</v>
      </c>
      <c r="K121" s="180">
        <f t="shared" si="3"/>
        <v>0</v>
      </c>
      <c r="L121" s="61"/>
      <c r="M121" s="7"/>
      <c r="N121" s="60"/>
      <c r="O121" s="4"/>
      <c r="P121" s="4"/>
      <c r="Q121" s="4"/>
      <c r="R121" s="4"/>
      <c r="S121" s="4"/>
      <c r="T121" s="4"/>
      <c r="U121" s="62"/>
      <c r="V121" s="4"/>
      <c r="W121" s="4"/>
      <c r="X121" s="4"/>
      <c r="Y121" s="4"/>
      <c r="Z121" s="4"/>
      <c r="AA121" s="3"/>
    </row>
    <row r="122" spans="1:27" s="8" customFormat="1" ht="15">
      <c r="A122" s="193" t="s">
        <v>169</v>
      </c>
      <c r="B122" s="207">
        <f>'Open Int.'!E122</f>
        <v>558900</v>
      </c>
      <c r="C122" s="208">
        <f>'Open Int.'!F122</f>
        <v>-6900</v>
      </c>
      <c r="D122" s="210">
        <f>'Open Int.'!H122</f>
        <v>48300</v>
      </c>
      <c r="E122" s="403">
        <f>'Open Int.'!I122</f>
        <v>0</v>
      </c>
      <c r="F122" s="212">
        <f>IF('Open Int.'!E122=0,0,'Open Int.'!H122/'Open Int.'!E122)</f>
        <v>0.08641975308641975</v>
      </c>
      <c r="G122" s="162">
        <v>0.08536585365853659</v>
      </c>
      <c r="H122" s="180">
        <f t="shared" si="2"/>
        <v>0.012345679012345546</v>
      </c>
      <c r="I122" s="202">
        <f>IF(Volume!D122=0,0,Volume!F122/Volume!D122)</f>
        <v>0</v>
      </c>
      <c r="J122" s="192">
        <v>0</v>
      </c>
      <c r="K122" s="180">
        <f t="shared" si="3"/>
        <v>0</v>
      </c>
      <c r="L122" s="61"/>
      <c r="M122" s="7"/>
      <c r="N122" s="60"/>
      <c r="O122" s="4"/>
      <c r="P122" s="4"/>
      <c r="Q122" s="4"/>
      <c r="R122" s="4"/>
      <c r="S122" s="4"/>
      <c r="T122" s="4"/>
      <c r="U122" s="62"/>
      <c r="V122" s="4"/>
      <c r="W122" s="4"/>
      <c r="X122" s="4"/>
      <c r="Y122" s="4"/>
      <c r="Z122" s="4"/>
      <c r="AA122" s="3"/>
    </row>
    <row r="123" spans="1:29" s="59" customFormat="1" ht="14.25" customHeight="1">
      <c r="A123" s="193" t="s">
        <v>170</v>
      </c>
      <c r="B123" s="207">
        <f>'Open Int.'!E123</f>
        <v>191625</v>
      </c>
      <c r="C123" s="208">
        <f>'Open Int.'!F123</f>
        <v>6300</v>
      </c>
      <c r="D123" s="210">
        <f>'Open Int.'!H123</f>
        <v>32025</v>
      </c>
      <c r="E123" s="403">
        <f>'Open Int.'!I123</f>
        <v>5250</v>
      </c>
      <c r="F123" s="212">
        <f>IF('Open Int.'!E123=0,0,'Open Int.'!H123/'Open Int.'!E123)</f>
        <v>0.16712328767123288</v>
      </c>
      <c r="G123" s="162">
        <v>0.14447592067988668</v>
      </c>
      <c r="H123" s="180">
        <f t="shared" si="2"/>
        <v>0.15675530486167077</v>
      </c>
      <c r="I123" s="202">
        <f>IF(Volume!D123=0,0,Volume!F123/Volume!D123)</f>
        <v>0.4666666666666667</v>
      </c>
      <c r="J123" s="192">
        <v>0</v>
      </c>
      <c r="K123" s="180">
        <f t="shared" si="3"/>
        <v>0</v>
      </c>
      <c r="L123" s="61"/>
      <c r="M123" s="7"/>
      <c r="N123" s="60"/>
      <c r="O123" s="4"/>
      <c r="P123" s="4"/>
      <c r="Q123" s="4"/>
      <c r="R123" s="4"/>
      <c r="S123" s="4"/>
      <c r="T123" s="4"/>
      <c r="U123" s="62"/>
      <c r="V123" s="4"/>
      <c r="W123" s="4"/>
      <c r="X123" s="4"/>
      <c r="Y123" s="4"/>
      <c r="Z123" s="4"/>
      <c r="AA123" s="3"/>
      <c r="AB123" s="80"/>
      <c r="AC123" s="79"/>
    </row>
    <row r="124" spans="1:27" s="8" customFormat="1" ht="15">
      <c r="A124" s="193" t="s">
        <v>52</v>
      </c>
      <c r="B124" s="207">
        <f>'Open Int.'!E124</f>
        <v>99600</v>
      </c>
      <c r="C124" s="208">
        <f>'Open Int.'!F124</f>
        <v>3600</v>
      </c>
      <c r="D124" s="210">
        <f>'Open Int.'!H124</f>
        <v>15000</v>
      </c>
      <c r="E124" s="403">
        <f>'Open Int.'!I124</f>
        <v>7800</v>
      </c>
      <c r="F124" s="212">
        <f>IF('Open Int.'!E124=0,0,'Open Int.'!H124/'Open Int.'!E124)</f>
        <v>0.15060240963855423</v>
      </c>
      <c r="G124" s="162">
        <v>0.075</v>
      </c>
      <c r="H124" s="180">
        <f t="shared" si="2"/>
        <v>1.0080321285140565</v>
      </c>
      <c r="I124" s="202">
        <f>IF(Volume!D124=0,0,Volume!F124/Volume!D124)</f>
        <v>0.10493827160493827</v>
      </c>
      <c r="J124" s="192">
        <v>0.05128205128205128</v>
      </c>
      <c r="K124" s="180">
        <f t="shared" si="3"/>
        <v>1.0462962962962963</v>
      </c>
      <c r="L124" s="61"/>
      <c r="M124" s="7"/>
      <c r="N124" s="60"/>
      <c r="O124" s="4"/>
      <c r="P124" s="4"/>
      <c r="Q124" s="4"/>
      <c r="R124" s="4"/>
      <c r="S124" s="4"/>
      <c r="T124" s="4"/>
      <c r="U124" s="62"/>
      <c r="V124" s="4"/>
      <c r="W124" s="4"/>
      <c r="X124" s="4"/>
      <c r="Y124" s="4"/>
      <c r="Z124" s="4"/>
      <c r="AA124" s="3"/>
    </row>
    <row r="125" spans="1:28" s="3" customFormat="1" ht="15" customHeight="1">
      <c r="A125" s="193" t="s">
        <v>171</v>
      </c>
      <c r="B125" s="207">
        <f>'Open Int.'!E125</f>
        <v>10800</v>
      </c>
      <c r="C125" s="208">
        <f>'Open Int.'!F125</f>
        <v>0</v>
      </c>
      <c r="D125" s="210">
        <f>'Open Int.'!H125</f>
        <v>600</v>
      </c>
      <c r="E125" s="403">
        <f>'Open Int.'!I125</f>
        <v>0</v>
      </c>
      <c r="F125" s="212">
        <f>IF('Open Int.'!E125=0,0,'Open Int.'!H125/'Open Int.'!E125)</f>
        <v>0.05555555555555555</v>
      </c>
      <c r="G125" s="162">
        <v>0.05555555555555555</v>
      </c>
      <c r="H125" s="180">
        <f t="shared" si="2"/>
        <v>0</v>
      </c>
      <c r="I125" s="202">
        <f>IF(Volume!D125=0,0,Volume!F125/Volume!D125)</f>
        <v>0</v>
      </c>
      <c r="J125" s="192">
        <v>0</v>
      </c>
      <c r="K125" s="180">
        <f t="shared" si="3"/>
        <v>0</v>
      </c>
      <c r="L125" s="61"/>
      <c r="M125" s="7"/>
      <c r="N125" s="60"/>
      <c r="O125" s="4"/>
      <c r="P125" s="4"/>
      <c r="Q125" s="4"/>
      <c r="R125" s="4"/>
      <c r="S125" s="4"/>
      <c r="T125" s="4"/>
      <c r="U125" s="62"/>
      <c r="V125" s="4"/>
      <c r="W125" s="4"/>
      <c r="X125" s="4"/>
      <c r="Y125" s="4"/>
      <c r="Z125" s="4"/>
      <c r="AB125" s="77"/>
    </row>
    <row r="126" spans="1:28" s="3" customFormat="1" ht="15" customHeight="1" thickBot="1">
      <c r="A126" s="193" t="s">
        <v>227</v>
      </c>
      <c r="B126" s="387">
        <f>'Open Int.'!E126</f>
        <v>1040900</v>
      </c>
      <c r="C126" s="209">
        <f>'Open Int.'!F126</f>
        <v>42700</v>
      </c>
      <c r="D126" s="211">
        <f>'Open Int.'!H126</f>
        <v>320600</v>
      </c>
      <c r="E126" s="404">
        <f>'Open Int.'!I126</f>
        <v>19600</v>
      </c>
      <c r="F126" s="213">
        <f>IF('Open Int.'!E126=0,0,'Open Int.'!H126/'Open Int.'!E126)</f>
        <v>0.30800268997982516</v>
      </c>
      <c r="G126" s="391">
        <v>0.3015427769985975</v>
      </c>
      <c r="H126" s="182">
        <f>IF(G126=0,0,(F126-G126)/G126)</f>
        <v>0.02142287421216431</v>
      </c>
      <c r="I126" s="203">
        <f>IF(Volume!D126=0,0,Volume!F126/Volume!D126)</f>
        <v>0.13263525305410123</v>
      </c>
      <c r="J126" s="204">
        <v>0.16601307189542483</v>
      </c>
      <c r="K126" s="182">
        <f>IF(J126=0,0,(I126-J126)/J126)</f>
        <v>-0.20105536546151617</v>
      </c>
      <c r="L126" s="61"/>
      <c r="M126" s="7"/>
      <c r="N126" s="60"/>
      <c r="O126" s="4"/>
      <c r="P126" s="4"/>
      <c r="Q126" s="4"/>
      <c r="R126" s="4"/>
      <c r="S126" s="4"/>
      <c r="T126" s="4"/>
      <c r="U126" s="62"/>
      <c r="V126" s="4"/>
      <c r="W126" s="4"/>
      <c r="X126" s="4"/>
      <c r="Y126" s="4"/>
      <c r="Z126" s="4"/>
      <c r="AB126" s="77"/>
    </row>
    <row r="127" spans="1:28" s="3" customFormat="1" ht="15" customHeight="1" hidden="1">
      <c r="A127" s="73"/>
      <c r="B127" s="147">
        <f>SUM(B4:B126)</f>
        <v>177702165</v>
      </c>
      <c r="C127" s="148">
        <f>SUM(C4:C126)</f>
        <v>-1065157</v>
      </c>
      <c r="D127" s="149"/>
      <c r="E127" s="150"/>
      <c r="F127" s="61"/>
      <c r="G127" s="7"/>
      <c r="H127" s="60"/>
      <c r="I127" s="7"/>
      <c r="J127" s="7"/>
      <c r="K127" s="60"/>
      <c r="L127" s="61"/>
      <c r="M127" s="7"/>
      <c r="N127" s="60"/>
      <c r="O127" s="4"/>
      <c r="P127" s="4"/>
      <c r="Q127" s="4"/>
      <c r="R127" s="4"/>
      <c r="S127" s="4"/>
      <c r="T127" s="4"/>
      <c r="U127" s="62"/>
      <c r="V127" s="4"/>
      <c r="W127" s="4"/>
      <c r="X127" s="4"/>
      <c r="Y127" s="4"/>
      <c r="Z127" s="4"/>
      <c r="AB127" s="77"/>
    </row>
    <row r="128" spans="2:28" s="3" customFormat="1" ht="15" customHeight="1">
      <c r="B128" s="6"/>
      <c r="C128" s="6"/>
      <c r="D128" s="150"/>
      <c r="E128" s="150"/>
      <c r="F128" s="61"/>
      <c r="G128" s="7"/>
      <c r="H128" s="60"/>
      <c r="I128" s="7"/>
      <c r="J128" s="7"/>
      <c r="K128" s="60"/>
      <c r="L128" s="61"/>
      <c r="M128" s="7"/>
      <c r="N128" s="60"/>
      <c r="O128" s="4"/>
      <c r="P128" s="4"/>
      <c r="Q128" s="4"/>
      <c r="R128" s="4"/>
      <c r="S128" s="4"/>
      <c r="T128" s="4"/>
      <c r="U128" s="62"/>
      <c r="V128" s="4"/>
      <c r="W128" s="4"/>
      <c r="X128" s="4"/>
      <c r="Y128" s="4"/>
      <c r="Z128" s="4"/>
      <c r="AB128" s="2"/>
    </row>
    <row r="129" spans="1:5" ht="12.75">
      <c r="A129" s="3"/>
      <c r="B129" s="6"/>
      <c r="C129" s="6"/>
      <c r="D129" s="150"/>
      <c r="E129" s="150"/>
    </row>
    <row r="130" spans="1:5" ht="12.75">
      <c r="A130" s="144"/>
      <c r="B130" s="151"/>
      <c r="C130" s="152"/>
      <c r="D130" s="153"/>
      <c r="E130" s="153"/>
    </row>
    <row r="131" spans="1:5" ht="12.75">
      <c r="A131" s="145"/>
      <c r="B131" s="154"/>
      <c r="C131" s="155"/>
      <c r="D131" s="155"/>
      <c r="E131" s="155"/>
    </row>
    <row r="132" spans="1:5" ht="12.75">
      <c r="A132" s="146"/>
      <c r="B132" s="156"/>
      <c r="C132" s="157"/>
      <c r="D132" s="158"/>
      <c r="E132" s="158"/>
    </row>
    <row r="133" spans="1:5" ht="12.75">
      <c r="A133" s="144"/>
      <c r="B133" s="156"/>
      <c r="C133" s="157"/>
      <c r="D133" s="158"/>
      <c r="E133" s="158"/>
    </row>
    <row r="134" spans="1:5" ht="12.75">
      <c r="A134" s="146"/>
      <c r="B134" s="156"/>
      <c r="C134" s="157"/>
      <c r="D134" s="158"/>
      <c r="E134" s="158"/>
    </row>
    <row r="135" spans="1:5" ht="12.75">
      <c r="A135" s="144"/>
      <c r="B135" s="156"/>
      <c r="C135" s="157"/>
      <c r="D135" s="158"/>
      <c r="E135" s="158"/>
    </row>
    <row r="136" spans="1:5" ht="12.75">
      <c r="A136" s="5"/>
      <c r="B136" s="159"/>
      <c r="C136" s="159"/>
      <c r="D136" s="160"/>
      <c r="E136" s="160"/>
    </row>
    <row r="137" spans="1:5" ht="12.75">
      <c r="A137" s="5"/>
      <c r="B137" s="159"/>
      <c r="C137" s="159"/>
      <c r="D137" s="160"/>
      <c r="E137" s="160"/>
    </row>
    <row r="138" spans="1:5" ht="12.75">
      <c r="A138" s="5"/>
      <c r="B138" s="159"/>
      <c r="C138" s="159"/>
      <c r="D138" s="160"/>
      <c r="E138" s="160"/>
    </row>
    <row r="169" ht="12.75">
      <c r="B169" s="128"/>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5"/>
  <sheetViews>
    <sheetView workbookViewId="0" topLeftCell="A1">
      <selection activeCell="E160" sqref="E160"/>
    </sheetView>
  </sheetViews>
  <sheetFormatPr defaultColWidth="9.140625" defaultRowHeight="12.75"/>
  <cols>
    <col min="1" max="1" width="14.57421875" style="71" customWidth="1"/>
    <col min="2" max="2" width="13.00390625" style="71" customWidth="1"/>
    <col min="3" max="3" width="11.7109375" style="71" customWidth="1"/>
    <col min="4" max="4" width="9.140625" style="71" customWidth="1"/>
    <col min="5" max="5" width="10.421875" style="71" customWidth="1"/>
    <col min="6" max="6" width="11.7109375" style="71" customWidth="1"/>
    <col min="7" max="7" width="10.28125" style="71" customWidth="1"/>
    <col min="8" max="16384" width="9.140625" style="71" customWidth="1"/>
  </cols>
  <sheetData>
    <row r="1" spans="1:7" s="140" customFormat="1" ht="19.5" customHeight="1" thickBot="1">
      <c r="A1" s="487" t="s">
        <v>141</v>
      </c>
      <c r="B1" s="488"/>
      <c r="C1" s="488"/>
      <c r="D1" s="488"/>
      <c r="E1" s="488"/>
      <c r="F1" s="488"/>
      <c r="G1" s="488"/>
    </row>
    <row r="2" spans="1:7" s="70" customFormat="1" ht="14.25" thickBot="1">
      <c r="A2" s="141" t="s">
        <v>128</v>
      </c>
      <c r="B2" s="34" t="s">
        <v>114</v>
      </c>
      <c r="C2" s="313" t="s">
        <v>138</v>
      </c>
      <c r="D2" s="103" t="s">
        <v>139</v>
      </c>
      <c r="E2" s="137" t="s">
        <v>134</v>
      </c>
      <c r="F2" s="412" t="s">
        <v>206</v>
      </c>
      <c r="G2" s="413" t="s">
        <v>84</v>
      </c>
    </row>
    <row r="3" spans="1:7" s="70" customFormat="1" ht="13.5">
      <c r="A3" s="105" t="s">
        <v>198</v>
      </c>
      <c r="B3" s="315">
        <f>Volume!J4</f>
        <v>6118.9</v>
      </c>
      <c r="C3" s="314">
        <v>6134.3</v>
      </c>
      <c r="D3" s="306">
        <f aca="true" t="shared" si="0" ref="D3:D34">C3-B3</f>
        <v>15.400000000000546</v>
      </c>
      <c r="E3" s="410">
        <f>D3/B3</f>
        <v>0.002516792233898339</v>
      </c>
      <c r="F3" s="306">
        <v>13.300000000000182</v>
      </c>
      <c r="G3" s="168">
        <f aca="true" t="shared" si="1" ref="G3:G63">D3-F3</f>
        <v>2.100000000000364</v>
      </c>
    </row>
    <row r="4" spans="1:7" s="70" customFormat="1" ht="13.5">
      <c r="A4" s="215" t="s">
        <v>88</v>
      </c>
      <c r="B4" s="318">
        <f>Volume!J5</f>
        <v>5225.9</v>
      </c>
      <c r="C4" s="3">
        <v>5227.05</v>
      </c>
      <c r="D4" s="307">
        <f t="shared" si="0"/>
        <v>1.1500000000005457</v>
      </c>
      <c r="E4" s="408">
        <f aca="true" t="shared" si="2" ref="E4:E64">D4/B4</f>
        <v>0.00022005778908906518</v>
      </c>
      <c r="F4" s="307">
        <v>-7.050000000000182</v>
      </c>
      <c r="G4" s="167">
        <f t="shared" si="1"/>
        <v>8.200000000000728</v>
      </c>
    </row>
    <row r="5" spans="1:7" s="70" customFormat="1" ht="13.5">
      <c r="A5" s="215" t="s">
        <v>9</v>
      </c>
      <c r="B5" s="318">
        <f>Volume!J6</f>
        <v>3954.75</v>
      </c>
      <c r="C5" s="3">
        <v>3962.35</v>
      </c>
      <c r="D5" s="307">
        <f t="shared" si="0"/>
        <v>7.599999999999909</v>
      </c>
      <c r="E5" s="408">
        <f t="shared" si="2"/>
        <v>0.0019217396801314644</v>
      </c>
      <c r="F5" s="307">
        <v>9.349999999999909</v>
      </c>
      <c r="G5" s="167">
        <f t="shared" si="1"/>
        <v>-1.75</v>
      </c>
    </row>
    <row r="6" spans="1:7" s="70" customFormat="1" ht="13.5">
      <c r="A6" s="215" t="s">
        <v>149</v>
      </c>
      <c r="B6" s="318">
        <f>Volume!J7</f>
        <v>3490</v>
      </c>
      <c r="C6" s="71">
        <v>3516.55</v>
      </c>
      <c r="D6" s="307">
        <f t="shared" si="0"/>
        <v>26.550000000000182</v>
      </c>
      <c r="E6" s="408">
        <f t="shared" si="2"/>
        <v>0.007607449856733576</v>
      </c>
      <c r="F6" s="307">
        <v>21.59999999999991</v>
      </c>
      <c r="G6" s="167">
        <f t="shared" si="1"/>
        <v>4.950000000000273</v>
      </c>
    </row>
    <row r="7" spans="1:10" s="70" customFormat="1" ht="13.5">
      <c r="A7" s="215" t="s">
        <v>0</v>
      </c>
      <c r="B7" s="318">
        <f>Volume!J8</f>
        <v>1073.35</v>
      </c>
      <c r="C7" s="71">
        <v>1078.05</v>
      </c>
      <c r="D7" s="307">
        <f t="shared" si="0"/>
        <v>4.7000000000000455</v>
      </c>
      <c r="E7" s="408">
        <f t="shared" si="2"/>
        <v>0.004378813993571571</v>
      </c>
      <c r="F7" s="307">
        <v>2.150000000000091</v>
      </c>
      <c r="G7" s="167">
        <f t="shared" si="1"/>
        <v>2.5499999999999545</v>
      </c>
      <c r="H7" s="142"/>
      <c r="I7" s="143"/>
      <c r="J7" s="80"/>
    </row>
    <row r="8" spans="1:7" s="70" customFormat="1" ht="13.5">
      <c r="A8" s="215" t="s">
        <v>150</v>
      </c>
      <c r="B8" s="318">
        <f>Volume!J9</f>
        <v>93.2</v>
      </c>
      <c r="C8" s="71">
        <v>93.8</v>
      </c>
      <c r="D8" s="307">
        <f t="shared" si="0"/>
        <v>0.5999999999999943</v>
      </c>
      <c r="E8" s="408">
        <f t="shared" si="2"/>
        <v>0.006437768240343286</v>
      </c>
      <c r="F8" s="307">
        <v>0.7000000000000028</v>
      </c>
      <c r="G8" s="167">
        <f t="shared" si="1"/>
        <v>-0.10000000000000853</v>
      </c>
    </row>
    <row r="9" spans="1:8" s="26" customFormat="1" ht="13.5">
      <c r="A9" s="215" t="s">
        <v>190</v>
      </c>
      <c r="B9" s="318">
        <f>Volume!J10</f>
        <v>68.85</v>
      </c>
      <c r="C9" s="71">
        <v>69.35</v>
      </c>
      <c r="D9" s="307">
        <f t="shared" si="0"/>
        <v>0.5</v>
      </c>
      <c r="E9" s="408">
        <f t="shared" si="2"/>
        <v>0.007262164124909223</v>
      </c>
      <c r="F9" s="307">
        <v>0.45000000000000284</v>
      </c>
      <c r="G9" s="167">
        <f t="shared" si="1"/>
        <v>0.04999999999999716</v>
      </c>
      <c r="H9" s="70"/>
    </row>
    <row r="10" spans="1:7" s="70" customFormat="1" ht="13.5">
      <c r="A10" s="215" t="s">
        <v>89</v>
      </c>
      <c r="B10" s="318">
        <f>Volume!J11</f>
        <v>91.6</v>
      </c>
      <c r="C10" s="71">
        <v>92.05</v>
      </c>
      <c r="D10" s="307">
        <f t="shared" si="0"/>
        <v>0.45000000000000284</v>
      </c>
      <c r="E10" s="408">
        <f t="shared" si="2"/>
        <v>0.004912663755458547</v>
      </c>
      <c r="F10" s="307">
        <v>0.3499999999999943</v>
      </c>
      <c r="G10" s="167">
        <f t="shared" si="1"/>
        <v>0.10000000000000853</v>
      </c>
    </row>
    <row r="11" spans="1:7" s="70" customFormat="1" ht="13.5">
      <c r="A11" s="215" t="s">
        <v>102</v>
      </c>
      <c r="B11" s="318">
        <f>Volume!J12</f>
        <v>51.5</v>
      </c>
      <c r="C11" s="71">
        <v>51.6</v>
      </c>
      <c r="D11" s="307">
        <f t="shared" si="0"/>
        <v>0.10000000000000142</v>
      </c>
      <c r="E11" s="408">
        <f t="shared" si="2"/>
        <v>0.0019417475728155617</v>
      </c>
      <c r="F11" s="307">
        <v>0.04999999999999716</v>
      </c>
      <c r="G11" s="167">
        <f t="shared" si="1"/>
        <v>0.05000000000000426</v>
      </c>
    </row>
    <row r="12" spans="1:7" s="70" customFormat="1" ht="13.5">
      <c r="A12" s="215" t="s">
        <v>151</v>
      </c>
      <c r="B12" s="318">
        <f>Volume!J13</f>
        <v>43.45</v>
      </c>
      <c r="C12" s="71">
        <v>43.65</v>
      </c>
      <c r="D12" s="307">
        <f t="shared" si="0"/>
        <v>0.19999999999999574</v>
      </c>
      <c r="E12" s="408">
        <f t="shared" si="2"/>
        <v>0.004602991944763999</v>
      </c>
      <c r="F12" s="307">
        <v>0.20000000000000284</v>
      </c>
      <c r="G12" s="167">
        <f t="shared" si="1"/>
        <v>-7.105427357601002E-15</v>
      </c>
    </row>
    <row r="13" spans="1:7" s="70" customFormat="1" ht="13.5">
      <c r="A13" s="215" t="s">
        <v>172</v>
      </c>
      <c r="B13" s="318">
        <f>Volume!J14</f>
        <v>594.7</v>
      </c>
      <c r="C13" s="71">
        <v>595.85</v>
      </c>
      <c r="D13" s="307">
        <f t="shared" si="0"/>
        <v>1.1499999999999773</v>
      </c>
      <c r="E13" s="408">
        <f t="shared" si="2"/>
        <v>0.0019337481082898557</v>
      </c>
      <c r="F13" s="307">
        <v>0.35000000000002274</v>
      </c>
      <c r="G13" s="167">
        <f t="shared" si="1"/>
        <v>0.7999999999999545</v>
      </c>
    </row>
    <row r="14" spans="1:7" s="70" customFormat="1" ht="13.5">
      <c r="A14" s="215" t="s">
        <v>209</v>
      </c>
      <c r="B14" s="318">
        <f>Volume!J15</f>
        <v>2599.05</v>
      </c>
      <c r="C14" s="71">
        <v>2610.75</v>
      </c>
      <c r="D14" s="307">
        <f t="shared" si="0"/>
        <v>11.699999999999818</v>
      </c>
      <c r="E14" s="408">
        <f t="shared" si="2"/>
        <v>0.004501644831765382</v>
      </c>
      <c r="F14" s="307">
        <v>12.599999999999909</v>
      </c>
      <c r="G14" s="167">
        <f t="shared" si="1"/>
        <v>-0.900000000000091</v>
      </c>
    </row>
    <row r="15" spans="1:7" s="70" customFormat="1" ht="13.5">
      <c r="A15" s="215" t="s">
        <v>90</v>
      </c>
      <c r="B15" s="318">
        <f>Volume!J16</f>
        <v>263.4</v>
      </c>
      <c r="C15" s="71">
        <v>263.65</v>
      </c>
      <c r="D15" s="307">
        <f t="shared" si="0"/>
        <v>0.25</v>
      </c>
      <c r="E15" s="408">
        <f t="shared" si="2"/>
        <v>0.0009491268033409264</v>
      </c>
      <c r="F15" s="307">
        <v>0.8000000000000114</v>
      </c>
      <c r="G15" s="167">
        <f t="shared" si="1"/>
        <v>-0.5500000000000114</v>
      </c>
    </row>
    <row r="16" spans="1:7" s="70" customFormat="1" ht="13.5">
      <c r="A16" s="215" t="s">
        <v>91</v>
      </c>
      <c r="B16" s="318">
        <f>Volume!J17</f>
        <v>193.9</v>
      </c>
      <c r="C16" s="71">
        <v>194.7</v>
      </c>
      <c r="D16" s="307">
        <f t="shared" si="0"/>
        <v>0.799999999999983</v>
      </c>
      <c r="E16" s="408">
        <f t="shared" si="2"/>
        <v>0.004125838060856023</v>
      </c>
      <c r="F16" s="307">
        <v>1.1999999999999886</v>
      </c>
      <c r="G16" s="167">
        <f t="shared" si="1"/>
        <v>-0.4000000000000057</v>
      </c>
    </row>
    <row r="17" spans="1:7" s="70" customFormat="1" ht="13.5">
      <c r="A17" s="215" t="s">
        <v>44</v>
      </c>
      <c r="B17" s="318">
        <f>Volume!J18</f>
        <v>1169.85</v>
      </c>
      <c r="C17" s="71">
        <v>1170.45</v>
      </c>
      <c r="D17" s="307">
        <f t="shared" si="0"/>
        <v>0.6000000000001364</v>
      </c>
      <c r="E17" s="408">
        <f t="shared" si="2"/>
        <v>0.0005128862674703052</v>
      </c>
      <c r="F17" s="307">
        <v>5.5</v>
      </c>
      <c r="G17" s="167">
        <f t="shared" si="1"/>
        <v>-4.899999999999864</v>
      </c>
    </row>
    <row r="18" spans="1:7" s="15" customFormat="1" ht="13.5">
      <c r="A18" s="215" t="s">
        <v>152</v>
      </c>
      <c r="B18" s="318">
        <f>Volume!J19</f>
        <v>379.3</v>
      </c>
      <c r="C18" s="71">
        <v>381.4</v>
      </c>
      <c r="D18" s="307">
        <f t="shared" si="0"/>
        <v>2.099999999999966</v>
      </c>
      <c r="E18" s="408">
        <f t="shared" si="2"/>
        <v>0.005536514632217152</v>
      </c>
      <c r="F18" s="307">
        <v>2.6000000000000227</v>
      </c>
      <c r="G18" s="167">
        <f t="shared" si="1"/>
        <v>-0.5000000000000568</v>
      </c>
    </row>
    <row r="19" spans="1:7" s="15" customFormat="1" ht="13.5">
      <c r="A19" s="215" t="s">
        <v>249</v>
      </c>
      <c r="B19" s="318">
        <f>Volume!J20</f>
        <v>638.2</v>
      </c>
      <c r="C19" s="71">
        <v>641.65</v>
      </c>
      <c r="D19" s="307">
        <f t="shared" si="0"/>
        <v>3.449999999999932</v>
      </c>
      <c r="E19" s="408">
        <f t="shared" si="2"/>
        <v>0.005405828893763604</v>
      </c>
      <c r="F19" s="307">
        <v>3.1000000000000227</v>
      </c>
      <c r="G19" s="167">
        <f t="shared" si="1"/>
        <v>0.34999999999990905</v>
      </c>
    </row>
    <row r="20" spans="1:7" s="70" customFormat="1" ht="13.5">
      <c r="A20" s="215" t="s">
        <v>1</v>
      </c>
      <c r="B20" s="318">
        <f>Volume!J21</f>
        <v>2463.8</v>
      </c>
      <c r="C20" s="71">
        <v>2471.05</v>
      </c>
      <c r="D20" s="307">
        <f t="shared" si="0"/>
        <v>7.25</v>
      </c>
      <c r="E20" s="408">
        <f t="shared" si="2"/>
        <v>0.002942608978001461</v>
      </c>
      <c r="F20" s="307">
        <v>15.5</v>
      </c>
      <c r="G20" s="167">
        <f t="shared" si="1"/>
        <v>-8.25</v>
      </c>
    </row>
    <row r="21" spans="1:7" s="70" customFormat="1" ht="13.5">
      <c r="A21" s="215" t="s">
        <v>173</v>
      </c>
      <c r="B21" s="318">
        <f>Volume!J22</f>
        <v>119.7</v>
      </c>
      <c r="C21" s="71">
        <v>119.2</v>
      </c>
      <c r="D21" s="307">
        <f t="shared" si="0"/>
        <v>-0.5</v>
      </c>
      <c r="E21" s="408">
        <f t="shared" si="2"/>
        <v>-0.004177109440267335</v>
      </c>
      <c r="F21" s="307">
        <v>0.8500000000000085</v>
      </c>
      <c r="G21" s="167">
        <f t="shared" si="1"/>
        <v>-1.3500000000000085</v>
      </c>
    </row>
    <row r="22" spans="1:7" s="70" customFormat="1" ht="13.5">
      <c r="A22" s="215" t="s">
        <v>174</v>
      </c>
      <c r="B22" s="318">
        <f>Volume!J23</f>
        <v>54.15</v>
      </c>
      <c r="C22" s="71">
        <v>54.45</v>
      </c>
      <c r="D22" s="307">
        <f t="shared" si="0"/>
        <v>0.30000000000000426</v>
      </c>
      <c r="E22" s="408">
        <f t="shared" si="2"/>
        <v>0.0055401662049862285</v>
      </c>
      <c r="F22" s="307">
        <v>0.29999999999999716</v>
      </c>
      <c r="G22" s="167">
        <f t="shared" si="1"/>
        <v>7.105427357601002E-15</v>
      </c>
    </row>
    <row r="23" spans="1:7" s="70" customFormat="1" ht="13.5">
      <c r="A23" s="215" t="s">
        <v>2</v>
      </c>
      <c r="B23" s="318">
        <f>Volume!J24</f>
        <v>369.2</v>
      </c>
      <c r="C23" s="71">
        <v>371.2</v>
      </c>
      <c r="D23" s="307">
        <f t="shared" si="0"/>
        <v>2</v>
      </c>
      <c r="E23" s="408">
        <f t="shared" si="2"/>
        <v>0.005417118093174431</v>
      </c>
      <c r="F23" s="307">
        <v>0.5500000000000114</v>
      </c>
      <c r="G23" s="167">
        <f t="shared" si="1"/>
        <v>1.4499999999999886</v>
      </c>
    </row>
    <row r="24" spans="1:7" s="70" customFormat="1" ht="13.5">
      <c r="A24" s="215" t="s">
        <v>92</v>
      </c>
      <c r="B24" s="318">
        <f>Volume!J25</f>
        <v>297.85</v>
      </c>
      <c r="C24" s="71">
        <v>298.4</v>
      </c>
      <c r="D24" s="307">
        <f t="shared" si="0"/>
        <v>0.5499999999999545</v>
      </c>
      <c r="E24" s="408">
        <f t="shared" si="2"/>
        <v>0.0018465670639582156</v>
      </c>
      <c r="F24" s="307">
        <v>1.099999999999966</v>
      </c>
      <c r="G24" s="167">
        <f t="shared" si="1"/>
        <v>-0.5500000000000114</v>
      </c>
    </row>
    <row r="25" spans="1:7" s="70" customFormat="1" ht="13.5">
      <c r="A25" s="215" t="s">
        <v>153</v>
      </c>
      <c r="B25" s="318">
        <f>Volume!J26</f>
        <v>639.75</v>
      </c>
      <c r="C25" s="71">
        <v>641.55</v>
      </c>
      <c r="D25" s="307">
        <f t="shared" si="0"/>
        <v>1.7999999999999545</v>
      </c>
      <c r="E25" s="408">
        <f t="shared" si="2"/>
        <v>0.0028135990621335747</v>
      </c>
      <c r="F25" s="307">
        <v>2.050000000000068</v>
      </c>
      <c r="G25" s="167">
        <f t="shared" si="1"/>
        <v>-0.2500000000001137</v>
      </c>
    </row>
    <row r="26" spans="1:7" s="70" customFormat="1" ht="13.5">
      <c r="A26" s="215" t="s">
        <v>175</v>
      </c>
      <c r="B26" s="318">
        <f>Volume!J27</f>
        <v>336.45</v>
      </c>
      <c r="C26" s="71">
        <v>338</v>
      </c>
      <c r="D26" s="307">
        <f t="shared" si="0"/>
        <v>1.5500000000000114</v>
      </c>
      <c r="E26" s="408">
        <f t="shared" si="2"/>
        <v>0.004606925248922608</v>
      </c>
      <c r="F26" s="307">
        <v>2.25</v>
      </c>
      <c r="G26" s="167">
        <f t="shared" si="1"/>
        <v>-0.6999999999999886</v>
      </c>
    </row>
    <row r="27" spans="1:7" s="70" customFormat="1" ht="13.5">
      <c r="A27" s="215" t="s">
        <v>176</v>
      </c>
      <c r="B27" s="318">
        <f>Volume!J28</f>
        <v>34.1</v>
      </c>
      <c r="C27" s="71">
        <v>34.15</v>
      </c>
      <c r="D27" s="307">
        <f t="shared" si="0"/>
        <v>0.04999999999999716</v>
      </c>
      <c r="E27" s="408">
        <f t="shared" si="2"/>
        <v>0.0014662756598239634</v>
      </c>
      <c r="F27" s="307">
        <v>0.19999999999999574</v>
      </c>
      <c r="G27" s="167">
        <f t="shared" si="1"/>
        <v>-0.14999999999999858</v>
      </c>
    </row>
    <row r="28" spans="1:7" s="70" customFormat="1" ht="13.5">
      <c r="A28" s="215" t="s">
        <v>3</v>
      </c>
      <c r="B28" s="318">
        <f>Volume!J29</f>
        <v>263</v>
      </c>
      <c r="C28" s="71">
        <v>263.1</v>
      </c>
      <c r="D28" s="307">
        <f t="shared" si="0"/>
        <v>0.10000000000002274</v>
      </c>
      <c r="E28" s="408">
        <f t="shared" si="2"/>
        <v>0.0003802281368822157</v>
      </c>
      <c r="F28" s="307">
        <v>0.75</v>
      </c>
      <c r="G28" s="167">
        <f t="shared" si="1"/>
        <v>-0.6499999999999773</v>
      </c>
    </row>
    <row r="29" spans="1:7" s="70" customFormat="1" ht="13.5">
      <c r="A29" s="215" t="s">
        <v>235</v>
      </c>
      <c r="B29" s="318">
        <f>Volume!J30</f>
        <v>378.9</v>
      </c>
      <c r="C29" s="71">
        <v>381.4</v>
      </c>
      <c r="D29" s="307">
        <f t="shared" si="0"/>
        <v>2.5</v>
      </c>
      <c r="E29" s="408">
        <f t="shared" si="2"/>
        <v>0.0065980469780944845</v>
      </c>
      <c r="F29" s="307">
        <v>2.6999999999999886</v>
      </c>
      <c r="G29" s="167">
        <f t="shared" si="1"/>
        <v>-0.19999999999998863</v>
      </c>
    </row>
    <row r="30" spans="1:7" s="70" customFormat="1" ht="13.5">
      <c r="A30" s="215" t="s">
        <v>177</v>
      </c>
      <c r="B30" s="318">
        <f>Volume!J31</f>
        <v>398.3</v>
      </c>
      <c r="C30" s="71">
        <v>400.5</v>
      </c>
      <c r="D30" s="307">
        <f t="shared" si="0"/>
        <v>2.1999999999999886</v>
      </c>
      <c r="E30" s="408">
        <f t="shared" si="2"/>
        <v>0.005523474767762964</v>
      </c>
      <c r="F30" s="307">
        <v>1.5</v>
      </c>
      <c r="G30" s="167">
        <f t="shared" si="1"/>
        <v>0.6999999999999886</v>
      </c>
    </row>
    <row r="31" spans="1:7" s="70" customFormat="1" ht="13.5">
      <c r="A31" s="215" t="s">
        <v>199</v>
      </c>
      <c r="B31" s="318">
        <f>Volume!J32</f>
        <v>282.2</v>
      </c>
      <c r="C31" s="71">
        <v>284</v>
      </c>
      <c r="D31" s="307">
        <f t="shared" si="0"/>
        <v>1.8000000000000114</v>
      </c>
      <c r="E31" s="408">
        <f t="shared" si="2"/>
        <v>0.006378454996456454</v>
      </c>
      <c r="F31" s="307">
        <v>1.4500000000000455</v>
      </c>
      <c r="G31" s="167">
        <f t="shared" si="1"/>
        <v>0.3499999999999659</v>
      </c>
    </row>
    <row r="32" spans="1:7" s="70" customFormat="1" ht="13.5">
      <c r="A32" s="215" t="s">
        <v>236</v>
      </c>
      <c r="B32" s="318">
        <f>Volume!J33</f>
        <v>141.8</v>
      </c>
      <c r="C32" s="71">
        <v>142.6</v>
      </c>
      <c r="D32" s="307">
        <f t="shared" si="0"/>
        <v>0.799999999999983</v>
      </c>
      <c r="E32" s="408">
        <f t="shared" si="2"/>
        <v>0.005641748942171953</v>
      </c>
      <c r="F32" s="307">
        <v>0.75</v>
      </c>
      <c r="G32" s="167">
        <f t="shared" si="1"/>
        <v>0.04999999999998295</v>
      </c>
    </row>
    <row r="33" spans="1:7" s="70" customFormat="1" ht="13.5">
      <c r="A33" s="215" t="s">
        <v>178</v>
      </c>
      <c r="B33" s="318">
        <f>Volume!J34</f>
        <v>3014</v>
      </c>
      <c r="C33" s="71">
        <v>3030.25</v>
      </c>
      <c r="D33" s="307">
        <f t="shared" si="0"/>
        <v>16.25</v>
      </c>
      <c r="E33" s="408">
        <f t="shared" si="2"/>
        <v>0.005391506303915063</v>
      </c>
      <c r="F33" s="307">
        <v>15.25</v>
      </c>
      <c r="G33" s="167">
        <f t="shared" si="1"/>
        <v>1</v>
      </c>
    </row>
    <row r="34" spans="1:7" s="70" customFormat="1" ht="13.5">
      <c r="A34" s="215" t="s">
        <v>210</v>
      </c>
      <c r="B34" s="318">
        <f>Volume!J35</f>
        <v>737.25</v>
      </c>
      <c r="C34" s="71">
        <v>735.65</v>
      </c>
      <c r="D34" s="307">
        <f t="shared" si="0"/>
        <v>-1.6000000000000227</v>
      </c>
      <c r="E34" s="408">
        <f t="shared" si="2"/>
        <v>-0.0021702271956595765</v>
      </c>
      <c r="F34" s="307">
        <v>0.8000000000000682</v>
      </c>
      <c r="G34" s="167">
        <f t="shared" si="1"/>
        <v>-2.400000000000091</v>
      </c>
    </row>
    <row r="35" spans="1:8" s="26" customFormat="1" ht="13.5">
      <c r="A35" s="215" t="s">
        <v>237</v>
      </c>
      <c r="B35" s="318">
        <f>Volume!J36</f>
        <v>114.6</v>
      </c>
      <c r="C35" s="71">
        <v>117</v>
      </c>
      <c r="D35" s="307">
        <f aca="true" t="shared" si="3" ref="D35:D65">C35-B35</f>
        <v>2.4000000000000057</v>
      </c>
      <c r="E35" s="408">
        <f t="shared" si="2"/>
        <v>0.0209424083769634</v>
      </c>
      <c r="F35" s="307">
        <v>2.25</v>
      </c>
      <c r="G35" s="167">
        <f t="shared" si="1"/>
        <v>0.15000000000000568</v>
      </c>
      <c r="H35" s="70"/>
    </row>
    <row r="36" spans="1:7" s="70" customFormat="1" ht="13.5">
      <c r="A36" s="215" t="s">
        <v>179</v>
      </c>
      <c r="B36" s="318">
        <f>Volume!J37</f>
        <v>51.2</v>
      </c>
      <c r="C36" s="71">
        <v>51.35</v>
      </c>
      <c r="D36" s="307">
        <f t="shared" si="3"/>
        <v>0.14999999999999858</v>
      </c>
      <c r="E36" s="408">
        <f t="shared" si="2"/>
        <v>0.0029296874999999722</v>
      </c>
      <c r="F36" s="307">
        <v>0.04999999999999716</v>
      </c>
      <c r="G36" s="167">
        <f t="shared" si="1"/>
        <v>0.10000000000000142</v>
      </c>
    </row>
    <row r="37" spans="1:7" s="70" customFormat="1" ht="13.5">
      <c r="A37" s="215" t="s">
        <v>180</v>
      </c>
      <c r="B37" s="318">
        <f>Volume!J38</f>
        <v>217.3</v>
      </c>
      <c r="C37" s="71">
        <v>218.9</v>
      </c>
      <c r="D37" s="307">
        <f t="shared" si="3"/>
        <v>1.5999999999999943</v>
      </c>
      <c r="E37" s="408">
        <f t="shared" si="2"/>
        <v>0.00736309249884949</v>
      </c>
      <c r="F37" s="307">
        <v>1.6999999999999886</v>
      </c>
      <c r="G37" s="167">
        <f t="shared" si="1"/>
        <v>-0.09999999999999432</v>
      </c>
    </row>
    <row r="38" spans="1:7" s="70" customFormat="1" ht="13.5">
      <c r="A38" s="215" t="s">
        <v>103</v>
      </c>
      <c r="B38" s="318">
        <f>Volume!J39</f>
        <v>259.05</v>
      </c>
      <c r="C38" s="71">
        <v>258.15</v>
      </c>
      <c r="D38" s="307">
        <f t="shared" si="3"/>
        <v>-0.9000000000000341</v>
      </c>
      <c r="E38" s="408">
        <f t="shared" si="2"/>
        <v>-0.0034742327735959623</v>
      </c>
      <c r="F38" s="307">
        <v>-0.75</v>
      </c>
      <c r="G38" s="167">
        <f t="shared" si="1"/>
        <v>-0.1500000000000341</v>
      </c>
    </row>
    <row r="39" spans="1:7" s="70" customFormat="1" ht="13.5">
      <c r="A39" s="215" t="s">
        <v>238</v>
      </c>
      <c r="B39" s="318">
        <f>Volume!J40</f>
        <v>1112.95</v>
      </c>
      <c r="C39" s="71">
        <v>1117.75</v>
      </c>
      <c r="D39" s="307">
        <f t="shared" si="3"/>
        <v>4.7999999999999545</v>
      </c>
      <c r="E39" s="408">
        <f t="shared" si="2"/>
        <v>0.004312862213037382</v>
      </c>
      <c r="F39" s="307">
        <v>7.5</v>
      </c>
      <c r="G39" s="167">
        <f t="shared" si="1"/>
        <v>-2.7000000000000455</v>
      </c>
    </row>
    <row r="40" spans="1:7" s="70" customFormat="1" ht="13.5">
      <c r="A40" s="215" t="s">
        <v>250</v>
      </c>
      <c r="B40" s="318">
        <f>Volume!J41</f>
        <v>370.3</v>
      </c>
      <c r="C40" s="71">
        <v>371.7</v>
      </c>
      <c r="D40" s="307">
        <f t="shared" si="3"/>
        <v>1.3999999999999773</v>
      </c>
      <c r="E40" s="408">
        <f t="shared" si="2"/>
        <v>0.0037807183364838705</v>
      </c>
      <c r="F40" s="307">
        <v>1.3999999999999773</v>
      </c>
      <c r="G40" s="167">
        <f t="shared" si="1"/>
        <v>0</v>
      </c>
    </row>
    <row r="41" spans="1:7" s="70" customFormat="1" ht="13.5">
      <c r="A41" s="215" t="s">
        <v>181</v>
      </c>
      <c r="B41" s="318">
        <f>Volume!J42</f>
        <v>97.4</v>
      </c>
      <c r="C41" s="71">
        <v>98</v>
      </c>
      <c r="D41" s="307">
        <f t="shared" si="3"/>
        <v>0.5999999999999943</v>
      </c>
      <c r="E41" s="408">
        <f t="shared" si="2"/>
        <v>0.006160164271047169</v>
      </c>
      <c r="F41" s="307">
        <v>0.5</v>
      </c>
      <c r="G41" s="167">
        <f t="shared" si="1"/>
        <v>0.09999999999999432</v>
      </c>
    </row>
    <row r="42" spans="1:7" s="70" customFormat="1" ht="13.5">
      <c r="A42" s="215" t="s">
        <v>239</v>
      </c>
      <c r="B42" s="318">
        <f>Volume!J43</f>
        <v>2676.85</v>
      </c>
      <c r="C42" s="71">
        <v>2691.85</v>
      </c>
      <c r="D42" s="307">
        <f t="shared" si="3"/>
        <v>15</v>
      </c>
      <c r="E42" s="408">
        <f t="shared" si="2"/>
        <v>0.005603601247735211</v>
      </c>
      <c r="F42" s="307">
        <v>14.949999999999818</v>
      </c>
      <c r="G42" s="167">
        <f t="shared" si="1"/>
        <v>0.0500000000001819</v>
      </c>
    </row>
    <row r="43" spans="1:7" s="70" customFormat="1" ht="13.5">
      <c r="A43" s="215" t="s">
        <v>211</v>
      </c>
      <c r="B43" s="318">
        <f>Volume!J44</f>
        <v>137.8</v>
      </c>
      <c r="C43" s="71">
        <v>138</v>
      </c>
      <c r="D43" s="307">
        <f t="shared" si="3"/>
        <v>0.19999999999998863</v>
      </c>
      <c r="E43" s="408">
        <f t="shared" si="2"/>
        <v>0.0014513788098692933</v>
      </c>
      <c r="F43" s="307">
        <v>0.09999999999999432</v>
      </c>
      <c r="G43" s="167">
        <f t="shared" si="1"/>
        <v>0.09999999999999432</v>
      </c>
    </row>
    <row r="44" spans="1:7" s="70" customFormat="1" ht="13.5">
      <c r="A44" s="215" t="s">
        <v>213</v>
      </c>
      <c r="B44" s="318">
        <f>Volume!J45</f>
        <v>645.6</v>
      </c>
      <c r="C44" s="71">
        <v>645.5</v>
      </c>
      <c r="D44" s="307">
        <f t="shared" si="3"/>
        <v>-0.10000000000002274</v>
      </c>
      <c r="E44" s="408">
        <f t="shared" si="2"/>
        <v>-0.00015489467162333137</v>
      </c>
      <c r="F44" s="307">
        <v>2.800000000000068</v>
      </c>
      <c r="G44" s="167">
        <f t="shared" si="1"/>
        <v>-2.900000000000091</v>
      </c>
    </row>
    <row r="45" spans="1:7" s="70" customFormat="1" ht="13.5">
      <c r="A45" s="215" t="s">
        <v>4</v>
      </c>
      <c r="B45" s="318">
        <f>Volume!J46</f>
        <v>1638.45</v>
      </c>
      <c r="C45" s="71">
        <v>1639.85</v>
      </c>
      <c r="D45" s="307">
        <f t="shared" si="3"/>
        <v>1.3999999999998636</v>
      </c>
      <c r="E45" s="408">
        <f t="shared" si="2"/>
        <v>0.0008544661112636111</v>
      </c>
      <c r="F45" s="307">
        <v>6.7999999999999545</v>
      </c>
      <c r="G45" s="167">
        <f t="shared" si="1"/>
        <v>-5.400000000000091</v>
      </c>
    </row>
    <row r="46" spans="1:7" s="70" customFormat="1" ht="13.5">
      <c r="A46" s="215" t="s">
        <v>93</v>
      </c>
      <c r="B46" s="318">
        <f>Volume!J47</f>
        <v>1077.5</v>
      </c>
      <c r="C46" s="71">
        <v>1082.25</v>
      </c>
      <c r="D46" s="307">
        <f t="shared" si="3"/>
        <v>4.75</v>
      </c>
      <c r="E46" s="408">
        <f t="shared" si="2"/>
        <v>0.004408352668213457</v>
      </c>
      <c r="F46" s="307">
        <v>3.599999999999909</v>
      </c>
      <c r="G46" s="167">
        <f t="shared" si="1"/>
        <v>1.150000000000091</v>
      </c>
    </row>
    <row r="47" spans="1:7" s="70" customFormat="1" ht="13.5">
      <c r="A47" s="215" t="s">
        <v>212</v>
      </c>
      <c r="B47" s="318">
        <f>Volume!J48</f>
        <v>730.15</v>
      </c>
      <c r="C47" s="71">
        <v>729.85</v>
      </c>
      <c r="D47" s="307">
        <f t="shared" si="3"/>
        <v>-0.2999999999999545</v>
      </c>
      <c r="E47" s="408">
        <f t="shared" si="2"/>
        <v>-0.00041087447784695546</v>
      </c>
      <c r="F47" s="307">
        <v>2.25</v>
      </c>
      <c r="G47" s="167">
        <f t="shared" si="1"/>
        <v>-2.5499999999999545</v>
      </c>
    </row>
    <row r="48" spans="1:7" s="70" customFormat="1" ht="13.5">
      <c r="A48" s="215" t="s">
        <v>5</v>
      </c>
      <c r="B48" s="318">
        <f>Volume!J49</f>
        <v>174.95</v>
      </c>
      <c r="C48" s="71">
        <v>175.6</v>
      </c>
      <c r="D48" s="307">
        <f t="shared" si="3"/>
        <v>0.6500000000000057</v>
      </c>
      <c r="E48" s="408">
        <f t="shared" si="2"/>
        <v>0.0037153472420691953</v>
      </c>
      <c r="F48" s="307">
        <v>0.950000000000017</v>
      </c>
      <c r="G48" s="167">
        <f t="shared" si="1"/>
        <v>-0.30000000000001137</v>
      </c>
    </row>
    <row r="49" spans="1:7" s="70" customFormat="1" ht="13.5">
      <c r="A49" s="215" t="s">
        <v>214</v>
      </c>
      <c r="B49" s="318">
        <f>Volume!J50</f>
        <v>245</v>
      </c>
      <c r="C49" s="71">
        <v>246.15</v>
      </c>
      <c r="D49" s="307">
        <f t="shared" si="3"/>
        <v>1.1500000000000057</v>
      </c>
      <c r="E49" s="408">
        <f t="shared" si="2"/>
        <v>0.0046938775510204315</v>
      </c>
      <c r="F49" s="307">
        <v>-0.5500000000000114</v>
      </c>
      <c r="G49" s="167">
        <f t="shared" si="1"/>
        <v>1.700000000000017</v>
      </c>
    </row>
    <row r="50" spans="1:7" s="70" customFormat="1" ht="13.5">
      <c r="A50" s="215" t="s">
        <v>215</v>
      </c>
      <c r="B50" s="318">
        <f>Volume!J51</f>
        <v>316.35</v>
      </c>
      <c r="C50" s="71">
        <v>316.5</v>
      </c>
      <c r="D50" s="307">
        <f t="shared" si="3"/>
        <v>0.14999999999997726</v>
      </c>
      <c r="E50" s="408">
        <f t="shared" si="2"/>
        <v>0.00047415836889513907</v>
      </c>
      <c r="F50" s="307">
        <v>-0.10000000000002274</v>
      </c>
      <c r="G50" s="167">
        <f t="shared" si="1"/>
        <v>0.25</v>
      </c>
    </row>
    <row r="51" spans="1:7" s="70" customFormat="1" ht="13.5">
      <c r="A51" s="215" t="s">
        <v>57</v>
      </c>
      <c r="B51" s="318">
        <f>Volume!J52</f>
        <v>1546.4</v>
      </c>
      <c r="C51" s="71">
        <v>1552.2</v>
      </c>
      <c r="D51" s="307">
        <f t="shared" si="3"/>
        <v>5.7999999999999545</v>
      </c>
      <c r="E51" s="408">
        <f t="shared" si="2"/>
        <v>0.0037506466632177666</v>
      </c>
      <c r="F51" s="307">
        <v>9.349999999999909</v>
      </c>
      <c r="G51" s="167">
        <f t="shared" si="1"/>
        <v>-3.5499999999999545</v>
      </c>
    </row>
    <row r="52" spans="1:7" s="70" customFormat="1" ht="13.5">
      <c r="A52" s="215" t="s">
        <v>216</v>
      </c>
      <c r="B52" s="318">
        <f>Volume!J53</f>
        <v>880.05</v>
      </c>
      <c r="C52" s="71">
        <v>881.15</v>
      </c>
      <c r="D52" s="307">
        <f t="shared" si="3"/>
        <v>1.1000000000000227</v>
      </c>
      <c r="E52" s="408">
        <f t="shared" si="2"/>
        <v>0.0012499289813079062</v>
      </c>
      <c r="F52" s="307">
        <v>2.8500000000000227</v>
      </c>
      <c r="G52" s="167">
        <f t="shared" si="1"/>
        <v>-1.75</v>
      </c>
    </row>
    <row r="53" spans="1:7" s="70" customFormat="1" ht="13.5">
      <c r="A53" s="215" t="s">
        <v>156</v>
      </c>
      <c r="B53" s="318">
        <f>Volume!J54</f>
        <v>77.55</v>
      </c>
      <c r="C53" s="71">
        <v>77.9</v>
      </c>
      <c r="D53" s="307">
        <f t="shared" si="3"/>
        <v>0.3500000000000085</v>
      </c>
      <c r="E53" s="408">
        <f t="shared" si="2"/>
        <v>0.004513217279174836</v>
      </c>
      <c r="F53" s="307">
        <v>0.20000000000000284</v>
      </c>
      <c r="G53" s="167">
        <f t="shared" si="1"/>
        <v>0.15000000000000568</v>
      </c>
    </row>
    <row r="54" spans="1:7" s="70" customFormat="1" ht="13.5">
      <c r="A54" s="215" t="s">
        <v>200</v>
      </c>
      <c r="B54" s="318">
        <f>Volume!J55</f>
        <v>77.95</v>
      </c>
      <c r="C54" s="71">
        <v>78.25</v>
      </c>
      <c r="D54" s="307">
        <f t="shared" si="3"/>
        <v>0.29999999999999716</v>
      </c>
      <c r="E54" s="408">
        <f t="shared" si="2"/>
        <v>0.0038486209108402458</v>
      </c>
      <c r="F54" s="307">
        <v>0.25</v>
      </c>
      <c r="G54" s="167">
        <f t="shared" si="1"/>
        <v>0.04999999999999716</v>
      </c>
    </row>
    <row r="55" spans="1:8" s="26" customFormat="1" ht="13.5">
      <c r="A55" s="215" t="s">
        <v>191</v>
      </c>
      <c r="B55" s="318">
        <f>Volume!J56</f>
        <v>13.3</v>
      </c>
      <c r="C55" s="71">
        <v>13.4</v>
      </c>
      <c r="D55" s="307">
        <f t="shared" si="3"/>
        <v>0.09999999999999964</v>
      </c>
      <c r="E55" s="408">
        <f t="shared" si="2"/>
        <v>0.007518796992481176</v>
      </c>
      <c r="F55" s="307">
        <v>0.15</v>
      </c>
      <c r="G55" s="167">
        <f t="shared" si="1"/>
        <v>-0.05000000000000035</v>
      </c>
      <c r="H55" s="70"/>
    </row>
    <row r="56" spans="1:7" s="70" customFormat="1" ht="13.5">
      <c r="A56" s="215" t="s">
        <v>157</v>
      </c>
      <c r="B56" s="318">
        <f>Volume!J57</f>
        <v>152.6</v>
      </c>
      <c r="C56" s="71">
        <v>152.5</v>
      </c>
      <c r="D56" s="307">
        <f t="shared" si="3"/>
        <v>-0.09999999999999432</v>
      </c>
      <c r="E56" s="408">
        <f t="shared" si="2"/>
        <v>-0.0006553079947574989</v>
      </c>
      <c r="F56" s="307">
        <v>0.09999999999999432</v>
      </c>
      <c r="G56" s="167">
        <f t="shared" si="1"/>
        <v>-0.19999999999998863</v>
      </c>
    </row>
    <row r="57" spans="1:8" s="26" customFormat="1" ht="13.5">
      <c r="A57" s="215" t="s">
        <v>192</v>
      </c>
      <c r="B57" s="318">
        <f>Volume!J58</f>
        <v>225.25</v>
      </c>
      <c r="C57" s="71">
        <v>226.25</v>
      </c>
      <c r="D57" s="307">
        <f t="shared" si="3"/>
        <v>1</v>
      </c>
      <c r="E57" s="408">
        <f t="shared" si="2"/>
        <v>0.004439511653718091</v>
      </c>
      <c r="F57" s="307">
        <v>1.0500000000000114</v>
      </c>
      <c r="G57" s="167">
        <f t="shared" si="1"/>
        <v>-0.05000000000001137</v>
      </c>
      <c r="H57" s="70"/>
    </row>
    <row r="58" spans="1:7" s="70" customFormat="1" ht="13.5">
      <c r="A58" s="215" t="s">
        <v>182</v>
      </c>
      <c r="B58" s="318">
        <f>Volume!J59</f>
        <v>44.3</v>
      </c>
      <c r="C58" s="71">
        <v>44.7</v>
      </c>
      <c r="D58" s="307">
        <f t="shared" si="3"/>
        <v>0.4000000000000057</v>
      </c>
      <c r="E58" s="408">
        <f t="shared" si="2"/>
        <v>0.009029345372460626</v>
      </c>
      <c r="F58" s="307">
        <v>0.25</v>
      </c>
      <c r="G58" s="167">
        <f t="shared" si="1"/>
        <v>0.15000000000000568</v>
      </c>
    </row>
    <row r="59" spans="1:7" s="70" customFormat="1" ht="13.5">
      <c r="A59" s="215" t="s">
        <v>217</v>
      </c>
      <c r="B59" s="318">
        <f>Volume!J60</f>
        <v>2225.55</v>
      </c>
      <c r="C59" s="71">
        <v>2228.2</v>
      </c>
      <c r="D59" s="307">
        <f t="shared" si="3"/>
        <v>2.649999999999636</v>
      </c>
      <c r="E59" s="408">
        <f t="shared" si="2"/>
        <v>0.00119071690143993</v>
      </c>
      <c r="F59" s="307">
        <v>-10.050000000000182</v>
      </c>
      <c r="G59" s="167">
        <f t="shared" si="1"/>
        <v>12.699999999999818</v>
      </c>
    </row>
    <row r="60" spans="1:7" s="70" customFormat="1" ht="13.5">
      <c r="A60" s="215" t="s">
        <v>158</v>
      </c>
      <c r="B60" s="318">
        <f>Volume!J61</f>
        <v>115.05</v>
      </c>
      <c r="C60" s="71">
        <v>115.85</v>
      </c>
      <c r="D60" s="307">
        <f t="shared" si="3"/>
        <v>0.7999999999999972</v>
      </c>
      <c r="E60" s="408">
        <f t="shared" si="2"/>
        <v>0.006953498478922183</v>
      </c>
      <c r="F60" s="307">
        <v>0.20000000000000284</v>
      </c>
      <c r="G60" s="167">
        <f t="shared" si="1"/>
        <v>0.5999999999999943</v>
      </c>
    </row>
    <row r="61" spans="1:7" s="70" customFormat="1" ht="13.5">
      <c r="A61" s="215" t="s">
        <v>104</v>
      </c>
      <c r="B61" s="318">
        <f>Volume!J62</f>
        <v>503.95</v>
      </c>
      <c r="C61" s="71">
        <v>505.7</v>
      </c>
      <c r="D61" s="307">
        <f t="shared" si="3"/>
        <v>1.75</v>
      </c>
      <c r="E61" s="408">
        <f t="shared" si="2"/>
        <v>0.0034725667228891755</v>
      </c>
      <c r="F61" s="307">
        <v>0.7999999999999545</v>
      </c>
      <c r="G61" s="167">
        <f t="shared" si="1"/>
        <v>0.9500000000000455</v>
      </c>
    </row>
    <row r="62" spans="1:7" s="70" customFormat="1" ht="13.5">
      <c r="A62" s="215" t="s">
        <v>48</v>
      </c>
      <c r="B62" s="318">
        <f>Volume!J63</f>
        <v>284.1</v>
      </c>
      <c r="C62" s="71">
        <v>284.6</v>
      </c>
      <c r="D62" s="307">
        <f t="shared" si="3"/>
        <v>0.5</v>
      </c>
      <c r="E62" s="408">
        <f t="shared" si="2"/>
        <v>0.0017599436818021821</v>
      </c>
      <c r="F62" s="307">
        <v>1.6999999999999886</v>
      </c>
      <c r="G62" s="167">
        <f t="shared" si="1"/>
        <v>-1.1999999999999886</v>
      </c>
    </row>
    <row r="63" spans="1:7" s="70" customFormat="1" ht="13.5">
      <c r="A63" s="215" t="s">
        <v>6</v>
      </c>
      <c r="B63" s="318">
        <f>Volume!J64</f>
        <v>181.35</v>
      </c>
      <c r="C63" s="71">
        <v>182.5</v>
      </c>
      <c r="D63" s="307">
        <f t="shared" si="3"/>
        <v>1.1500000000000057</v>
      </c>
      <c r="E63" s="408">
        <f t="shared" si="2"/>
        <v>0.0063413289219741145</v>
      </c>
      <c r="F63" s="307">
        <v>0.5</v>
      </c>
      <c r="G63" s="167">
        <f t="shared" si="1"/>
        <v>0.6500000000000057</v>
      </c>
    </row>
    <row r="64" spans="1:8" s="26" customFormat="1" ht="13.5">
      <c r="A64" s="215" t="s">
        <v>193</v>
      </c>
      <c r="B64" s="318">
        <f>Volume!J65</f>
        <v>388.55</v>
      </c>
      <c r="C64" s="71">
        <v>389.25</v>
      </c>
      <c r="D64" s="307">
        <f t="shared" si="3"/>
        <v>0.6999999999999886</v>
      </c>
      <c r="E64" s="408">
        <f t="shared" si="2"/>
        <v>0.0018015699395186942</v>
      </c>
      <c r="F64" s="307">
        <v>-2.849999999999966</v>
      </c>
      <c r="G64" s="167">
        <f aca="true" t="shared" si="4" ref="G64:G125">D64-F64</f>
        <v>3.5499999999999545</v>
      </c>
      <c r="H64" s="70"/>
    </row>
    <row r="65" spans="1:7" s="70" customFormat="1" ht="13.5">
      <c r="A65" s="215" t="s">
        <v>183</v>
      </c>
      <c r="B65" s="318">
        <f>Volume!J66</f>
        <v>544.65</v>
      </c>
      <c r="C65" s="71">
        <v>546.8</v>
      </c>
      <c r="D65" s="307">
        <f t="shared" si="3"/>
        <v>2.1499999999999773</v>
      </c>
      <c r="E65" s="408">
        <f aca="true" t="shared" si="5" ref="E65:E125">D65/B65</f>
        <v>0.003947489213256178</v>
      </c>
      <c r="F65" s="307">
        <v>5</v>
      </c>
      <c r="G65" s="167">
        <f t="shared" si="4"/>
        <v>-2.8500000000000227</v>
      </c>
    </row>
    <row r="66" spans="1:7" s="70" customFormat="1" ht="13.5">
      <c r="A66" s="215" t="s">
        <v>147</v>
      </c>
      <c r="B66" s="318">
        <f>Volume!J67</f>
        <v>719.5</v>
      </c>
      <c r="C66" s="71">
        <v>719.2</v>
      </c>
      <c r="D66" s="307">
        <f aca="true" t="shared" si="6" ref="D66:D97">C66-B66</f>
        <v>-0.2999999999999545</v>
      </c>
      <c r="E66" s="408">
        <f t="shared" si="5"/>
        <v>-0.0004169562195968791</v>
      </c>
      <c r="F66" s="307">
        <v>3.8500000000000227</v>
      </c>
      <c r="G66" s="167">
        <f t="shared" si="4"/>
        <v>-4.149999999999977</v>
      </c>
    </row>
    <row r="67" spans="1:7" s="70" customFormat="1" ht="13.5">
      <c r="A67" s="215" t="s">
        <v>159</v>
      </c>
      <c r="B67" s="318">
        <f>Volume!J68</f>
        <v>1980.85</v>
      </c>
      <c r="C67" s="71">
        <v>1990.6</v>
      </c>
      <c r="D67" s="307">
        <f t="shared" si="6"/>
        <v>9.75</v>
      </c>
      <c r="E67" s="408">
        <f t="shared" si="5"/>
        <v>0.004922129388898706</v>
      </c>
      <c r="F67" s="307">
        <v>13.599999999999909</v>
      </c>
      <c r="G67" s="167">
        <f t="shared" si="4"/>
        <v>-3.849999999999909</v>
      </c>
    </row>
    <row r="68" spans="1:7" s="70" customFormat="1" ht="13.5">
      <c r="A68" s="215" t="s">
        <v>148</v>
      </c>
      <c r="B68" s="318">
        <f>Volume!J69</f>
        <v>31.9</v>
      </c>
      <c r="C68" s="71">
        <v>32.2</v>
      </c>
      <c r="D68" s="307">
        <f t="shared" si="6"/>
        <v>0.30000000000000426</v>
      </c>
      <c r="E68" s="408">
        <f t="shared" si="5"/>
        <v>0.009404388714733676</v>
      </c>
      <c r="F68" s="307">
        <v>0.20000000000000284</v>
      </c>
      <c r="G68" s="167">
        <f t="shared" si="4"/>
        <v>0.10000000000000142</v>
      </c>
    </row>
    <row r="69" spans="1:7" s="70" customFormat="1" ht="13.5">
      <c r="A69" s="215" t="s">
        <v>184</v>
      </c>
      <c r="B69" s="318">
        <f>Volume!J70</f>
        <v>118.7</v>
      </c>
      <c r="C69" s="71">
        <v>119.25</v>
      </c>
      <c r="D69" s="307">
        <f t="shared" si="6"/>
        <v>0.5499999999999972</v>
      </c>
      <c r="E69" s="408">
        <f t="shared" si="5"/>
        <v>0.004633529907329377</v>
      </c>
      <c r="F69" s="307">
        <v>0.5</v>
      </c>
      <c r="G69" s="167">
        <f t="shared" si="4"/>
        <v>0.04999999999999716</v>
      </c>
    </row>
    <row r="70" spans="1:8" s="26" customFormat="1" ht="13.5">
      <c r="A70" s="215" t="s">
        <v>194</v>
      </c>
      <c r="B70" s="318">
        <f>Volume!J71</f>
        <v>114.2</v>
      </c>
      <c r="C70" s="71">
        <v>115.1</v>
      </c>
      <c r="D70" s="307">
        <f t="shared" si="6"/>
        <v>0.8999999999999915</v>
      </c>
      <c r="E70" s="408">
        <f t="shared" si="5"/>
        <v>0.007880910683012185</v>
      </c>
      <c r="F70" s="307">
        <v>0.5499999999999972</v>
      </c>
      <c r="G70" s="167">
        <f t="shared" si="4"/>
        <v>0.3499999999999943</v>
      </c>
      <c r="H70" s="70"/>
    </row>
    <row r="71" spans="1:7" s="70" customFormat="1" ht="13.5">
      <c r="A71" s="215" t="s">
        <v>160</v>
      </c>
      <c r="B71" s="318">
        <f>Volume!J72</f>
        <v>171.05</v>
      </c>
      <c r="C71" s="71">
        <v>171.6</v>
      </c>
      <c r="D71" s="307">
        <f t="shared" si="6"/>
        <v>0.549999999999983</v>
      </c>
      <c r="E71" s="408">
        <f t="shared" si="5"/>
        <v>0.0032154340836011864</v>
      </c>
      <c r="F71" s="307">
        <v>0.6499999999999773</v>
      </c>
      <c r="G71" s="167">
        <f t="shared" si="4"/>
        <v>-0.09999999999999432</v>
      </c>
    </row>
    <row r="72" spans="1:7" s="70" customFormat="1" ht="13.5">
      <c r="A72" s="215" t="s">
        <v>226</v>
      </c>
      <c r="B72" s="318">
        <f>Volume!J73</f>
        <v>1373.95</v>
      </c>
      <c r="C72" s="71">
        <v>1377.8</v>
      </c>
      <c r="D72" s="307">
        <f t="shared" si="6"/>
        <v>3.849999999999909</v>
      </c>
      <c r="E72" s="408">
        <f t="shared" si="5"/>
        <v>0.002802139815859317</v>
      </c>
      <c r="F72" s="307">
        <v>2.9500000000000455</v>
      </c>
      <c r="G72" s="167">
        <f t="shared" si="4"/>
        <v>0.8999999999998636</v>
      </c>
    </row>
    <row r="73" spans="1:7" s="70" customFormat="1" ht="13.5">
      <c r="A73" s="215" t="s">
        <v>7</v>
      </c>
      <c r="B73" s="318">
        <f>Volume!J74</f>
        <v>839.8</v>
      </c>
      <c r="C73" s="71">
        <v>842.1</v>
      </c>
      <c r="D73" s="307">
        <f t="shared" si="6"/>
        <v>2.300000000000068</v>
      </c>
      <c r="E73" s="408">
        <f t="shared" si="5"/>
        <v>0.0027387473207907457</v>
      </c>
      <c r="F73" s="307">
        <v>4.699999999999932</v>
      </c>
      <c r="G73" s="167">
        <f t="shared" si="4"/>
        <v>-2.3999999999998636</v>
      </c>
    </row>
    <row r="74" spans="1:7" s="70" customFormat="1" ht="13.5">
      <c r="A74" s="215" t="s">
        <v>185</v>
      </c>
      <c r="B74" s="318">
        <f>Volume!J75</f>
        <v>454.3</v>
      </c>
      <c r="C74" s="71">
        <v>456.85</v>
      </c>
      <c r="D74" s="307">
        <f t="shared" si="6"/>
        <v>2.5500000000000114</v>
      </c>
      <c r="E74" s="408">
        <f t="shared" si="5"/>
        <v>0.005613031036759876</v>
      </c>
      <c r="F74" s="307">
        <v>3.1999999999999886</v>
      </c>
      <c r="G74" s="167">
        <f t="shared" si="4"/>
        <v>-0.6499999999999773</v>
      </c>
    </row>
    <row r="75" spans="1:7" s="70" customFormat="1" ht="13.5">
      <c r="A75" s="215" t="s">
        <v>240</v>
      </c>
      <c r="B75" s="318">
        <f>Volume!J76</f>
        <v>896.75</v>
      </c>
      <c r="C75" s="71">
        <v>898.4</v>
      </c>
      <c r="D75" s="307">
        <f t="shared" si="6"/>
        <v>1.6499999999999773</v>
      </c>
      <c r="E75" s="408">
        <f t="shared" si="5"/>
        <v>0.0018399776972400082</v>
      </c>
      <c r="F75" s="307">
        <v>5.350000000000023</v>
      </c>
      <c r="G75" s="167">
        <f t="shared" si="4"/>
        <v>-3.7000000000000455</v>
      </c>
    </row>
    <row r="76" spans="1:7" s="70" customFormat="1" ht="13.5">
      <c r="A76" s="215" t="s">
        <v>223</v>
      </c>
      <c r="B76" s="318">
        <f>Volume!J77</f>
        <v>274.4</v>
      </c>
      <c r="C76" s="71">
        <v>274.55</v>
      </c>
      <c r="D76" s="307">
        <f t="shared" si="6"/>
        <v>0.1500000000000341</v>
      </c>
      <c r="E76" s="408">
        <f t="shared" si="5"/>
        <v>0.0005466472303208241</v>
      </c>
      <c r="F76" s="307">
        <v>0.1500000000000341</v>
      </c>
      <c r="G76" s="167">
        <f t="shared" si="4"/>
        <v>0</v>
      </c>
    </row>
    <row r="77" spans="1:7" s="70" customFormat="1" ht="13.5">
      <c r="A77" s="215" t="s">
        <v>186</v>
      </c>
      <c r="B77" s="318">
        <f>Volume!J78</f>
        <v>286.25</v>
      </c>
      <c r="C77" s="71">
        <v>287.5</v>
      </c>
      <c r="D77" s="307">
        <f t="shared" si="6"/>
        <v>1.25</v>
      </c>
      <c r="E77" s="408">
        <f t="shared" si="5"/>
        <v>0.004366812227074236</v>
      </c>
      <c r="F77" s="307">
        <v>0.30000000000001137</v>
      </c>
      <c r="G77" s="167">
        <f t="shared" si="4"/>
        <v>0.9499999999999886</v>
      </c>
    </row>
    <row r="78" spans="1:7" s="70" customFormat="1" ht="13.5">
      <c r="A78" s="215" t="s">
        <v>161</v>
      </c>
      <c r="B78" s="318">
        <f>Volume!J79</f>
        <v>41.05</v>
      </c>
      <c r="C78" s="71">
        <v>41.3</v>
      </c>
      <c r="D78" s="307">
        <f t="shared" si="6"/>
        <v>0.25</v>
      </c>
      <c r="E78" s="408">
        <f t="shared" si="5"/>
        <v>0.006090133982947625</v>
      </c>
      <c r="F78" s="307">
        <v>0.15000000000000568</v>
      </c>
      <c r="G78" s="167">
        <f t="shared" si="4"/>
        <v>0.09999999999999432</v>
      </c>
    </row>
    <row r="79" spans="1:7" s="70" customFormat="1" ht="13.5">
      <c r="A79" s="215" t="s">
        <v>8</v>
      </c>
      <c r="B79" s="318">
        <f>Volume!J80</f>
        <v>137.45</v>
      </c>
      <c r="C79" s="71">
        <v>138.05</v>
      </c>
      <c r="D79" s="307">
        <f t="shared" si="6"/>
        <v>0.6000000000000227</v>
      </c>
      <c r="E79" s="408">
        <f t="shared" si="5"/>
        <v>0.004365223717715699</v>
      </c>
      <c r="F79" s="307">
        <v>0.5999999999999943</v>
      </c>
      <c r="G79" s="167">
        <f t="shared" si="4"/>
        <v>2.842170943040401E-14</v>
      </c>
    </row>
    <row r="80" spans="1:8" s="26" customFormat="1" ht="13.5">
      <c r="A80" s="215" t="s">
        <v>195</v>
      </c>
      <c r="B80" s="318">
        <f>Volume!J81</f>
        <v>12.7</v>
      </c>
      <c r="C80" s="71">
        <v>12.8</v>
      </c>
      <c r="D80" s="307">
        <f t="shared" si="6"/>
        <v>0.10000000000000142</v>
      </c>
      <c r="E80" s="408">
        <f t="shared" si="5"/>
        <v>0.007874015748031609</v>
      </c>
      <c r="F80" s="307">
        <v>0.049999999999998934</v>
      </c>
      <c r="G80" s="167">
        <f t="shared" si="4"/>
        <v>0.05000000000000249</v>
      </c>
      <c r="H80" s="70"/>
    </row>
    <row r="81" spans="1:7" s="70" customFormat="1" ht="13.5">
      <c r="A81" s="215" t="s">
        <v>218</v>
      </c>
      <c r="B81" s="318">
        <f>Volume!J82</f>
        <v>221.5</v>
      </c>
      <c r="C81" s="71">
        <v>219.15</v>
      </c>
      <c r="D81" s="307">
        <f t="shared" si="6"/>
        <v>-2.3499999999999943</v>
      </c>
      <c r="E81" s="408">
        <f t="shared" si="5"/>
        <v>-0.010609480812641058</v>
      </c>
      <c r="F81" s="307">
        <v>-0.29999999999998295</v>
      </c>
      <c r="G81" s="167">
        <f t="shared" si="4"/>
        <v>-2.0500000000000114</v>
      </c>
    </row>
    <row r="82" spans="1:7" s="70" customFormat="1" ht="13.5">
      <c r="A82" s="215" t="s">
        <v>187</v>
      </c>
      <c r="B82" s="318">
        <f>Volume!J83</f>
        <v>244.75</v>
      </c>
      <c r="C82" s="71">
        <v>246.35</v>
      </c>
      <c r="D82" s="307">
        <f t="shared" si="6"/>
        <v>1.5999999999999943</v>
      </c>
      <c r="E82" s="408">
        <f t="shared" si="5"/>
        <v>0.0065372829417773</v>
      </c>
      <c r="F82" s="307">
        <v>1.3499999999999943</v>
      </c>
      <c r="G82" s="167">
        <f t="shared" si="4"/>
        <v>0.25</v>
      </c>
    </row>
    <row r="83" spans="1:7" s="70" customFormat="1" ht="13.5">
      <c r="A83" s="215" t="s">
        <v>162</v>
      </c>
      <c r="B83" s="318">
        <f>Volume!J84</f>
        <v>63.95</v>
      </c>
      <c r="C83" s="71">
        <v>64.4</v>
      </c>
      <c r="D83" s="307">
        <f t="shared" si="6"/>
        <v>0.45000000000000284</v>
      </c>
      <c r="E83" s="408">
        <f t="shared" si="5"/>
        <v>0.00703674745895235</v>
      </c>
      <c r="F83" s="307">
        <v>0.30000000000000426</v>
      </c>
      <c r="G83" s="167">
        <f t="shared" si="4"/>
        <v>0.14999999999999858</v>
      </c>
    </row>
    <row r="84" spans="1:7" s="70" customFormat="1" ht="13.5">
      <c r="A84" s="215" t="s">
        <v>163</v>
      </c>
      <c r="B84" s="318">
        <f>Volume!J85</f>
        <v>242.5</v>
      </c>
      <c r="C84" s="71">
        <v>244.1</v>
      </c>
      <c r="D84" s="307">
        <f t="shared" si="6"/>
        <v>1.5999999999999943</v>
      </c>
      <c r="E84" s="408">
        <f t="shared" si="5"/>
        <v>0.006597938144329874</v>
      </c>
      <c r="F84" s="307">
        <v>0.700000000000017</v>
      </c>
      <c r="G84" s="167">
        <f t="shared" si="4"/>
        <v>0.8999999999999773</v>
      </c>
    </row>
    <row r="85" spans="1:7" s="70" customFormat="1" ht="13.5">
      <c r="A85" s="215" t="s">
        <v>137</v>
      </c>
      <c r="B85" s="318">
        <f>Volume!J86</f>
        <v>140.25</v>
      </c>
      <c r="C85" s="71">
        <v>140.6</v>
      </c>
      <c r="D85" s="307">
        <f t="shared" si="6"/>
        <v>0.3499999999999943</v>
      </c>
      <c r="E85" s="408">
        <f t="shared" si="5"/>
        <v>0.0024955436720142197</v>
      </c>
      <c r="F85" s="307">
        <v>0.39999999999997726</v>
      </c>
      <c r="G85" s="167">
        <f t="shared" si="4"/>
        <v>-0.04999999999998295</v>
      </c>
    </row>
    <row r="86" spans="1:7" s="70" customFormat="1" ht="13.5">
      <c r="A86" s="215" t="s">
        <v>50</v>
      </c>
      <c r="B86" s="318">
        <f>Volume!J87</f>
        <v>856.65</v>
      </c>
      <c r="C86" s="71">
        <v>855.45</v>
      </c>
      <c r="D86" s="307">
        <f t="shared" si="6"/>
        <v>-1.1999999999999318</v>
      </c>
      <c r="E86" s="408">
        <f t="shared" si="5"/>
        <v>-0.0014008054631412267</v>
      </c>
      <c r="F86" s="307">
        <v>3.449999999999932</v>
      </c>
      <c r="G86" s="167">
        <f t="shared" si="4"/>
        <v>-4.649999999999864</v>
      </c>
    </row>
    <row r="87" spans="1:7" s="70" customFormat="1" ht="13.5">
      <c r="A87" s="215" t="s">
        <v>188</v>
      </c>
      <c r="B87" s="318">
        <f>Volume!J88</f>
        <v>213.6</v>
      </c>
      <c r="C87" s="71">
        <v>214.75</v>
      </c>
      <c r="D87" s="307">
        <f t="shared" si="6"/>
        <v>1.1500000000000057</v>
      </c>
      <c r="E87" s="408">
        <f t="shared" si="5"/>
        <v>0.005383895131086169</v>
      </c>
      <c r="F87" s="307">
        <v>1.25</v>
      </c>
      <c r="G87" s="167">
        <f t="shared" si="4"/>
        <v>-0.09999999999999432</v>
      </c>
    </row>
    <row r="88" spans="1:7" s="70" customFormat="1" ht="13.5">
      <c r="A88" s="215" t="s">
        <v>94</v>
      </c>
      <c r="B88" s="318">
        <f>Volume!J89</f>
        <v>243.35</v>
      </c>
      <c r="C88" s="71">
        <v>244.15</v>
      </c>
      <c r="D88" s="307">
        <f t="shared" si="6"/>
        <v>0.8000000000000114</v>
      </c>
      <c r="E88" s="408">
        <f t="shared" si="5"/>
        <v>0.0032874460653380374</v>
      </c>
      <c r="F88" s="307">
        <v>-1.3999999999999773</v>
      </c>
      <c r="G88" s="167">
        <f t="shared" si="4"/>
        <v>2.1999999999999886</v>
      </c>
    </row>
    <row r="89" spans="1:7" s="70" customFormat="1" ht="13.5">
      <c r="A89" s="215" t="s">
        <v>241</v>
      </c>
      <c r="B89" s="318">
        <f>Volume!J90</f>
        <v>415.35</v>
      </c>
      <c r="C89" s="71">
        <v>415.55</v>
      </c>
      <c r="D89" s="307">
        <f t="shared" si="6"/>
        <v>0.19999999999998863</v>
      </c>
      <c r="E89" s="408">
        <f t="shared" si="5"/>
        <v>0.00048152160828214427</v>
      </c>
      <c r="F89" s="307">
        <v>1.599999999999966</v>
      </c>
      <c r="G89" s="167">
        <f t="shared" si="4"/>
        <v>-1.3999999999999773</v>
      </c>
    </row>
    <row r="90" spans="1:7" s="70" customFormat="1" ht="13.5">
      <c r="A90" s="215" t="s">
        <v>95</v>
      </c>
      <c r="B90" s="318">
        <f>Volume!J91</f>
        <v>542.3</v>
      </c>
      <c r="C90" s="71">
        <v>542.55</v>
      </c>
      <c r="D90" s="307">
        <f t="shared" si="6"/>
        <v>0.25</v>
      </c>
      <c r="E90" s="408">
        <f t="shared" si="5"/>
        <v>0.00046099944680066387</v>
      </c>
      <c r="F90" s="307">
        <v>2.1000000000000227</v>
      </c>
      <c r="G90" s="167">
        <f t="shared" si="4"/>
        <v>-1.8500000000000227</v>
      </c>
    </row>
    <row r="91" spans="1:7" s="70" customFormat="1" ht="13.5">
      <c r="A91" s="215" t="s">
        <v>242</v>
      </c>
      <c r="B91" s="318">
        <f>Volume!J92</f>
        <v>126.35</v>
      </c>
      <c r="C91" s="71">
        <v>126.95</v>
      </c>
      <c r="D91" s="307">
        <f t="shared" si="6"/>
        <v>0.6000000000000085</v>
      </c>
      <c r="E91" s="408">
        <f t="shared" si="5"/>
        <v>0.004748713889988196</v>
      </c>
      <c r="F91" s="307">
        <v>0.20000000000000284</v>
      </c>
      <c r="G91" s="167">
        <f t="shared" si="4"/>
        <v>0.4000000000000057</v>
      </c>
    </row>
    <row r="92" spans="1:7" s="70" customFormat="1" ht="13.5">
      <c r="A92" s="215" t="s">
        <v>243</v>
      </c>
      <c r="B92" s="318">
        <f>Volume!J93</f>
        <v>952.1</v>
      </c>
      <c r="C92" s="71">
        <v>955.8</v>
      </c>
      <c r="D92" s="307">
        <f t="shared" si="6"/>
        <v>3.699999999999932</v>
      </c>
      <c r="E92" s="408">
        <f t="shared" si="5"/>
        <v>0.0038861464131918198</v>
      </c>
      <c r="F92" s="307">
        <v>5.0499999999999545</v>
      </c>
      <c r="G92" s="167">
        <f t="shared" si="4"/>
        <v>-1.3500000000000227</v>
      </c>
    </row>
    <row r="93" spans="1:7" s="70" customFormat="1" ht="13.5">
      <c r="A93" s="215" t="s">
        <v>244</v>
      </c>
      <c r="B93" s="318">
        <f>Volume!J94</f>
        <v>381.55</v>
      </c>
      <c r="C93" s="71">
        <v>383.65</v>
      </c>
      <c r="D93" s="307">
        <f t="shared" si="6"/>
        <v>2.099999999999966</v>
      </c>
      <c r="E93" s="408">
        <f t="shared" si="5"/>
        <v>0.005503865810509673</v>
      </c>
      <c r="F93" s="307">
        <v>2.3000000000000114</v>
      </c>
      <c r="G93" s="167">
        <f t="shared" si="4"/>
        <v>-0.20000000000004547</v>
      </c>
    </row>
    <row r="94" spans="1:7" s="70" customFormat="1" ht="13.5">
      <c r="A94" s="215" t="s">
        <v>252</v>
      </c>
      <c r="B94" s="318">
        <f>Volume!J95</f>
        <v>429.95</v>
      </c>
      <c r="C94" s="71">
        <v>429.8</v>
      </c>
      <c r="D94" s="307">
        <f t="shared" si="6"/>
        <v>-0.14999999999997726</v>
      </c>
      <c r="E94" s="408">
        <f t="shared" si="5"/>
        <v>-0.00034887777648558496</v>
      </c>
      <c r="F94" s="307">
        <v>0.8000000000000114</v>
      </c>
      <c r="G94" s="167">
        <f t="shared" si="4"/>
        <v>-0.9499999999999886</v>
      </c>
    </row>
    <row r="95" spans="1:7" s="70" customFormat="1" ht="13.5">
      <c r="A95" s="215" t="s">
        <v>113</v>
      </c>
      <c r="B95" s="318">
        <f>Volume!J96</f>
        <v>552.65</v>
      </c>
      <c r="C95" s="71">
        <v>553.75</v>
      </c>
      <c r="D95" s="307">
        <f t="shared" si="6"/>
        <v>1.1000000000000227</v>
      </c>
      <c r="E95" s="408">
        <f t="shared" si="5"/>
        <v>0.001990409843481449</v>
      </c>
      <c r="F95" s="307">
        <v>1.650000000000091</v>
      </c>
      <c r="G95" s="167">
        <f t="shared" si="4"/>
        <v>-0.5500000000000682</v>
      </c>
    </row>
    <row r="96" spans="1:7" s="70" customFormat="1" ht="13.5">
      <c r="A96" s="215" t="s">
        <v>164</v>
      </c>
      <c r="B96" s="318">
        <f>Volume!J97</f>
        <v>581.45</v>
      </c>
      <c r="C96" s="71">
        <v>582.8</v>
      </c>
      <c r="D96" s="307">
        <f t="shared" si="6"/>
        <v>1.349999999999909</v>
      </c>
      <c r="E96" s="408">
        <f t="shared" si="5"/>
        <v>0.002321781752515107</v>
      </c>
      <c r="F96" s="307">
        <v>2.75</v>
      </c>
      <c r="G96" s="167">
        <f t="shared" si="4"/>
        <v>-1.400000000000091</v>
      </c>
    </row>
    <row r="97" spans="1:7" s="70" customFormat="1" ht="13.5">
      <c r="A97" s="215" t="s">
        <v>219</v>
      </c>
      <c r="B97" s="318">
        <f>Volume!J98</f>
        <v>1278.15</v>
      </c>
      <c r="C97" s="71">
        <v>1284.85</v>
      </c>
      <c r="D97" s="307">
        <f t="shared" si="6"/>
        <v>6.699999999999818</v>
      </c>
      <c r="E97" s="408">
        <f t="shared" si="5"/>
        <v>0.005241951257676969</v>
      </c>
      <c r="F97" s="307">
        <v>6.25</v>
      </c>
      <c r="G97" s="167">
        <f t="shared" si="4"/>
        <v>0.4499999999998181</v>
      </c>
    </row>
    <row r="98" spans="1:10" s="70" customFormat="1" ht="13.5">
      <c r="A98" s="215" t="s">
        <v>233</v>
      </c>
      <c r="B98" s="318">
        <f>Volume!J99</f>
        <v>67.25</v>
      </c>
      <c r="C98" s="71">
        <v>67.65</v>
      </c>
      <c r="D98" s="307">
        <f aca="true" t="shared" si="7" ref="D98:D125">C98-B98</f>
        <v>0.4000000000000057</v>
      </c>
      <c r="E98" s="408">
        <f t="shared" si="5"/>
        <v>0.005947955390334657</v>
      </c>
      <c r="F98" s="307">
        <v>0.4000000000000057</v>
      </c>
      <c r="G98" s="167">
        <f t="shared" si="4"/>
        <v>0</v>
      </c>
      <c r="J98" s="15"/>
    </row>
    <row r="99" spans="1:10" s="70" customFormat="1" ht="13.5">
      <c r="A99" s="215" t="s">
        <v>253</v>
      </c>
      <c r="B99" s="318">
        <f>Volume!J100</f>
        <v>86.7</v>
      </c>
      <c r="C99" s="71">
        <v>87.05</v>
      </c>
      <c r="D99" s="307">
        <f t="shared" si="7"/>
        <v>0.3499999999999943</v>
      </c>
      <c r="E99" s="408">
        <f t="shared" si="5"/>
        <v>0.004036908881199473</v>
      </c>
      <c r="F99" s="307">
        <v>0.15000000000000568</v>
      </c>
      <c r="G99" s="167">
        <f t="shared" si="4"/>
        <v>0.19999999999998863</v>
      </c>
      <c r="J99" s="15"/>
    </row>
    <row r="100" spans="1:7" s="70" customFormat="1" ht="13.5">
      <c r="A100" s="215" t="s">
        <v>220</v>
      </c>
      <c r="B100" s="318">
        <f>Volume!J101</f>
        <v>478</v>
      </c>
      <c r="C100" s="71">
        <v>475.35</v>
      </c>
      <c r="D100" s="307">
        <f t="shared" si="7"/>
        <v>-2.6499999999999773</v>
      </c>
      <c r="E100" s="408">
        <f t="shared" si="5"/>
        <v>-0.005543933054393258</v>
      </c>
      <c r="F100" s="307">
        <v>-1.3000000000000114</v>
      </c>
      <c r="G100" s="167">
        <f t="shared" si="4"/>
        <v>-1.349999999999966</v>
      </c>
    </row>
    <row r="101" spans="1:7" s="70" customFormat="1" ht="13.5">
      <c r="A101" s="215" t="s">
        <v>221</v>
      </c>
      <c r="B101" s="318">
        <f>Volume!J102</f>
        <v>1248.2</v>
      </c>
      <c r="C101" s="71">
        <v>1249.75</v>
      </c>
      <c r="D101" s="307">
        <f t="shared" si="7"/>
        <v>1.5499999999999545</v>
      </c>
      <c r="E101" s="408">
        <f t="shared" si="5"/>
        <v>0.0012417881749719232</v>
      </c>
      <c r="F101" s="307">
        <v>4.199999999999818</v>
      </c>
      <c r="G101" s="167">
        <f t="shared" si="4"/>
        <v>-2.6499999999998636</v>
      </c>
    </row>
    <row r="102" spans="1:7" s="70" customFormat="1" ht="13.5">
      <c r="A102" s="215" t="s">
        <v>51</v>
      </c>
      <c r="B102" s="318">
        <f>Volume!J103</f>
        <v>165</v>
      </c>
      <c r="C102" s="71">
        <v>165</v>
      </c>
      <c r="D102" s="307">
        <f t="shared" si="7"/>
        <v>0</v>
      </c>
      <c r="E102" s="408">
        <f t="shared" si="5"/>
        <v>0</v>
      </c>
      <c r="F102" s="307">
        <v>0.8500000000000227</v>
      </c>
      <c r="G102" s="167">
        <f t="shared" si="4"/>
        <v>-0.8500000000000227</v>
      </c>
    </row>
    <row r="103" spans="1:8" s="26" customFormat="1" ht="13.5">
      <c r="A103" s="215" t="s">
        <v>245</v>
      </c>
      <c r="B103" s="318">
        <f>Volume!J104</f>
        <v>1329.75</v>
      </c>
      <c r="C103" s="71">
        <v>1333.55</v>
      </c>
      <c r="D103" s="307">
        <f t="shared" si="7"/>
        <v>3.7999999999999545</v>
      </c>
      <c r="E103" s="408">
        <f t="shared" si="5"/>
        <v>0.002857680015040387</v>
      </c>
      <c r="F103" s="307">
        <v>7.600000000000136</v>
      </c>
      <c r="G103" s="167">
        <f t="shared" si="4"/>
        <v>-3.800000000000182</v>
      </c>
      <c r="H103" s="70"/>
    </row>
    <row r="104" spans="1:8" s="26" customFormat="1" ht="13.5">
      <c r="A104" s="215" t="s">
        <v>196</v>
      </c>
      <c r="B104" s="318">
        <f>Volume!J105</f>
        <v>210</v>
      </c>
      <c r="C104" s="71">
        <v>210.2</v>
      </c>
      <c r="D104" s="307">
        <f t="shared" si="7"/>
        <v>0.19999999999998863</v>
      </c>
      <c r="E104" s="408">
        <f t="shared" si="5"/>
        <v>0.0009523809523808983</v>
      </c>
      <c r="F104" s="307">
        <v>0.45000000000001705</v>
      </c>
      <c r="G104" s="167">
        <f t="shared" si="4"/>
        <v>-0.2500000000000284</v>
      </c>
      <c r="H104" s="70"/>
    </row>
    <row r="105" spans="1:7" s="70" customFormat="1" ht="13.5">
      <c r="A105" s="215" t="s">
        <v>197</v>
      </c>
      <c r="B105" s="318">
        <f>Volume!J106</f>
        <v>320.45</v>
      </c>
      <c r="C105" s="71">
        <v>320.4</v>
      </c>
      <c r="D105" s="307">
        <f t="shared" si="7"/>
        <v>-0.05000000000001137</v>
      </c>
      <c r="E105" s="408">
        <f t="shared" si="5"/>
        <v>-0.00015603058199410632</v>
      </c>
      <c r="F105" s="307">
        <v>0.8999999999999773</v>
      </c>
      <c r="G105" s="167">
        <f t="shared" si="4"/>
        <v>-0.9499999999999886</v>
      </c>
    </row>
    <row r="106" spans="1:7" s="70" customFormat="1" ht="13.5">
      <c r="A106" s="215" t="s">
        <v>165</v>
      </c>
      <c r="B106" s="318">
        <f>Volume!J107</f>
        <v>525.15</v>
      </c>
      <c r="C106" s="71">
        <v>527.4</v>
      </c>
      <c r="D106" s="307">
        <f t="shared" si="7"/>
        <v>2.25</v>
      </c>
      <c r="E106" s="408">
        <f t="shared" si="5"/>
        <v>0.004284490145672665</v>
      </c>
      <c r="F106" s="307">
        <v>2.3500000000000227</v>
      </c>
      <c r="G106" s="167">
        <f t="shared" si="4"/>
        <v>-0.10000000000002274</v>
      </c>
    </row>
    <row r="107" spans="1:7" s="70" customFormat="1" ht="13.5">
      <c r="A107" s="215" t="s">
        <v>166</v>
      </c>
      <c r="B107" s="318">
        <f>Volume!J108</f>
        <v>999.15</v>
      </c>
      <c r="C107" s="71">
        <v>997.35</v>
      </c>
      <c r="D107" s="307">
        <f t="shared" si="7"/>
        <v>-1.7999999999999545</v>
      </c>
      <c r="E107" s="408">
        <f t="shared" si="5"/>
        <v>-0.0018015313016063199</v>
      </c>
      <c r="F107" s="307">
        <v>0.7000000000000455</v>
      </c>
      <c r="G107" s="167">
        <f t="shared" si="4"/>
        <v>-2.5</v>
      </c>
    </row>
    <row r="108" spans="1:7" s="70" customFormat="1" ht="13.5">
      <c r="A108" s="215" t="s">
        <v>231</v>
      </c>
      <c r="B108" s="318">
        <f>Volume!J109</f>
        <v>1412.3</v>
      </c>
      <c r="C108" s="71">
        <v>1423.15</v>
      </c>
      <c r="D108" s="307">
        <f t="shared" si="7"/>
        <v>10.850000000000136</v>
      </c>
      <c r="E108" s="408">
        <f t="shared" si="5"/>
        <v>0.007682503717340606</v>
      </c>
      <c r="F108" s="307">
        <v>7.75</v>
      </c>
      <c r="G108" s="167">
        <f t="shared" si="4"/>
        <v>3.1000000000001364</v>
      </c>
    </row>
    <row r="109" spans="1:7" s="70" customFormat="1" ht="13.5">
      <c r="A109" s="215" t="s">
        <v>246</v>
      </c>
      <c r="B109" s="318">
        <f>Volume!J110</f>
        <v>1463.75</v>
      </c>
      <c r="C109" s="71">
        <v>1467.65</v>
      </c>
      <c r="D109" s="307">
        <f t="shared" si="7"/>
        <v>3.900000000000091</v>
      </c>
      <c r="E109" s="408">
        <f t="shared" si="5"/>
        <v>0.002664389410760096</v>
      </c>
      <c r="F109" s="307">
        <v>2.650000000000091</v>
      </c>
      <c r="G109" s="167">
        <f t="shared" si="4"/>
        <v>1.25</v>
      </c>
    </row>
    <row r="110" spans="1:7" s="70" customFormat="1" ht="13.5">
      <c r="A110" s="215" t="s">
        <v>105</v>
      </c>
      <c r="B110" s="318">
        <f>Volume!J111</f>
        <v>82.5</v>
      </c>
      <c r="C110" s="71">
        <v>82.9</v>
      </c>
      <c r="D110" s="307">
        <f t="shared" si="7"/>
        <v>0.4000000000000057</v>
      </c>
      <c r="E110" s="408">
        <f t="shared" si="5"/>
        <v>0.004848484848484917</v>
      </c>
      <c r="F110" s="307">
        <v>0.5499999999999972</v>
      </c>
      <c r="G110" s="167">
        <f t="shared" si="4"/>
        <v>-0.14999999999999147</v>
      </c>
    </row>
    <row r="111" spans="1:7" s="70" customFormat="1" ht="13.5">
      <c r="A111" s="215" t="s">
        <v>167</v>
      </c>
      <c r="B111" s="318">
        <f>Volume!J112</f>
        <v>225.15</v>
      </c>
      <c r="C111" s="71">
        <v>225.8</v>
      </c>
      <c r="D111" s="307">
        <f t="shared" si="7"/>
        <v>0.6500000000000057</v>
      </c>
      <c r="E111" s="408">
        <f t="shared" si="5"/>
        <v>0.0028869642460582086</v>
      </c>
      <c r="F111" s="307">
        <v>1.1500000000000057</v>
      </c>
      <c r="G111" s="167">
        <f t="shared" si="4"/>
        <v>-0.5</v>
      </c>
    </row>
    <row r="112" spans="1:7" s="70" customFormat="1" ht="13.5">
      <c r="A112" s="215" t="s">
        <v>224</v>
      </c>
      <c r="B112" s="318">
        <f>Volume!J113</f>
        <v>832.9</v>
      </c>
      <c r="C112" s="71">
        <v>833.2</v>
      </c>
      <c r="D112" s="307">
        <f t="shared" si="7"/>
        <v>0.3000000000000682</v>
      </c>
      <c r="E112" s="408">
        <f t="shared" si="5"/>
        <v>0.0003601872973947271</v>
      </c>
      <c r="F112" s="307">
        <v>5.349999999999909</v>
      </c>
      <c r="G112" s="167">
        <f t="shared" si="4"/>
        <v>-5.049999999999841</v>
      </c>
    </row>
    <row r="113" spans="1:7" s="70" customFormat="1" ht="13.5">
      <c r="A113" s="215" t="s">
        <v>247</v>
      </c>
      <c r="B113" s="318">
        <f>Volume!J114</f>
        <v>563.5</v>
      </c>
      <c r="C113" s="71">
        <v>564.75</v>
      </c>
      <c r="D113" s="307">
        <f t="shared" si="7"/>
        <v>1.25</v>
      </c>
      <c r="E113" s="408">
        <f t="shared" si="5"/>
        <v>0.0022182786157941437</v>
      </c>
      <c r="F113" s="307">
        <v>2.4500000000000455</v>
      </c>
      <c r="G113" s="167">
        <f t="shared" si="4"/>
        <v>-1.2000000000000455</v>
      </c>
    </row>
    <row r="114" spans="1:7" s="70" customFormat="1" ht="13.5">
      <c r="A114" s="215" t="s">
        <v>201</v>
      </c>
      <c r="B114" s="318">
        <f>Volume!J115</f>
        <v>473.05</v>
      </c>
      <c r="C114" s="71">
        <v>474.55</v>
      </c>
      <c r="D114" s="307">
        <f t="shared" si="7"/>
        <v>1.5</v>
      </c>
      <c r="E114" s="408">
        <f t="shared" si="5"/>
        <v>0.003170912165733009</v>
      </c>
      <c r="F114" s="307">
        <v>2.9499999999999886</v>
      </c>
      <c r="G114" s="167">
        <f t="shared" si="4"/>
        <v>-1.4499999999999886</v>
      </c>
    </row>
    <row r="115" spans="1:7" s="70" customFormat="1" ht="13.5">
      <c r="A115" s="215" t="s">
        <v>222</v>
      </c>
      <c r="B115" s="318">
        <f>Volume!J116</f>
        <v>716.75</v>
      </c>
      <c r="C115" s="71">
        <v>718.4</v>
      </c>
      <c r="D115" s="307">
        <f t="shared" si="7"/>
        <v>1.6499999999999773</v>
      </c>
      <c r="E115" s="408">
        <f t="shared" si="5"/>
        <v>0.002302057900244126</v>
      </c>
      <c r="F115" s="307">
        <v>3.6000000000000227</v>
      </c>
      <c r="G115" s="167">
        <f t="shared" si="4"/>
        <v>-1.9500000000000455</v>
      </c>
    </row>
    <row r="116" spans="1:7" s="70" customFormat="1" ht="13.5">
      <c r="A116" s="215" t="s">
        <v>133</v>
      </c>
      <c r="B116" s="318">
        <f>Volume!J117</f>
        <v>1148.1</v>
      </c>
      <c r="C116" s="71">
        <v>1148.4</v>
      </c>
      <c r="D116" s="307">
        <f t="shared" si="7"/>
        <v>0.3000000000001819</v>
      </c>
      <c r="E116" s="408">
        <f t="shared" si="5"/>
        <v>0.0002613012803764323</v>
      </c>
      <c r="F116" s="307">
        <v>-2.5499999999999545</v>
      </c>
      <c r="G116" s="167">
        <f t="shared" si="4"/>
        <v>2.8500000000001364</v>
      </c>
    </row>
    <row r="117" spans="1:7" s="70" customFormat="1" ht="13.5">
      <c r="A117" s="215" t="s">
        <v>248</v>
      </c>
      <c r="B117" s="318">
        <f>Volume!J118</f>
        <v>763.5</v>
      </c>
      <c r="C117" s="71">
        <v>766.2</v>
      </c>
      <c r="D117" s="307">
        <f t="shared" si="7"/>
        <v>2.7000000000000455</v>
      </c>
      <c r="E117" s="408">
        <f t="shared" si="5"/>
        <v>0.0035363457760314936</v>
      </c>
      <c r="F117" s="307">
        <v>2.9500000000000455</v>
      </c>
      <c r="G117" s="167">
        <f t="shared" si="4"/>
        <v>-0.25</v>
      </c>
    </row>
    <row r="118" spans="1:7" s="70" customFormat="1" ht="13.5">
      <c r="A118" s="215" t="s">
        <v>189</v>
      </c>
      <c r="B118" s="318">
        <f>Volume!J119</f>
        <v>98.65</v>
      </c>
      <c r="C118" s="71">
        <v>99.1</v>
      </c>
      <c r="D118" s="307">
        <f t="shared" si="7"/>
        <v>0.44999999999998863</v>
      </c>
      <c r="E118" s="408">
        <f t="shared" si="5"/>
        <v>0.004561581348200594</v>
      </c>
      <c r="F118" s="307">
        <v>0.7000000000000028</v>
      </c>
      <c r="G118" s="167">
        <f t="shared" si="4"/>
        <v>-0.2500000000000142</v>
      </c>
    </row>
    <row r="119" spans="1:7" s="70" customFormat="1" ht="13.5">
      <c r="A119" s="215" t="s">
        <v>96</v>
      </c>
      <c r="B119" s="318">
        <f>Volume!J120</f>
        <v>134.9</v>
      </c>
      <c r="C119" s="71">
        <v>135.25</v>
      </c>
      <c r="D119" s="307">
        <f t="shared" si="7"/>
        <v>0.3499999999999943</v>
      </c>
      <c r="E119" s="408">
        <f t="shared" si="5"/>
        <v>0.0025945144551519222</v>
      </c>
      <c r="F119" s="307">
        <v>0.6999999999999886</v>
      </c>
      <c r="G119" s="167">
        <f t="shared" si="4"/>
        <v>-0.3499999999999943</v>
      </c>
    </row>
    <row r="120" spans="1:7" s="70" customFormat="1" ht="13.5">
      <c r="A120" s="215" t="s">
        <v>168</v>
      </c>
      <c r="B120" s="318">
        <f>Volume!J121</f>
        <v>505.2</v>
      </c>
      <c r="C120" s="71">
        <v>507.1</v>
      </c>
      <c r="D120" s="307">
        <f t="shared" si="7"/>
        <v>1.900000000000034</v>
      </c>
      <c r="E120" s="408">
        <f t="shared" si="5"/>
        <v>0.0037608867775139236</v>
      </c>
      <c r="F120" s="307">
        <v>-1.1000000000000227</v>
      </c>
      <c r="G120" s="167">
        <f t="shared" si="4"/>
        <v>3.000000000000057</v>
      </c>
    </row>
    <row r="121" spans="1:7" s="70" customFormat="1" ht="13.5">
      <c r="A121" s="215" t="s">
        <v>169</v>
      </c>
      <c r="B121" s="318">
        <f>Volume!J122</f>
        <v>53</v>
      </c>
      <c r="C121" s="71">
        <v>53.1</v>
      </c>
      <c r="D121" s="307">
        <f t="shared" si="7"/>
        <v>0.10000000000000142</v>
      </c>
      <c r="E121" s="408">
        <f t="shared" si="5"/>
        <v>0.0018867924528302156</v>
      </c>
      <c r="F121" s="307">
        <v>0.20000000000000284</v>
      </c>
      <c r="G121" s="167">
        <f t="shared" si="4"/>
        <v>-0.10000000000000142</v>
      </c>
    </row>
    <row r="122" spans="1:7" s="70" customFormat="1" ht="13.5">
      <c r="A122" s="215" t="s">
        <v>170</v>
      </c>
      <c r="B122" s="318">
        <f>Volume!J123</f>
        <v>438.15</v>
      </c>
      <c r="C122" s="71">
        <v>440.7</v>
      </c>
      <c r="D122" s="307">
        <f t="shared" si="7"/>
        <v>2.5500000000000114</v>
      </c>
      <c r="E122" s="408">
        <f t="shared" si="5"/>
        <v>0.005819924683327654</v>
      </c>
      <c r="F122" s="307">
        <v>1.4500000000000455</v>
      </c>
      <c r="G122" s="167">
        <f t="shared" si="4"/>
        <v>1.099999999999966</v>
      </c>
    </row>
    <row r="123" spans="1:12" s="70" customFormat="1" ht="13.5">
      <c r="A123" s="215" t="s">
        <v>52</v>
      </c>
      <c r="B123" s="318">
        <f>Volume!J124</f>
        <v>585.1</v>
      </c>
      <c r="C123" s="71">
        <v>584.95</v>
      </c>
      <c r="D123" s="307">
        <f t="shared" si="7"/>
        <v>-0.14999999999997726</v>
      </c>
      <c r="E123" s="408">
        <f t="shared" si="5"/>
        <v>-0.0002563664330883221</v>
      </c>
      <c r="F123" s="307">
        <v>-2</v>
      </c>
      <c r="G123" s="167">
        <f t="shared" si="4"/>
        <v>1.8500000000000227</v>
      </c>
      <c r="L123" s="312"/>
    </row>
    <row r="124" spans="1:7" ht="13.5">
      <c r="A124" s="215" t="s">
        <v>171</v>
      </c>
      <c r="B124" s="318">
        <f>Volume!J125</f>
        <v>396.3</v>
      </c>
      <c r="C124" s="71">
        <v>398.05</v>
      </c>
      <c r="D124" s="307">
        <f t="shared" si="7"/>
        <v>1.75</v>
      </c>
      <c r="E124" s="408">
        <f t="shared" si="5"/>
        <v>0.0044158465808730755</v>
      </c>
      <c r="F124" s="307">
        <v>2.5</v>
      </c>
      <c r="G124" s="167">
        <f t="shared" si="4"/>
        <v>-0.75</v>
      </c>
    </row>
    <row r="125" spans="1:7" ht="14.25" thickBot="1">
      <c r="A125" s="216" t="s">
        <v>227</v>
      </c>
      <c r="B125" s="321">
        <f>Volume!J126</f>
        <v>348.75</v>
      </c>
      <c r="C125" s="309">
        <v>349.6</v>
      </c>
      <c r="D125" s="308">
        <f t="shared" si="7"/>
        <v>0.8500000000000227</v>
      </c>
      <c r="E125" s="411">
        <f t="shared" si="5"/>
        <v>0.0024372759856631475</v>
      </c>
      <c r="F125" s="308">
        <v>1.5500000000000114</v>
      </c>
      <c r="G125" s="169">
        <f t="shared" si="4"/>
        <v>-0.6999999999999886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C74" sqref="C74"/>
    </sheetView>
  </sheetViews>
  <sheetFormatPr defaultColWidth="9.140625" defaultRowHeight="12.75"/>
  <cols>
    <col min="1" max="1" width="14.57421875" style="71" customWidth="1"/>
    <col min="2" max="2" width="13.00390625" style="71" customWidth="1"/>
    <col min="3" max="3" width="11.7109375" style="71" customWidth="1"/>
    <col min="4" max="4" width="11.28125" style="71" bestFit="1" customWidth="1"/>
    <col min="5" max="16384" width="9.140625" style="71" customWidth="1"/>
  </cols>
  <sheetData>
    <row r="1" spans="1:5" s="140" customFormat="1" ht="19.5" customHeight="1" thickBot="1">
      <c r="A1" s="487" t="s">
        <v>225</v>
      </c>
      <c r="B1" s="488"/>
      <c r="C1" s="488"/>
      <c r="D1" s="488"/>
      <c r="E1" s="488"/>
    </row>
    <row r="2" spans="1:5" s="70" customFormat="1" ht="14.25" thickBot="1">
      <c r="A2" s="141" t="s">
        <v>128</v>
      </c>
      <c r="B2" s="313" t="s">
        <v>230</v>
      </c>
      <c r="C2" s="34" t="s">
        <v>114</v>
      </c>
      <c r="D2" s="313" t="s">
        <v>138</v>
      </c>
      <c r="E2" s="227" t="s">
        <v>232</v>
      </c>
    </row>
    <row r="3" spans="1:5" s="70" customFormat="1" ht="13.5">
      <c r="A3" s="316" t="s">
        <v>229</v>
      </c>
      <c r="B3" s="195">
        <f>Margins!$B$6</f>
        <v>100</v>
      </c>
      <c r="C3" s="315">
        <f>Basis!B5</f>
        <v>3954.75</v>
      </c>
      <c r="D3" s="317">
        <f>Basis!C5</f>
        <v>3962.35</v>
      </c>
      <c r="E3" s="263">
        <f>Margins!$G$6</f>
        <v>39753.25</v>
      </c>
    </row>
    <row r="4" spans="1:5" s="70" customFormat="1" ht="13.5">
      <c r="A4" s="223" t="s">
        <v>149</v>
      </c>
      <c r="B4" s="195">
        <f>Margins!$B$7</f>
        <v>100</v>
      </c>
      <c r="C4" s="318">
        <f>Volume!J7</f>
        <v>3490</v>
      </c>
      <c r="D4" s="319">
        <f>Basis!C6</f>
        <v>3516.55</v>
      </c>
      <c r="E4" s="264">
        <f>Margins!$G$7</f>
        <v>54030</v>
      </c>
    </row>
    <row r="5" spans="1:5" s="70" customFormat="1" ht="13.5">
      <c r="A5" s="223" t="s">
        <v>0</v>
      </c>
      <c r="B5" s="195">
        <f>Margins!$B$8</f>
        <v>375</v>
      </c>
      <c r="C5" s="318">
        <f>Volume!J8</f>
        <v>1073.35</v>
      </c>
      <c r="D5" s="319">
        <f>Basis!C7</f>
        <v>1078.05</v>
      </c>
      <c r="E5" s="341">
        <f>Margins!G8</f>
        <v>63449.0625</v>
      </c>
    </row>
    <row r="6" spans="1:5" s="70" customFormat="1" ht="13.5">
      <c r="A6" s="223" t="s">
        <v>16</v>
      </c>
      <c r="B6" s="195">
        <f>Margins!B15</f>
        <v>100</v>
      </c>
      <c r="C6" s="318">
        <f>Volume!J15</f>
        <v>2599.05</v>
      </c>
      <c r="D6" s="319">
        <f>Basis!C14</f>
        <v>2610.75</v>
      </c>
      <c r="E6" s="264">
        <f>Margins!G15</f>
        <v>40797.25</v>
      </c>
    </row>
    <row r="7" spans="1:5" s="15" customFormat="1" ht="13.5">
      <c r="A7" s="223" t="s">
        <v>249</v>
      </c>
      <c r="B7" s="195">
        <f>Margins!B20</f>
        <v>1000</v>
      </c>
      <c r="C7" s="318">
        <f>Volume!J20</f>
        <v>638.2</v>
      </c>
      <c r="D7" s="319">
        <f>Basis!C19</f>
        <v>641.65</v>
      </c>
      <c r="E7" s="342">
        <f>Margins!G20</f>
        <v>99080</v>
      </c>
    </row>
    <row r="8" spans="1:5" s="70" customFormat="1" ht="13.5">
      <c r="A8" s="223" t="s">
        <v>1</v>
      </c>
      <c r="B8" s="195">
        <f>Margins!B21</f>
        <v>150</v>
      </c>
      <c r="C8" s="318">
        <f>Volume!J21</f>
        <v>2463.8</v>
      </c>
      <c r="D8" s="319">
        <f>Basis!C20</f>
        <v>2471.05</v>
      </c>
      <c r="E8" s="264">
        <f>Margins!G21</f>
        <v>57571.5</v>
      </c>
    </row>
    <row r="9" spans="1:5" s="70" customFormat="1" ht="13.5">
      <c r="A9" s="223" t="s">
        <v>2</v>
      </c>
      <c r="B9" s="195">
        <f>Margins!B24</f>
        <v>1100</v>
      </c>
      <c r="C9" s="318">
        <f>Volume!J24</f>
        <v>369.2</v>
      </c>
      <c r="D9" s="319">
        <f>Basis!C23</f>
        <v>371.2</v>
      </c>
      <c r="E9" s="264">
        <f>Margins!G24</f>
        <v>65758</v>
      </c>
    </row>
    <row r="10" spans="1:5" s="70" customFormat="1" ht="13.5">
      <c r="A10" s="223" t="s">
        <v>3</v>
      </c>
      <c r="B10" s="195">
        <f>Margins!B29</f>
        <v>1250</v>
      </c>
      <c r="C10" s="318">
        <f>Volume!J29</f>
        <v>263</v>
      </c>
      <c r="D10" s="319">
        <f>Basis!C28</f>
        <v>263.1</v>
      </c>
      <c r="E10" s="264">
        <f>Margins!G29</f>
        <v>51125</v>
      </c>
    </row>
    <row r="11" spans="1:5" s="70" customFormat="1" ht="13.5">
      <c r="A11" s="223" t="s">
        <v>154</v>
      </c>
      <c r="B11" s="195">
        <f>Margins!B33</f>
        <v>1800</v>
      </c>
      <c r="C11" s="318">
        <f>Volume!J33</f>
        <v>141.8</v>
      </c>
      <c r="D11" s="319">
        <f>Basis!C32</f>
        <v>142.6</v>
      </c>
      <c r="E11" s="264">
        <f>Margins!G33</f>
        <v>41211.72</v>
      </c>
    </row>
    <row r="12" spans="1:5" s="70" customFormat="1" ht="13.5">
      <c r="A12" s="223" t="s">
        <v>27</v>
      </c>
      <c r="B12" s="195">
        <f>Margins!B35</f>
        <v>400</v>
      </c>
      <c r="C12" s="318">
        <f>Volume!J35</f>
        <v>737.25</v>
      </c>
      <c r="D12" s="319">
        <f>Basis!C34</f>
        <v>735.65</v>
      </c>
      <c r="E12" s="264">
        <f>Margins!G35</f>
        <v>46077</v>
      </c>
    </row>
    <row r="13" spans="1:5" s="70" customFormat="1" ht="13.5">
      <c r="A13" s="223" t="s">
        <v>103</v>
      </c>
      <c r="B13" s="195">
        <f>Margins!B39</f>
        <v>1500</v>
      </c>
      <c r="C13" s="318">
        <f>Volume!J39</f>
        <v>259.05</v>
      </c>
      <c r="D13" s="319">
        <f>Basis!C38</f>
        <v>258.15</v>
      </c>
      <c r="E13" s="264">
        <f>Margins!G39</f>
        <v>61353.75</v>
      </c>
    </row>
    <row r="14" spans="1:5" s="70" customFormat="1" ht="13.5">
      <c r="A14" s="223" t="s">
        <v>155</v>
      </c>
      <c r="B14" s="195">
        <f>Margins!B40</f>
        <v>300</v>
      </c>
      <c r="C14" s="318">
        <f>Volume!J40</f>
        <v>1112.95</v>
      </c>
      <c r="D14" s="319">
        <f>Basis!C39</f>
        <v>1117.75</v>
      </c>
      <c r="E14" s="264">
        <f>Margins!G40</f>
        <v>52832.25</v>
      </c>
    </row>
    <row r="15" spans="1:5" s="70" customFormat="1" ht="13.5">
      <c r="A15" s="223" t="s">
        <v>34</v>
      </c>
      <c r="B15" s="195">
        <f>Margins!B43</f>
        <v>175</v>
      </c>
      <c r="C15" s="318">
        <f>Volume!J43</f>
        <v>2676.85</v>
      </c>
      <c r="D15" s="319">
        <f>Basis!C42</f>
        <v>2691.85</v>
      </c>
      <c r="E15" s="264">
        <f>Margins!G42</f>
        <v>46675.49</v>
      </c>
    </row>
    <row r="16" spans="1:5" s="70" customFormat="1" ht="13.5">
      <c r="A16" s="223" t="s">
        <v>28</v>
      </c>
      <c r="B16" s="195">
        <f>Margins!B44</f>
        <v>2062</v>
      </c>
      <c r="C16" s="318">
        <f>Volume!J44</f>
        <v>137.8</v>
      </c>
      <c r="D16" s="319">
        <f>Basis!C43</f>
        <v>138</v>
      </c>
      <c r="E16" s="264">
        <f>Margins!G44</f>
        <v>44683.54</v>
      </c>
    </row>
    <row r="17" spans="1:5" s="70" customFormat="1" ht="13.5">
      <c r="A17" s="223" t="s">
        <v>46</v>
      </c>
      <c r="B17" s="195">
        <f>Margins!B45</f>
        <v>650</v>
      </c>
      <c r="C17" s="318">
        <f>Volume!J45</f>
        <v>645.6</v>
      </c>
      <c r="D17" s="319">
        <f>Basis!C44</f>
        <v>645.5</v>
      </c>
      <c r="E17" s="264">
        <f>Margins!G45</f>
        <v>65884</v>
      </c>
    </row>
    <row r="18" spans="1:5" s="70" customFormat="1" ht="13.5">
      <c r="A18" s="223" t="s">
        <v>4</v>
      </c>
      <c r="B18" s="195">
        <f>Margins!B46</f>
        <v>300</v>
      </c>
      <c r="C18" s="318">
        <f>Volume!J46</f>
        <v>1638.45</v>
      </c>
      <c r="D18" s="319">
        <f>Basis!C45</f>
        <v>1639.85</v>
      </c>
      <c r="E18" s="264">
        <f>Margins!G46</f>
        <v>77607.75</v>
      </c>
    </row>
    <row r="19" spans="1:5" s="70" customFormat="1" ht="13.5">
      <c r="A19" s="223" t="s">
        <v>93</v>
      </c>
      <c r="B19" s="195">
        <f>Margins!B47</f>
        <v>400</v>
      </c>
      <c r="C19" s="318">
        <f>Volume!J47</f>
        <v>1077.5</v>
      </c>
      <c r="D19" s="319">
        <f>Basis!C46</f>
        <v>1082.25</v>
      </c>
      <c r="E19" s="264">
        <f>Margins!G47</f>
        <v>72494</v>
      </c>
    </row>
    <row r="20" spans="1:5" s="70" customFormat="1" ht="13.5">
      <c r="A20" s="223" t="s">
        <v>45</v>
      </c>
      <c r="B20" s="195">
        <f>Margins!B48</f>
        <v>400</v>
      </c>
      <c r="C20" s="318">
        <f>Volume!J48</f>
        <v>730.15</v>
      </c>
      <c r="D20" s="319">
        <f>Basis!C47</f>
        <v>729.85</v>
      </c>
      <c r="E20" s="264">
        <f>Margins!G48</f>
        <v>45091</v>
      </c>
    </row>
    <row r="21" spans="1:5" s="70" customFormat="1" ht="13.5">
      <c r="A21" s="223" t="s">
        <v>5</v>
      </c>
      <c r="B21" s="195">
        <f>Margins!B49</f>
        <v>1595</v>
      </c>
      <c r="C21" s="318">
        <f>Volume!J49</f>
        <v>174.95</v>
      </c>
      <c r="D21" s="319">
        <f>Basis!C48</f>
        <v>175.6</v>
      </c>
      <c r="E21" s="264">
        <f>Margins!G49</f>
        <v>44990.707299999995</v>
      </c>
    </row>
    <row r="22" spans="1:5" s="70" customFormat="1" ht="13.5">
      <c r="A22" s="223" t="s">
        <v>17</v>
      </c>
      <c r="B22" s="195">
        <f>Margins!B50</f>
        <v>1000</v>
      </c>
      <c r="C22" s="318">
        <f>Volume!J50</f>
        <v>245</v>
      </c>
      <c r="D22" s="319">
        <f>Basis!C49</f>
        <v>246.15</v>
      </c>
      <c r="E22" s="264">
        <f>Margins!G50</f>
        <v>65550</v>
      </c>
    </row>
    <row r="23" spans="1:5" s="70" customFormat="1" ht="13.5">
      <c r="A23" s="223" t="s">
        <v>18</v>
      </c>
      <c r="B23" s="195">
        <f>Margins!B51</f>
        <v>1300</v>
      </c>
      <c r="C23" s="318">
        <f>Volume!J51</f>
        <v>316.35</v>
      </c>
      <c r="D23" s="319">
        <f>Basis!C50</f>
        <v>316.5</v>
      </c>
      <c r="E23" s="264">
        <f>Margins!G51</f>
        <v>77112.75</v>
      </c>
    </row>
    <row r="24" spans="1:5" s="70" customFormat="1" ht="13.5">
      <c r="A24" s="223" t="s">
        <v>47</v>
      </c>
      <c r="B24" s="195">
        <f>Margins!B53</f>
        <v>700</v>
      </c>
      <c r="C24" s="318">
        <f>Volume!J53</f>
        <v>880.05</v>
      </c>
      <c r="D24" s="319">
        <f>Basis!C52</f>
        <v>881.15</v>
      </c>
      <c r="E24" s="264">
        <f>Margins!G53</f>
        <v>96398.75</v>
      </c>
    </row>
    <row r="25" spans="1:5" s="70" customFormat="1" ht="13.5">
      <c r="A25" s="223" t="s">
        <v>29</v>
      </c>
      <c r="B25" s="195">
        <f>Margins!B60</f>
        <v>200</v>
      </c>
      <c r="C25" s="318">
        <f>Volume!J60</f>
        <v>2225.55</v>
      </c>
      <c r="D25" s="319">
        <f>Basis!C59</f>
        <v>2228.2</v>
      </c>
      <c r="E25" s="264">
        <f>Margins!G60</f>
        <v>70339.5</v>
      </c>
    </row>
    <row r="26" spans="1:5" s="70" customFormat="1" ht="13.5">
      <c r="A26" s="223" t="s">
        <v>48</v>
      </c>
      <c r="B26" s="195">
        <f>Margins!B63</f>
        <v>1100</v>
      </c>
      <c r="C26" s="318">
        <f>Basis!B62</f>
        <v>284.1</v>
      </c>
      <c r="D26" s="319">
        <f>Basis!C62</f>
        <v>284.6</v>
      </c>
      <c r="E26" s="264">
        <f>Margins!G63</f>
        <v>49142.5</v>
      </c>
    </row>
    <row r="27" spans="1:5" s="70" customFormat="1" ht="13.5">
      <c r="A27" s="223" t="s">
        <v>6</v>
      </c>
      <c r="B27" s="195">
        <f>Margins!B64</f>
        <v>1125</v>
      </c>
      <c r="C27" s="318">
        <f>Volume!J64</f>
        <v>181.35</v>
      </c>
      <c r="D27" s="319">
        <f>Basis!C63</f>
        <v>182.5</v>
      </c>
      <c r="E27" s="264">
        <f>Margins!G64</f>
        <v>32487.1875</v>
      </c>
    </row>
    <row r="28" spans="1:5" s="70" customFormat="1" ht="13.5">
      <c r="A28" s="223" t="s">
        <v>147</v>
      </c>
      <c r="B28" s="195">
        <f>Margins!B67</f>
        <v>400</v>
      </c>
      <c r="C28" s="318">
        <f>Volume!J67</f>
        <v>719.5</v>
      </c>
      <c r="D28" s="319">
        <f>Basis!C66</f>
        <v>719.2</v>
      </c>
      <c r="E28" s="264">
        <f>Margins!G67</f>
        <v>44674</v>
      </c>
    </row>
    <row r="29" spans="1:5" s="70" customFormat="1" ht="13.5">
      <c r="A29" s="223" t="s">
        <v>226</v>
      </c>
      <c r="B29" s="195">
        <f>Margins!$B$73</f>
        <v>200</v>
      </c>
      <c r="C29" s="318">
        <f>Volume!J73</f>
        <v>1373.95</v>
      </c>
      <c r="D29" s="319">
        <f>Volume!K73</f>
        <v>1347.3</v>
      </c>
      <c r="E29" s="264">
        <f>Margins!$G$73</f>
        <v>42637.5</v>
      </c>
    </row>
    <row r="30" spans="1:5" s="70" customFormat="1" ht="13.5">
      <c r="A30" s="223" t="s">
        <v>7</v>
      </c>
      <c r="B30" s="195">
        <f>Margins!B74</f>
        <v>625</v>
      </c>
      <c r="C30" s="318">
        <f>Volume!J74</f>
        <v>839.8</v>
      </c>
      <c r="D30" s="319">
        <f>Basis!C73</f>
        <v>842.1</v>
      </c>
      <c r="E30" s="264">
        <f>Margins!G74</f>
        <v>82675</v>
      </c>
    </row>
    <row r="31" spans="1:5" s="70" customFormat="1" ht="13.5">
      <c r="A31" s="223" t="s">
        <v>58</v>
      </c>
      <c r="B31" s="195">
        <f>Margins!B76</f>
        <v>400</v>
      </c>
      <c r="C31" s="318">
        <f>Volume!J76</f>
        <v>896.75</v>
      </c>
      <c r="D31" s="319">
        <f>Basis!C75</f>
        <v>898.4</v>
      </c>
      <c r="E31" s="264">
        <f>Margins!G76</f>
        <v>56063</v>
      </c>
    </row>
    <row r="32" spans="1:5" s="70" customFormat="1" ht="13.5">
      <c r="A32" s="223" t="s">
        <v>8</v>
      </c>
      <c r="B32" s="195">
        <f>Margins!B80</f>
        <v>1600</v>
      </c>
      <c r="C32" s="318">
        <f>Volume!J80</f>
        <v>137.45</v>
      </c>
      <c r="D32" s="319">
        <f>Basis!C79</f>
        <v>138.05</v>
      </c>
      <c r="E32" s="264">
        <f>Margins!G80</f>
        <v>38237.623999999996</v>
      </c>
    </row>
    <row r="33" spans="1:5" s="70" customFormat="1" ht="13.5">
      <c r="A33" s="223" t="s">
        <v>49</v>
      </c>
      <c r="B33" s="195">
        <f>Margins!B82</f>
        <v>1150</v>
      </c>
      <c r="C33" s="318">
        <f>Volume!J82</f>
        <v>221.5</v>
      </c>
      <c r="D33" s="319">
        <f>Basis!C81</f>
        <v>219.15</v>
      </c>
      <c r="E33" s="264">
        <f>Margins!G82</f>
        <v>39527.1675</v>
      </c>
    </row>
    <row r="34" spans="1:5" s="70" customFormat="1" ht="13.5">
      <c r="A34" s="223" t="s">
        <v>50</v>
      </c>
      <c r="B34" s="195">
        <f>Margins!B87</f>
        <v>450</v>
      </c>
      <c r="C34" s="318">
        <f>Volume!J87</f>
        <v>856.65</v>
      </c>
      <c r="D34" s="319">
        <f>Basis!C86</f>
        <v>855.45</v>
      </c>
      <c r="E34" s="264">
        <f>Margins!G87</f>
        <v>60179.625</v>
      </c>
    </row>
    <row r="35" spans="1:5" s="70" customFormat="1" ht="13.5">
      <c r="A35" s="223" t="s">
        <v>94</v>
      </c>
      <c r="B35" s="195">
        <f>Margins!B89</f>
        <v>1200</v>
      </c>
      <c r="C35" s="318">
        <f>Volume!J89</f>
        <v>243.35</v>
      </c>
      <c r="D35" s="319">
        <f>Basis!C88</f>
        <v>244.15</v>
      </c>
      <c r="E35" s="264">
        <f>Margins!G89</f>
        <v>49701</v>
      </c>
    </row>
    <row r="36" spans="1:5" s="70" customFormat="1" ht="13.5">
      <c r="A36" s="223" t="s">
        <v>95</v>
      </c>
      <c r="B36" s="195">
        <f>Margins!B91</f>
        <v>1200</v>
      </c>
      <c r="C36" s="318">
        <f>Volume!J91</f>
        <v>542.3</v>
      </c>
      <c r="D36" s="319">
        <f>Basis!C90</f>
        <v>542.55</v>
      </c>
      <c r="E36" s="264">
        <f>Margins!G91</f>
        <v>102162</v>
      </c>
    </row>
    <row r="37" spans="1:5" s="70" customFormat="1" ht="13.5">
      <c r="A37" s="223" t="s">
        <v>30</v>
      </c>
      <c r="B37" s="195">
        <f>Margins!B94</f>
        <v>800</v>
      </c>
      <c r="C37" s="318">
        <f>Volume!J94</f>
        <v>381.55</v>
      </c>
      <c r="D37" s="319">
        <f>Basis!C93</f>
        <v>383.65</v>
      </c>
      <c r="E37" s="264">
        <f>Margins!G94</f>
        <v>48158</v>
      </c>
    </row>
    <row r="38" spans="1:5" s="70" customFormat="1" ht="13.5">
      <c r="A38" s="223" t="s">
        <v>252</v>
      </c>
      <c r="B38" s="195">
        <f>Margins!B95</f>
        <v>700</v>
      </c>
      <c r="C38" s="318">
        <f>Volume!J95</f>
        <v>429.95</v>
      </c>
      <c r="D38" s="319">
        <f>Volume!K95</f>
        <v>417.3</v>
      </c>
      <c r="E38" s="264">
        <f>Margins!$G$95</f>
        <v>48111.847</v>
      </c>
    </row>
    <row r="39" spans="1:5" s="70" customFormat="1" ht="13.5">
      <c r="A39" s="223" t="s">
        <v>113</v>
      </c>
      <c r="B39" s="195">
        <f>Margins!B96</f>
        <v>550</v>
      </c>
      <c r="C39" s="318">
        <f>Volume!J96</f>
        <v>552.65</v>
      </c>
      <c r="D39" s="319">
        <f>Basis!C95</f>
        <v>553.75</v>
      </c>
      <c r="E39" s="342">
        <f>Margins!G96</f>
        <v>46718.375</v>
      </c>
    </row>
    <row r="40" spans="1:5" s="70" customFormat="1" ht="13.5">
      <c r="A40" s="223" t="s">
        <v>31</v>
      </c>
      <c r="B40" s="195">
        <f>Margins!B98</f>
        <v>300</v>
      </c>
      <c r="C40" s="318">
        <f>Volume!J98</f>
        <v>1278.15</v>
      </c>
      <c r="D40" s="319">
        <f>Basis!C97</f>
        <v>1284.85</v>
      </c>
      <c r="E40" s="264">
        <f>Margins!G98</f>
        <v>60287.25</v>
      </c>
    </row>
    <row r="41" spans="1:5" s="70" customFormat="1" ht="13.5">
      <c r="A41" s="223" t="s">
        <v>228</v>
      </c>
      <c r="B41" s="195">
        <f>Margins!$B$100</f>
        <v>2700</v>
      </c>
      <c r="C41" s="318">
        <f>Volume!J100</f>
        <v>86.7</v>
      </c>
      <c r="D41" s="319">
        <f>Volume!K100</f>
        <v>85.8</v>
      </c>
      <c r="E41" s="264">
        <f>Margins!$G$100</f>
        <v>40495.167</v>
      </c>
    </row>
    <row r="42" spans="1:5" s="70" customFormat="1" ht="13.5">
      <c r="A42" s="223" t="s">
        <v>32</v>
      </c>
      <c r="B42" s="195">
        <f>Margins!B101</f>
        <v>600</v>
      </c>
      <c r="C42" s="318">
        <f>Volume!J101</f>
        <v>478</v>
      </c>
      <c r="D42" s="319">
        <f>Basis!C100</f>
        <v>475.35</v>
      </c>
      <c r="E42" s="264">
        <f>Margins!G101</f>
        <v>43482</v>
      </c>
    </row>
    <row r="43" spans="1:5" s="70" customFormat="1" ht="13.5">
      <c r="A43" s="223" t="s">
        <v>19</v>
      </c>
      <c r="B43" s="195">
        <f>Margins!B102</f>
        <v>500</v>
      </c>
      <c r="C43" s="318">
        <f>Volume!J102</f>
        <v>1248.2</v>
      </c>
      <c r="D43" s="319">
        <f>Basis!C101</f>
        <v>1249.75</v>
      </c>
      <c r="E43" s="264">
        <f>Margins!G102</f>
        <v>97415</v>
      </c>
    </row>
    <row r="44" spans="1:5" s="70" customFormat="1" ht="13.5">
      <c r="A44" s="223" t="s">
        <v>245</v>
      </c>
      <c r="B44" s="195">
        <f>Margins!B104</f>
        <v>375</v>
      </c>
      <c r="C44" s="318">
        <f>Volume!J104</f>
        <v>1329.75</v>
      </c>
      <c r="D44" s="319">
        <f>Basis!C103</f>
        <v>1333.55</v>
      </c>
      <c r="E44" s="264">
        <f>Margins!G104</f>
        <v>75158.203125</v>
      </c>
    </row>
    <row r="45" spans="1:5" s="70" customFormat="1" ht="13.5">
      <c r="A45" s="223" t="s">
        <v>166</v>
      </c>
      <c r="B45" s="195">
        <f>Margins!B108</f>
        <v>450</v>
      </c>
      <c r="C45" s="318">
        <f>Volume!J108</f>
        <v>999.15</v>
      </c>
      <c r="D45" s="319">
        <f>Basis!C107</f>
        <v>997.35</v>
      </c>
      <c r="E45" s="264">
        <f>Margins!G108</f>
        <v>69717.375</v>
      </c>
    </row>
    <row r="46" spans="1:5" s="70" customFormat="1" ht="13.5">
      <c r="A46" s="223" t="s">
        <v>246</v>
      </c>
      <c r="B46" s="195">
        <f>Margins!B110</f>
        <v>200</v>
      </c>
      <c r="C46" s="318">
        <f>Volume!J110</f>
        <v>1463.75</v>
      </c>
      <c r="D46" s="319">
        <f>Basis!C109</f>
        <v>1467.65</v>
      </c>
      <c r="E46" s="264">
        <f>Margins!G110</f>
        <v>47775.325</v>
      </c>
    </row>
    <row r="47" spans="1:5" s="70" customFormat="1" ht="13.5">
      <c r="A47" s="223" t="s">
        <v>109</v>
      </c>
      <c r="B47" s="195">
        <f>Margins!B113</f>
        <v>412</v>
      </c>
      <c r="C47" s="318">
        <f>Volume!J113</f>
        <v>832.9</v>
      </c>
      <c r="D47" s="319">
        <f>Basis!C112</f>
        <v>833.2</v>
      </c>
      <c r="E47" s="264">
        <f>Margins!G113</f>
        <v>53446.7</v>
      </c>
    </row>
    <row r="48" spans="1:5" s="70" customFormat="1" ht="13.5">
      <c r="A48" s="223" t="s">
        <v>33</v>
      </c>
      <c r="B48" s="195">
        <f>Margins!B114</f>
        <v>800</v>
      </c>
      <c r="C48" s="318">
        <f>Volume!J114</f>
        <v>563.5</v>
      </c>
      <c r="D48" s="319">
        <f>Basis!C113</f>
        <v>564.75</v>
      </c>
      <c r="E48" s="264">
        <f>Margins!G114</f>
        <v>70076</v>
      </c>
    </row>
    <row r="49" spans="1:5" s="70" customFormat="1" ht="13.5">
      <c r="A49" s="223" t="s">
        <v>201</v>
      </c>
      <c r="B49" s="195">
        <f>Margins!B115</f>
        <v>675</v>
      </c>
      <c r="C49" s="318">
        <f>Volume!J115</f>
        <v>473.05</v>
      </c>
      <c r="D49" s="319">
        <f>Basis!C114</f>
        <v>474.55</v>
      </c>
      <c r="E49" s="264">
        <f>Margins!G115</f>
        <v>52942.32225</v>
      </c>
    </row>
    <row r="50" spans="1:5" ht="13.5">
      <c r="A50" s="223" t="s">
        <v>133</v>
      </c>
      <c r="B50" s="195">
        <f>Margins!B117</f>
        <v>250</v>
      </c>
      <c r="C50" s="318">
        <f>Volume!J117</f>
        <v>1148.1</v>
      </c>
      <c r="D50" s="319">
        <f>Basis!C116</f>
        <v>1148.4</v>
      </c>
      <c r="E50" s="344">
        <f>Margins!G117</f>
        <v>45143.75</v>
      </c>
    </row>
    <row r="51" spans="1:5" ht="13.5">
      <c r="A51" s="223" t="s">
        <v>170</v>
      </c>
      <c r="B51" s="195">
        <f>Margins!B123</f>
        <v>525</v>
      </c>
      <c r="C51" s="318">
        <f>Volume!J123</f>
        <v>438.15</v>
      </c>
      <c r="D51" s="319">
        <f>Basis!C122</f>
        <v>440.7</v>
      </c>
      <c r="E51" s="344">
        <f>Margins!G123</f>
        <v>38846.227875</v>
      </c>
    </row>
    <row r="52" spans="1:5" ht="13.5">
      <c r="A52" s="223" t="s">
        <v>52</v>
      </c>
      <c r="B52" s="195">
        <f>Margins!B124</f>
        <v>600</v>
      </c>
      <c r="C52" s="318">
        <f>Volume!J124</f>
        <v>585.1</v>
      </c>
      <c r="D52" s="319">
        <f>Basis!C123</f>
        <v>584.95</v>
      </c>
      <c r="E52" s="344">
        <f>Margins!G124</f>
        <v>54171</v>
      </c>
    </row>
    <row r="53" spans="1:5" ht="14.25" thickBot="1">
      <c r="A53" s="223" t="s">
        <v>227</v>
      </c>
      <c r="B53" s="196">
        <f>Margins!$B$126</f>
        <v>700</v>
      </c>
      <c r="C53" s="176">
        <f>Volume!J126</f>
        <v>348.75</v>
      </c>
      <c r="D53" s="320">
        <f>Volume!K126</f>
        <v>344.7</v>
      </c>
      <c r="E53" s="409">
        <f>Margins!$G$126</f>
        <v>38176.25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28"/>
  <sheetViews>
    <sheetView workbookViewId="0" topLeftCell="A1">
      <pane xSplit="2" ySplit="2" topLeftCell="C3" activePane="bottomRight" state="frozen"/>
      <selection pane="topLeft" activeCell="F28" sqref="F28"/>
      <selection pane="topRight" activeCell="F28" sqref="F28"/>
      <selection pane="bottomLeft" activeCell="F28" sqref="F28"/>
      <selection pane="bottomRight" activeCell="D138" sqref="D138"/>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4" customWidth="1"/>
    <col min="9" max="9" width="12.57421875" style="114"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3" customFormat="1" ht="24" customHeight="1" thickBot="1">
      <c r="A1" s="489" t="s">
        <v>36</v>
      </c>
      <c r="B1" s="490"/>
      <c r="C1" s="490"/>
      <c r="D1" s="490"/>
      <c r="E1" s="490"/>
      <c r="F1" s="490"/>
      <c r="G1" s="490"/>
      <c r="H1" s="490"/>
      <c r="I1" s="490"/>
      <c r="J1" s="490"/>
      <c r="K1" s="491"/>
    </row>
    <row r="2" spans="1:11" s="8" customFormat="1" ht="46.5" customHeight="1" thickBot="1">
      <c r="A2" s="249" t="s">
        <v>37</v>
      </c>
      <c r="B2" s="250" t="s">
        <v>71</v>
      </c>
      <c r="C2" s="251" t="s">
        <v>38</v>
      </c>
      <c r="D2" s="251" t="s">
        <v>39</v>
      </c>
      <c r="E2" s="252" t="s">
        <v>53</v>
      </c>
      <c r="F2" s="253" t="s">
        <v>54</v>
      </c>
      <c r="G2" s="254" t="s">
        <v>85</v>
      </c>
      <c r="H2" s="255" t="s">
        <v>40</v>
      </c>
      <c r="I2" s="256" t="s">
        <v>207</v>
      </c>
      <c r="J2" s="256" t="s">
        <v>208</v>
      </c>
      <c r="K2" s="126" t="s">
        <v>35</v>
      </c>
    </row>
    <row r="3" spans="1:14" s="8" customFormat="1" ht="15">
      <c r="A3" s="30" t="s">
        <v>149</v>
      </c>
      <c r="B3" s="263">
        <f>'Open Int.'!K7</f>
        <v>402700</v>
      </c>
      <c r="C3" s="266">
        <f>'Open Int.'!R7</f>
        <v>140.5423</v>
      </c>
      <c r="D3" s="269">
        <f aca="true" t="shared" si="0" ref="D3:D32">B3/H3</f>
        <v>0.09919884676106035</v>
      </c>
      <c r="E3" s="270">
        <f>'Open Int.'!B7/'Open Int.'!K7</f>
        <v>0.9923019617581326</v>
      </c>
      <c r="F3" s="271">
        <f>'Open Int.'!E7/'Open Int.'!K7</f>
        <v>0.006953066799106034</v>
      </c>
      <c r="G3" s="272">
        <f>'Open Int.'!H7/'Open Int.'!K7</f>
        <v>0.0007449714427613609</v>
      </c>
      <c r="H3" s="278">
        <v>4059523</v>
      </c>
      <c r="I3" s="279">
        <v>811900</v>
      </c>
      <c r="J3" s="438">
        <v>405900</v>
      </c>
      <c r="K3" s="121"/>
      <c r="M3"/>
      <c r="N3"/>
    </row>
    <row r="4" spans="1:14" s="8" customFormat="1" ht="15">
      <c r="A4" s="223" t="s">
        <v>0</v>
      </c>
      <c r="B4" s="264">
        <f>'Open Int.'!K8</f>
        <v>3043125</v>
      </c>
      <c r="C4" s="267">
        <f>'Open Int.'!R8</f>
        <v>326.63382187499997</v>
      </c>
      <c r="D4" s="170">
        <f t="shared" si="0"/>
        <v>0.12586604316659836</v>
      </c>
      <c r="E4" s="273">
        <f>'Open Int.'!B8/'Open Int.'!K8</f>
        <v>0.8749229821318546</v>
      </c>
      <c r="F4" s="257">
        <f>'Open Int.'!E8/'Open Int.'!K8</f>
        <v>0.08995686999383858</v>
      </c>
      <c r="G4" s="274">
        <f>'Open Int.'!H8/'Open Int.'!K8</f>
        <v>0.03512014787430684</v>
      </c>
      <c r="H4" s="280">
        <v>24177490</v>
      </c>
      <c r="I4" s="260">
        <v>3019500</v>
      </c>
      <c r="J4" s="439">
        <v>1509750</v>
      </c>
      <c r="K4" s="122" t="str">
        <f aca="true" t="shared" si="1" ref="K4:K94">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8" customFormat="1" ht="15">
      <c r="A5" s="223" t="s">
        <v>150</v>
      </c>
      <c r="B5" s="264">
        <f>'Open Int.'!K9</f>
        <v>5336100</v>
      </c>
      <c r="C5" s="267">
        <f>'Open Int.'!R9</f>
        <v>49.732452</v>
      </c>
      <c r="D5" s="170">
        <f t="shared" si="0"/>
        <v>0.1334025</v>
      </c>
      <c r="E5" s="273">
        <f>'Open Int.'!B9/'Open Int.'!K9</f>
        <v>0.820018365472911</v>
      </c>
      <c r="F5" s="257">
        <f>'Open Int.'!E9/'Open Int.'!K9</f>
        <v>0.14416896235078053</v>
      </c>
      <c r="G5" s="274">
        <f>'Open Int.'!H9/'Open Int.'!K9</f>
        <v>0.03581267217630854</v>
      </c>
      <c r="H5" s="175">
        <v>40000000</v>
      </c>
      <c r="I5" s="259">
        <v>7996800</v>
      </c>
      <c r="J5" s="440">
        <v>5639900</v>
      </c>
      <c r="K5" s="122" t="str">
        <f t="shared" si="1"/>
        <v>Gross Exposure is less then 30%</v>
      </c>
      <c r="M5"/>
      <c r="N5"/>
    </row>
    <row r="6" spans="1:14" s="8" customFormat="1" ht="15">
      <c r="A6" s="223" t="s">
        <v>190</v>
      </c>
      <c r="B6" s="264">
        <f>'Open Int.'!K10</f>
        <v>7892600</v>
      </c>
      <c r="C6" s="267">
        <f>'Open Int.'!R10</f>
        <v>54.340551</v>
      </c>
      <c r="D6" s="170">
        <f t="shared" si="0"/>
        <v>0.31965320021348553</v>
      </c>
      <c r="E6" s="273">
        <f>'Open Int.'!B10/'Open Int.'!K10</f>
        <v>0.8964346349745331</v>
      </c>
      <c r="F6" s="257">
        <f>'Open Int.'!E10/'Open Int.'!K10</f>
        <v>0.09592529711375213</v>
      </c>
      <c r="G6" s="274">
        <f>'Open Int.'!H10/'Open Int.'!K10</f>
        <v>0.007640067911714771</v>
      </c>
      <c r="H6" s="207">
        <v>24691134</v>
      </c>
      <c r="I6" s="178">
        <v>4937900</v>
      </c>
      <c r="J6" s="441">
        <v>4937900</v>
      </c>
      <c r="K6" s="121"/>
      <c r="M6"/>
      <c r="N6"/>
    </row>
    <row r="7" spans="1:14" s="8" customFormat="1" ht="15">
      <c r="A7" s="223" t="s">
        <v>89</v>
      </c>
      <c r="B7" s="264">
        <f>'Open Int.'!K11</f>
        <v>8077600</v>
      </c>
      <c r="C7" s="267">
        <f>'Open Int.'!R11</f>
        <v>73.990816</v>
      </c>
      <c r="D7" s="170">
        <f t="shared" si="0"/>
        <v>0.17186382978723405</v>
      </c>
      <c r="E7" s="273">
        <f>'Open Int.'!B11/'Open Int.'!K11</f>
        <v>0.8815489749430524</v>
      </c>
      <c r="F7" s="257">
        <f>'Open Int.'!E11/'Open Int.'!K11</f>
        <v>0.11104783599088838</v>
      </c>
      <c r="G7" s="274">
        <f>'Open Int.'!H11/'Open Int.'!K11</f>
        <v>0.007403189066059226</v>
      </c>
      <c r="H7" s="280">
        <v>47000000</v>
      </c>
      <c r="I7" s="260">
        <v>9397800</v>
      </c>
      <c r="J7" s="439">
        <v>5239400</v>
      </c>
      <c r="K7" s="122" t="str">
        <f t="shared" si="1"/>
        <v>Gross Exposure is less then 30%</v>
      </c>
      <c r="M7"/>
      <c r="N7"/>
    </row>
    <row r="8" spans="1:14" s="8" customFormat="1" ht="15">
      <c r="A8" s="223" t="s">
        <v>102</v>
      </c>
      <c r="B8" s="264">
        <f>'Open Int.'!K12</f>
        <v>22127800</v>
      </c>
      <c r="C8" s="267">
        <f>'Open Int.'!R12</f>
        <v>113.95817</v>
      </c>
      <c r="D8" s="170">
        <f t="shared" si="0"/>
        <v>0.8073171439146661</v>
      </c>
      <c r="E8" s="273">
        <f>'Open Int.'!B12/'Open Int.'!K12</f>
        <v>0.7990672366886903</v>
      </c>
      <c r="F8" s="257">
        <f>'Open Int.'!E12/'Open Int.'!K12</f>
        <v>0.18324912553439565</v>
      </c>
      <c r="G8" s="274">
        <f>'Open Int.'!H12/'Open Int.'!K12</f>
        <v>0.017683637776914108</v>
      </c>
      <c r="H8" s="280">
        <v>27409055</v>
      </c>
      <c r="I8" s="260">
        <v>5478200</v>
      </c>
      <c r="J8" s="439">
        <v>5478200</v>
      </c>
      <c r="K8" s="122" t="str">
        <f t="shared" si="1"/>
        <v>Gross exposure has crossed 80%,Margin double</v>
      </c>
      <c r="M8"/>
      <c r="N8"/>
    </row>
    <row r="9" spans="1:14" s="8" customFormat="1" ht="27">
      <c r="A9" s="223" t="s">
        <v>151</v>
      </c>
      <c r="B9" s="264">
        <f>'Open Int.'!K13</f>
        <v>95595500</v>
      </c>
      <c r="C9" s="267">
        <f>'Open Int.'!R13</f>
        <v>415.36244750000003</v>
      </c>
      <c r="D9" s="170">
        <f t="shared" si="0"/>
        <v>0.7746745101669025</v>
      </c>
      <c r="E9" s="273">
        <f>'Open Int.'!B13/'Open Int.'!K13</f>
        <v>0.7581418581418582</v>
      </c>
      <c r="F9" s="257">
        <f>'Open Int.'!E13/'Open Int.'!K13</f>
        <v>0.2100899100899101</v>
      </c>
      <c r="G9" s="274">
        <f>'Open Int.'!H13/'Open Int.'!K13</f>
        <v>0.03176823176823177</v>
      </c>
      <c r="H9" s="175">
        <v>123400859</v>
      </c>
      <c r="I9" s="259">
        <v>24677200</v>
      </c>
      <c r="J9" s="440">
        <v>12338600</v>
      </c>
      <c r="K9" s="122" t="str">
        <f t="shared" si="1"/>
        <v>Gross exposure is Substantial as Open interest has crossed 60%</v>
      </c>
      <c r="M9"/>
      <c r="N9"/>
    </row>
    <row r="10" spans="1:14" s="8" customFormat="1" ht="15">
      <c r="A10" s="223" t="s">
        <v>172</v>
      </c>
      <c r="B10" s="264">
        <f>'Open Int.'!K14</f>
        <v>1373050</v>
      </c>
      <c r="C10" s="267">
        <f>'Open Int.'!R14</f>
        <v>81.65528350000001</v>
      </c>
      <c r="D10" s="170">
        <f t="shared" si="0"/>
        <v>0.291437421876708</v>
      </c>
      <c r="E10" s="273">
        <f>'Open Int.'!B14/'Open Int.'!K14</f>
        <v>0.9987254652052001</v>
      </c>
      <c r="F10" s="257">
        <f>'Open Int.'!E14/'Open Int.'!K14</f>
        <v>0.0012745347947998981</v>
      </c>
      <c r="G10" s="274">
        <f>'Open Int.'!H14/'Open Int.'!K14</f>
        <v>0</v>
      </c>
      <c r="H10" s="175">
        <v>4711303</v>
      </c>
      <c r="I10" s="259">
        <v>942200</v>
      </c>
      <c r="J10" s="440">
        <v>794500</v>
      </c>
      <c r="K10" s="121"/>
      <c r="M10"/>
      <c r="N10"/>
    </row>
    <row r="11" spans="1:14" s="8" customFormat="1" ht="15">
      <c r="A11" s="223" t="s">
        <v>209</v>
      </c>
      <c r="B11" s="264">
        <f>'Open Int.'!K15</f>
        <v>1698000</v>
      </c>
      <c r="C11" s="267">
        <f>'Open Int.'!R15</f>
        <v>441.31869</v>
      </c>
      <c r="D11" s="170">
        <f t="shared" si="0"/>
        <v>0.12304214976229605</v>
      </c>
      <c r="E11" s="273">
        <f>'Open Int.'!B15/'Open Int.'!K15</f>
        <v>0.9720848056537102</v>
      </c>
      <c r="F11" s="257">
        <f>'Open Int.'!E15/'Open Int.'!K15</f>
        <v>0.027326266195524147</v>
      </c>
      <c r="G11" s="274">
        <f>'Open Int.'!H15/'Open Int.'!K15</f>
        <v>0.0005889281507656066</v>
      </c>
      <c r="H11" s="280">
        <v>13800149</v>
      </c>
      <c r="I11" s="260">
        <v>1001200</v>
      </c>
      <c r="J11" s="439">
        <v>500600</v>
      </c>
      <c r="K11" s="122" t="str">
        <f t="shared" si="1"/>
        <v>Gross Exposure is less then 30%</v>
      </c>
      <c r="M11"/>
      <c r="N11"/>
    </row>
    <row r="12" spans="1:14" s="8" customFormat="1" ht="15">
      <c r="A12" s="223" t="s">
        <v>90</v>
      </c>
      <c r="B12" s="264">
        <f>'Open Int.'!K16</f>
        <v>8722000</v>
      </c>
      <c r="C12" s="267">
        <f>'Open Int.'!R16</f>
        <v>229.73748</v>
      </c>
      <c r="D12" s="170">
        <f t="shared" si="0"/>
        <v>0.25917359222562425</v>
      </c>
      <c r="E12" s="273">
        <f>'Open Int.'!B16/'Open Int.'!K16</f>
        <v>0.866131621187801</v>
      </c>
      <c r="F12" s="257">
        <f>'Open Int.'!E16/'Open Int.'!K16</f>
        <v>0.07720706260032102</v>
      </c>
      <c r="G12" s="274">
        <f>'Open Int.'!H16/'Open Int.'!K16</f>
        <v>0.05666131621187801</v>
      </c>
      <c r="H12" s="280">
        <v>33653120</v>
      </c>
      <c r="I12" s="260">
        <v>6729800</v>
      </c>
      <c r="J12" s="439">
        <v>3364200</v>
      </c>
      <c r="K12" s="122" t="str">
        <f t="shared" si="1"/>
        <v>Gross Exposure is less then 30%</v>
      </c>
      <c r="M12"/>
      <c r="N12"/>
    </row>
    <row r="13" spans="1:14" s="8" customFormat="1" ht="15">
      <c r="A13" s="223" t="s">
        <v>91</v>
      </c>
      <c r="B13" s="264">
        <f>'Open Int.'!K17</f>
        <v>7972400</v>
      </c>
      <c r="C13" s="267">
        <f>'Open Int.'!R17</f>
        <v>154.584836</v>
      </c>
      <c r="D13" s="170">
        <f t="shared" si="0"/>
        <v>0.26785288317133726</v>
      </c>
      <c r="E13" s="273">
        <f>'Open Int.'!B17/'Open Int.'!K17</f>
        <v>0.7936129647283127</v>
      </c>
      <c r="F13" s="257">
        <f>'Open Int.'!E17/'Open Int.'!K17</f>
        <v>0.10581506196377502</v>
      </c>
      <c r="G13" s="274">
        <f>'Open Int.'!H17/'Open Int.'!K17</f>
        <v>0.1005719733079123</v>
      </c>
      <c r="H13" s="280">
        <v>29764100</v>
      </c>
      <c r="I13" s="260">
        <v>5950800</v>
      </c>
      <c r="J13" s="439">
        <v>3085600</v>
      </c>
      <c r="K13" s="122" t="str">
        <f t="shared" si="1"/>
        <v>Gross Exposure is less then 30%</v>
      </c>
      <c r="M13"/>
      <c r="N13"/>
    </row>
    <row r="14" spans="1:14" s="8" customFormat="1" ht="15">
      <c r="A14" s="223" t="s">
        <v>44</v>
      </c>
      <c r="B14" s="264">
        <f>'Open Int.'!K18</f>
        <v>804375</v>
      </c>
      <c r="C14" s="267">
        <f>'Open Int.'!R18</f>
        <v>94.09980937499999</v>
      </c>
      <c r="D14" s="170">
        <f t="shared" si="0"/>
        <v>0.20827507457121552</v>
      </c>
      <c r="E14" s="273">
        <f>'Open Int.'!B18/'Open Int.'!K18</f>
        <v>0.9894017094017094</v>
      </c>
      <c r="F14" s="257">
        <f>'Open Int.'!E18/'Open Int.'!K18</f>
        <v>0.0105982905982906</v>
      </c>
      <c r="G14" s="274">
        <f>'Open Int.'!H18/'Open Int.'!K18</f>
        <v>0</v>
      </c>
      <c r="H14" s="280">
        <v>3862080</v>
      </c>
      <c r="I14" s="260">
        <v>772200</v>
      </c>
      <c r="J14" s="439">
        <v>431750</v>
      </c>
      <c r="K14" s="122" t="str">
        <f t="shared" si="1"/>
        <v>Gross Exposure is less then 30%</v>
      </c>
      <c r="M14"/>
      <c r="N14"/>
    </row>
    <row r="15" spans="1:14" s="9" customFormat="1" ht="15">
      <c r="A15" s="223" t="s">
        <v>152</v>
      </c>
      <c r="B15" s="264">
        <f>'Open Int.'!K19</f>
        <v>3480000</v>
      </c>
      <c r="C15" s="267">
        <f>'Open Int.'!R19</f>
        <v>131.9964</v>
      </c>
      <c r="D15" s="170">
        <f t="shared" si="0"/>
        <v>0.12252610809549008</v>
      </c>
      <c r="E15" s="273">
        <f>'Open Int.'!B19/'Open Int.'!K19</f>
        <v>0.9807471264367816</v>
      </c>
      <c r="F15" s="257">
        <f>'Open Int.'!E19/'Open Int.'!K19</f>
        <v>0.01752873563218391</v>
      </c>
      <c r="G15" s="274">
        <f>'Open Int.'!H19/'Open Int.'!K19</f>
        <v>0.0017241379310344827</v>
      </c>
      <c r="H15" s="281">
        <v>28402110</v>
      </c>
      <c r="I15" s="261">
        <v>5680000</v>
      </c>
      <c r="J15" s="440">
        <v>2840000</v>
      </c>
      <c r="K15" s="122" t="str">
        <f t="shared" si="1"/>
        <v>Gross Exposure is less then 30%</v>
      </c>
      <c r="M15"/>
      <c r="N15"/>
    </row>
    <row r="16" spans="1:14" s="9" customFormat="1" ht="15">
      <c r="A16" s="223" t="s">
        <v>249</v>
      </c>
      <c r="B16" s="264">
        <f>'Open Int.'!K20</f>
        <v>12080000</v>
      </c>
      <c r="C16" s="267">
        <f>'Open Int.'!R20</f>
        <v>770.9456000000001</v>
      </c>
      <c r="D16" s="170">
        <f t="shared" si="0"/>
        <v>0.08166621965453472</v>
      </c>
      <c r="E16" s="273">
        <f>'Open Int.'!B20/'Open Int.'!K20</f>
        <v>0.972433774834437</v>
      </c>
      <c r="F16" s="257">
        <f>'Open Int.'!E20/'Open Int.'!K20</f>
        <v>0.019370860927152317</v>
      </c>
      <c r="G16" s="274">
        <f>'Open Int.'!H20/'Open Int.'!K20</f>
        <v>0.008195364238410595</v>
      </c>
      <c r="H16" s="281">
        <v>147919177</v>
      </c>
      <c r="I16" s="261">
        <v>6393000</v>
      </c>
      <c r="J16" s="440">
        <v>3196000</v>
      </c>
      <c r="K16" s="122" t="str">
        <f t="shared" si="1"/>
        <v>Gross Exposure is less then 30%</v>
      </c>
      <c r="M16"/>
      <c r="N16"/>
    </row>
    <row r="17" spans="1:14" s="8" customFormat="1" ht="15">
      <c r="A17" s="223" t="s">
        <v>1</v>
      </c>
      <c r="B17" s="264">
        <f>'Open Int.'!K21</f>
        <v>955950</v>
      </c>
      <c r="C17" s="267">
        <f>'Open Int.'!R21</f>
        <v>235.526961</v>
      </c>
      <c r="D17" s="170">
        <f t="shared" si="0"/>
        <v>0.06050049181371608</v>
      </c>
      <c r="E17" s="273">
        <f>'Open Int.'!B21/'Open Int.'!K21</f>
        <v>0.9839949788168837</v>
      </c>
      <c r="F17" s="257">
        <f>'Open Int.'!E21/'Open Int.'!K21</f>
        <v>0.014122077514514357</v>
      </c>
      <c r="G17" s="274">
        <f>'Open Int.'!H21/'Open Int.'!K21</f>
        <v>0.0018829436686019143</v>
      </c>
      <c r="H17" s="280">
        <v>15800698</v>
      </c>
      <c r="I17" s="260">
        <v>1250550</v>
      </c>
      <c r="J17" s="439">
        <v>625200</v>
      </c>
      <c r="K17" s="122" t="str">
        <f t="shared" si="1"/>
        <v>Gross Exposure is less then 30%</v>
      </c>
      <c r="M17"/>
      <c r="N17"/>
    </row>
    <row r="18" spans="1:14" s="8" customFormat="1" ht="15">
      <c r="A18" s="223" t="s">
        <v>173</v>
      </c>
      <c r="B18" s="264">
        <f>'Open Int.'!K22</f>
        <v>4831700</v>
      </c>
      <c r="C18" s="267">
        <f>'Open Int.'!R22</f>
        <v>57.835449</v>
      </c>
      <c r="D18" s="170">
        <f t="shared" si="0"/>
        <v>0.2615182052761759</v>
      </c>
      <c r="E18" s="273">
        <f>'Open Int.'!B22/'Open Int.'!K22</f>
        <v>0.9484860401101062</v>
      </c>
      <c r="F18" s="257">
        <f>'Open Int.'!E22/'Open Int.'!K22</f>
        <v>0.04404246952418404</v>
      </c>
      <c r="G18" s="274">
        <f>'Open Int.'!H22/'Open Int.'!K22</f>
        <v>0.007471490365709791</v>
      </c>
      <c r="H18" s="175">
        <v>18475578</v>
      </c>
      <c r="I18" s="258">
        <v>3693600</v>
      </c>
      <c r="J18" s="440">
        <v>3693600</v>
      </c>
      <c r="K18" s="121"/>
      <c r="M18"/>
      <c r="N18"/>
    </row>
    <row r="19" spans="1:14" s="8" customFormat="1" ht="15">
      <c r="A19" s="223" t="s">
        <v>174</v>
      </c>
      <c r="B19" s="264">
        <f>'Open Int.'!K23</f>
        <v>4747500</v>
      </c>
      <c r="C19" s="267">
        <f>'Open Int.'!R23</f>
        <v>25.7077125</v>
      </c>
      <c r="D19" s="170">
        <f t="shared" si="0"/>
        <v>0.46522161011459884</v>
      </c>
      <c r="E19" s="273">
        <f>'Open Int.'!B23/'Open Int.'!K23</f>
        <v>0.8957345971563981</v>
      </c>
      <c r="F19" s="257">
        <f>'Open Int.'!E23/'Open Int.'!K23</f>
        <v>0.1014218009478673</v>
      </c>
      <c r="G19" s="274">
        <f>'Open Int.'!H23/'Open Int.'!K23</f>
        <v>0.002843601895734597</v>
      </c>
      <c r="H19" s="175">
        <v>10204814</v>
      </c>
      <c r="I19" s="258">
        <v>2038500</v>
      </c>
      <c r="J19" s="440">
        <v>2038500</v>
      </c>
      <c r="K19" s="121"/>
      <c r="M19"/>
      <c r="N19"/>
    </row>
    <row r="20" spans="1:14" s="8" customFormat="1" ht="15">
      <c r="A20" s="223" t="s">
        <v>2</v>
      </c>
      <c r="B20" s="264">
        <f>'Open Int.'!K24</f>
        <v>4222900</v>
      </c>
      <c r="C20" s="267">
        <f>'Open Int.'!R24</f>
        <v>155.909468</v>
      </c>
      <c r="D20" s="170">
        <f t="shared" si="0"/>
        <v>0.20822990625043764</v>
      </c>
      <c r="E20" s="273">
        <f>'Open Int.'!B24/'Open Int.'!K24</f>
        <v>0.9486845532690805</v>
      </c>
      <c r="F20" s="257">
        <f>'Open Int.'!E24/'Open Int.'!K24</f>
        <v>0.05053399322740297</v>
      </c>
      <c r="G20" s="274">
        <f>'Open Int.'!H24/'Open Int.'!K24</f>
        <v>0.0007814535035165407</v>
      </c>
      <c r="H20" s="280">
        <v>20279988</v>
      </c>
      <c r="I20" s="260">
        <v>4055700</v>
      </c>
      <c r="J20" s="439">
        <v>2027300</v>
      </c>
      <c r="K20" s="122" t="str">
        <f t="shared" si="1"/>
        <v>Gross Exposure is less then 30%</v>
      </c>
      <c r="M20"/>
      <c r="N20"/>
    </row>
    <row r="21" spans="1:14" s="8" customFormat="1" ht="15">
      <c r="A21" s="223" t="s">
        <v>92</v>
      </c>
      <c r="B21" s="264">
        <f>'Open Int.'!K25</f>
        <v>1688000</v>
      </c>
      <c r="C21" s="267">
        <f>'Open Int.'!R25</f>
        <v>50.277080000000005</v>
      </c>
      <c r="D21" s="170">
        <f t="shared" si="0"/>
        <v>0.07672727272727273</v>
      </c>
      <c r="E21" s="273">
        <f>'Open Int.'!B25/'Open Int.'!K25</f>
        <v>0.9781990521327014</v>
      </c>
      <c r="F21" s="257">
        <f>'Open Int.'!E25/'Open Int.'!K25</f>
        <v>0.01800947867298578</v>
      </c>
      <c r="G21" s="274">
        <f>'Open Int.'!H25/'Open Int.'!K25</f>
        <v>0.0037914691943127963</v>
      </c>
      <c r="H21" s="280">
        <v>22000000</v>
      </c>
      <c r="I21" s="260">
        <v>4400000</v>
      </c>
      <c r="J21" s="439">
        <v>2200000</v>
      </c>
      <c r="K21" s="122" t="str">
        <f t="shared" si="1"/>
        <v>Gross Exposure is less then 30%</v>
      </c>
      <c r="M21"/>
      <c r="N21"/>
    </row>
    <row r="22" spans="1:14" s="8" customFormat="1" ht="15">
      <c r="A22" s="223" t="s">
        <v>153</v>
      </c>
      <c r="B22" s="264">
        <f>'Open Int.'!K26</f>
        <v>8066500</v>
      </c>
      <c r="C22" s="267">
        <f>'Open Int.'!R26</f>
        <v>516.0543375</v>
      </c>
      <c r="D22" s="170">
        <f t="shared" si="0"/>
        <v>0.7565760163573864</v>
      </c>
      <c r="E22" s="273">
        <f>'Open Int.'!B26/'Open Int.'!K26</f>
        <v>0.9386722866174921</v>
      </c>
      <c r="F22" s="257">
        <f>'Open Int.'!E26/'Open Int.'!K26</f>
        <v>0.04541622760800843</v>
      </c>
      <c r="G22" s="274">
        <f>'Open Int.'!H26/'Open Int.'!K26</f>
        <v>0.015911485774499474</v>
      </c>
      <c r="H22" s="175">
        <v>10661850</v>
      </c>
      <c r="I22" s="259">
        <v>2131800</v>
      </c>
      <c r="J22" s="440">
        <v>1065900</v>
      </c>
      <c r="K22" s="122" t="str">
        <f t="shared" si="1"/>
        <v>Gross exposure is Substantial as Open interest has crossed 60%</v>
      </c>
      <c r="M22"/>
      <c r="N22"/>
    </row>
    <row r="23" spans="1:14" s="8" customFormat="1" ht="15">
      <c r="A23" s="223" t="s">
        <v>175</v>
      </c>
      <c r="B23" s="264">
        <f>'Open Int.'!K27</f>
        <v>1181400</v>
      </c>
      <c r="C23" s="267">
        <f>'Open Int.'!R27</f>
        <v>39.748203</v>
      </c>
      <c r="D23" s="170">
        <f t="shared" si="0"/>
        <v>0.1274911714468122</v>
      </c>
      <c r="E23" s="273">
        <f>'Open Int.'!B27/'Open Int.'!K27</f>
        <v>0.9962756052141527</v>
      </c>
      <c r="F23" s="257">
        <f>'Open Int.'!E27/'Open Int.'!K27</f>
        <v>0.0037243947858473</v>
      </c>
      <c r="G23" s="274">
        <f>'Open Int.'!H27/'Open Int.'!K27</f>
        <v>0</v>
      </c>
      <c r="H23" s="282">
        <v>9266524</v>
      </c>
      <c r="I23" s="262">
        <v>1852400</v>
      </c>
      <c r="J23" s="440">
        <v>1631300</v>
      </c>
      <c r="K23" s="121"/>
      <c r="M23"/>
      <c r="N23"/>
    </row>
    <row r="24" spans="1:14" s="8" customFormat="1" ht="15">
      <c r="A24" s="223" t="s">
        <v>176</v>
      </c>
      <c r="B24" s="264">
        <f>'Open Int.'!K28</f>
        <v>6727500</v>
      </c>
      <c r="C24" s="267">
        <f>'Open Int.'!R28</f>
        <v>22.940775</v>
      </c>
      <c r="D24" s="170">
        <f t="shared" si="0"/>
        <v>0.14216560683994184</v>
      </c>
      <c r="E24" s="273">
        <f>'Open Int.'!B28/'Open Int.'!K28</f>
        <v>0.877948717948718</v>
      </c>
      <c r="F24" s="257">
        <f>'Open Int.'!E28/'Open Int.'!K28</f>
        <v>0.11282051282051282</v>
      </c>
      <c r="G24" s="274">
        <f>'Open Int.'!H28/'Open Int.'!K28</f>
        <v>0.009230769230769232</v>
      </c>
      <c r="H24" s="282">
        <v>47321572</v>
      </c>
      <c r="I24" s="262">
        <v>9459900</v>
      </c>
      <c r="J24" s="440">
        <v>9459900</v>
      </c>
      <c r="K24" s="121"/>
      <c r="M24"/>
      <c r="N24"/>
    </row>
    <row r="25" spans="1:14" s="8" customFormat="1" ht="15">
      <c r="A25" s="223" t="s">
        <v>3</v>
      </c>
      <c r="B25" s="264">
        <f>'Open Int.'!K29</f>
        <v>2961250</v>
      </c>
      <c r="C25" s="267">
        <f>'Open Int.'!R29</f>
        <v>77.880875</v>
      </c>
      <c r="D25" s="170">
        <f t="shared" si="0"/>
        <v>0.03255289205994151</v>
      </c>
      <c r="E25" s="273">
        <f>'Open Int.'!B29/'Open Int.'!K29</f>
        <v>0.941747572815534</v>
      </c>
      <c r="F25" s="257">
        <f>'Open Int.'!E29/'Open Int.'!K29</f>
        <v>0.054031236808780074</v>
      </c>
      <c r="G25" s="274">
        <f>'Open Int.'!H29/'Open Int.'!K29</f>
        <v>0.004221190375685944</v>
      </c>
      <c r="H25" s="280">
        <v>90967340</v>
      </c>
      <c r="I25" s="260">
        <v>11427500</v>
      </c>
      <c r="J25" s="439">
        <v>5713750</v>
      </c>
      <c r="K25" s="122" t="str">
        <f t="shared" si="1"/>
        <v>Gross Exposure is less then 30%</v>
      </c>
      <c r="M25"/>
      <c r="N25"/>
    </row>
    <row r="26" spans="1:14" s="8" customFormat="1" ht="15">
      <c r="A26" s="223" t="s">
        <v>235</v>
      </c>
      <c r="B26" s="264">
        <f>'Open Int.'!K30</f>
        <v>1723050</v>
      </c>
      <c r="C26" s="267">
        <f>'Open Int.'!R30</f>
        <v>65.2863645</v>
      </c>
      <c r="D26" s="170">
        <f t="shared" si="0"/>
        <v>0.12928729128549407</v>
      </c>
      <c r="E26" s="273">
        <f>'Open Int.'!B30/'Open Int.'!K30</f>
        <v>0.97775746496039</v>
      </c>
      <c r="F26" s="257">
        <f>'Open Int.'!E30/'Open Int.'!K30</f>
        <v>0.01858622790981109</v>
      </c>
      <c r="G26" s="274">
        <f>'Open Int.'!H30/'Open Int.'!K30</f>
        <v>0.003656307129798903</v>
      </c>
      <c r="H26" s="175">
        <v>13327296</v>
      </c>
      <c r="I26" s="259">
        <v>2665425</v>
      </c>
      <c r="J26" s="440">
        <v>1360800</v>
      </c>
      <c r="K26" s="122" t="str">
        <f t="shared" si="1"/>
        <v>Gross Exposure is less then 30%</v>
      </c>
      <c r="M26"/>
      <c r="N26"/>
    </row>
    <row r="27" spans="1:14" s="8" customFormat="1" ht="15">
      <c r="A27" s="223" t="s">
        <v>177</v>
      </c>
      <c r="B27" s="264">
        <f>'Open Int.'!K31</f>
        <v>373200</v>
      </c>
      <c r="C27" s="267">
        <f>'Open Int.'!R31</f>
        <v>14.864556</v>
      </c>
      <c r="D27" s="170">
        <f t="shared" si="0"/>
        <v>0.03037109375</v>
      </c>
      <c r="E27" s="273">
        <f>'Open Int.'!B31/'Open Int.'!K31</f>
        <v>1</v>
      </c>
      <c r="F27" s="257">
        <f>'Open Int.'!E31/'Open Int.'!K31</f>
        <v>0</v>
      </c>
      <c r="G27" s="274">
        <f>'Open Int.'!H31/'Open Int.'!K31</f>
        <v>0</v>
      </c>
      <c r="H27" s="282">
        <v>12288000</v>
      </c>
      <c r="I27" s="262">
        <v>2457600</v>
      </c>
      <c r="J27" s="440">
        <v>1228800</v>
      </c>
      <c r="K27" s="121"/>
      <c r="M27"/>
      <c r="N27"/>
    </row>
    <row r="28" spans="1:14" s="8" customFormat="1" ht="15">
      <c r="A28" s="223" t="s">
        <v>199</v>
      </c>
      <c r="B28" s="264">
        <f>'Open Int.'!K32</f>
        <v>4037500</v>
      </c>
      <c r="C28" s="267">
        <f>'Open Int.'!R32</f>
        <v>113.93825</v>
      </c>
      <c r="D28" s="170">
        <f t="shared" si="0"/>
        <v>0.20807670539667744</v>
      </c>
      <c r="E28" s="273">
        <f>'Open Int.'!B32/'Open Int.'!K32</f>
        <v>0.9783529411764705</v>
      </c>
      <c r="F28" s="257">
        <f>'Open Int.'!E32/'Open Int.'!K32</f>
        <v>0.01788235294117647</v>
      </c>
      <c r="G28" s="274">
        <f>'Open Int.'!H32/'Open Int.'!K32</f>
        <v>0.0037647058823529413</v>
      </c>
      <c r="H28" s="175">
        <v>19403902</v>
      </c>
      <c r="I28" s="259">
        <v>3879800</v>
      </c>
      <c r="J28" s="440">
        <v>2179300</v>
      </c>
      <c r="K28" s="122" t="str">
        <f>IF(D28&gt;=80%,"Gross exposure has crossed 80%,Margin double",IF(D28&gt;=60%,"Gross exposure is Substantial as Open interest has crossed 60%",IF(D28&gt;=40%,"Gross exposure is building up andcrpsses 40% mark",IF(D28&gt;=30%,"Some sign of build up Gross exposure crosses 30%","Gross Exposure is less then 30%"))))</f>
        <v>Gross Exposure is less then 30%</v>
      </c>
      <c r="M28"/>
      <c r="N28"/>
    </row>
    <row r="29" spans="1:14" s="8" customFormat="1" ht="15">
      <c r="A29" s="223" t="s">
        <v>236</v>
      </c>
      <c r="B29" s="264">
        <f>'Open Int.'!K33</f>
        <v>5286600</v>
      </c>
      <c r="C29" s="267">
        <f>'Open Int.'!R33</f>
        <v>74.96398800000001</v>
      </c>
      <c r="D29" s="170">
        <f t="shared" si="0"/>
        <v>0.17758232875445074</v>
      </c>
      <c r="E29" s="273">
        <f>'Open Int.'!B33/'Open Int.'!K33</f>
        <v>0.9312223357167178</v>
      </c>
      <c r="F29" s="257">
        <f>'Open Int.'!E33/'Open Int.'!K33</f>
        <v>0.06503234593122234</v>
      </c>
      <c r="G29" s="274">
        <f>'Open Int.'!H33/'Open Int.'!K33</f>
        <v>0.003745318352059925</v>
      </c>
      <c r="H29" s="175">
        <v>29769854</v>
      </c>
      <c r="I29" s="259">
        <v>5952600</v>
      </c>
      <c r="J29" s="440">
        <v>3654000</v>
      </c>
      <c r="K29" s="122" t="str">
        <f t="shared" si="1"/>
        <v>Gross Exposure is less then 30%</v>
      </c>
      <c r="M29"/>
      <c r="N29"/>
    </row>
    <row r="30" spans="1:14" s="8" customFormat="1" ht="15">
      <c r="A30" s="223" t="s">
        <v>178</v>
      </c>
      <c r="B30" s="264">
        <f>'Open Int.'!K34</f>
        <v>977250</v>
      </c>
      <c r="C30" s="267">
        <f>'Open Int.'!R34</f>
        <v>294.54315</v>
      </c>
      <c r="D30" s="170">
        <f t="shared" si="0"/>
        <v>0.827729028323621</v>
      </c>
      <c r="E30" s="273">
        <f>'Open Int.'!B34/'Open Int.'!K34</f>
        <v>0.9889997441800972</v>
      </c>
      <c r="F30" s="257">
        <f>'Open Int.'!E34/'Open Int.'!K34</f>
        <v>0.010232796111537478</v>
      </c>
      <c r="G30" s="274">
        <f>'Open Int.'!H34/'Open Int.'!K34</f>
        <v>0.0007674597083653108</v>
      </c>
      <c r="H30" s="282">
        <v>1180640</v>
      </c>
      <c r="I30" s="262">
        <v>236000</v>
      </c>
      <c r="J30" s="440">
        <v>226500</v>
      </c>
      <c r="K30" s="121"/>
      <c r="M30"/>
      <c r="N30"/>
    </row>
    <row r="31" spans="1:14" s="8" customFormat="1" ht="15">
      <c r="A31" s="223" t="s">
        <v>210</v>
      </c>
      <c r="B31" s="264">
        <f>'Open Int.'!K35</f>
        <v>4068800</v>
      </c>
      <c r="C31" s="267">
        <f>'Open Int.'!R35</f>
        <v>299.97228</v>
      </c>
      <c r="D31" s="170">
        <f t="shared" si="0"/>
        <v>0.22955883720279444</v>
      </c>
      <c r="E31" s="273">
        <f>'Open Int.'!B35/'Open Int.'!K35</f>
        <v>0.8768187180495478</v>
      </c>
      <c r="F31" s="257">
        <f>'Open Int.'!E35/'Open Int.'!K35</f>
        <v>0.02624852536374361</v>
      </c>
      <c r="G31" s="274">
        <f>'Open Int.'!H35/'Open Int.'!K35</f>
        <v>0.09693275658670861</v>
      </c>
      <c r="H31" s="280">
        <v>17724432</v>
      </c>
      <c r="I31" s="260">
        <v>3544800</v>
      </c>
      <c r="J31" s="439">
        <v>1772400</v>
      </c>
      <c r="K31" s="122" t="str">
        <f t="shared" si="1"/>
        <v>Gross Exposure is less then 30%</v>
      </c>
      <c r="M31"/>
      <c r="N31"/>
    </row>
    <row r="32" spans="1:14" s="8" customFormat="1" ht="15">
      <c r="A32" s="223" t="s">
        <v>237</v>
      </c>
      <c r="B32" s="264">
        <f>'Open Int.'!K36</f>
        <v>8644800</v>
      </c>
      <c r="C32" s="267">
        <f>'Open Int.'!R36</f>
        <v>99.069408</v>
      </c>
      <c r="D32" s="170">
        <f t="shared" si="0"/>
        <v>0.8535445578339431</v>
      </c>
      <c r="E32" s="273">
        <f>'Open Int.'!B36/'Open Int.'!K36</f>
        <v>0.9222654081066074</v>
      </c>
      <c r="F32" s="257">
        <f>'Open Int.'!E36/'Open Int.'!K36</f>
        <v>0.06829539144919489</v>
      </c>
      <c r="G32" s="274">
        <f>'Open Int.'!H36/'Open Int.'!K36</f>
        <v>0.009439200444197668</v>
      </c>
      <c r="H32" s="207">
        <v>10128118</v>
      </c>
      <c r="I32" s="178">
        <v>2025600</v>
      </c>
      <c r="J32" s="441">
        <v>2025600</v>
      </c>
      <c r="K32" s="121"/>
      <c r="M32"/>
      <c r="N32"/>
    </row>
    <row r="33" spans="1:14" s="8" customFormat="1" ht="15">
      <c r="A33" s="223" t="s">
        <v>179</v>
      </c>
      <c r="B33" s="264">
        <f>'Open Int.'!K37</f>
        <v>21916350</v>
      </c>
      <c r="C33" s="267">
        <f>'Open Int.'!R37</f>
        <v>112.211712</v>
      </c>
      <c r="D33" s="170">
        <f aca="true" t="shared" si="2" ref="D33:D64">B33/H33</f>
        <v>0.7989148550296712</v>
      </c>
      <c r="E33" s="273">
        <f>'Open Int.'!B37/'Open Int.'!K37</f>
        <v>0.9007476153647848</v>
      </c>
      <c r="F33" s="257">
        <f>'Open Int.'!E37/'Open Int.'!K37</f>
        <v>0.08816705336426914</v>
      </c>
      <c r="G33" s="274">
        <f>'Open Int.'!H37/'Open Int.'!K37</f>
        <v>0.01108533127094612</v>
      </c>
      <c r="H33" s="282">
        <v>27432648</v>
      </c>
      <c r="I33" s="262">
        <v>5486150</v>
      </c>
      <c r="J33" s="440">
        <v>5486150</v>
      </c>
      <c r="K33" s="121"/>
      <c r="M33"/>
      <c r="N33"/>
    </row>
    <row r="34" spans="1:14" s="8" customFormat="1" ht="15">
      <c r="A34" s="223" t="s">
        <v>180</v>
      </c>
      <c r="B34" s="264">
        <f>'Open Int.'!K38</f>
        <v>925600</v>
      </c>
      <c r="C34" s="267">
        <f>'Open Int.'!R38</f>
        <v>20.113288</v>
      </c>
      <c r="D34" s="170">
        <f t="shared" si="2"/>
        <v>0.06766503788576876</v>
      </c>
      <c r="E34" s="273">
        <f>'Open Int.'!B38/'Open Int.'!K38</f>
        <v>0.9691011235955056</v>
      </c>
      <c r="F34" s="257">
        <f>'Open Int.'!E38/'Open Int.'!K38</f>
        <v>0.02247191011235955</v>
      </c>
      <c r="G34" s="274">
        <f>'Open Int.'!H38/'Open Int.'!K38</f>
        <v>0.008426966292134831</v>
      </c>
      <c r="H34" s="282">
        <v>13679147</v>
      </c>
      <c r="I34" s="262">
        <v>2735200</v>
      </c>
      <c r="J34" s="440">
        <v>2359500</v>
      </c>
      <c r="K34" s="121"/>
      <c r="M34"/>
      <c r="N34"/>
    </row>
    <row r="35" spans="1:14" s="8" customFormat="1" ht="15">
      <c r="A35" s="223" t="s">
        <v>103</v>
      </c>
      <c r="B35" s="264">
        <f>'Open Int.'!K39</f>
        <v>4908000</v>
      </c>
      <c r="C35" s="267">
        <f>'Open Int.'!R39</f>
        <v>127.14174</v>
      </c>
      <c r="D35" s="170">
        <f t="shared" si="2"/>
        <v>0.07918161062268737</v>
      </c>
      <c r="E35" s="273">
        <f>'Open Int.'!B39/'Open Int.'!K39</f>
        <v>0.9333740831295844</v>
      </c>
      <c r="F35" s="257">
        <f>'Open Int.'!E39/'Open Int.'!K39</f>
        <v>0.0617359413202934</v>
      </c>
      <c r="G35" s="274">
        <f>'Open Int.'!H39/'Open Int.'!K39</f>
        <v>0.004889975550122249</v>
      </c>
      <c r="H35" s="280">
        <v>61984089</v>
      </c>
      <c r="I35" s="260">
        <v>11400000</v>
      </c>
      <c r="J35" s="439">
        <v>5700000</v>
      </c>
      <c r="K35" s="122" t="str">
        <f t="shared" si="1"/>
        <v>Gross Exposure is less then 30%</v>
      </c>
      <c r="M35"/>
      <c r="N35"/>
    </row>
    <row r="36" spans="1:14" s="8" customFormat="1" ht="15">
      <c r="A36" s="223" t="s">
        <v>238</v>
      </c>
      <c r="B36" s="264">
        <f>'Open Int.'!K40</f>
        <v>745200</v>
      </c>
      <c r="C36" s="267">
        <f>'Open Int.'!R40</f>
        <v>82.937034</v>
      </c>
      <c r="D36" s="170">
        <f t="shared" si="2"/>
        <v>0.08916963470005462</v>
      </c>
      <c r="E36" s="273">
        <f>'Open Int.'!B40/'Open Int.'!K40</f>
        <v>0.998389694041868</v>
      </c>
      <c r="F36" s="257">
        <f>'Open Int.'!E40/'Open Int.'!K40</f>
        <v>0.001610305958132045</v>
      </c>
      <c r="G36" s="274">
        <f>'Open Int.'!H40/'Open Int.'!K40</f>
        <v>0</v>
      </c>
      <c r="H36" s="175">
        <v>8357105</v>
      </c>
      <c r="I36" s="259">
        <v>1671300</v>
      </c>
      <c r="J36" s="440">
        <v>835500</v>
      </c>
      <c r="K36" s="122" t="str">
        <f t="shared" si="1"/>
        <v>Gross Exposure is less then 30%</v>
      </c>
      <c r="M36"/>
      <c r="N36"/>
    </row>
    <row r="37" spans="1:14" s="8" customFormat="1" ht="15">
      <c r="A37" s="223" t="s">
        <v>250</v>
      </c>
      <c r="B37" s="264">
        <f>'Open Int.'!K42</f>
        <v>7652300</v>
      </c>
      <c r="C37" s="267">
        <f>'Open Int.'!R42</f>
        <v>74.533402</v>
      </c>
      <c r="D37" s="170">
        <f>B37/H37</f>
        <v>0.5819371419975905</v>
      </c>
      <c r="E37" s="273">
        <f>'Open Int.'!B42/'Open Int.'!K42</f>
        <v>0.9425597532767926</v>
      </c>
      <c r="F37" s="257">
        <f>'Open Int.'!E42/'Open Int.'!K42</f>
        <v>0.0551272166538165</v>
      </c>
      <c r="G37" s="274">
        <f>'Open Int.'!H42/'Open Int.'!K42</f>
        <v>0.002313030069390902</v>
      </c>
      <c r="H37" s="175">
        <v>13149702</v>
      </c>
      <c r="I37" s="259">
        <v>2629000</v>
      </c>
      <c r="J37" s="440">
        <v>2123000</v>
      </c>
      <c r="K37" s="122"/>
      <c r="M37"/>
      <c r="N37"/>
    </row>
    <row r="38" spans="1:14" s="8" customFormat="1" ht="15">
      <c r="A38" s="223" t="s">
        <v>181</v>
      </c>
      <c r="B38" s="264">
        <f>'Open Int.'!K42</f>
        <v>7652300</v>
      </c>
      <c r="C38" s="267">
        <f>'Open Int.'!R42</f>
        <v>74.533402</v>
      </c>
      <c r="D38" s="170">
        <f t="shared" si="2"/>
        <v>0.4675472487096214</v>
      </c>
      <c r="E38" s="273">
        <f>'Open Int.'!B42/'Open Int.'!K42</f>
        <v>0.9425597532767926</v>
      </c>
      <c r="F38" s="257">
        <f>'Open Int.'!E42/'Open Int.'!K42</f>
        <v>0.0551272166538165</v>
      </c>
      <c r="G38" s="274">
        <f>'Open Int.'!H42/'Open Int.'!K42</f>
        <v>0.002313030069390902</v>
      </c>
      <c r="H38" s="282">
        <v>16366902</v>
      </c>
      <c r="I38" s="262">
        <v>3271550</v>
      </c>
      <c r="J38" s="440">
        <v>3271550</v>
      </c>
      <c r="K38" s="121"/>
      <c r="M38"/>
      <c r="N38"/>
    </row>
    <row r="39" spans="1:14" s="8" customFormat="1" ht="15">
      <c r="A39" s="223" t="s">
        <v>239</v>
      </c>
      <c r="B39" s="264">
        <f>'Open Int.'!K43</f>
        <v>1018500</v>
      </c>
      <c r="C39" s="267">
        <f>'Open Int.'!R43</f>
        <v>272.6371725</v>
      </c>
      <c r="D39" s="170">
        <f t="shared" si="2"/>
        <v>0.08697648227652424</v>
      </c>
      <c r="E39" s="273">
        <f>'Open Int.'!B43/'Open Int.'!K43</f>
        <v>0.9984536082474227</v>
      </c>
      <c r="F39" s="257">
        <f>'Open Int.'!E43/'Open Int.'!K43</f>
        <v>0.0012027491408934709</v>
      </c>
      <c r="G39" s="274">
        <f>'Open Int.'!H43/'Open Int.'!K43</f>
        <v>0.0003436426116838488</v>
      </c>
      <c r="H39" s="280">
        <v>11710062</v>
      </c>
      <c r="I39" s="260">
        <v>1188250</v>
      </c>
      <c r="J39" s="439">
        <v>594125</v>
      </c>
      <c r="K39" s="122" t="str">
        <f t="shared" si="1"/>
        <v>Gross Exposure is less then 30%</v>
      </c>
      <c r="M39"/>
      <c r="N39"/>
    </row>
    <row r="40" spans="1:14" s="8" customFormat="1" ht="15">
      <c r="A40" s="223" t="s">
        <v>211</v>
      </c>
      <c r="B40" s="264">
        <f>'Open Int.'!K44</f>
        <v>12130746</v>
      </c>
      <c r="C40" s="267">
        <f>'Open Int.'!R44</f>
        <v>167.16167988</v>
      </c>
      <c r="D40" s="170">
        <f t="shared" si="2"/>
        <v>0.06217138670602982</v>
      </c>
      <c r="E40" s="273">
        <f>'Open Int.'!B44/'Open Int.'!K44</f>
        <v>0.716811150773415</v>
      </c>
      <c r="F40" s="257">
        <f>'Open Int.'!E44/'Open Int.'!K44</f>
        <v>0.17491075981642018</v>
      </c>
      <c r="G40" s="274">
        <f>'Open Int.'!H44/'Open Int.'!K44</f>
        <v>0.10827808941016488</v>
      </c>
      <c r="H40" s="280">
        <v>195117829</v>
      </c>
      <c r="I40" s="260">
        <v>25671900</v>
      </c>
      <c r="J40" s="439">
        <v>12835950</v>
      </c>
      <c r="K40" s="122" t="str">
        <f t="shared" si="1"/>
        <v>Gross Exposure is less then 30%</v>
      </c>
      <c r="M40"/>
      <c r="N40"/>
    </row>
    <row r="41" spans="1:14" s="8" customFormat="1" ht="15">
      <c r="A41" s="223" t="s">
        <v>213</v>
      </c>
      <c r="B41" s="264">
        <f>'Open Int.'!K45</f>
        <v>1903850</v>
      </c>
      <c r="C41" s="267">
        <f>'Open Int.'!R45</f>
        <v>122.912556</v>
      </c>
      <c r="D41" s="170">
        <f t="shared" si="2"/>
        <v>0.09586431713447842</v>
      </c>
      <c r="E41" s="273">
        <f>'Open Int.'!B45/'Open Int.'!K45</f>
        <v>1</v>
      </c>
      <c r="F41" s="257">
        <f>'Open Int.'!E45/'Open Int.'!K45</f>
        <v>0</v>
      </c>
      <c r="G41" s="274">
        <f>'Open Int.'!H45/'Open Int.'!K45</f>
        <v>0</v>
      </c>
      <c r="H41" s="280">
        <v>19859840</v>
      </c>
      <c r="I41" s="260">
        <v>3971500</v>
      </c>
      <c r="J41" s="439">
        <v>1985750</v>
      </c>
      <c r="K41" s="122" t="str">
        <f t="shared" si="1"/>
        <v>Gross Exposure is less then 30%</v>
      </c>
      <c r="M41"/>
      <c r="N41"/>
    </row>
    <row r="42" spans="1:14" s="8" customFormat="1" ht="15">
      <c r="A42" s="223" t="s">
        <v>4</v>
      </c>
      <c r="B42" s="264">
        <f>'Open Int.'!K46</f>
        <v>910500</v>
      </c>
      <c r="C42" s="267">
        <f>'Open Int.'!R46</f>
        <v>149.1808725</v>
      </c>
      <c r="D42" s="170">
        <f t="shared" si="2"/>
        <v>0.018241818839765826</v>
      </c>
      <c r="E42" s="273">
        <f>'Open Int.'!B46/'Open Int.'!K46</f>
        <v>0.9990115321252059</v>
      </c>
      <c r="F42" s="257">
        <f>'Open Int.'!E46/'Open Int.'!K46</f>
        <v>0.0006589785831960461</v>
      </c>
      <c r="G42" s="274">
        <f>'Open Int.'!H46/'Open Int.'!K46</f>
        <v>0.00032948929159802305</v>
      </c>
      <c r="H42" s="280">
        <v>49912786</v>
      </c>
      <c r="I42" s="260">
        <v>1956600</v>
      </c>
      <c r="J42" s="439">
        <v>978300</v>
      </c>
      <c r="K42" s="122" t="str">
        <f t="shared" si="1"/>
        <v>Gross Exposure is less then 30%</v>
      </c>
      <c r="M42"/>
      <c r="N42"/>
    </row>
    <row r="43" spans="1:14" s="8" customFormat="1" ht="15">
      <c r="A43" s="223" t="s">
        <v>93</v>
      </c>
      <c r="B43" s="264">
        <f>'Open Int.'!K47</f>
        <v>2013600</v>
      </c>
      <c r="C43" s="267">
        <f>'Open Int.'!R47</f>
        <v>216.9654</v>
      </c>
      <c r="D43" s="170">
        <f t="shared" si="2"/>
        <v>0.0545245817155487</v>
      </c>
      <c r="E43" s="273">
        <f>'Open Int.'!B47/'Open Int.'!K47</f>
        <v>0.9996027016289233</v>
      </c>
      <c r="F43" s="257">
        <f>'Open Int.'!E47/'Open Int.'!K47</f>
        <v>0.0003972983710766786</v>
      </c>
      <c r="G43" s="274">
        <f>'Open Int.'!H47/'Open Int.'!K47</f>
        <v>0</v>
      </c>
      <c r="H43" s="280">
        <v>36930132</v>
      </c>
      <c r="I43" s="260">
        <v>3242000</v>
      </c>
      <c r="J43" s="439">
        <v>1620800</v>
      </c>
      <c r="K43" s="122" t="str">
        <f t="shared" si="1"/>
        <v>Gross Exposure is less then 30%</v>
      </c>
      <c r="M43"/>
      <c r="N43"/>
    </row>
    <row r="44" spans="1:14" s="8" customFormat="1" ht="15">
      <c r="A44" s="223" t="s">
        <v>212</v>
      </c>
      <c r="B44" s="264">
        <f>'Open Int.'!K48</f>
        <v>1138000</v>
      </c>
      <c r="C44" s="267">
        <f>'Open Int.'!R48</f>
        <v>83.09107</v>
      </c>
      <c r="D44" s="170">
        <f t="shared" si="2"/>
        <v>0.06325239361397608</v>
      </c>
      <c r="E44" s="273">
        <f>'Open Int.'!B48/'Open Int.'!K48</f>
        <v>0.9771528998242531</v>
      </c>
      <c r="F44" s="257">
        <f>'Open Int.'!E48/'Open Int.'!K48</f>
        <v>0.0210896309314587</v>
      </c>
      <c r="G44" s="274">
        <f>'Open Int.'!H48/'Open Int.'!K48</f>
        <v>0.0017574692442882249</v>
      </c>
      <c r="H44" s="280">
        <v>17991414</v>
      </c>
      <c r="I44" s="260">
        <v>3598000</v>
      </c>
      <c r="J44" s="439">
        <v>1798800</v>
      </c>
      <c r="K44" s="122" t="str">
        <f t="shared" si="1"/>
        <v>Gross Exposure is less then 30%</v>
      </c>
      <c r="M44"/>
      <c r="N44"/>
    </row>
    <row r="45" spans="1:14" s="8" customFormat="1" ht="15">
      <c r="A45" s="223" t="s">
        <v>5</v>
      </c>
      <c r="B45" s="264">
        <f>'Open Int.'!K49</f>
        <v>62122060</v>
      </c>
      <c r="C45" s="267">
        <f>'Open Int.'!R49</f>
        <v>1086.8254397</v>
      </c>
      <c r="D45" s="170">
        <f t="shared" si="2"/>
        <v>0.43793039492158575</v>
      </c>
      <c r="E45" s="273">
        <f>'Open Int.'!B49/'Open Int.'!K49</f>
        <v>0.8595563315189484</v>
      </c>
      <c r="F45" s="257">
        <f>'Open Int.'!E49/'Open Int.'!K49</f>
        <v>0.1259884974838246</v>
      </c>
      <c r="G45" s="274">
        <f>'Open Int.'!H49/'Open Int.'!K49</f>
        <v>0.014455170997227072</v>
      </c>
      <c r="H45" s="280">
        <v>141853730</v>
      </c>
      <c r="I45" s="260">
        <v>17497150</v>
      </c>
      <c r="J45" s="439">
        <v>8748575</v>
      </c>
      <c r="K45" s="122" t="str">
        <f t="shared" si="1"/>
        <v>Gross exposure is building up andcrpsses 40% mark</v>
      </c>
      <c r="M45"/>
      <c r="N45"/>
    </row>
    <row r="46" spans="1:14" s="8" customFormat="1" ht="15">
      <c r="A46" s="223" t="s">
        <v>214</v>
      </c>
      <c r="B46" s="264">
        <f>'Open Int.'!K50</f>
        <v>18331000</v>
      </c>
      <c r="C46" s="267">
        <f>'Open Int.'!R50</f>
        <v>449.1095</v>
      </c>
      <c r="D46" s="170">
        <f t="shared" si="2"/>
        <v>0.08558756606475557</v>
      </c>
      <c r="E46" s="273">
        <f>'Open Int.'!B50/'Open Int.'!K50</f>
        <v>0.7270198025203207</v>
      </c>
      <c r="F46" s="257">
        <f>'Open Int.'!E50/'Open Int.'!K50</f>
        <v>0.21815503791391633</v>
      </c>
      <c r="G46" s="274">
        <f>'Open Int.'!H50/'Open Int.'!K50</f>
        <v>0.054825159565762914</v>
      </c>
      <c r="H46" s="280">
        <v>214178307</v>
      </c>
      <c r="I46" s="260">
        <v>11666000</v>
      </c>
      <c r="J46" s="439">
        <v>5833000</v>
      </c>
      <c r="K46" s="122" t="str">
        <f t="shared" si="1"/>
        <v>Gross Exposure is less then 30%</v>
      </c>
      <c r="M46"/>
      <c r="N46"/>
    </row>
    <row r="47" spans="1:14" s="8" customFormat="1" ht="15">
      <c r="A47" s="223" t="s">
        <v>215</v>
      </c>
      <c r="B47" s="264">
        <f>'Open Int.'!K51</f>
        <v>6392100</v>
      </c>
      <c r="C47" s="267">
        <f>'Open Int.'!R51</f>
        <v>202.21408350000002</v>
      </c>
      <c r="D47" s="170">
        <f t="shared" si="2"/>
        <v>0.19223985095028218</v>
      </c>
      <c r="E47" s="273">
        <f>'Open Int.'!B51/'Open Int.'!K51</f>
        <v>0.9151921903599756</v>
      </c>
      <c r="F47" s="257">
        <f>'Open Int.'!E51/'Open Int.'!K51</f>
        <v>0.06955460646735814</v>
      </c>
      <c r="G47" s="274">
        <f>'Open Int.'!H51/'Open Int.'!K51</f>
        <v>0.01525320317266626</v>
      </c>
      <c r="H47" s="280">
        <v>33250650</v>
      </c>
      <c r="I47" s="260">
        <v>6649500</v>
      </c>
      <c r="J47" s="439">
        <v>3324100</v>
      </c>
      <c r="K47" s="122" t="str">
        <f t="shared" si="1"/>
        <v>Gross Exposure is less then 30%</v>
      </c>
      <c r="M47"/>
      <c r="N47"/>
    </row>
    <row r="48" spans="1:14" s="8" customFormat="1" ht="15">
      <c r="A48" s="223" t="s">
        <v>57</v>
      </c>
      <c r="B48" s="264">
        <f>'Open Int.'!K52</f>
        <v>1551300</v>
      </c>
      <c r="C48" s="267">
        <f>'Open Int.'!R52</f>
        <v>239.893032</v>
      </c>
      <c r="D48" s="170">
        <f t="shared" si="2"/>
        <v>0.2135039713555376</v>
      </c>
      <c r="E48" s="273">
        <f>'Open Int.'!B52/'Open Int.'!K52</f>
        <v>0.9967124347321601</v>
      </c>
      <c r="F48" s="257">
        <f>'Open Int.'!E52/'Open Int.'!K52</f>
        <v>0.0029007928833881262</v>
      </c>
      <c r="G48" s="274">
        <f>'Open Int.'!H52/'Open Int.'!K52</f>
        <v>0.00038677238445175013</v>
      </c>
      <c r="H48" s="280">
        <v>7265907</v>
      </c>
      <c r="I48" s="260">
        <v>4287500</v>
      </c>
      <c r="J48" s="442">
        <v>2143400</v>
      </c>
      <c r="K48" s="122" t="str">
        <f t="shared" si="1"/>
        <v>Gross Exposure is less then 30%</v>
      </c>
      <c r="M48"/>
      <c r="N48"/>
    </row>
    <row r="49" spans="1:14" s="8" customFormat="1" ht="15">
      <c r="A49" s="223" t="s">
        <v>216</v>
      </c>
      <c r="B49" s="264">
        <f>'Open Int.'!K53</f>
        <v>9821700</v>
      </c>
      <c r="C49" s="267">
        <f>'Open Int.'!R53</f>
        <v>864.3587085</v>
      </c>
      <c r="D49" s="170">
        <f t="shared" si="2"/>
        <v>0.07517094162348065</v>
      </c>
      <c r="E49" s="273">
        <f>'Open Int.'!B53/'Open Int.'!K53</f>
        <v>0.908488347231131</v>
      </c>
      <c r="F49" s="257">
        <f>'Open Int.'!E53/'Open Int.'!K53</f>
        <v>0.06414368184733804</v>
      </c>
      <c r="G49" s="274">
        <f>'Open Int.'!H53/'Open Int.'!K53</f>
        <v>0.027367970921530895</v>
      </c>
      <c r="H49" s="280">
        <v>130658201</v>
      </c>
      <c r="I49" s="260">
        <v>13680000</v>
      </c>
      <c r="J49" s="439">
        <v>6840000</v>
      </c>
      <c r="K49" s="122" t="str">
        <f t="shared" si="1"/>
        <v>Gross Exposure is less then 30%</v>
      </c>
      <c r="M49"/>
      <c r="N49"/>
    </row>
    <row r="50" spans="1:14" s="8" customFormat="1" ht="15">
      <c r="A50" s="223" t="s">
        <v>156</v>
      </c>
      <c r="B50" s="264">
        <f>'Open Int.'!K54</f>
        <v>23908800</v>
      </c>
      <c r="C50" s="267">
        <f>'Open Int.'!R54</f>
        <v>185.412744</v>
      </c>
      <c r="D50" s="170">
        <f t="shared" si="2"/>
        <v>0.3495268943086388</v>
      </c>
      <c r="E50" s="273">
        <f>'Open Int.'!B54/'Open Int.'!K54</f>
        <v>0.7448303553503313</v>
      </c>
      <c r="F50" s="257">
        <f>'Open Int.'!E54/'Open Int.'!K54</f>
        <v>0.21682393093756275</v>
      </c>
      <c r="G50" s="274">
        <f>'Open Int.'!H54/'Open Int.'!K54</f>
        <v>0.038345713712106</v>
      </c>
      <c r="H50" s="175">
        <v>68403320</v>
      </c>
      <c r="I50" s="259">
        <v>44409300</v>
      </c>
      <c r="J50" s="440">
        <v>22201700</v>
      </c>
      <c r="K50" s="122" t="str">
        <f t="shared" si="1"/>
        <v>Some sign of build up Gross exposure crosses 30%</v>
      </c>
      <c r="M50"/>
      <c r="N50"/>
    </row>
    <row r="51" spans="1:14" s="8" customFormat="1" ht="15">
      <c r="A51" s="223" t="s">
        <v>200</v>
      </c>
      <c r="B51" s="264">
        <f>'Open Int.'!K55</f>
        <v>25523400</v>
      </c>
      <c r="C51" s="267">
        <f>'Open Int.'!R55</f>
        <v>198.954903</v>
      </c>
      <c r="D51" s="170">
        <f t="shared" si="2"/>
        <v>0.11369468656211873</v>
      </c>
      <c r="E51" s="273">
        <f>'Open Int.'!B55/'Open Int.'!K55</f>
        <v>0.7644475265834489</v>
      </c>
      <c r="F51" s="257">
        <f>'Open Int.'!E55/'Open Int.'!K55</f>
        <v>0.18654646324549237</v>
      </c>
      <c r="G51" s="274">
        <f>'Open Int.'!H55/'Open Int.'!K55</f>
        <v>0.04900601017105871</v>
      </c>
      <c r="H51" s="175">
        <v>224490702</v>
      </c>
      <c r="I51" s="259">
        <v>25546500</v>
      </c>
      <c r="J51" s="440">
        <v>25546500</v>
      </c>
      <c r="K51" s="122"/>
      <c r="M51"/>
      <c r="N51"/>
    </row>
    <row r="52" spans="1:14" s="8" customFormat="1" ht="15">
      <c r="A52" s="223" t="s">
        <v>191</v>
      </c>
      <c r="B52" s="264">
        <f>'Open Int.'!K56</f>
        <v>103603500</v>
      </c>
      <c r="C52" s="267">
        <f>'Open Int.'!R56</f>
        <v>137.792655</v>
      </c>
      <c r="D52" s="170">
        <f t="shared" si="2"/>
        <v>0.8110805708361313</v>
      </c>
      <c r="E52" s="273">
        <f>'Open Int.'!B56/'Open Int.'!K56</f>
        <v>0.7339616904834296</v>
      </c>
      <c r="F52" s="257">
        <f>'Open Int.'!E56/'Open Int.'!K56</f>
        <v>0.21191851626634237</v>
      </c>
      <c r="G52" s="274">
        <f>'Open Int.'!H56/'Open Int.'!K56</f>
        <v>0.05411979325022803</v>
      </c>
      <c r="H52" s="207">
        <v>127735152</v>
      </c>
      <c r="I52" s="178">
        <v>1452900</v>
      </c>
      <c r="J52" s="441">
        <v>726300</v>
      </c>
      <c r="K52" s="121"/>
      <c r="M52"/>
      <c r="N52"/>
    </row>
    <row r="53" spans="1:14" s="8" customFormat="1" ht="15">
      <c r="A53" s="223" t="s">
        <v>157</v>
      </c>
      <c r="B53" s="264">
        <f>'Open Int.'!K57</f>
        <v>9969750</v>
      </c>
      <c r="C53" s="267">
        <f>'Open Int.'!R57</f>
        <v>152.138385</v>
      </c>
      <c r="D53" s="170">
        <f t="shared" si="2"/>
        <v>0.12052009994449409</v>
      </c>
      <c r="E53" s="273">
        <f>'Open Int.'!B57/'Open Int.'!K57</f>
        <v>0.9462875197472354</v>
      </c>
      <c r="F53" s="257">
        <f>'Open Int.'!E57/'Open Int.'!K57</f>
        <v>0.048797612778655436</v>
      </c>
      <c r="G53" s="274">
        <f>'Open Int.'!H57/'Open Int.'!K57</f>
        <v>0.004914867474109181</v>
      </c>
      <c r="H53" s="175">
        <v>82722716</v>
      </c>
      <c r="I53" s="259">
        <v>16544500</v>
      </c>
      <c r="J53" s="440">
        <v>8272250</v>
      </c>
      <c r="K53" s="122" t="str">
        <f t="shared" si="1"/>
        <v>Gross Exposure is less then 30%</v>
      </c>
      <c r="M53"/>
      <c r="N53"/>
    </row>
    <row r="54" spans="1:14" s="8" customFormat="1" ht="15">
      <c r="A54" s="223" t="s">
        <v>192</v>
      </c>
      <c r="B54" s="264">
        <f>'Open Int.'!K58</f>
        <v>25728800</v>
      </c>
      <c r="C54" s="267">
        <f>'Open Int.'!R58</f>
        <v>579.54122</v>
      </c>
      <c r="D54" s="170">
        <f t="shared" si="2"/>
        <v>0.9147441773533123</v>
      </c>
      <c r="E54" s="273">
        <f>'Open Int.'!B58/'Open Int.'!K58</f>
        <v>0.8688007213706042</v>
      </c>
      <c r="F54" s="257">
        <f>'Open Int.'!E58/'Open Int.'!K58</f>
        <v>0.10392245266005411</v>
      </c>
      <c r="G54" s="274">
        <f>'Open Int.'!H58/'Open Int.'!K58</f>
        <v>0.02727682596934175</v>
      </c>
      <c r="H54" s="207">
        <v>28126771</v>
      </c>
      <c r="I54" s="178">
        <v>5624550</v>
      </c>
      <c r="J54" s="441">
        <v>2811550</v>
      </c>
      <c r="K54" s="121"/>
      <c r="M54"/>
      <c r="N54"/>
    </row>
    <row r="55" spans="1:14" s="8" customFormat="1" ht="15">
      <c r="A55" s="223" t="s">
        <v>182</v>
      </c>
      <c r="B55" s="264">
        <f>'Open Int.'!K59</f>
        <v>17101700</v>
      </c>
      <c r="C55" s="267">
        <f>'Open Int.'!R59</f>
        <v>75.760531</v>
      </c>
      <c r="D55" s="170">
        <f t="shared" si="2"/>
        <v>0.42900616177242706</v>
      </c>
      <c r="E55" s="273">
        <f>'Open Int.'!B59/'Open Int.'!K59</f>
        <v>0.8775326429536245</v>
      </c>
      <c r="F55" s="257">
        <f>'Open Int.'!E59/'Open Int.'!K59</f>
        <v>0.10760918505177848</v>
      </c>
      <c r="G55" s="274">
        <f>'Open Int.'!H59/'Open Int.'!K59</f>
        <v>0.014858171994597028</v>
      </c>
      <c r="H55" s="282">
        <v>39863530</v>
      </c>
      <c r="I55" s="262">
        <v>7969500</v>
      </c>
      <c r="J55" s="440">
        <v>7969500</v>
      </c>
      <c r="K55" s="121"/>
      <c r="M55"/>
      <c r="N55"/>
    </row>
    <row r="56" spans="1:14" s="8" customFormat="1" ht="15">
      <c r="A56" s="223" t="s">
        <v>217</v>
      </c>
      <c r="B56" s="264">
        <f>'Open Int.'!K60</f>
        <v>3268800</v>
      </c>
      <c r="C56" s="267">
        <f>'Open Int.'!R60</f>
        <v>727.4877840000001</v>
      </c>
      <c r="D56" s="170">
        <f t="shared" si="2"/>
        <v>0.04426881855450715</v>
      </c>
      <c r="E56" s="273">
        <f>'Open Int.'!B60/'Open Int.'!K60</f>
        <v>0.8436735193343123</v>
      </c>
      <c r="F56" s="257">
        <f>'Open Int.'!E60/'Open Int.'!K60</f>
        <v>0.08761625061184533</v>
      </c>
      <c r="G56" s="274">
        <f>'Open Int.'!H60/'Open Int.'!K60</f>
        <v>0.06871023005384239</v>
      </c>
      <c r="H56" s="280">
        <v>73839784</v>
      </c>
      <c r="I56" s="260">
        <v>1621800</v>
      </c>
      <c r="J56" s="439">
        <v>810800</v>
      </c>
      <c r="K56" s="122" t="str">
        <f t="shared" si="1"/>
        <v>Gross Exposure is less then 30%</v>
      </c>
      <c r="M56"/>
      <c r="N56"/>
    </row>
    <row r="57" spans="1:14" s="8" customFormat="1" ht="15">
      <c r="A57" s="223" t="s">
        <v>158</v>
      </c>
      <c r="B57" s="264">
        <f>'Open Int.'!K61</f>
        <v>1926350</v>
      </c>
      <c r="C57" s="267">
        <f>'Open Int.'!R61</f>
        <v>22.16265675</v>
      </c>
      <c r="D57" s="170">
        <f t="shared" si="2"/>
        <v>0.0456048768939394</v>
      </c>
      <c r="E57" s="273">
        <f>'Open Int.'!B61/'Open Int.'!K61</f>
        <v>0.9693721286370597</v>
      </c>
      <c r="F57" s="257">
        <f>'Open Int.'!E61/'Open Int.'!K61</f>
        <v>0.009188361408882083</v>
      </c>
      <c r="G57" s="274">
        <f>'Open Int.'!H61/'Open Int.'!K61</f>
        <v>0.021439509954058193</v>
      </c>
      <c r="H57" s="175">
        <v>42240000</v>
      </c>
      <c r="I57" s="259">
        <v>8445850</v>
      </c>
      <c r="J57" s="440">
        <v>4560700</v>
      </c>
      <c r="K57" s="122" t="str">
        <f t="shared" si="1"/>
        <v>Gross Exposure is less then 30%</v>
      </c>
      <c r="M57"/>
      <c r="N57"/>
    </row>
    <row r="58" spans="1:14" s="8" customFormat="1" ht="15">
      <c r="A58" s="223" t="s">
        <v>104</v>
      </c>
      <c r="B58" s="264">
        <f>'Open Int.'!K62</f>
        <v>1530600</v>
      </c>
      <c r="C58" s="267">
        <f>'Open Int.'!R62</f>
        <v>77.134587</v>
      </c>
      <c r="D58" s="170">
        <f t="shared" si="2"/>
        <v>0.03645425430507809</v>
      </c>
      <c r="E58" s="273">
        <f>'Open Int.'!B62/'Open Int.'!K62</f>
        <v>0.9992159937279498</v>
      </c>
      <c r="F58" s="257">
        <f>'Open Int.'!E62/'Open Int.'!K62</f>
        <v>0.0007840062720501764</v>
      </c>
      <c r="G58" s="274">
        <f>'Open Int.'!H62/'Open Int.'!K62</f>
        <v>0</v>
      </c>
      <c r="H58" s="280">
        <v>41986869</v>
      </c>
      <c r="I58" s="260">
        <v>5741400</v>
      </c>
      <c r="J58" s="439">
        <v>2870400</v>
      </c>
      <c r="K58" s="122" t="str">
        <f t="shared" si="1"/>
        <v>Gross Exposure is less then 30%</v>
      </c>
      <c r="M58"/>
      <c r="N58"/>
    </row>
    <row r="59" spans="1:14" s="8" customFormat="1" ht="15">
      <c r="A59" s="223" t="s">
        <v>48</v>
      </c>
      <c r="B59" s="264">
        <f>'Open Int.'!K63</f>
        <v>20876900</v>
      </c>
      <c r="C59" s="267">
        <f>'Open Int.'!R63</f>
        <v>593.112729</v>
      </c>
      <c r="D59" s="170">
        <f t="shared" si="2"/>
        <v>0.7805171050598927</v>
      </c>
      <c r="E59" s="273">
        <f>'Open Int.'!B63/'Open Int.'!K63</f>
        <v>0.9169081616523526</v>
      </c>
      <c r="F59" s="257">
        <f>'Open Int.'!E63/'Open Int.'!K63</f>
        <v>0.07555719479424627</v>
      </c>
      <c r="G59" s="274">
        <f>'Open Int.'!H63/'Open Int.'!K63</f>
        <v>0.007534643553401128</v>
      </c>
      <c r="H59" s="280">
        <v>26747524</v>
      </c>
      <c r="I59" s="260">
        <v>5349300</v>
      </c>
      <c r="J59" s="439">
        <v>2674100</v>
      </c>
      <c r="K59" s="122" t="str">
        <f t="shared" si="1"/>
        <v>Gross exposure is Substantial as Open interest has crossed 60%</v>
      </c>
      <c r="M59"/>
      <c r="N59"/>
    </row>
    <row r="60" spans="1:14" s="8" customFormat="1" ht="15">
      <c r="A60" s="223" t="s">
        <v>6</v>
      </c>
      <c r="B60" s="264">
        <f>'Open Int.'!K64</f>
        <v>17593875</v>
      </c>
      <c r="C60" s="267">
        <f>'Open Int.'!R64</f>
        <v>319.064923125</v>
      </c>
      <c r="D60" s="170">
        <f t="shared" si="2"/>
        <v>0.023842374952671316</v>
      </c>
      <c r="E60" s="273">
        <f>'Open Int.'!B64/'Open Int.'!K64</f>
        <v>0.8071487946799667</v>
      </c>
      <c r="F60" s="257">
        <f>'Open Int.'!E64/'Open Int.'!K64</f>
        <v>0.17264530980241705</v>
      </c>
      <c r="G60" s="274">
        <f>'Open Int.'!H64/'Open Int.'!K64</f>
        <v>0.020205895517616215</v>
      </c>
      <c r="H60" s="280">
        <v>737924600</v>
      </c>
      <c r="I60" s="260">
        <v>15982875</v>
      </c>
      <c r="J60" s="439">
        <v>7990875</v>
      </c>
      <c r="K60" s="122" t="str">
        <f t="shared" si="1"/>
        <v>Gross Exposure is less then 30%</v>
      </c>
      <c r="M60"/>
      <c r="N60"/>
    </row>
    <row r="61" spans="1:14" s="8" customFormat="1" ht="15">
      <c r="A61" s="223" t="s">
        <v>193</v>
      </c>
      <c r="B61" s="264">
        <f>'Open Int.'!K65</f>
        <v>7766000</v>
      </c>
      <c r="C61" s="267">
        <f>'Open Int.'!R65</f>
        <v>301.74793</v>
      </c>
      <c r="D61" s="170">
        <f t="shared" si="2"/>
        <v>0.40620286312867426</v>
      </c>
      <c r="E61" s="273">
        <f>'Open Int.'!B65/'Open Int.'!K65</f>
        <v>0.9065155807365439</v>
      </c>
      <c r="F61" s="257">
        <f>'Open Int.'!E65/'Open Int.'!K65</f>
        <v>0.05987638423899047</v>
      </c>
      <c r="G61" s="274">
        <f>'Open Int.'!H65/'Open Int.'!K65</f>
        <v>0.03360803502446562</v>
      </c>
      <c r="H61" s="207">
        <v>19118526</v>
      </c>
      <c r="I61" s="178">
        <v>3823000</v>
      </c>
      <c r="J61" s="441">
        <v>1970000</v>
      </c>
      <c r="K61" s="121"/>
      <c r="M61"/>
      <c r="N61"/>
    </row>
    <row r="62" spans="1:14" s="8" customFormat="1" ht="15">
      <c r="A62" s="223" t="s">
        <v>183</v>
      </c>
      <c r="B62" s="264">
        <f>'Open Int.'!K66</f>
        <v>477000</v>
      </c>
      <c r="C62" s="267">
        <f>'Open Int.'!R66</f>
        <v>25.979805</v>
      </c>
      <c r="D62" s="170">
        <f t="shared" si="2"/>
        <v>0.10505481019987503</v>
      </c>
      <c r="E62" s="273">
        <f>'Open Int.'!B66/'Open Int.'!K66</f>
        <v>0.9987421383647799</v>
      </c>
      <c r="F62" s="257">
        <f>'Open Int.'!E66/'Open Int.'!K66</f>
        <v>0.0012578616352201257</v>
      </c>
      <c r="G62" s="274">
        <f>'Open Int.'!H66/'Open Int.'!K66</f>
        <v>0</v>
      </c>
      <c r="H62" s="282">
        <v>4540487</v>
      </c>
      <c r="I62" s="262">
        <v>907800</v>
      </c>
      <c r="J62" s="440">
        <v>907800</v>
      </c>
      <c r="K62" s="121"/>
      <c r="M62"/>
      <c r="N62"/>
    </row>
    <row r="63" spans="1:14" s="8" customFormat="1" ht="15">
      <c r="A63" s="223" t="s">
        <v>147</v>
      </c>
      <c r="B63" s="264">
        <f>'Open Int.'!K67</f>
        <v>2076400</v>
      </c>
      <c r="C63" s="267">
        <f>'Open Int.'!R67</f>
        <v>149.39698</v>
      </c>
      <c r="D63" s="170">
        <f t="shared" si="2"/>
        <v>0.6012886411351626</v>
      </c>
      <c r="E63" s="273">
        <f>'Open Int.'!B67/'Open Int.'!K67</f>
        <v>0.982469659025236</v>
      </c>
      <c r="F63" s="257">
        <f>'Open Int.'!E67/'Open Int.'!K67</f>
        <v>0.015796570988248892</v>
      </c>
      <c r="G63" s="274">
        <f>'Open Int.'!H67/'Open Int.'!K67</f>
        <v>0.0017337699865151224</v>
      </c>
      <c r="H63" s="280">
        <v>3453250</v>
      </c>
      <c r="I63" s="260">
        <v>690400</v>
      </c>
      <c r="J63" s="439">
        <v>690400</v>
      </c>
      <c r="K63" s="122" t="str">
        <f t="shared" si="1"/>
        <v>Gross exposure is Substantial as Open interest has crossed 60%</v>
      </c>
      <c r="M63"/>
      <c r="N63"/>
    </row>
    <row r="64" spans="1:14" s="8" customFormat="1" ht="15">
      <c r="A64" s="223" t="s">
        <v>159</v>
      </c>
      <c r="B64" s="264">
        <f>'Open Int.'!K68</f>
        <v>264500</v>
      </c>
      <c r="C64" s="267">
        <f>'Open Int.'!R68</f>
        <v>52.3934825</v>
      </c>
      <c r="D64" s="170">
        <f t="shared" si="2"/>
        <v>0.10511135246320208</v>
      </c>
      <c r="E64" s="273">
        <f>'Open Int.'!B68/'Open Int.'!K68</f>
        <v>1</v>
      </c>
      <c r="F64" s="257">
        <f>'Open Int.'!E68/'Open Int.'!K68</f>
        <v>0</v>
      </c>
      <c r="G64" s="274">
        <f>'Open Int.'!H68/'Open Int.'!K68</f>
        <v>0</v>
      </c>
      <c r="H64" s="175">
        <v>2516379</v>
      </c>
      <c r="I64" s="259">
        <v>503250</v>
      </c>
      <c r="J64" s="440">
        <v>292000</v>
      </c>
      <c r="K64" s="122" t="str">
        <f t="shared" si="1"/>
        <v>Gross Exposure is less then 30%</v>
      </c>
      <c r="M64"/>
      <c r="N64"/>
    </row>
    <row r="65" spans="1:14" s="8" customFormat="1" ht="15">
      <c r="A65" s="223" t="s">
        <v>148</v>
      </c>
      <c r="B65" s="264">
        <f>'Open Int.'!K69</f>
        <v>32800000</v>
      </c>
      <c r="C65" s="267">
        <f>'Open Int.'!R69</f>
        <v>104.632</v>
      </c>
      <c r="D65" s="170">
        <f aca="true" t="shared" si="3" ref="D65:D100">B65/H65</f>
        <v>0.9111111111111111</v>
      </c>
      <c r="E65" s="273">
        <f>'Open Int.'!B69/'Open Int.'!K69</f>
        <v>0.7961128048780488</v>
      </c>
      <c r="F65" s="257">
        <f>'Open Int.'!E69/'Open Int.'!K69</f>
        <v>0.18025914634146342</v>
      </c>
      <c r="G65" s="274">
        <f>'Open Int.'!H69/'Open Int.'!K69</f>
        <v>0.023628048780487805</v>
      </c>
      <c r="H65" s="280">
        <v>36000000</v>
      </c>
      <c r="I65" s="260">
        <v>7200000</v>
      </c>
      <c r="J65" s="439">
        <v>7200000</v>
      </c>
      <c r="K65" s="122" t="str">
        <f t="shared" si="1"/>
        <v>Gross exposure has crossed 80%,Margin double</v>
      </c>
      <c r="M65"/>
      <c r="N65"/>
    </row>
    <row r="66" spans="1:14" s="8" customFormat="1" ht="15">
      <c r="A66" s="223" t="s">
        <v>184</v>
      </c>
      <c r="B66" s="264">
        <f>'Open Int.'!K70</f>
        <v>8516000</v>
      </c>
      <c r="C66" s="267">
        <f>'Open Int.'!R70</f>
        <v>101.08492</v>
      </c>
      <c r="D66" s="170">
        <f t="shared" si="3"/>
        <v>0.6998079472576871</v>
      </c>
      <c r="E66" s="273">
        <f>'Open Int.'!B70/'Open Int.'!K70</f>
        <v>0.986378581493659</v>
      </c>
      <c r="F66" s="257">
        <f>'Open Int.'!E70/'Open Int.'!K70</f>
        <v>0.013151714419915453</v>
      </c>
      <c r="G66" s="274">
        <f>'Open Int.'!H70/'Open Int.'!K70</f>
        <v>0.0004697040864255519</v>
      </c>
      <c r="H66" s="282">
        <v>12169053</v>
      </c>
      <c r="I66" s="262">
        <v>2432000</v>
      </c>
      <c r="J66" s="440">
        <v>2432000</v>
      </c>
      <c r="K66" s="121"/>
      <c r="M66"/>
      <c r="N66"/>
    </row>
    <row r="67" spans="1:14" s="8" customFormat="1" ht="15">
      <c r="A67" s="223" t="s">
        <v>194</v>
      </c>
      <c r="B67" s="264">
        <f>'Open Int.'!K71</f>
        <v>3322500</v>
      </c>
      <c r="C67" s="267">
        <f>'Open Int.'!R71</f>
        <v>37.94295</v>
      </c>
      <c r="D67" s="170">
        <f t="shared" si="3"/>
        <v>0.13699862061253412</v>
      </c>
      <c r="E67" s="273">
        <f>'Open Int.'!B71/'Open Int.'!K71</f>
        <v>0.9465763732129421</v>
      </c>
      <c r="F67" s="257">
        <f>'Open Int.'!E71/'Open Int.'!K71</f>
        <v>0.0346124905944319</v>
      </c>
      <c r="G67" s="274">
        <f>'Open Int.'!H71/'Open Int.'!K71</f>
        <v>0.018811136192626036</v>
      </c>
      <c r="H67" s="207">
        <v>24252069</v>
      </c>
      <c r="I67" s="178">
        <v>4850000</v>
      </c>
      <c r="J67" s="441">
        <v>4092500</v>
      </c>
      <c r="K67" s="121"/>
      <c r="M67"/>
      <c r="N67"/>
    </row>
    <row r="68" spans="1:14" s="8" customFormat="1" ht="15">
      <c r="A68" s="223" t="s">
        <v>160</v>
      </c>
      <c r="B68" s="264">
        <f>'Open Int.'!K72</f>
        <v>3323500</v>
      </c>
      <c r="C68" s="267">
        <f>'Open Int.'!R72</f>
        <v>56.8484675</v>
      </c>
      <c r="D68" s="170">
        <f t="shared" si="3"/>
        <v>0.32271730789192626</v>
      </c>
      <c r="E68" s="273">
        <f>'Open Int.'!B72/'Open Int.'!K72</f>
        <v>0.9074168797953964</v>
      </c>
      <c r="F68" s="257">
        <f>'Open Int.'!E72/'Open Int.'!K72</f>
        <v>0.06956521739130435</v>
      </c>
      <c r="G68" s="274">
        <f>'Open Int.'!H72/'Open Int.'!K72</f>
        <v>0.023017902813299233</v>
      </c>
      <c r="H68" s="175">
        <v>10298487</v>
      </c>
      <c r="I68" s="259">
        <v>2058700</v>
      </c>
      <c r="J68" s="440">
        <v>2058700</v>
      </c>
      <c r="K68" s="122" t="str">
        <f t="shared" si="1"/>
        <v>Some sign of build up Gross exposure crosses 30%</v>
      </c>
      <c r="M68"/>
      <c r="N68"/>
    </row>
    <row r="69" spans="1:14" s="8" customFormat="1" ht="15">
      <c r="A69" s="223" t="s">
        <v>226</v>
      </c>
      <c r="B69" s="264">
        <f>'Open Int.'!K73</f>
        <v>3076200</v>
      </c>
      <c r="C69" s="267">
        <f>'Open Int.'!R73</f>
        <v>422.654499</v>
      </c>
      <c r="D69" s="170">
        <f>B69/H69</f>
        <v>0.05734776807341141</v>
      </c>
      <c r="E69" s="273">
        <f>'Open Int.'!B73/'Open Int.'!K73</f>
        <v>0.9420713867758923</v>
      </c>
      <c r="F69" s="257">
        <f>'Open Int.'!E73/'Open Int.'!K73</f>
        <v>0.05656329237370782</v>
      </c>
      <c r="G69" s="274">
        <f>'Open Int.'!H73/'Open Int.'!K73</f>
        <v>0.001365320850399844</v>
      </c>
      <c r="H69" s="175">
        <v>53641146</v>
      </c>
      <c r="I69" s="259">
        <v>2357600</v>
      </c>
      <c r="J69" s="440">
        <v>1178800</v>
      </c>
      <c r="K69" s="122" t="str">
        <f>IF(D69&gt;=80%,"Gross exposure has crossed 80%,Margin double",IF(D69&gt;=60%,"Gross exposure is Substantial as Open interest has crossed 60%",IF(D69&gt;=40%,"Gross exposure is building up andcrpsses 40% mark",IF(D69&gt;=30%,"Some sign of build up Gross exposure crosses 30%","Gross Exposure is less then 30%"))))</f>
        <v>Gross Exposure is less then 30%</v>
      </c>
      <c r="M69"/>
      <c r="N69"/>
    </row>
    <row r="70" spans="1:14" s="8" customFormat="1" ht="15">
      <c r="A70" s="223" t="s">
        <v>7</v>
      </c>
      <c r="B70" s="264">
        <f>'Open Int.'!K74</f>
        <v>2635750</v>
      </c>
      <c r="C70" s="267">
        <f>'Open Int.'!R74</f>
        <v>221.350285</v>
      </c>
      <c r="D70" s="170">
        <f t="shared" si="3"/>
        <v>0.07646977622577504</v>
      </c>
      <c r="E70" s="273">
        <f>'Open Int.'!B74/'Open Int.'!K74</f>
        <v>0.9198520345252774</v>
      </c>
      <c r="F70" s="257">
        <f>'Open Int.'!E74/'Open Int.'!K74</f>
        <v>0.05425400739827373</v>
      </c>
      <c r="G70" s="274">
        <f>'Open Int.'!H74/'Open Int.'!K74</f>
        <v>0.025893958076448828</v>
      </c>
      <c r="H70" s="280">
        <v>34467866</v>
      </c>
      <c r="I70" s="260">
        <v>4410625</v>
      </c>
      <c r="J70" s="439">
        <v>2205000</v>
      </c>
      <c r="K70" s="122" t="str">
        <f t="shared" si="1"/>
        <v>Gross Exposure is less then 30%</v>
      </c>
      <c r="M70"/>
      <c r="N70"/>
    </row>
    <row r="71" spans="1:14" s="8" customFormat="1" ht="15">
      <c r="A71" s="223" t="s">
        <v>185</v>
      </c>
      <c r="B71" s="264">
        <f>'Open Int.'!K75</f>
        <v>4450800</v>
      </c>
      <c r="C71" s="267">
        <f>'Open Int.'!R75</f>
        <v>202.199844</v>
      </c>
      <c r="D71" s="170">
        <f t="shared" si="3"/>
        <v>0.6921185751451244</v>
      </c>
      <c r="E71" s="273">
        <f>'Open Int.'!B75/'Open Int.'!K75</f>
        <v>0.9997303855486654</v>
      </c>
      <c r="F71" s="257">
        <f>'Open Int.'!E75/'Open Int.'!K75</f>
        <v>0.00026961445133459155</v>
      </c>
      <c r="G71" s="274">
        <f>'Open Int.'!H75/'Open Int.'!K75</f>
        <v>0</v>
      </c>
      <c r="H71" s="282">
        <v>6430690</v>
      </c>
      <c r="I71" s="262">
        <v>1285200</v>
      </c>
      <c r="J71" s="440">
        <v>1285200</v>
      </c>
      <c r="K71" s="121"/>
      <c r="M71"/>
      <c r="N71"/>
    </row>
    <row r="72" spans="1:14" s="8" customFormat="1" ht="15">
      <c r="A72" s="223" t="s">
        <v>240</v>
      </c>
      <c r="B72" s="264">
        <f>'Open Int.'!K76</f>
        <v>3236000</v>
      </c>
      <c r="C72" s="267">
        <f>'Open Int.'!R76</f>
        <v>290.1883</v>
      </c>
      <c r="D72" s="170">
        <f t="shared" si="3"/>
        <v>0.1576815318380745</v>
      </c>
      <c r="E72" s="273">
        <f>'Open Int.'!B76/'Open Int.'!K76</f>
        <v>0.9011124845488258</v>
      </c>
      <c r="F72" s="257">
        <f>'Open Int.'!E76/'Open Int.'!K76</f>
        <v>0.0892459826946848</v>
      </c>
      <c r="G72" s="274">
        <f>'Open Int.'!H76/'Open Int.'!K76</f>
        <v>0.009641532756489494</v>
      </c>
      <c r="H72" s="175">
        <v>20522378</v>
      </c>
      <c r="I72" s="259">
        <v>3056800</v>
      </c>
      <c r="J72" s="440">
        <v>1528400</v>
      </c>
      <c r="K72" s="122" t="str">
        <f t="shared" si="1"/>
        <v>Gross Exposure is less then 30%</v>
      </c>
      <c r="M72"/>
      <c r="N72"/>
    </row>
    <row r="73" spans="1:14" s="8" customFormat="1" ht="15">
      <c r="A73" s="223" t="s">
        <v>223</v>
      </c>
      <c r="B73" s="264">
        <f>'Open Int.'!K77</f>
        <v>11857500</v>
      </c>
      <c r="C73" s="267">
        <f>'Open Int.'!R77</f>
        <v>325.36979999999994</v>
      </c>
      <c r="D73" s="170">
        <f t="shared" si="3"/>
        <v>0.8618656347296053</v>
      </c>
      <c r="E73" s="273">
        <f>'Open Int.'!B77/'Open Int.'!K77</f>
        <v>0.7727176892262281</v>
      </c>
      <c r="F73" s="257">
        <f>'Open Int.'!E77/'Open Int.'!K77</f>
        <v>0.1703563145688383</v>
      </c>
      <c r="G73" s="274">
        <f>'Open Int.'!H77/'Open Int.'!K77</f>
        <v>0.056925996204933584</v>
      </c>
      <c r="H73" s="280">
        <v>13757945</v>
      </c>
      <c r="I73" s="260">
        <v>2751250</v>
      </c>
      <c r="J73" s="439">
        <v>1888750</v>
      </c>
      <c r="K73" s="122" t="str">
        <f t="shared" si="1"/>
        <v>Gross exposure has crossed 80%,Margin double</v>
      </c>
      <c r="M73"/>
      <c r="N73"/>
    </row>
    <row r="74" spans="1:14" s="8" customFormat="1" ht="15">
      <c r="A74" s="223" t="s">
        <v>186</v>
      </c>
      <c r="B74" s="264">
        <f>'Open Int.'!K78</f>
        <v>5593600</v>
      </c>
      <c r="C74" s="267">
        <f>'Open Int.'!R78</f>
        <v>160.1168</v>
      </c>
      <c r="D74" s="170">
        <f t="shared" si="3"/>
        <v>0.356238300342845</v>
      </c>
      <c r="E74" s="273">
        <f>'Open Int.'!B78/'Open Int.'!K78</f>
        <v>0.972254004576659</v>
      </c>
      <c r="F74" s="257">
        <f>'Open Int.'!E78/'Open Int.'!K78</f>
        <v>0.021739130434782608</v>
      </c>
      <c r="G74" s="274">
        <f>'Open Int.'!H78/'Open Int.'!K78</f>
        <v>0.006006864988558352</v>
      </c>
      <c r="H74" s="282">
        <v>15701849</v>
      </c>
      <c r="I74" s="262">
        <v>3139200</v>
      </c>
      <c r="J74" s="440">
        <v>2696000</v>
      </c>
      <c r="K74" s="121"/>
      <c r="M74"/>
      <c r="N74"/>
    </row>
    <row r="75" spans="1:14" s="8" customFormat="1" ht="15">
      <c r="A75" s="223" t="s">
        <v>161</v>
      </c>
      <c r="B75" s="264">
        <f>'Open Int.'!K79</f>
        <v>11721300</v>
      </c>
      <c r="C75" s="267">
        <f>'Open Int.'!R79</f>
        <v>48.1159365</v>
      </c>
      <c r="D75" s="170">
        <f t="shared" si="3"/>
        <v>0.2924553247937533</v>
      </c>
      <c r="E75" s="273">
        <f>'Open Int.'!B79/'Open Int.'!K79</f>
        <v>0.9187547456340167</v>
      </c>
      <c r="F75" s="257">
        <f>'Open Int.'!E79/'Open Int.'!K79</f>
        <v>0.0721336370539104</v>
      </c>
      <c r="G75" s="274">
        <f>'Open Int.'!H79/'Open Int.'!K79</f>
        <v>0.009111617312072893</v>
      </c>
      <c r="H75" s="175">
        <v>40078942</v>
      </c>
      <c r="I75" s="259">
        <v>8010000</v>
      </c>
      <c r="J75" s="440">
        <v>8010000</v>
      </c>
      <c r="K75" s="122" t="str">
        <f t="shared" si="1"/>
        <v>Gross Exposure is less then 30%</v>
      </c>
      <c r="M75"/>
      <c r="N75"/>
    </row>
    <row r="76" spans="1:14" s="8" customFormat="1" ht="15">
      <c r="A76" s="223" t="s">
        <v>8</v>
      </c>
      <c r="B76" s="264">
        <f>'Open Int.'!K80</f>
        <v>27065600</v>
      </c>
      <c r="C76" s="267">
        <f>'Open Int.'!R80</f>
        <v>372.01667199999997</v>
      </c>
      <c r="D76" s="170">
        <f t="shared" si="3"/>
        <v>0.5925667871894301</v>
      </c>
      <c r="E76" s="273">
        <f>'Open Int.'!B80/'Open Int.'!K80</f>
        <v>0.7691534641759281</v>
      </c>
      <c r="F76" s="257">
        <f>'Open Int.'!E80/'Open Int.'!K80</f>
        <v>0.2071411681248522</v>
      </c>
      <c r="G76" s="274">
        <f>'Open Int.'!H80/'Open Int.'!K80</f>
        <v>0.023705367699219673</v>
      </c>
      <c r="H76" s="280">
        <v>45675189</v>
      </c>
      <c r="I76" s="260">
        <v>9134400</v>
      </c>
      <c r="J76" s="439">
        <v>4566400</v>
      </c>
      <c r="K76" s="122" t="str">
        <f t="shared" si="1"/>
        <v>Gross exposure is building up andcrpsses 40% mark</v>
      </c>
      <c r="M76"/>
      <c r="N76"/>
    </row>
    <row r="77" spans="1:14" s="8" customFormat="1" ht="15">
      <c r="A77" s="223" t="s">
        <v>195</v>
      </c>
      <c r="B77" s="264">
        <f>'Open Int.'!K81</f>
        <v>45948000</v>
      </c>
      <c r="C77" s="267">
        <f>'Open Int.'!R81</f>
        <v>58.35396</v>
      </c>
      <c r="D77" s="170">
        <f t="shared" si="3"/>
        <v>0.8286495014955836</v>
      </c>
      <c r="E77" s="273">
        <f>'Open Int.'!B81/'Open Int.'!K81</f>
        <v>0.7336989640463132</v>
      </c>
      <c r="F77" s="257">
        <f>'Open Int.'!E81/'Open Int.'!K81</f>
        <v>0.23705057891529555</v>
      </c>
      <c r="G77" s="274">
        <f>'Open Int.'!H81/'Open Int.'!K81</f>
        <v>0.029250457038391225</v>
      </c>
      <c r="H77" s="207">
        <v>55449258</v>
      </c>
      <c r="I77" s="178">
        <v>11088000</v>
      </c>
      <c r="J77" s="441">
        <v>11088000</v>
      </c>
      <c r="K77" s="121"/>
      <c r="M77"/>
      <c r="N77"/>
    </row>
    <row r="78" spans="1:14" s="8" customFormat="1" ht="15">
      <c r="A78" s="223" t="s">
        <v>218</v>
      </c>
      <c r="B78" s="264">
        <f>'Open Int.'!K82</f>
        <v>4030750</v>
      </c>
      <c r="C78" s="267">
        <f>'Open Int.'!R82</f>
        <v>89.2811125</v>
      </c>
      <c r="D78" s="170">
        <f t="shared" si="3"/>
        <v>0.24337341424627632</v>
      </c>
      <c r="E78" s="273">
        <f>'Open Int.'!B82/'Open Int.'!K82</f>
        <v>0.9078459343794579</v>
      </c>
      <c r="F78" s="257">
        <f>'Open Int.'!E82/'Open Int.'!K82</f>
        <v>0.08616262482168331</v>
      </c>
      <c r="G78" s="274">
        <f>'Open Int.'!H82/'Open Int.'!K82</f>
        <v>0.005991440798858773</v>
      </c>
      <c r="H78" s="280">
        <v>16561998</v>
      </c>
      <c r="I78" s="260">
        <v>3312000</v>
      </c>
      <c r="J78" s="439">
        <v>2352900</v>
      </c>
      <c r="K78" s="122" t="str">
        <f t="shared" si="1"/>
        <v>Gross Exposure is less then 30%</v>
      </c>
      <c r="M78"/>
      <c r="N78"/>
    </row>
    <row r="79" spans="1:14" s="8" customFormat="1" ht="15">
      <c r="A79" s="223" t="s">
        <v>187</v>
      </c>
      <c r="B79" s="264">
        <f>'Open Int.'!K83</f>
        <v>5099600</v>
      </c>
      <c r="C79" s="267">
        <f>'Open Int.'!R83</f>
        <v>124.81271</v>
      </c>
      <c r="D79" s="170">
        <f t="shared" si="3"/>
        <v>0.9273338732900713</v>
      </c>
      <c r="E79" s="273">
        <f>'Open Int.'!B83/'Open Int.'!K83</f>
        <v>0.9930974978429681</v>
      </c>
      <c r="F79" s="257">
        <f>'Open Int.'!E83/'Open Int.'!K83</f>
        <v>0.006902502157031924</v>
      </c>
      <c r="G79" s="274">
        <f>'Open Int.'!H83/'Open Int.'!K83</f>
        <v>0</v>
      </c>
      <c r="H79" s="282">
        <v>5499206</v>
      </c>
      <c r="I79" s="262">
        <v>1097800</v>
      </c>
      <c r="J79" s="440">
        <v>1097800</v>
      </c>
      <c r="K79" s="121"/>
      <c r="M79"/>
      <c r="N79"/>
    </row>
    <row r="80" spans="1:14" s="8" customFormat="1" ht="15">
      <c r="A80" s="223" t="s">
        <v>162</v>
      </c>
      <c r="B80" s="264">
        <f>'Open Int.'!K84</f>
        <v>7233400</v>
      </c>
      <c r="C80" s="267">
        <f>'Open Int.'!R84</f>
        <v>46.257593</v>
      </c>
      <c r="D80" s="170">
        <f t="shared" si="3"/>
        <v>0.33466364762741085</v>
      </c>
      <c r="E80" s="273">
        <f>'Open Int.'!B84/'Open Int.'!K84</f>
        <v>0.9151712887438825</v>
      </c>
      <c r="F80" s="257">
        <f>'Open Int.'!E84/'Open Int.'!K84</f>
        <v>0.0734094616639478</v>
      </c>
      <c r="G80" s="274">
        <f>'Open Int.'!H84/'Open Int.'!K84</f>
        <v>0.011419249592169658</v>
      </c>
      <c r="H80" s="175">
        <v>21613940</v>
      </c>
      <c r="I80" s="259">
        <v>4318800</v>
      </c>
      <c r="J80" s="440">
        <v>4318800</v>
      </c>
      <c r="K80" s="122" t="str">
        <f t="shared" si="1"/>
        <v>Some sign of build up Gross exposure crosses 30%</v>
      </c>
      <c r="M80"/>
      <c r="N80"/>
    </row>
    <row r="81" spans="1:14" s="8" customFormat="1" ht="15">
      <c r="A81" s="223" t="s">
        <v>163</v>
      </c>
      <c r="B81" s="264">
        <f>'Open Int.'!K85</f>
        <v>1111880</v>
      </c>
      <c r="C81" s="267">
        <f>'Open Int.'!R85</f>
        <v>26.96309</v>
      </c>
      <c r="D81" s="170">
        <f t="shared" si="3"/>
        <v>0.053635494552853116</v>
      </c>
      <c r="E81" s="273">
        <f>'Open Int.'!B85/'Open Int.'!K85</f>
        <v>0.9661654135338346</v>
      </c>
      <c r="F81" s="257">
        <f>'Open Int.'!E85/'Open Int.'!K85</f>
        <v>0.03383458646616541</v>
      </c>
      <c r="G81" s="274">
        <f>'Open Int.'!H85/'Open Int.'!K85</f>
        <v>0</v>
      </c>
      <c r="H81" s="175">
        <v>20730302</v>
      </c>
      <c r="I81" s="259">
        <v>4144470</v>
      </c>
      <c r="J81" s="440">
        <v>2112990</v>
      </c>
      <c r="K81" s="122" t="str">
        <f t="shared" si="1"/>
        <v>Gross Exposure is less then 30%</v>
      </c>
      <c r="M81"/>
      <c r="N81"/>
    </row>
    <row r="82" spans="1:14" s="8" customFormat="1" ht="15">
      <c r="A82" s="223" t="s">
        <v>137</v>
      </c>
      <c r="B82" s="264">
        <f>'Open Int.'!K86</f>
        <v>13461500</v>
      </c>
      <c r="C82" s="267">
        <f>'Open Int.'!R86</f>
        <v>188.7975375</v>
      </c>
      <c r="D82" s="170">
        <f t="shared" si="3"/>
        <v>0.07773754663155585</v>
      </c>
      <c r="E82" s="273">
        <f>'Open Int.'!B86/'Open Int.'!K86</f>
        <v>0.6318203766296475</v>
      </c>
      <c r="F82" s="257">
        <f>'Open Int.'!E86/'Open Int.'!K86</f>
        <v>0.3020280057943023</v>
      </c>
      <c r="G82" s="274">
        <f>'Open Int.'!H86/'Open Int.'!K86</f>
        <v>0.06615161757605022</v>
      </c>
      <c r="H82" s="280">
        <v>173166000</v>
      </c>
      <c r="I82" s="260">
        <v>23058750</v>
      </c>
      <c r="J82" s="439">
        <v>11527750</v>
      </c>
      <c r="K82" s="122" t="str">
        <f t="shared" si="1"/>
        <v>Gross Exposure is less then 30%</v>
      </c>
      <c r="M82"/>
      <c r="N82"/>
    </row>
    <row r="83" spans="1:14" s="8" customFormat="1" ht="15">
      <c r="A83" s="223" t="s">
        <v>50</v>
      </c>
      <c r="B83" s="264">
        <f>'Open Int.'!K87</f>
        <v>7202700</v>
      </c>
      <c r="C83" s="267">
        <f>'Open Int.'!R87</f>
        <v>617.0192955</v>
      </c>
      <c r="D83" s="170">
        <f t="shared" si="3"/>
        <v>0.06510499641595761</v>
      </c>
      <c r="E83" s="273">
        <f>'Open Int.'!B87/'Open Int.'!K87</f>
        <v>0.882668999125328</v>
      </c>
      <c r="F83" s="257">
        <f>'Open Int.'!E87/'Open Int.'!K87</f>
        <v>0.10546045233037611</v>
      </c>
      <c r="G83" s="274">
        <f>'Open Int.'!H87/'Open Int.'!K87</f>
        <v>0.01187054854429589</v>
      </c>
      <c r="H83" s="280">
        <v>110632062</v>
      </c>
      <c r="I83" s="260">
        <v>3846600</v>
      </c>
      <c r="J83" s="439">
        <v>1923300</v>
      </c>
      <c r="K83" s="122" t="str">
        <f t="shared" si="1"/>
        <v>Gross Exposure is less then 30%</v>
      </c>
      <c r="M83"/>
      <c r="N83"/>
    </row>
    <row r="84" spans="1:14" s="8" customFormat="1" ht="15">
      <c r="A84" s="223" t="s">
        <v>188</v>
      </c>
      <c r="B84" s="264">
        <f>'Open Int.'!K88</f>
        <v>5323500</v>
      </c>
      <c r="C84" s="267">
        <f>'Open Int.'!R88</f>
        <v>113.70996</v>
      </c>
      <c r="D84" s="170">
        <f t="shared" si="3"/>
        <v>0.49051346859594286</v>
      </c>
      <c r="E84" s="273">
        <f>'Open Int.'!B88/'Open Int.'!K88</f>
        <v>0.9358974358974359</v>
      </c>
      <c r="F84" s="257">
        <f>'Open Int.'!E88/'Open Int.'!K88</f>
        <v>0.06232741617357002</v>
      </c>
      <c r="G84" s="274">
        <f>'Open Int.'!H88/'Open Int.'!K88</f>
        <v>0.0017751479289940828</v>
      </c>
      <c r="H84" s="282">
        <v>10852913</v>
      </c>
      <c r="I84" s="262">
        <v>2170350</v>
      </c>
      <c r="J84" s="440">
        <v>2170350</v>
      </c>
      <c r="K84" s="121"/>
      <c r="M84"/>
      <c r="N84"/>
    </row>
    <row r="85" spans="1:14" s="8" customFormat="1" ht="15">
      <c r="A85" s="223" t="s">
        <v>94</v>
      </c>
      <c r="B85" s="264">
        <f>'Open Int.'!K89</f>
        <v>2461200</v>
      </c>
      <c r="C85" s="267">
        <f>'Open Int.'!R89</f>
        <v>59.893302</v>
      </c>
      <c r="D85" s="170">
        <f t="shared" si="3"/>
        <v>0.10042459708975948</v>
      </c>
      <c r="E85" s="273">
        <f>'Open Int.'!B89/'Open Int.'!K89</f>
        <v>0.9839102876645539</v>
      </c>
      <c r="F85" s="257">
        <f>'Open Int.'!E89/'Open Int.'!K89</f>
        <v>0.016089712335446125</v>
      </c>
      <c r="G85" s="274">
        <f>'Open Int.'!H89/'Open Int.'!K89</f>
        <v>0</v>
      </c>
      <c r="H85" s="175">
        <v>24507940</v>
      </c>
      <c r="I85" s="260">
        <v>4900800</v>
      </c>
      <c r="J85" s="439">
        <v>2450400</v>
      </c>
      <c r="K85" s="122" t="str">
        <f t="shared" si="1"/>
        <v>Gross Exposure is less then 30%</v>
      </c>
      <c r="M85"/>
      <c r="N85"/>
    </row>
    <row r="86" spans="1:14" s="8" customFormat="1" ht="15">
      <c r="A86" s="223" t="s">
        <v>241</v>
      </c>
      <c r="B86" s="264">
        <f>'Open Int.'!K90</f>
        <v>917800</v>
      </c>
      <c r="C86" s="267">
        <f>'Open Int.'!R90</f>
        <v>38.120823</v>
      </c>
      <c r="D86" s="170">
        <f t="shared" si="3"/>
        <v>0.11171790316523915</v>
      </c>
      <c r="E86" s="273">
        <f>'Open Int.'!B90/'Open Int.'!K90</f>
        <v>0.9957507082152974</v>
      </c>
      <c r="F86" s="257">
        <f>'Open Int.'!E90/'Open Int.'!K90</f>
        <v>0.00424929178470255</v>
      </c>
      <c r="G86" s="274">
        <f>'Open Int.'!H90/'Open Int.'!K90</f>
        <v>0</v>
      </c>
      <c r="H86" s="175">
        <v>8215335</v>
      </c>
      <c r="I86" s="259">
        <v>1642550</v>
      </c>
      <c r="J86" s="440">
        <v>1297400</v>
      </c>
      <c r="K86" s="122" t="str">
        <f t="shared" si="1"/>
        <v>Gross Exposure is less then 30%</v>
      </c>
      <c r="M86"/>
      <c r="N86"/>
    </row>
    <row r="87" spans="1:14" s="8" customFormat="1" ht="15">
      <c r="A87" s="223" t="s">
        <v>95</v>
      </c>
      <c r="B87" s="264">
        <f>'Open Int.'!K91</f>
        <v>4137600</v>
      </c>
      <c r="C87" s="267">
        <f>'Open Int.'!R91</f>
        <v>224.382048</v>
      </c>
      <c r="D87" s="170">
        <f t="shared" si="3"/>
        <v>0.1554773292289563</v>
      </c>
      <c r="E87" s="273">
        <f>'Open Int.'!B91/'Open Int.'!K91</f>
        <v>0.986368909512761</v>
      </c>
      <c r="F87" s="257">
        <f>'Open Int.'!E91/'Open Int.'!K91</f>
        <v>0.013631090487238979</v>
      </c>
      <c r="G87" s="274">
        <f>'Open Int.'!H91/'Open Int.'!K91</f>
        <v>0</v>
      </c>
      <c r="H87" s="280">
        <v>26612240</v>
      </c>
      <c r="I87" s="260">
        <v>5322000</v>
      </c>
      <c r="J87" s="439">
        <v>2660400</v>
      </c>
      <c r="K87" s="122" t="str">
        <f t="shared" si="1"/>
        <v>Gross Exposure is less then 30%</v>
      </c>
      <c r="M87"/>
      <c r="N87"/>
    </row>
    <row r="88" spans="1:14" s="8" customFormat="1" ht="15">
      <c r="A88" s="223" t="s">
        <v>242</v>
      </c>
      <c r="B88" s="264">
        <f>'Open Int.'!K92</f>
        <v>8982400</v>
      </c>
      <c r="C88" s="267">
        <f>'Open Int.'!R92</f>
        <v>113.492624</v>
      </c>
      <c r="D88" s="170">
        <f t="shared" si="3"/>
        <v>0.6337290400561427</v>
      </c>
      <c r="E88" s="273">
        <f>'Open Int.'!B92/'Open Int.'!K92</f>
        <v>0.9064837905236908</v>
      </c>
      <c r="F88" s="257">
        <f>'Open Int.'!E92/'Open Int.'!K92</f>
        <v>0.08260598503740649</v>
      </c>
      <c r="G88" s="274">
        <f>'Open Int.'!H92/'Open Int.'!K92</f>
        <v>0.010910224438902744</v>
      </c>
      <c r="H88" s="280">
        <v>14173881</v>
      </c>
      <c r="I88" s="260">
        <v>2833600</v>
      </c>
      <c r="J88" s="439">
        <v>2833600</v>
      </c>
      <c r="K88" s="122" t="str">
        <f t="shared" si="1"/>
        <v>Gross exposure is Substantial as Open interest has crossed 60%</v>
      </c>
      <c r="M88"/>
      <c r="N88"/>
    </row>
    <row r="89" spans="1:14" s="8" customFormat="1" ht="15">
      <c r="A89" s="223" t="s">
        <v>243</v>
      </c>
      <c r="B89" s="264">
        <f>'Open Int.'!K93</f>
        <v>2491200</v>
      </c>
      <c r="C89" s="267">
        <f>'Open Int.'!R93</f>
        <v>237.187152</v>
      </c>
      <c r="D89" s="170">
        <f t="shared" si="3"/>
        <v>0.5277757004118693</v>
      </c>
      <c r="E89" s="273">
        <f>'Open Int.'!B93/'Open Int.'!K93</f>
        <v>0.9809730250481695</v>
      </c>
      <c r="F89" s="257">
        <f>'Open Int.'!E93/'Open Int.'!K93</f>
        <v>0.015534682080924855</v>
      </c>
      <c r="G89" s="274">
        <f>'Open Int.'!H93/'Open Int.'!K93</f>
        <v>0.003492292870905588</v>
      </c>
      <c r="H89" s="280">
        <v>4720187</v>
      </c>
      <c r="I89" s="260">
        <v>943800</v>
      </c>
      <c r="J89" s="439">
        <v>627000</v>
      </c>
      <c r="K89" s="122"/>
      <c r="M89"/>
      <c r="N89"/>
    </row>
    <row r="90" spans="1:14" s="8" customFormat="1" ht="15">
      <c r="A90" s="223" t="s">
        <v>244</v>
      </c>
      <c r="B90" s="264">
        <f>'Open Int.'!K94</f>
        <v>11899200</v>
      </c>
      <c r="C90" s="267">
        <f>'Open Int.'!R94</f>
        <v>454.013976</v>
      </c>
      <c r="D90" s="170">
        <f t="shared" si="3"/>
        <v>0.26952734590855804</v>
      </c>
      <c r="E90" s="273">
        <f>'Open Int.'!B94/'Open Int.'!K94</f>
        <v>0.8804625521043431</v>
      </c>
      <c r="F90" s="257">
        <f>'Open Int.'!E94/'Open Int.'!K94</f>
        <v>0.06521446819954282</v>
      </c>
      <c r="G90" s="274">
        <f>'Open Int.'!H94/'Open Int.'!K94</f>
        <v>0.05432297969611403</v>
      </c>
      <c r="H90" s="280">
        <v>44148396</v>
      </c>
      <c r="I90" s="260">
        <v>6826400</v>
      </c>
      <c r="J90" s="439">
        <v>3412800</v>
      </c>
      <c r="K90" s="122" t="str">
        <f t="shared" si="1"/>
        <v>Gross Exposure is less then 30%</v>
      </c>
      <c r="M90"/>
      <c r="N90"/>
    </row>
    <row r="91" spans="1:14" s="8" customFormat="1" ht="15">
      <c r="A91" s="223" t="s">
        <v>252</v>
      </c>
      <c r="B91" s="264">
        <f>'Open Int.'!K95</f>
        <v>18631200</v>
      </c>
      <c r="C91" s="267">
        <f>'Open Int.'!R95</f>
        <v>801.048444</v>
      </c>
      <c r="D91" s="170">
        <f>B91/H91</f>
        <v>0.14130416374251745</v>
      </c>
      <c r="E91" s="273">
        <f>'Open Int.'!B95/'Open Int.'!K95</f>
        <v>0.8535091674180943</v>
      </c>
      <c r="F91" s="257">
        <f>'Open Int.'!E95/'Open Int.'!K95</f>
        <v>0.11534415389239555</v>
      </c>
      <c r="G91" s="274">
        <f>'Open Int.'!H95/'Open Int.'!K95</f>
        <v>0.031146678689510068</v>
      </c>
      <c r="H91" s="280">
        <v>131851741</v>
      </c>
      <c r="I91" s="260">
        <v>8655500</v>
      </c>
      <c r="J91" s="439">
        <v>4327400</v>
      </c>
      <c r="K91" s="122" t="str">
        <f>IF(D91&gt;=80%,"Gross exposure has crossed 80%,Margin double",IF(D91&gt;=60%,"Gross exposure is Substantial as Open interest has crossed 60%",IF(D91&gt;=40%,"Gross exposure is building up andcrpsses 40% mark",IF(D91&gt;=30%,"Some sign of build up Gross exposure crosses 30%","Gross Exposure is less then 30%"))))</f>
        <v>Gross Exposure is less then 30%</v>
      </c>
      <c r="M91"/>
      <c r="N91"/>
    </row>
    <row r="92" spans="1:14" s="9" customFormat="1" ht="15">
      <c r="A92" s="223" t="s">
        <v>113</v>
      </c>
      <c r="B92" s="264">
        <f>'Open Int.'!K96</f>
        <v>5501650</v>
      </c>
      <c r="C92" s="267">
        <f>'Open Int.'!R96</f>
        <v>304.04868725</v>
      </c>
      <c r="D92" s="170">
        <f t="shared" si="3"/>
        <v>0.28822573775447285</v>
      </c>
      <c r="E92" s="273">
        <f>'Open Int.'!B96/'Open Int.'!K96</f>
        <v>0.924922523243027</v>
      </c>
      <c r="F92" s="257">
        <f>'Open Int.'!E96/'Open Int.'!K96</f>
        <v>0.06757972608217534</v>
      </c>
      <c r="G92" s="274">
        <f>'Open Int.'!H96/'Open Int.'!K96</f>
        <v>0.007497750674797561</v>
      </c>
      <c r="H92" s="280">
        <v>19087990</v>
      </c>
      <c r="I92" s="260">
        <v>3817550</v>
      </c>
      <c r="J92" s="439">
        <v>1908500</v>
      </c>
      <c r="K92" s="122" t="str">
        <f t="shared" si="1"/>
        <v>Gross Exposure is less then 30%</v>
      </c>
      <c r="M92"/>
      <c r="N92"/>
    </row>
    <row r="93" spans="1:14" s="8" customFormat="1" ht="15">
      <c r="A93" s="223" t="s">
        <v>164</v>
      </c>
      <c r="B93" s="264">
        <f>'Open Int.'!K97</f>
        <v>7548750</v>
      </c>
      <c r="C93" s="267">
        <f>'Open Int.'!R97</f>
        <v>438.92206875</v>
      </c>
      <c r="D93" s="170">
        <f t="shared" si="3"/>
        <v>0.4561222619748748</v>
      </c>
      <c r="E93" s="273">
        <f>'Open Int.'!B97/'Open Int.'!K97</f>
        <v>0.9245901639344263</v>
      </c>
      <c r="F93" s="257">
        <f>'Open Int.'!E97/'Open Int.'!K97</f>
        <v>0.06739526411657559</v>
      </c>
      <c r="G93" s="274">
        <f>'Open Int.'!H97/'Open Int.'!K97</f>
        <v>0.008014571948998178</v>
      </c>
      <c r="H93" s="175">
        <v>16549839</v>
      </c>
      <c r="I93" s="259">
        <v>3309900</v>
      </c>
      <c r="J93" s="440">
        <v>1654950</v>
      </c>
      <c r="K93" s="122" t="str">
        <f t="shared" si="1"/>
        <v>Gross exposure is building up andcrpsses 40% mark</v>
      </c>
      <c r="M93"/>
      <c r="N93"/>
    </row>
    <row r="94" spans="1:14" s="8" customFormat="1" ht="15">
      <c r="A94" s="223" t="s">
        <v>219</v>
      </c>
      <c r="B94" s="264">
        <f>'Open Int.'!K98</f>
        <v>15634500</v>
      </c>
      <c r="C94" s="267">
        <f>'Open Int.'!R98</f>
        <v>1998.3236175</v>
      </c>
      <c r="D94" s="170">
        <f t="shared" si="3"/>
        <v>0.1215476544004278</v>
      </c>
      <c r="E94" s="273">
        <f>'Open Int.'!B98/'Open Int.'!K98</f>
        <v>0.632178835268157</v>
      </c>
      <c r="F94" s="257">
        <f>'Open Int.'!E98/'Open Int.'!K98</f>
        <v>0.27928619399405163</v>
      </c>
      <c r="G94" s="274">
        <f>'Open Int.'!H98/'Open Int.'!K98</f>
        <v>0.08853497073779143</v>
      </c>
      <c r="H94" s="280">
        <v>128628562</v>
      </c>
      <c r="I94" s="260">
        <v>2560200</v>
      </c>
      <c r="J94" s="439">
        <v>1280100</v>
      </c>
      <c r="K94" s="122" t="str">
        <f t="shared" si="1"/>
        <v>Gross Exposure is less then 30%</v>
      </c>
      <c r="M94"/>
      <c r="N94"/>
    </row>
    <row r="95" spans="1:14" s="8" customFormat="1" ht="15">
      <c r="A95" s="223" t="s">
        <v>233</v>
      </c>
      <c r="B95" s="264">
        <f>'Open Int.'!K99</f>
        <v>40002350</v>
      </c>
      <c r="C95" s="267">
        <f>'Open Int.'!R99</f>
        <v>269.01580375</v>
      </c>
      <c r="D95" s="170">
        <f>B95/H95</f>
        <v>0.22223527777777777</v>
      </c>
      <c r="E95" s="273">
        <f>'Open Int.'!B99/'Open Int.'!K99</f>
        <v>0.8511849928816682</v>
      </c>
      <c r="F95" s="257">
        <f>'Open Int.'!E99/'Open Int.'!K99</f>
        <v>0.13030734444351394</v>
      </c>
      <c r="G95" s="274">
        <f>'Open Int.'!H99/'Open Int.'!K99</f>
        <v>0.018507662674817855</v>
      </c>
      <c r="H95" s="280">
        <v>180000000</v>
      </c>
      <c r="I95" s="260">
        <v>35999100</v>
      </c>
      <c r="J95" s="439">
        <v>17999550</v>
      </c>
      <c r="K95" s="122" t="str">
        <f>IF(D97&gt;=80%,"Gross exposure has crossed 80%,Margin double",IF(D97&gt;=60%,"Gross exposure is Substantial as Open interest has crossed 60%",IF(D97&gt;=40%,"Gross exposure is building up andcrpsses 40% mark",IF(D97&gt;=30%,"Some sign of build up Gross exposure crosses 30%","Gross Exposure is less then 30%"))))</f>
        <v>Gross Exposure is less then 30%</v>
      </c>
      <c r="M95"/>
      <c r="N95"/>
    </row>
    <row r="96" spans="1:14" s="8" customFormat="1" ht="15">
      <c r="A96" s="223" t="s">
        <v>253</v>
      </c>
      <c r="B96" s="264">
        <f>'Open Int.'!K100</f>
        <v>29322000</v>
      </c>
      <c r="C96" s="267">
        <f>'Open Int.'!R100</f>
        <v>254.22174</v>
      </c>
      <c r="D96" s="170">
        <f>B96/H96</f>
        <v>0.2510224593703302</v>
      </c>
      <c r="E96" s="273">
        <f>'Open Int.'!B100/'Open Int.'!K100</f>
        <v>0.7893186003683241</v>
      </c>
      <c r="F96" s="257">
        <f>'Open Int.'!E100/'Open Int.'!K100</f>
        <v>0.18093922651933703</v>
      </c>
      <c r="G96" s="274">
        <f>'Open Int.'!H100/'Open Int.'!K100</f>
        <v>0.029742173112338857</v>
      </c>
      <c r="H96" s="280">
        <v>116810265</v>
      </c>
      <c r="I96" s="260">
        <v>23360400</v>
      </c>
      <c r="J96" s="439">
        <v>11680200</v>
      </c>
      <c r="K96" s="122"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c r="M96"/>
      <c r="N96"/>
    </row>
    <row r="97" spans="1:14" s="8" customFormat="1" ht="15">
      <c r="A97" s="223" t="s">
        <v>220</v>
      </c>
      <c r="B97" s="264">
        <f>'Open Int.'!K101</f>
        <v>7061400</v>
      </c>
      <c r="C97" s="267">
        <f>'Open Int.'!R101</f>
        <v>337.53492</v>
      </c>
      <c r="D97" s="170">
        <f t="shared" si="3"/>
        <v>0.07622879585026214</v>
      </c>
      <c r="E97" s="273">
        <f>'Open Int.'!B101/'Open Int.'!K101</f>
        <v>0.8016823859291359</v>
      </c>
      <c r="F97" s="257">
        <f>'Open Int.'!E101/'Open Int.'!K101</f>
        <v>0.1162375732857507</v>
      </c>
      <c r="G97" s="274">
        <f>'Open Int.'!H101/'Open Int.'!K101</f>
        <v>0.08208004078511344</v>
      </c>
      <c r="H97" s="280">
        <v>92634285</v>
      </c>
      <c r="I97" s="260">
        <v>7330800</v>
      </c>
      <c r="J97" s="439">
        <v>3665400</v>
      </c>
      <c r="K97" s="122" t="str">
        <f>IF(D98&gt;=80%,"Gross exposure has crossed 80%,Margin double",IF(D98&gt;=60%,"Gross exposure is Substantial as Open interest has crossed 60%",IF(D98&gt;=40%,"Gross exposure is building up andcrpsses 40% mark",IF(D98&gt;=30%,"Some sign of build up Gross exposure crosses 30%","Gross Exposure is less then 30%"))))</f>
        <v>Gross Exposure is less then 30%</v>
      </c>
      <c r="M97"/>
      <c r="N97"/>
    </row>
    <row r="98" spans="1:14" s="8" customFormat="1" ht="15">
      <c r="A98" s="223" t="s">
        <v>221</v>
      </c>
      <c r="B98" s="264">
        <f>'Open Int.'!K102</f>
        <v>7129500</v>
      </c>
      <c r="C98" s="267">
        <f>'Open Int.'!R102</f>
        <v>889.90419</v>
      </c>
      <c r="D98" s="170">
        <f t="shared" si="3"/>
        <v>0.20906942858637573</v>
      </c>
      <c r="E98" s="273">
        <f>'Open Int.'!B102/'Open Int.'!K102</f>
        <v>0.7346938775510204</v>
      </c>
      <c r="F98" s="257">
        <f>'Open Int.'!E102/'Open Int.'!K102</f>
        <v>0.14594291324777334</v>
      </c>
      <c r="G98" s="274">
        <f>'Open Int.'!H102/'Open Int.'!K102</f>
        <v>0.11936320920120626</v>
      </c>
      <c r="H98" s="280">
        <v>34101112</v>
      </c>
      <c r="I98" s="260">
        <v>2916000</v>
      </c>
      <c r="J98" s="439">
        <v>1458000</v>
      </c>
      <c r="K98" s="122" t="str">
        <f>IF(D99&gt;=80%,"Gross exposure has crossed 80%,Margin double",IF(D99&gt;=60%,"Gross exposure is Substantial as Open interest has crossed 60%",IF(D99&gt;=40%,"Gross exposure is building up andcrpsses 40% mark",IF(D99&gt;=30%,"Some sign of build up Gross exposure crosses 30%","Gross Exposure is less then 30%"))))</f>
        <v>Gross Exposure is less then 30%</v>
      </c>
      <c r="M98"/>
      <c r="N98"/>
    </row>
    <row r="99" spans="1:14" s="8" customFormat="1" ht="15">
      <c r="A99" s="223" t="s">
        <v>51</v>
      </c>
      <c r="B99" s="264">
        <f>'Open Int.'!K103</f>
        <v>2209600</v>
      </c>
      <c r="C99" s="267">
        <f>'Open Int.'!R103</f>
        <v>36.4584</v>
      </c>
      <c r="D99" s="170">
        <f t="shared" si="3"/>
        <v>0.19689824666459932</v>
      </c>
      <c r="E99" s="273">
        <f>'Open Int.'!B103/'Open Int.'!K103</f>
        <v>0.8732802317161478</v>
      </c>
      <c r="F99" s="257">
        <f>'Open Int.'!E103/'Open Int.'!K103</f>
        <v>0.11440984793627806</v>
      </c>
      <c r="G99" s="274">
        <f>'Open Int.'!H103/'Open Int.'!K103</f>
        <v>0.012309920347574221</v>
      </c>
      <c r="H99" s="280">
        <v>11222040</v>
      </c>
      <c r="I99" s="260">
        <v>2243200</v>
      </c>
      <c r="J99" s="439">
        <v>2243200</v>
      </c>
      <c r="K99" s="122" t="str">
        <f>IF(D100&gt;=80%,"Gross exposure has crossed 80%,Margin double",IF(D100&gt;=60%,"Gross exposure is Substantial as Open interest has crossed 60%",IF(D100&gt;=40%,"Gross exposure is building up andcrpsses 40% mark",IF(D100&gt;=30%,"Some sign of build up Gross exposure crosses 30%","Gross Exposure is less then 30%"))))</f>
        <v>Gross Exposure is less then 30%</v>
      </c>
      <c r="M99"/>
      <c r="N99"/>
    </row>
    <row r="100" spans="1:14" s="8" customFormat="1" ht="15">
      <c r="A100" s="223" t="s">
        <v>245</v>
      </c>
      <c r="B100" s="264">
        <f>'Open Int.'!K104</f>
        <v>2752875</v>
      </c>
      <c r="C100" s="267">
        <f>'Open Int.'!R104</f>
        <v>366.063553125</v>
      </c>
      <c r="D100" s="170">
        <f t="shared" si="3"/>
        <v>0.18217501030364586</v>
      </c>
      <c r="E100" s="273">
        <f>'Open Int.'!B104/'Open Int.'!K104</f>
        <v>0.9935976025064706</v>
      </c>
      <c r="F100" s="257">
        <f>'Open Int.'!E104/'Open Int.'!K104</f>
        <v>0.006402397493529492</v>
      </c>
      <c r="G100" s="274">
        <f>'Open Int.'!H104/'Open Int.'!K104</f>
        <v>0</v>
      </c>
      <c r="H100" s="175">
        <v>15111156</v>
      </c>
      <c r="I100" s="259">
        <v>2794125</v>
      </c>
      <c r="J100" s="440">
        <v>1396875</v>
      </c>
      <c r="K100" s="121"/>
      <c r="M100"/>
      <c r="N100"/>
    </row>
    <row r="101" spans="1:14" s="8" customFormat="1" ht="15">
      <c r="A101" s="223" t="s">
        <v>196</v>
      </c>
      <c r="B101" s="264">
        <f>'Open Int.'!K105</f>
        <v>7152000</v>
      </c>
      <c r="C101" s="267">
        <f>'Open Int.'!R105</f>
        <v>150.192</v>
      </c>
      <c r="D101" s="170">
        <f aca="true" t="shared" si="4" ref="D101:D121">B101/H101</f>
        <v>0.9144739281590714</v>
      </c>
      <c r="E101" s="273">
        <f>'Open Int.'!B105/'Open Int.'!K105</f>
        <v>0.9356124161073825</v>
      </c>
      <c r="F101" s="257">
        <f>'Open Int.'!E105/'Open Int.'!K105</f>
        <v>0.05620805369127517</v>
      </c>
      <c r="G101" s="274">
        <f>'Open Int.'!H105/'Open Int.'!K105</f>
        <v>0.008179530201342282</v>
      </c>
      <c r="H101" s="207">
        <v>7820890</v>
      </c>
      <c r="I101" s="178">
        <v>1563000</v>
      </c>
      <c r="J101" s="441">
        <v>1563000</v>
      </c>
      <c r="K101" s="121"/>
      <c r="M101"/>
      <c r="N101"/>
    </row>
    <row r="102" spans="1:14" s="8" customFormat="1" ht="15">
      <c r="A102" s="223" t="s">
        <v>197</v>
      </c>
      <c r="B102" s="264">
        <f>'Open Int.'!K106</f>
        <v>336600</v>
      </c>
      <c r="C102" s="267">
        <f>'Open Int.'!R106</f>
        <v>10.786347</v>
      </c>
      <c r="D102" s="170">
        <f t="shared" si="4"/>
        <v>0.059314813460550626</v>
      </c>
      <c r="E102" s="273">
        <f>'Open Int.'!B106/'Open Int.'!K106</f>
        <v>0.9570707070707071</v>
      </c>
      <c r="F102" s="257">
        <f>'Open Int.'!E106/'Open Int.'!K106</f>
        <v>0</v>
      </c>
      <c r="G102" s="274">
        <f>'Open Int.'!H106/'Open Int.'!K106</f>
        <v>0.04292929292929293</v>
      </c>
      <c r="H102" s="207">
        <v>5674805</v>
      </c>
      <c r="I102" s="178">
        <v>1134750</v>
      </c>
      <c r="J102" s="441">
        <v>1134750</v>
      </c>
      <c r="K102" s="122" t="str">
        <f>IF(D103&gt;=80%,"Gross exposure has crossed 80%,Margin double",IF(D103&gt;=60%,"Gross exposure is Substantial as Open interest has crossed 60%",IF(D103&gt;=40%,"Gross exposure is building up andcrpsses 40% mark",IF(D103&gt;=30%,"Some sign of build up Gross exposure crosses 30%","Gross Exposure is less then 30%"))))</f>
        <v>Gross exposure is building up andcrpsses 40% mark</v>
      </c>
      <c r="M102"/>
      <c r="N102"/>
    </row>
    <row r="103" spans="1:14" s="8" customFormat="1" ht="15">
      <c r="A103" s="223" t="s">
        <v>165</v>
      </c>
      <c r="B103" s="264">
        <f>'Open Int.'!K107</f>
        <v>11333000</v>
      </c>
      <c r="C103" s="267">
        <f>'Open Int.'!R107</f>
        <v>595.152495</v>
      </c>
      <c r="D103" s="170">
        <f t="shared" si="4"/>
        <v>0.48451325400050493</v>
      </c>
      <c r="E103" s="273">
        <f>'Open Int.'!B107/'Open Int.'!K107</f>
        <v>0.9664916615194564</v>
      </c>
      <c r="F103" s="257">
        <f>'Open Int.'!E107/'Open Int.'!K107</f>
        <v>0.029879555281037678</v>
      </c>
      <c r="G103" s="274">
        <f>'Open Int.'!H107/'Open Int.'!K107</f>
        <v>0.003628783199505868</v>
      </c>
      <c r="H103" s="175">
        <v>23390485</v>
      </c>
      <c r="I103" s="259">
        <v>4677750</v>
      </c>
      <c r="J103" s="440">
        <v>2338875</v>
      </c>
      <c r="K103" s="122" t="str">
        <f>IF(D104&gt;=80%,"Gross exposure has crossed 80%,Margin double",IF(D104&gt;=60%,"Gross exposure is Substantial as Open interest has crossed 60%",IF(D104&gt;=40%,"Gross exposure is building up andcrpsses 40% mark",IF(D104&gt;=30%,"Some sign of build up Gross exposure crosses 30%","Gross Exposure is less then 30%"))))</f>
        <v>Gross Exposure is less then 30%</v>
      </c>
      <c r="M103"/>
      <c r="N103"/>
    </row>
    <row r="104" spans="1:14" s="8" customFormat="1" ht="15">
      <c r="A104" s="223" t="s">
        <v>166</v>
      </c>
      <c r="B104" s="264">
        <f>'Open Int.'!K108</f>
        <v>2069100</v>
      </c>
      <c r="C104" s="267">
        <f>'Open Int.'!R108</f>
        <v>206.7341265</v>
      </c>
      <c r="D104" s="170">
        <f t="shared" si="4"/>
        <v>0.1929030222032861</v>
      </c>
      <c r="E104" s="273">
        <f>'Open Int.'!B108/'Open Int.'!K108</f>
        <v>0.9997825141365811</v>
      </c>
      <c r="F104" s="257">
        <f>'Open Int.'!E108/'Open Int.'!K108</f>
        <v>0.00021748586341887777</v>
      </c>
      <c r="G104" s="274">
        <f>'Open Int.'!H108/'Open Int.'!K108</f>
        <v>0</v>
      </c>
      <c r="H104" s="175">
        <v>10726115</v>
      </c>
      <c r="I104" s="259">
        <v>2145150</v>
      </c>
      <c r="J104" s="440">
        <v>1072350</v>
      </c>
      <c r="K104" s="122" t="str">
        <f>IF(D105&gt;=80%,"Gross exposure has crossed 80%,Margin double",IF(D105&gt;=60%,"Gross exposure is Substantial as Open interest has crossed 60%",IF(D105&gt;=40%,"Gross exposure is building up andcrpsses 40% mark",IF(D105&gt;=30%,"Some sign of build up Gross exposure crosses 30%","Gross Exposure is less then 30%"))))</f>
        <v>Some sign of build up Gross exposure crosses 30%</v>
      </c>
      <c r="M104"/>
      <c r="N104"/>
    </row>
    <row r="105" spans="1:14" s="8" customFormat="1" ht="15">
      <c r="A105" s="223" t="s">
        <v>231</v>
      </c>
      <c r="B105" s="264">
        <f>'Open Int.'!K109</f>
        <v>516500</v>
      </c>
      <c r="C105" s="267">
        <f>'Open Int.'!R109</f>
        <v>72.945295</v>
      </c>
      <c r="D105" s="170">
        <f>B105/H105</f>
        <v>0.37487298591958196</v>
      </c>
      <c r="E105" s="273">
        <f>'Open Int.'!B109/'Open Int.'!K109</f>
        <v>0.9970958373668926</v>
      </c>
      <c r="F105" s="257">
        <f>'Open Int.'!E109/'Open Int.'!K109</f>
        <v>0.002420135527589545</v>
      </c>
      <c r="G105" s="274">
        <f>'Open Int.'!H109/'Open Int.'!K109</f>
        <v>0.000484027105517909</v>
      </c>
      <c r="H105" s="175">
        <v>1377800</v>
      </c>
      <c r="I105" s="259">
        <v>275500</v>
      </c>
      <c r="J105" s="440">
        <v>275500</v>
      </c>
      <c r="K105" s="122"/>
      <c r="M105"/>
      <c r="N105"/>
    </row>
    <row r="106" spans="1:14" s="8" customFormat="1" ht="15">
      <c r="A106" s="223" t="s">
        <v>246</v>
      </c>
      <c r="B106" s="264">
        <f>'Open Int.'!K110</f>
        <v>1361400</v>
      </c>
      <c r="C106" s="267">
        <f>'Open Int.'!R110</f>
        <v>199.274925</v>
      </c>
      <c r="D106" s="170">
        <f t="shared" si="4"/>
        <v>0.07834135007684519</v>
      </c>
      <c r="E106" s="273">
        <f>'Open Int.'!B110/'Open Int.'!K110</f>
        <v>0.9734097252827971</v>
      </c>
      <c r="F106" s="257">
        <f>'Open Int.'!E110/'Open Int.'!K110</f>
        <v>0.02262376964889085</v>
      </c>
      <c r="G106" s="274">
        <f>'Open Int.'!H110/'Open Int.'!K110</f>
        <v>0.003966505068312032</v>
      </c>
      <c r="H106" s="175">
        <v>17377796</v>
      </c>
      <c r="I106" s="259">
        <v>2429000</v>
      </c>
      <c r="J106" s="440">
        <v>1214400</v>
      </c>
      <c r="K106" s="122" t="str">
        <f aca="true" t="shared" si="5" ref="K106:K112">IF(D107&gt;=80%,"Gross exposure has crossed 80%,Margin double",IF(D107&gt;=60%,"Gross exposure is Substantial as Open interest has crossed 60%",IF(D107&gt;=40%,"Gross exposure is building up andcrpsses 40% mark",IF(D107&gt;=30%,"Some sign of build up Gross exposure crosses 30%","Gross Exposure is less then 30%"))))</f>
        <v>Gross exposure is building up andcrpsses 40% mark</v>
      </c>
      <c r="M106"/>
      <c r="N106"/>
    </row>
    <row r="107" spans="1:14" s="8" customFormat="1" ht="15">
      <c r="A107" s="223" t="s">
        <v>105</v>
      </c>
      <c r="B107" s="264">
        <f>'Open Int.'!K111</f>
        <v>18179200</v>
      </c>
      <c r="C107" s="267">
        <f>'Open Int.'!R111</f>
        <v>149.9784</v>
      </c>
      <c r="D107" s="170">
        <f t="shared" si="4"/>
        <v>0.5194057142857142</v>
      </c>
      <c r="E107" s="273">
        <f>'Open Int.'!B111/'Open Int.'!K111</f>
        <v>0.7663043478260869</v>
      </c>
      <c r="F107" s="257">
        <f>'Open Int.'!E111/'Open Int.'!K111</f>
        <v>0.20819397993311037</v>
      </c>
      <c r="G107" s="274">
        <f>'Open Int.'!H111/'Open Int.'!K111</f>
        <v>0.025501672240802676</v>
      </c>
      <c r="H107" s="280">
        <v>35000000</v>
      </c>
      <c r="I107" s="260">
        <v>6999600</v>
      </c>
      <c r="J107" s="439">
        <v>5555600</v>
      </c>
      <c r="K107" s="122" t="str">
        <f t="shared" si="5"/>
        <v>Gross Exposure is less then 30%</v>
      </c>
      <c r="M107"/>
      <c r="N107"/>
    </row>
    <row r="108" spans="1:14" s="8" customFormat="1" ht="15">
      <c r="A108" s="223" t="s">
        <v>167</v>
      </c>
      <c r="B108" s="264">
        <f>'Open Int.'!K112</f>
        <v>2196450</v>
      </c>
      <c r="C108" s="267">
        <f>'Open Int.'!R112</f>
        <v>49.45307175</v>
      </c>
      <c r="D108" s="170">
        <f t="shared" si="4"/>
        <v>0.07152901812537406</v>
      </c>
      <c r="E108" s="273">
        <f>'Open Int.'!B112/'Open Int.'!K112</f>
        <v>0.9569760295021512</v>
      </c>
      <c r="F108" s="257">
        <f>'Open Int.'!E112/'Open Int.'!K112</f>
        <v>0.03687768899815612</v>
      </c>
      <c r="G108" s="274">
        <f>'Open Int.'!H112/'Open Int.'!K112</f>
        <v>0.006146281499692686</v>
      </c>
      <c r="H108" s="175">
        <v>30707118</v>
      </c>
      <c r="I108" s="259">
        <v>6141150</v>
      </c>
      <c r="J108" s="440">
        <v>3069900</v>
      </c>
      <c r="K108" s="122" t="str">
        <f t="shared" si="5"/>
        <v>Gross Exposure is less then 30%</v>
      </c>
      <c r="M108"/>
      <c r="N108"/>
    </row>
    <row r="109" spans="1:14" s="8" customFormat="1" ht="15">
      <c r="A109" s="223" t="s">
        <v>224</v>
      </c>
      <c r="B109" s="264">
        <f>'Open Int.'!K113</f>
        <v>7156028</v>
      </c>
      <c r="C109" s="267">
        <f>'Open Int.'!R113</f>
        <v>596.02557212</v>
      </c>
      <c r="D109" s="170">
        <f t="shared" si="4"/>
        <v>0.1607206798485108</v>
      </c>
      <c r="E109" s="273">
        <f>'Open Int.'!B113/'Open Int.'!K113</f>
        <v>0.8869825551269503</v>
      </c>
      <c r="F109" s="257">
        <f>'Open Int.'!E113/'Open Int.'!K113</f>
        <v>0.09822096839196269</v>
      </c>
      <c r="G109" s="274">
        <f>'Open Int.'!H113/'Open Int.'!K113</f>
        <v>0.014796476481086994</v>
      </c>
      <c r="H109" s="280">
        <v>44524625</v>
      </c>
      <c r="I109" s="260">
        <v>3481400</v>
      </c>
      <c r="J109" s="439">
        <v>1740700</v>
      </c>
      <c r="K109" s="122" t="str">
        <f t="shared" si="5"/>
        <v>Gross Exposure is less then 30%</v>
      </c>
      <c r="M109"/>
      <c r="N109"/>
    </row>
    <row r="110" spans="1:14" s="8" customFormat="1" ht="15">
      <c r="A110" s="223" t="s">
        <v>247</v>
      </c>
      <c r="B110" s="264">
        <f>'Open Int.'!K114</f>
        <v>1284000</v>
      </c>
      <c r="C110" s="267">
        <f>'Open Int.'!R114</f>
        <v>72.3534</v>
      </c>
      <c r="D110" s="170">
        <f t="shared" si="4"/>
        <v>0.04804046893184711</v>
      </c>
      <c r="E110" s="273">
        <f>'Open Int.'!B114/'Open Int.'!K114</f>
        <v>0.9744548286604361</v>
      </c>
      <c r="F110" s="257">
        <f>'Open Int.'!E114/'Open Int.'!K114</f>
        <v>0.023052959501557634</v>
      </c>
      <c r="G110" s="274">
        <f>'Open Int.'!H114/'Open Int.'!K114</f>
        <v>0.0024922118380062306</v>
      </c>
      <c r="H110" s="280">
        <v>26727466</v>
      </c>
      <c r="I110" s="260">
        <v>5282400</v>
      </c>
      <c r="J110" s="439">
        <v>2640800</v>
      </c>
      <c r="K110" s="122" t="str">
        <f t="shared" si="5"/>
        <v>Gross exposure is building up andcrpsses 40% mark</v>
      </c>
      <c r="M110"/>
      <c r="N110"/>
    </row>
    <row r="111" spans="1:14" s="8" customFormat="1" ht="15">
      <c r="A111" s="223" t="s">
        <v>201</v>
      </c>
      <c r="B111" s="264">
        <f>'Open Int.'!K115</f>
        <v>41355225</v>
      </c>
      <c r="C111" s="267">
        <f>'Open Int.'!R115</f>
        <v>1956.308918625</v>
      </c>
      <c r="D111" s="170">
        <f t="shared" si="4"/>
        <v>0.5109275257788127</v>
      </c>
      <c r="E111" s="273">
        <f>'Open Int.'!B115/'Open Int.'!K115</f>
        <v>0.790148040543849</v>
      </c>
      <c r="F111" s="257">
        <f>'Open Int.'!E115/'Open Int.'!K115</f>
        <v>0.17658772259128078</v>
      </c>
      <c r="G111" s="274">
        <f>'Open Int.'!H115/'Open Int.'!K115</f>
        <v>0.03326423686487016</v>
      </c>
      <c r="H111" s="280">
        <v>80941470</v>
      </c>
      <c r="I111" s="260">
        <v>5600475</v>
      </c>
      <c r="J111" s="439">
        <v>2799900</v>
      </c>
      <c r="K111" s="122" t="str">
        <f t="shared" si="5"/>
        <v>Some sign of build up Gross exposure crosses 30%</v>
      </c>
      <c r="M111"/>
      <c r="N111"/>
    </row>
    <row r="112" spans="1:14" s="8" customFormat="1" ht="15">
      <c r="A112" s="223" t="s">
        <v>222</v>
      </c>
      <c r="B112" s="264">
        <f>'Open Int.'!K116</f>
        <v>2632025</v>
      </c>
      <c r="C112" s="267">
        <f>'Open Int.'!R116</f>
        <v>188.650391875</v>
      </c>
      <c r="D112" s="170">
        <f t="shared" si="4"/>
        <v>0.3301628633277968</v>
      </c>
      <c r="E112" s="273">
        <f>'Open Int.'!B116/'Open Int.'!K116</f>
        <v>0.963535680702121</v>
      </c>
      <c r="F112" s="257">
        <f>'Open Int.'!E116/'Open Int.'!K116</f>
        <v>0.03500156723435378</v>
      </c>
      <c r="G112" s="274">
        <f>'Open Int.'!H116/'Open Int.'!K116</f>
        <v>0.0014627520635252325</v>
      </c>
      <c r="H112" s="280">
        <v>7971899</v>
      </c>
      <c r="I112" s="260">
        <v>1594175</v>
      </c>
      <c r="J112" s="439">
        <v>796950</v>
      </c>
      <c r="K112" s="122" t="str">
        <f t="shared" si="5"/>
        <v>Gross Exposure is less then 30%</v>
      </c>
      <c r="M112"/>
      <c r="N112"/>
    </row>
    <row r="113" spans="1:14" s="8" customFormat="1" ht="15">
      <c r="A113" s="223" t="s">
        <v>133</v>
      </c>
      <c r="B113" s="264">
        <f>'Open Int.'!K117</f>
        <v>3223500</v>
      </c>
      <c r="C113" s="267">
        <f>'Open Int.'!R117</f>
        <v>370.09003499999994</v>
      </c>
      <c r="D113" s="170">
        <f t="shared" si="4"/>
        <v>0.10095669742220767</v>
      </c>
      <c r="E113" s="273">
        <f>'Open Int.'!B117/'Open Int.'!K117</f>
        <v>0.8892508143322475</v>
      </c>
      <c r="F113" s="257">
        <f>'Open Int.'!E117/'Open Int.'!K117</f>
        <v>0.10384675042655499</v>
      </c>
      <c r="G113" s="274">
        <f>'Open Int.'!H117/'Open Int.'!K117</f>
        <v>0.006902435241197456</v>
      </c>
      <c r="H113" s="280">
        <v>31929531</v>
      </c>
      <c r="I113" s="260">
        <v>2935250</v>
      </c>
      <c r="J113" s="439">
        <v>1467500</v>
      </c>
      <c r="K113" s="121"/>
      <c r="M113"/>
      <c r="N113"/>
    </row>
    <row r="114" spans="1:14" s="8" customFormat="1" ht="15">
      <c r="A114" s="223" t="s">
        <v>248</v>
      </c>
      <c r="B114" s="264">
        <f>'Open Int.'!K118</f>
        <v>2127747</v>
      </c>
      <c r="C114" s="267">
        <f>'Open Int.'!R118</f>
        <v>162.45348345</v>
      </c>
      <c r="D114" s="170">
        <f t="shared" si="4"/>
        <v>0.5105244607004182</v>
      </c>
      <c r="E114" s="273">
        <f>'Open Int.'!B118/'Open Int.'!K118</f>
        <v>0.9870581417809542</v>
      </c>
      <c r="F114" s="257">
        <f>'Open Int.'!E118/'Open Int.'!K118</f>
        <v>0.011589723778249952</v>
      </c>
      <c r="G114" s="274">
        <f>'Open Int.'!H118/'Open Int.'!K118</f>
        <v>0.0013521344407958276</v>
      </c>
      <c r="H114" s="282">
        <v>4167767</v>
      </c>
      <c r="I114" s="262">
        <v>833508</v>
      </c>
      <c r="J114" s="440">
        <v>619377</v>
      </c>
      <c r="K114" s="121"/>
      <c r="M114"/>
      <c r="N114"/>
    </row>
    <row r="115" spans="1:14" s="8" customFormat="1" ht="15">
      <c r="A115" s="223" t="s">
        <v>189</v>
      </c>
      <c r="B115" s="264">
        <f>'Open Int.'!K119</f>
        <v>7808650</v>
      </c>
      <c r="C115" s="267">
        <f>'Open Int.'!R119</f>
        <v>77.03233225</v>
      </c>
      <c r="D115" s="170">
        <f t="shared" si="4"/>
        <v>0.38074796607158784</v>
      </c>
      <c r="E115" s="273">
        <f>'Open Int.'!B119/'Open Int.'!K119</f>
        <v>0.9403097846618814</v>
      </c>
      <c r="F115" s="257">
        <f>'Open Int.'!E119/'Open Int.'!K119</f>
        <v>0.05402342274272762</v>
      </c>
      <c r="G115" s="274">
        <f>'Open Int.'!H119/'Open Int.'!K119</f>
        <v>0.0056667925953910086</v>
      </c>
      <c r="H115" s="282">
        <v>20508711</v>
      </c>
      <c r="I115" s="262">
        <v>4100500</v>
      </c>
      <c r="J115" s="440">
        <v>4014950</v>
      </c>
      <c r="K115" s="122" t="str">
        <f aca="true" t="shared" si="6" ref="K115:K120">IF(D116&gt;=80%,"Gross exposure has crossed 80%,Margin double",IF(D116&gt;=60%,"Gross exposure is Substantial as Open interest has crossed 60%",IF(D116&gt;=40%,"Gross exposure is building up andcrpsses 40% mark",IF(D116&gt;=30%,"Some sign of build up Gross exposure crosses 30%","Gross Exposure is less then 30%"))))</f>
        <v>Gross Exposure is less then 30%</v>
      </c>
      <c r="M115"/>
      <c r="N115"/>
    </row>
    <row r="116" spans="1:14" s="8" customFormat="1" ht="15">
      <c r="A116" s="223" t="s">
        <v>96</v>
      </c>
      <c r="B116" s="264">
        <f>'Open Int.'!K120</f>
        <v>4145400</v>
      </c>
      <c r="C116" s="267">
        <f>'Open Int.'!R120</f>
        <v>55.921446</v>
      </c>
      <c r="D116" s="170">
        <f t="shared" si="4"/>
        <v>0.09207175440069404</v>
      </c>
      <c r="E116" s="273">
        <f>'Open Int.'!B120/'Open Int.'!K120</f>
        <v>0.9604863221884499</v>
      </c>
      <c r="F116" s="257">
        <f>'Open Int.'!E120/'Open Int.'!K120</f>
        <v>0.034447821681864235</v>
      </c>
      <c r="G116" s="274">
        <f>'Open Int.'!H120/'Open Int.'!K120</f>
        <v>0.005065856129685917</v>
      </c>
      <c r="H116" s="280">
        <v>45023580</v>
      </c>
      <c r="I116" s="260">
        <v>9000600</v>
      </c>
      <c r="J116" s="439">
        <v>4498200</v>
      </c>
      <c r="K116" s="122" t="str">
        <f t="shared" si="6"/>
        <v>Gross Exposure is less then 30%</v>
      </c>
      <c r="M116"/>
      <c r="N116"/>
    </row>
    <row r="117" spans="1:14" s="8" customFormat="1" ht="15">
      <c r="A117" s="223" t="s">
        <v>168</v>
      </c>
      <c r="B117" s="264">
        <f>'Open Int.'!K121</f>
        <v>629100</v>
      </c>
      <c r="C117" s="267">
        <f>'Open Int.'!R121</f>
        <v>31.782132</v>
      </c>
      <c r="D117" s="170">
        <f t="shared" si="4"/>
        <v>0.021875205482105222</v>
      </c>
      <c r="E117" s="273">
        <f>'Open Int.'!B121/'Open Int.'!K121</f>
        <v>0.994277539341917</v>
      </c>
      <c r="F117" s="257">
        <f>'Open Int.'!E121/'Open Int.'!K121</f>
        <v>0.001430615164520744</v>
      </c>
      <c r="G117" s="274">
        <f>'Open Int.'!H121/'Open Int.'!K121</f>
        <v>0.004291845493562232</v>
      </c>
      <c r="H117" s="175">
        <v>28758587</v>
      </c>
      <c r="I117" s="259">
        <v>5751000</v>
      </c>
      <c r="J117" s="440">
        <v>2875500</v>
      </c>
      <c r="K117" s="122" t="str">
        <f t="shared" si="6"/>
        <v>Gross Exposure is less then 30%</v>
      </c>
      <c r="M117"/>
      <c r="N117"/>
    </row>
    <row r="118" spans="1:14" s="8" customFormat="1" ht="15">
      <c r="A118" s="223" t="s">
        <v>169</v>
      </c>
      <c r="B118" s="264">
        <f>'Open Int.'!K122</f>
        <v>8148900</v>
      </c>
      <c r="C118" s="267">
        <f>'Open Int.'!R122</f>
        <v>43.18917</v>
      </c>
      <c r="D118" s="170">
        <f t="shared" si="4"/>
        <v>0.2037225</v>
      </c>
      <c r="E118" s="273">
        <f>'Open Int.'!B122/'Open Int.'!K122</f>
        <v>0.9254868755292125</v>
      </c>
      <c r="F118" s="257">
        <f>'Open Int.'!E122/'Open Int.'!K122</f>
        <v>0.06858594411515664</v>
      </c>
      <c r="G118" s="274">
        <f>'Open Int.'!H122/'Open Int.'!K122</f>
        <v>0.0059271803556308214</v>
      </c>
      <c r="H118" s="175">
        <v>40000000</v>
      </c>
      <c r="I118" s="259">
        <v>7997100</v>
      </c>
      <c r="J118" s="440">
        <v>7997100</v>
      </c>
      <c r="K118" s="122" t="str">
        <f t="shared" si="6"/>
        <v>Some sign of build up Gross exposure crosses 30%</v>
      </c>
      <c r="M118"/>
      <c r="N118"/>
    </row>
    <row r="119" spans="1:14" s="8" customFormat="1" ht="15">
      <c r="A119" s="223" t="s">
        <v>170</v>
      </c>
      <c r="B119" s="264">
        <f>'Open Int.'!K123</f>
        <v>4781700</v>
      </c>
      <c r="C119" s="267">
        <f>'Open Int.'!R123</f>
        <v>209.5101855</v>
      </c>
      <c r="D119" s="170">
        <f t="shared" si="4"/>
        <v>0.3760198467894289</v>
      </c>
      <c r="E119" s="273">
        <f>'Open Int.'!B123/'Open Int.'!K123</f>
        <v>0.953227931488801</v>
      </c>
      <c r="F119" s="257">
        <f>'Open Int.'!E123/'Open Int.'!K123</f>
        <v>0.04007465963987703</v>
      </c>
      <c r="G119" s="274">
        <f>'Open Int.'!H123/'Open Int.'!K123</f>
        <v>0.006697408871321915</v>
      </c>
      <c r="H119" s="175">
        <v>12716616</v>
      </c>
      <c r="I119" s="259">
        <v>2543100</v>
      </c>
      <c r="J119" s="440">
        <v>1271550</v>
      </c>
      <c r="K119" s="122" t="str">
        <f t="shared" si="6"/>
        <v>Gross Exposure is less then 30%</v>
      </c>
      <c r="M119"/>
      <c r="N119"/>
    </row>
    <row r="120" spans="1:16" s="8" customFormat="1" ht="15.75" thickBot="1">
      <c r="A120" s="223" t="s">
        <v>52</v>
      </c>
      <c r="B120" s="264">
        <f>'Open Int.'!K124</f>
        <v>4590000</v>
      </c>
      <c r="C120" s="267">
        <f>'Open Int.'!R124</f>
        <v>268.5609</v>
      </c>
      <c r="D120" s="170">
        <f t="shared" si="4"/>
        <v>0.09206888903179514</v>
      </c>
      <c r="E120" s="273">
        <f>'Open Int.'!B124/'Open Int.'!K124</f>
        <v>0.9750326797385621</v>
      </c>
      <c r="F120" s="257">
        <f>'Open Int.'!E124/'Open Int.'!K124</f>
        <v>0.021699346405228758</v>
      </c>
      <c r="G120" s="274">
        <f>'Open Int.'!H124/'Open Int.'!K124</f>
        <v>0.0032679738562091504</v>
      </c>
      <c r="H120" s="280">
        <v>49853974</v>
      </c>
      <c r="I120" s="260">
        <v>5715000</v>
      </c>
      <c r="J120" s="439">
        <v>2857200</v>
      </c>
      <c r="K120" s="123" t="str">
        <f t="shared" si="6"/>
        <v>Gross Exposure is less then 30%</v>
      </c>
      <c r="M120"/>
      <c r="N120"/>
      <c r="P120" s="100"/>
    </row>
    <row r="121" spans="1:14" s="4" customFormat="1" ht="15" thickBot="1">
      <c r="A121" s="223" t="s">
        <v>171</v>
      </c>
      <c r="B121" s="264">
        <f>'Open Int.'!K125</f>
        <v>1082400</v>
      </c>
      <c r="C121" s="267">
        <f>'Open Int.'!R125</f>
        <v>42.895512</v>
      </c>
      <c r="D121" s="170">
        <f t="shared" si="4"/>
        <v>0.19311604804350463</v>
      </c>
      <c r="E121" s="273">
        <f>'Open Int.'!B125/'Open Int.'!K125</f>
        <v>0.9894678492239468</v>
      </c>
      <c r="F121" s="257">
        <f>'Open Int.'!E125/'Open Int.'!K125</f>
        <v>0.009977827050997782</v>
      </c>
      <c r="G121" s="274">
        <f>'Open Int.'!H125/'Open Int.'!K125</f>
        <v>0.0005543237250554324</v>
      </c>
      <c r="H121" s="175">
        <v>5604920</v>
      </c>
      <c r="I121" s="259">
        <v>1120800</v>
      </c>
      <c r="J121" s="443">
        <v>1120800</v>
      </c>
      <c r="M121"/>
      <c r="N121"/>
    </row>
    <row r="122" spans="1:14" s="4" customFormat="1" ht="15" thickBot="1">
      <c r="A122" s="193" t="s">
        <v>227</v>
      </c>
      <c r="B122" s="265">
        <f>'Open Int.'!K126</f>
        <v>12490100</v>
      </c>
      <c r="C122" s="268">
        <f>'Open Int.'!R126</f>
        <v>435.5922375</v>
      </c>
      <c r="D122" s="171">
        <f>B122/H122</f>
        <v>0.27907379968225166</v>
      </c>
      <c r="E122" s="275">
        <f>'Open Int.'!B126/'Open Int.'!K126</f>
        <v>0.8909936669842515</v>
      </c>
      <c r="F122" s="276">
        <f>'Open Int.'!E126/'Open Int.'!K126</f>
        <v>0.08333800369892955</v>
      </c>
      <c r="G122" s="277">
        <f>'Open Int.'!H126/'Open Int.'!K126</f>
        <v>0.025668329316818922</v>
      </c>
      <c r="H122" s="283">
        <v>44755545</v>
      </c>
      <c r="I122" s="284">
        <v>8950900</v>
      </c>
      <c r="J122" s="443">
        <v>4475100</v>
      </c>
      <c r="M122"/>
      <c r="N122"/>
    </row>
    <row r="123" spans="2:9" s="4" customFormat="1" ht="14.25">
      <c r="B123" s="70"/>
      <c r="H123" s="62"/>
      <c r="I123" s="62"/>
    </row>
    <row r="124" spans="2:9" s="4" customFormat="1" ht="14.25">
      <c r="B124" s="70"/>
      <c r="H124" s="62"/>
      <c r="I124" s="62"/>
    </row>
    <row r="125" spans="1:10" ht="14.25">
      <c r="A125" s="4"/>
      <c r="B125" s="70"/>
      <c r="C125" s="4"/>
      <c r="D125" s="4"/>
      <c r="E125" s="4"/>
      <c r="F125" s="4"/>
      <c r="G125" s="4"/>
      <c r="H125" s="62"/>
      <c r="I125" s="62"/>
      <c r="J125" s="4"/>
    </row>
    <row r="126" spans="2:8" ht="12.75">
      <c r="B126" s="1"/>
      <c r="F126" s="75"/>
      <c r="G126" s="4"/>
      <c r="H126" s="62"/>
    </row>
    <row r="127" spans="6:8" ht="12.75">
      <c r="F127" s="75"/>
      <c r="G127" s="4"/>
      <c r="H127" s="62"/>
    </row>
    <row r="128" spans="6:8" ht="12.75">
      <c r="F128" s="4"/>
      <c r="G128" s="4"/>
      <c r="H128" s="62"/>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1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158" sqref="F158"/>
    </sheetView>
  </sheetViews>
  <sheetFormatPr defaultColWidth="9.140625" defaultRowHeight="12.75"/>
  <cols>
    <col min="1" max="1" width="12.140625" style="32" customWidth="1"/>
    <col min="2" max="2" width="8.8515625" style="4" customWidth="1"/>
    <col min="3" max="3" width="10.00390625" style="4" customWidth="1"/>
    <col min="4" max="4" width="8.7109375" style="118" customWidth="1"/>
    <col min="5" max="5" width="11.57421875" style="4" customWidth="1"/>
    <col min="6" max="7" width="9.421875" style="4" customWidth="1"/>
    <col min="8" max="8" width="12.421875" style="125" hidden="1" customWidth="1"/>
    <col min="9" max="9" width="10.57421875" style="7" hidden="1" customWidth="1"/>
    <col min="10" max="10" width="12.00390625" style="120" customWidth="1"/>
    <col min="11" max="11" width="9.140625" style="4" hidden="1" customWidth="1"/>
    <col min="12" max="12" width="9.7109375" style="4" hidden="1" customWidth="1"/>
    <col min="13" max="13" width="9.140625" style="4" hidden="1" customWidth="1"/>
    <col min="14" max="15" width="9.140625" style="5" customWidth="1"/>
    <col min="16" max="16" width="11.57421875" style="5" bestFit="1" customWidth="1"/>
    <col min="17" max="16384" width="9.140625" style="5" customWidth="1"/>
  </cols>
  <sheetData>
    <row r="1" spans="1:13" s="69" customFormat="1" ht="19.5" customHeight="1" thickBot="1">
      <c r="A1" s="461" t="s">
        <v>255</v>
      </c>
      <c r="B1" s="462"/>
      <c r="C1" s="462"/>
      <c r="D1" s="462"/>
      <c r="E1" s="462"/>
      <c r="F1" s="462"/>
      <c r="G1" s="462"/>
      <c r="H1" s="462"/>
      <c r="I1" s="462"/>
      <c r="J1" s="492"/>
      <c r="K1" s="35"/>
      <c r="L1" s="36"/>
      <c r="M1" s="37"/>
    </row>
    <row r="2" spans="1:13" s="39" customFormat="1" ht="31.5" customHeight="1" thickBot="1">
      <c r="A2" s="496" t="s">
        <v>37</v>
      </c>
      <c r="B2" s="498" t="s">
        <v>15</v>
      </c>
      <c r="C2" s="500" t="s">
        <v>41</v>
      </c>
      <c r="D2" s="502" t="s">
        <v>86</v>
      </c>
      <c r="E2" s="503"/>
      <c r="F2" s="504"/>
      <c r="G2" s="505" t="s">
        <v>108</v>
      </c>
      <c r="H2" s="505"/>
      <c r="I2" s="505"/>
      <c r="J2" s="495"/>
      <c r="K2" s="493" t="s">
        <v>42</v>
      </c>
      <c r="L2" s="494"/>
      <c r="M2" s="495"/>
    </row>
    <row r="3" spans="1:13" s="39" customFormat="1" ht="27.75" thickBot="1">
      <c r="A3" s="497"/>
      <c r="B3" s="499"/>
      <c r="C3" s="501"/>
      <c r="D3" s="136" t="s">
        <v>87</v>
      </c>
      <c r="E3" s="103" t="s">
        <v>43</v>
      </c>
      <c r="F3" s="137" t="s">
        <v>20</v>
      </c>
      <c r="G3" s="38" t="s">
        <v>43</v>
      </c>
      <c r="H3" s="124" t="s">
        <v>106</v>
      </c>
      <c r="I3" s="40" t="s">
        <v>107</v>
      </c>
      <c r="J3" s="119" t="s">
        <v>20</v>
      </c>
      <c r="K3" s="164" t="s">
        <v>21</v>
      </c>
      <c r="L3" s="108" t="s">
        <v>22</v>
      </c>
      <c r="M3" s="109" t="s">
        <v>23</v>
      </c>
    </row>
    <row r="4" spans="1:14" s="9" customFormat="1" ht="15">
      <c r="A4" s="105" t="s">
        <v>198</v>
      </c>
      <c r="B4" s="194">
        <v>100</v>
      </c>
      <c r="C4" s="405">
        <f>Volume!J4</f>
        <v>6118.9</v>
      </c>
      <c r="D4" s="388">
        <v>433.04</v>
      </c>
      <c r="E4" s="231">
        <f>D4*B4</f>
        <v>43304</v>
      </c>
      <c r="F4" s="232">
        <f>D4/C4*100</f>
        <v>7.077089019268169</v>
      </c>
      <c r="G4" s="324">
        <f>(B4*C4)*H4%+E4</f>
        <v>61660.7</v>
      </c>
      <c r="H4" s="322">
        <v>3</v>
      </c>
      <c r="I4" s="236">
        <f aca="true" t="shared" si="0" ref="I4:I9">G4/B4</f>
        <v>616.607</v>
      </c>
      <c r="J4" s="237">
        <f aca="true" t="shared" si="1" ref="J4:J64">I4/C4</f>
        <v>0.10077089019268169</v>
      </c>
      <c r="K4" s="241">
        <f>M4/16</f>
        <v>2.1477205</v>
      </c>
      <c r="L4" s="242">
        <f>K4*SQRT(30)</f>
        <v>11.763549650662743</v>
      </c>
      <c r="M4" s="243">
        <v>34.363528</v>
      </c>
      <c r="N4" s="92"/>
    </row>
    <row r="5" spans="1:14" s="9" customFormat="1" ht="15">
      <c r="A5" s="215" t="s">
        <v>88</v>
      </c>
      <c r="B5" s="195">
        <v>50</v>
      </c>
      <c r="C5" s="343">
        <f>Volume!J5</f>
        <v>5225.9</v>
      </c>
      <c r="D5" s="385">
        <v>369.48</v>
      </c>
      <c r="E5" s="228">
        <f aca="true" t="shared" si="2" ref="E5:E66">D5*B5</f>
        <v>18474</v>
      </c>
      <c r="F5" s="233">
        <f aca="true" t="shared" si="3" ref="F5:F66">D5/C5*100</f>
        <v>7.070169731529498</v>
      </c>
      <c r="G5" s="325">
        <f aca="true" t="shared" si="4" ref="G5:G65">(B5*C5)*H5%+E5</f>
        <v>26312.85</v>
      </c>
      <c r="H5" s="323">
        <v>3</v>
      </c>
      <c r="I5" s="229">
        <f t="shared" si="0"/>
        <v>526.257</v>
      </c>
      <c r="J5" s="238">
        <f t="shared" si="1"/>
        <v>0.10070169731529496</v>
      </c>
      <c r="K5" s="244">
        <f>M5/16</f>
        <v>1.733040375</v>
      </c>
      <c r="L5" s="230">
        <f>K5*SQRT(30)</f>
        <v>9.492253064547121</v>
      </c>
      <c r="M5" s="245">
        <v>27.728646</v>
      </c>
      <c r="N5" s="92"/>
    </row>
    <row r="6" spans="1:14" s="9" customFormat="1" ht="15">
      <c r="A6" s="215" t="s">
        <v>9</v>
      </c>
      <c r="B6" s="195">
        <v>100</v>
      </c>
      <c r="C6" s="343">
        <f>Volume!J6</f>
        <v>3954.75</v>
      </c>
      <c r="D6" s="385">
        <v>278.89</v>
      </c>
      <c r="E6" s="228">
        <f t="shared" si="2"/>
        <v>27889</v>
      </c>
      <c r="F6" s="233">
        <f t="shared" si="3"/>
        <v>7.052026044629875</v>
      </c>
      <c r="G6" s="325">
        <f t="shared" si="4"/>
        <v>39753.25</v>
      </c>
      <c r="H6" s="323">
        <v>3</v>
      </c>
      <c r="I6" s="229">
        <f t="shared" si="0"/>
        <v>397.5325</v>
      </c>
      <c r="J6" s="238">
        <f t="shared" si="1"/>
        <v>0.10052026044629876</v>
      </c>
      <c r="K6" s="244">
        <f aca="true" t="shared" si="5" ref="K6:K67">M6/16</f>
        <v>1.672416125</v>
      </c>
      <c r="L6" s="230">
        <f aca="true" t="shared" si="6" ref="L6:L67">K6*SQRT(30)</f>
        <v>9.160200371978796</v>
      </c>
      <c r="M6" s="245">
        <v>26.758658</v>
      </c>
      <c r="N6" s="92"/>
    </row>
    <row r="7" spans="1:13" s="8" customFormat="1" ht="15">
      <c r="A7" s="215" t="s">
        <v>149</v>
      </c>
      <c r="B7" s="195">
        <v>100</v>
      </c>
      <c r="C7" s="343">
        <f>Volume!J7</f>
        <v>3490</v>
      </c>
      <c r="D7" s="385">
        <v>365.8</v>
      </c>
      <c r="E7" s="228">
        <f t="shared" si="2"/>
        <v>36580</v>
      </c>
      <c r="F7" s="233">
        <f t="shared" si="3"/>
        <v>10.48137535816619</v>
      </c>
      <c r="G7" s="325">
        <f t="shared" si="4"/>
        <v>54030</v>
      </c>
      <c r="H7" s="323">
        <v>5</v>
      </c>
      <c r="I7" s="229">
        <f t="shared" si="0"/>
        <v>540.3</v>
      </c>
      <c r="J7" s="238">
        <f t="shared" si="1"/>
        <v>0.15481375358166188</v>
      </c>
      <c r="K7" s="244">
        <f t="shared" si="5"/>
        <v>1.748589375</v>
      </c>
      <c r="L7" s="230">
        <f t="shared" si="6"/>
        <v>9.577418445013599</v>
      </c>
      <c r="M7" s="245">
        <v>27.97743</v>
      </c>
    </row>
    <row r="8" spans="1:13" s="9" customFormat="1" ht="15">
      <c r="A8" s="215" t="s">
        <v>0</v>
      </c>
      <c r="B8" s="195">
        <v>375</v>
      </c>
      <c r="C8" s="343">
        <f>Volume!J8</f>
        <v>1073.35</v>
      </c>
      <c r="D8" s="385">
        <v>115.53</v>
      </c>
      <c r="E8" s="228">
        <f t="shared" si="2"/>
        <v>43323.75</v>
      </c>
      <c r="F8" s="233">
        <f t="shared" si="3"/>
        <v>10.763497461219547</v>
      </c>
      <c r="G8" s="325">
        <f t="shared" si="4"/>
        <v>63449.0625</v>
      </c>
      <c r="H8" s="323">
        <v>5</v>
      </c>
      <c r="I8" s="229">
        <f t="shared" si="0"/>
        <v>169.1975</v>
      </c>
      <c r="J8" s="238">
        <f t="shared" si="1"/>
        <v>0.15763497461219547</v>
      </c>
      <c r="K8" s="244">
        <f t="shared" si="5"/>
        <v>2.040719375</v>
      </c>
      <c r="L8" s="230">
        <f t="shared" si="6"/>
        <v>11.177480352253442</v>
      </c>
      <c r="M8" s="245">
        <v>32.65151</v>
      </c>
    </row>
    <row r="9" spans="1:13" s="8" customFormat="1" ht="15">
      <c r="A9" s="215" t="s">
        <v>150</v>
      </c>
      <c r="B9" s="195">
        <v>4900</v>
      </c>
      <c r="C9" s="343">
        <f>Volume!J9</f>
        <v>93.2</v>
      </c>
      <c r="D9" s="385">
        <v>10.05</v>
      </c>
      <c r="E9" s="228">
        <f t="shared" si="2"/>
        <v>49245</v>
      </c>
      <c r="F9" s="233">
        <f t="shared" si="3"/>
        <v>10.783261802575108</v>
      </c>
      <c r="G9" s="325">
        <f t="shared" si="4"/>
        <v>72079</v>
      </c>
      <c r="H9" s="323">
        <v>5</v>
      </c>
      <c r="I9" s="229">
        <f t="shared" si="0"/>
        <v>14.71</v>
      </c>
      <c r="J9" s="238">
        <f t="shared" si="1"/>
        <v>0.15783261802575108</v>
      </c>
      <c r="K9" s="244">
        <f t="shared" si="5"/>
        <v>2.9536061875</v>
      </c>
      <c r="L9" s="230">
        <f t="shared" si="6"/>
        <v>16.177567348805834</v>
      </c>
      <c r="M9" s="245">
        <v>47.257699</v>
      </c>
    </row>
    <row r="10" spans="1:13" s="8" customFormat="1" ht="15">
      <c r="A10" s="215" t="s">
        <v>190</v>
      </c>
      <c r="B10" s="195">
        <v>6700</v>
      </c>
      <c r="C10" s="343">
        <f>Volume!J10</f>
        <v>68.85</v>
      </c>
      <c r="D10" s="207">
        <v>7.34</v>
      </c>
      <c r="E10" s="228">
        <f t="shared" si="2"/>
        <v>49178</v>
      </c>
      <c r="F10" s="233">
        <f t="shared" si="3"/>
        <v>10.66085693536674</v>
      </c>
      <c r="G10" s="325">
        <f t="shared" si="4"/>
        <v>72242.75</v>
      </c>
      <c r="H10" s="323">
        <v>5</v>
      </c>
      <c r="I10" s="229">
        <f aca="true" t="shared" si="7" ref="I10:I70">G10/B10</f>
        <v>10.7825</v>
      </c>
      <c r="J10" s="238">
        <f t="shared" si="1"/>
        <v>0.1566085693536674</v>
      </c>
      <c r="K10" s="244">
        <f t="shared" si="5"/>
        <v>2.699981375</v>
      </c>
      <c r="L10" s="230">
        <f t="shared" si="6"/>
        <v>14.788407039313151</v>
      </c>
      <c r="M10" s="225">
        <v>43.199702</v>
      </c>
    </row>
    <row r="11" spans="1:13" s="9" customFormat="1" ht="15">
      <c r="A11" s="215" t="s">
        <v>89</v>
      </c>
      <c r="B11" s="195">
        <v>4600</v>
      </c>
      <c r="C11" s="343">
        <f>Volume!J11</f>
        <v>91.6</v>
      </c>
      <c r="D11" s="385">
        <v>9.95</v>
      </c>
      <c r="E11" s="228">
        <f t="shared" si="2"/>
        <v>45770</v>
      </c>
      <c r="F11" s="233">
        <f t="shared" si="3"/>
        <v>10.862445414847162</v>
      </c>
      <c r="G11" s="325">
        <f t="shared" si="4"/>
        <v>66838</v>
      </c>
      <c r="H11" s="323">
        <v>5</v>
      </c>
      <c r="I11" s="229">
        <f t="shared" si="7"/>
        <v>14.53</v>
      </c>
      <c r="J11" s="238">
        <f t="shared" si="1"/>
        <v>0.15862445414847162</v>
      </c>
      <c r="K11" s="244">
        <f t="shared" si="5"/>
        <v>3.0698615</v>
      </c>
      <c r="L11" s="230">
        <f t="shared" si="6"/>
        <v>16.814323919666457</v>
      </c>
      <c r="M11" s="245">
        <v>49.117784</v>
      </c>
    </row>
    <row r="12" spans="1:13" s="9" customFormat="1" ht="15">
      <c r="A12" s="215" t="s">
        <v>102</v>
      </c>
      <c r="B12" s="195">
        <v>4300</v>
      </c>
      <c r="C12" s="343">
        <f>Volume!J12</f>
        <v>51.5</v>
      </c>
      <c r="D12" s="385">
        <v>6.83</v>
      </c>
      <c r="E12" s="228">
        <f t="shared" si="2"/>
        <v>29369</v>
      </c>
      <c r="F12" s="233">
        <f t="shared" si="3"/>
        <v>13.2621359223301</v>
      </c>
      <c r="G12" s="325">
        <f t="shared" si="4"/>
        <v>40640.805</v>
      </c>
      <c r="H12" s="323">
        <v>5.09</v>
      </c>
      <c r="I12" s="229">
        <f t="shared" si="7"/>
        <v>9.45135</v>
      </c>
      <c r="J12" s="238">
        <f t="shared" si="1"/>
        <v>0.18352135922330096</v>
      </c>
      <c r="K12" s="244">
        <f t="shared" si="5"/>
        <v>4.0204323125</v>
      </c>
      <c r="L12" s="230">
        <f t="shared" si="6"/>
        <v>22.02081468478909</v>
      </c>
      <c r="M12" s="245">
        <v>64.326917</v>
      </c>
    </row>
    <row r="13" spans="1:13" s="8" customFormat="1" ht="15">
      <c r="A13" s="215" t="s">
        <v>151</v>
      </c>
      <c r="B13" s="195">
        <v>9550</v>
      </c>
      <c r="C13" s="343">
        <f>Volume!J13</f>
        <v>43.45</v>
      </c>
      <c r="D13" s="385">
        <v>4.73</v>
      </c>
      <c r="E13" s="228">
        <f t="shared" si="2"/>
        <v>45171.50000000001</v>
      </c>
      <c r="F13" s="233">
        <f t="shared" si="3"/>
        <v>10.886075949367088</v>
      </c>
      <c r="G13" s="325">
        <f t="shared" si="4"/>
        <v>65918.875</v>
      </c>
      <c r="H13" s="323">
        <v>5</v>
      </c>
      <c r="I13" s="229">
        <f t="shared" si="7"/>
        <v>6.9025</v>
      </c>
      <c r="J13" s="238">
        <f t="shared" si="1"/>
        <v>0.15886075949367087</v>
      </c>
      <c r="K13" s="244">
        <f t="shared" si="5"/>
        <v>2.723805125</v>
      </c>
      <c r="L13" s="230">
        <f t="shared" si="6"/>
        <v>14.918895092106787</v>
      </c>
      <c r="M13" s="245">
        <v>43.580882</v>
      </c>
    </row>
    <row r="14" spans="1:13" s="8" customFormat="1" ht="15">
      <c r="A14" s="215" t="s">
        <v>172</v>
      </c>
      <c r="B14" s="195">
        <v>350</v>
      </c>
      <c r="C14" s="343">
        <f>Volume!J14</f>
        <v>594.7</v>
      </c>
      <c r="D14" s="385">
        <v>63.95</v>
      </c>
      <c r="E14" s="228">
        <f t="shared" si="2"/>
        <v>22382.5</v>
      </c>
      <c r="F14" s="233">
        <f t="shared" si="3"/>
        <v>10.753321002185976</v>
      </c>
      <c r="G14" s="325">
        <f t="shared" si="4"/>
        <v>32789.75</v>
      </c>
      <c r="H14" s="323">
        <v>5</v>
      </c>
      <c r="I14" s="229">
        <f t="shared" si="7"/>
        <v>93.685</v>
      </c>
      <c r="J14" s="238">
        <f t="shared" si="1"/>
        <v>0.15753321002185974</v>
      </c>
      <c r="K14" s="244">
        <f t="shared" si="5"/>
        <v>3.1216075625</v>
      </c>
      <c r="L14" s="230">
        <f t="shared" si="6"/>
        <v>17.097748776599676</v>
      </c>
      <c r="M14" s="225">
        <v>49.945721</v>
      </c>
    </row>
    <row r="15" spans="1:13" s="9" customFormat="1" ht="15">
      <c r="A15" s="215" t="s">
        <v>209</v>
      </c>
      <c r="B15" s="195">
        <v>100</v>
      </c>
      <c r="C15" s="343">
        <f>Volume!J15</f>
        <v>2599.05</v>
      </c>
      <c r="D15" s="385">
        <v>278.02</v>
      </c>
      <c r="E15" s="228">
        <f t="shared" si="2"/>
        <v>27802</v>
      </c>
      <c r="F15" s="233">
        <f t="shared" si="3"/>
        <v>10.69698543698659</v>
      </c>
      <c r="G15" s="325">
        <f t="shared" si="4"/>
        <v>40797.25</v>
      </c>
      <c r="H15" s="323">
        <v>5</v>
      </c>
      <c r="I15" s="229">
        <f t="shared" si="7"/>
        <v>407.9725</v>
      </c>
      <c r="J15" s="238">
        <f t="shared" si="1"/>
        <v>0.1569698543698659</v>
      </c>
      <c r="K15" s="244">
        <f t="shared" si="5"/>
        <v>2.29752625</v>
      </c>
      <c r="L15" s="230">
        <f t="shared" si="6"/>
        <v>12.584069535852539</v>
      </c>
      <c r="M15" s="245">
        <v>36.76042</v>
      </c>
    </row>
    <row r="16" spans="1:13" s="9" customFormat="1" ht="15">
      <c r="A16" s="215" t="s">
        <v>90</v>
      </c>
      <c r="B16" s="195">
        <v>1400</v>
      </c>
      <c r="C16" s="343">
        <f>Volume!J16</f>
        <v>263.4</v>
      </c>
      <c r="D16" s="385">
        <v>29.45</v>
      </c>
      <c r="E16" s="228">
        <f t="shared" si="2"/>
        <v>41230</v>
      </c>
      <c r="F16" s="233">
        <f t="shared" si="3"/>
        <v>11.180713743356113</v>
      </c>
      <c r="G16" s="325">
        <f t="shared" si="4"/>
        <v>59668</v>
      </c>
      <c r="H16" s="323">
        <v>5</v>
      </c>
      <c r="I16" s="229">
        <f t="shared" si="7"/>
        <v>42.62</v>
      </c>
      <c r="J16" s="238">
        <f t="shared" si="1"/>
        <v>0.16180713743356112</v>
      </c>
      <c r="K16" s="244">
        <f t="shared" si="5"/>
        <v>3.1836025625</v>
      </c>
      <c r="L16" s="230">
        <f t="shared" si="6"/>
        <v>17.437309376125004</v>
      </c>
      <c r="M16" s="245">
        <v>50.937641</v>
      </c>
    </row>
    <row r="17" spans="1:13" s="9" customFormat="1" ht="15">
      <c r="A17" s="215" t="s">
        <v>91</v>
      </c>
      <c r="B17" s="195">
        <v>3800</v>
      </c>
      <c r="C17" s="343">
        <f>Volume!J17</f>
        <v>193.9</v>
      </c>
      <c r="D17" s="385">
        <v>26.32</v>
      </c>
      <c r="E17" s="228">
        <f t="shared" si="2"/>
        <v>100016</v>
      </c>
      <c r="F17" s="233">
        <f t="shared" si="3"/>
        <v>13.574007220216606</v>
      </c>
      <c r="G17" s="325">
        <f t="shared" si="4"/>
        <v>138846.414</v>
      </c>
      <c r="H17" s="323">
        <v>5.27</v>
      </c>
      <c r="I17" s="229">
        <f t="shared" si="7"/>
        <v>36.538529999999994</v>
      </c>
      <c r="J17" s="238">
        <f t="shared" si="1"/>
        <v>0.18844007220216602</v>
      </c>
      <c r="K17" s="244">
        <f t="shared" si="5"/>
        <v>4.053074375</v>
      </c>
      <c r="L17" s="230">
        <f t="shared" si="6"/>
        <v>22.199602624336524</v>
      </c>
      <c r="M17" s="245">
        <v>64.84919</v>
      </c>
    </row>
    <row r="18" spans="1:13" s="9" customFormat="1" ht="15">
      <c r="A18" s="215" t="s">
        <v>44</v>
      </c>
      <c r="B18" s="195">
        <v>275</v>
      </c>
      <c r="C18" s="343">
        <f>Volume!J18</f>
        <v>1169.85</v>
      </c>
      <c r="D18" s="385">
        <v>124.98</v>
      </c>
      <c r="E18" s="228">
        <f t="shared" si="2"/>
        <v>34369.5</v>
      </c>
      <c r="F18" s="233">
        <f t="shared" si="3"/>
        <v>10.683420951404027</v>
      </c>
      <c r="G18" s="325">
        <f t="shared" si="4"/>
        <v>50454.9375</v>
      </c>
      <c r="H18" s="323">
        <v>5</v>
      </c>
      <c r="I18" s="229">
        <f t="shared" si="7"/>
        <v>183.4725</v>
      </c>
      <c r="J18" s="238">
        <f t="shared" si="1"/>
        <v>0.15683420951404026</v>
      </c>
      <c r="K18" s="244">
        <f t="shared" si="5"/>
        <v>2.749188875</v>
      </c>
      <c r="L18" s="230">
        <f t="shared" si="6"/>
        <v>15.057927616797505</v>
      </c>
      <c r="M18" s="245">
        <v>43.987022</v>
      </c>
    </row>
    <row r="19" spans="1:13" s="9" customFormat="1" ht="15">
      <c r="A19" s="215" t="s">
        <v>152</v>
      </c>
      <c r="B19" s="195">
        <v>1000</v>
      </c>
      <c r="C19" s="343">
        <f>Volume!J19</f>
        <v>379.3</v>
      </c>
      <c r="D19" s="385">
        <v>40.52</v>
      </c>
      <c r="E19" s="228">
        <f t="shared" si="2"/>
        <v>40520</v>
      </c>
      <c r="F19" s="233">
        <f t="shared" si="3"/>
        <v>10.682836804640127</v>
      </c>
      <c r="G19" s="325">
        <f t="shared" si="4"/>
        <v>59485</v>
      </c>
      <c r="H19" s="323">
        <v>5</v>
      </c>
      <c r="I19" s="229">
        <f t="shared" si="7"/>
        <v>59.485</v>
      </c>
      <c r="J19" s="238">
        <f t="shared" si="1"/>
        <v>0.15682836804640127</v>
      </c>
      <c r="K19" s="244">
        <f t="shared" si="5"/>
        <v>2.8751389375</v>
      </c>
      <c r="L19" s="230">
        <f t="shared" si="6"/>
        <v>15.74778452030186</v>
      </c>
      <c r="M19" s="245">
        <v>46.002223</v>
      </c>
    </row>
    <row r="20" spans="1:13" s="9" customFormat="1" ht="15">
      <c r="A20" s="215" t="s">
        <v>249</v>
      </c>
      <c r="B20" s="195">
        <v>1000</v>
      </c>
      <c r="C20" s="343">
        <f>Volume!J20</f>
        <v>638.2</v>
      </c>
      <c r="D20" s="385">
        <v>67.17</v>
      </c>
      <c r="E20" s="228">
        <f t="shared" si="2"/>
        <v>67170</v>
      </c>
      <c r="F20" s="233">
        <f t="shared" si="3"/>
        <v>10.524913820119085</v>
      </c>
      <c r="G20" s="325">
        <f t="shared" si="4"/>
        <v>99080</v>
      </c>
      <c r="H20" s="323">
        <v>5</v>
      </c>
      <c r="I20" s="229">
        <f t="shared" si="7"/>
        <v>99.08</v>
      </c>
      <c r="J20" s="238">
        <f t="shared" si="1"/>
        <v>0.15524913820119082</v>
      </c>
      <c r="K20" s="244">
        <f t="shared" si="5"/>
        <v>2.3427143125</v>
      </c>
      <c r="L20" s="230">
        <f t="shared" si="6"/>
        <v>12.83157474746457</v>
      </c>
      <c r="M20" s="245">
        <v>37.483429</v>
      </c>
    </row>
    <row r="21" spans="1:13" s="9" customFormat="1" ht="15">
      <c r="A21" s="215" t="s">
        <v>1</v>
      </c>
      <c r="B21" s="195">
        <v>150</v>
      </c>
      <c r="C21" s="343">
        <f>Volume!J21</f>
        <v>2463.8</v>
      </c>
      <c r="D21" s="385">
        <v>260.62</v>
      </c>
      <c r="E21" s="228">
        <f t="shared" si="2"/>
        <v>39093</v>
      </c>
      <c r="F21" s="233">
        <f t="shared" si="3"/>
        <v>10.577968990989529</v>
      </c>
      <c r="G21" s="325">
        <f t="shared" si="4"/>
        <v>57571.5</v>
      </c>
      <c r="H21" s="323">
        <v>5</v>
      </c>
      <c r="I21" s="229">
        <f t="shared" si="7"/>
        <v>383.81</v>
      </c>
      <c r="J21" s="238">
        <f t="shared" si="1"/>
        <v>0.15577968990989527</v>
      </c>
      <c r="K21" s="244">
        <f t="shared" si="5"/>
        <v>2.1096951875</v>
      </c>
      <c r="L21" s="230">
        <f t="shared" si="6"/>
        <v>11.555276436538408</v>
      </c>
      <c r="M21" s="245">
        <v>33.755123</v>
      </c>
    </row>
    <row r="22" spans="1:13" s="8" customFormat="1" ht="15">
      <c r="A22" s="215" t="s">
        <v>173</v>
      </c>
      <c r="B22" s="195">
        <v>1900</v>
      </c>
      <c r="C22" s="343">
        <f>Volume!J22</f>
        <v>119.7</v>
      </c>
      <c r="D22" s="385">
        <v>13.67</v>
      </c>
      <c r="E22" s="228">
        <f t="shared" si="2"/>
        <v>25973</v>
      </c>
      <c r="F22" s="233">
        <f t="shared" si="3"/>
        <v>11.420217209690893</v>
      </c>
      <c r="G22" s="325">
        <f t="shared" si="4"/>
        <v>37344.5</v>
      </c>
      <c r="H22" s="323">
        <v>5</v>
      </c>
      <c r="I22" s="229">
        <f t="shared" si="7"/>
        <v>19.655</v>
      </c>
      <c r="J22" s="238">
        <f t="shared" si="1"/>
        <v>0.16420217209690893</v>
      </c>
      <c r="K22" s="244">
        <f t="shared" si="5"/>
        <v>2.291685125</v>
      </c>
      <c r="L22" s="230">
        <f t="shared" si="6"/>
        <v>12.552076376615462</v>
      </c>
      <c r="M22" s="225">
        <v>36.666962</v>
      </c>
    </row>
    <row r="23" spans="1:13" s="8" customFormat="1" ht="15">
      <c r="A23" s="215" t="s">
        <v>174</v>
      </c>
      <c r="B23" s="195">
        <v>4500</v>
      </c>
      <c r="C23" s="343">
        <f>Volume!J23</f>
        <v>54.15</v>
      </c>
      <c r="D23" s="385">
        <v>5.93</v>
      </c>
      <c r="E23" s="228">
        <f t="shared" si="2"/>
        <v>26685</v>
      </c>
      <c r="F23" s="233">
        <f t="shared" si="3"/>
        <v>10.951061865189288</v>
      </c>
      <c r="G23" s="325">
        <f t="shared" si="4"/>
        <v>38990.5875</v>
      </c>
      <c r="H23" s="323">
        <v>5.05</v>
      </c>
      <c r="I23" s="229">
        <f t="shared" si="7"/>
        <v>8.664575000000001</v>
      </c>
      <c r="J23" s="238">
        <f t="shared" si="1"/>
        <v>0.16001061865189292</v>
      </c>
      <c r="K23" s="244">
        <f t="shared" si="5"/>
        <v>3.5583818125</v>
      </c>
      <c r="L23" s="230">
        <f t="shared" si="6"/>
        <v>19.490059869223685</v>
      </c>
      <c r="M23" s="225">
        <v>56.934109</v>
      </c>
    </row>
    <row r="24" spans="1:13" s="9" customFormat="1" ht="15">
      <c r="A24" s="215" t="s">
        <v>2</v>
      </c>
      <c r="B24" s="195">
        <v>1100</v>
      </c>
      <c r="C24" s="343">
        <f>Volume!J24</f>
        <v>369.2</v>
      </c>
      <c r="D24" s="385">
        <v>41.32</v>
      </c>
      <c r="E24" s="228">
        <f t="shared" si="2"/>
        <v>45452</v>
      </c>
      <c r="F24" s="233">
        <f t="shared" si="3"/>
        <v>11.191765980498374</v>
      </c>
      <c r="G24" s="325">
        <f t="shared" si="4"/>
        <v>65758</v>
      </c>
      <c r="H24" s="323">
        <v>5</v>
      </c>
      <c r="I24" s="229">
        <f t="shared" si="7"/>
        <v>59.78</v>
      </c>
      <c r="J24" s="238">
        <f t="shared" si="1"/>
        <v>0.16191765980498377</v>
      </c>
      <c r="K24" s="244">
        <f t="shared" si="5"/>
        <v>3.235748125</v>
      </c>
      <c r="L24" s="230">
        <f t="shared" si="6"/>
        <v>17.72292238467546</v>
      </c>
      <c r="M24" s="245">
        <v>51.77197</v>
      </c>
    </row>
    <row r="25" spans="1:13" s="9" customFormat="1" ht="15">
      <c r="A25" s="215" t="s">
        <v>92</v>
      </c>
      <c r="B25" s="195">
        <v>1600</v>
      </c>
      <c r="C25" s="343">
        <f>Volume!J25</f>
        <v>297.85</v>
      </c>
      <c r="D25" s="385">
        <v>31.97</v>
      </c>
      <c r="E25" s="228">
        <f t="shared" si="2"/>
        <v>51152</v>
      </c>
      <c r="F25" s="233">
        <f t="shared" si="3"/>
        <v>10.733590733590733</v>
      </c>
      <c r="G25" s="325">
        <f t="shared" si="4"/>
        <v>75551.872</v>
      </c>
      <c r="H25" s="323">
        <v>5.12</v>
      </c>
      <c r="I25" s="229">
        <f t="shared" si="7"/>
        <v>47.21992</v>
      </c>
      <c r="J25" s="238">
        <f t="shared" si="1"/>
        <v>0.15853590733590733</v>
      </c>
      <c r="K25" s="244">
        <f t="shared" si="5"/>
        <v>3.5366251875</v>
      </c>
      <c r="L25" s="230">
        <f t="shared" si="6"/>
        <v>19.370893926346877</v>
      </c>
      <c r="M25" s="245">
        <v>56.586003</v>
      </c>
    </row>
    <row r="26" spans="1:13" s="8" customFormat="1" ht="15">
      <c r="A26" s="215" t="s">
        <v>153</v>
      </c>
      <c r="B26" s="195">
        <v>850</v>
      </c>
      <c r="C26" s="343">
        <f>Volume!J26</f>
        <v>639.75</v>
      </c>
      <c r="D26" s="385">
        <v>68.77</v>
      </c>
      <c r="E26" s="228">
        <f t="shared" si="2"/>
        <v>58454.5</v>
      </c>
      <c r="F26" s="233">
        <f t="shared" si="3"/>
        <v>10.749511527940601</v>
      </c>
      <c r="G26" s="325">
        <f t="shared" si="4"/>
        <v>98531.63875</v>
      </c>
      <c r="H26" s="323">
        <v>7.37</v>
      </c>
      <c r="I26" s="229">
        <f t="shared" si="7"/>
        <v>115.919575</v>
      </c>
      <c r="J26" s="238">
        <f t="shared" si="1"/>
        <v>0.18119511527940602</v>
      </c>
      <c r="K26" s="244">
        <f t="shared" si="5"/>
        <v>3.870453125</v>
      </c>
      <c r="L26" s="230">
        <f t="shared" si="6"/>
        <v>21.199344843288625</v>
      </c>
      <c r="M26" s="245">
        <v>61.92725</v>
      </c>
    </row>
    <row r="27" spans="1:13" s="8" customFormat="1" ht="15">
      <c r="A27" s="215" t="s">
        <v>175</v>
      </c>
      <c r="B27" s="195">
        <v>1100</v>
      </c>
      <c r="C27" s="343">
        <f>Volume!J27</f>
        <v>336.45</v>
      </c>
      <c r="D27" s="385">
        <v>35.79</v>
      </c>
      <c r="E27" s="228">
        <f t="shared" si="2"/>
        <v>39369</v>
      </c>
      <c r="F27" s="233">
        <f t="shared" si="3"/>
        <v>10.637539010254123</v>
      </c>
      <c r="G27" s="325">
        <f t="shared" si="4"/>
        <v>59280.111000000004</v>
      </c>
      <c r="H27" s="323">
        <v>5.38</v>
      </c>
      <c r="I27" s="229">
        <f t="shared" si="7"/>
        <v>53.89101</v>
      </c>
      <c r="J27" s="238">
        <f t="shared" si="1"/>
        <v>0.16017539010254125</v>
      </c>
      <c r="K27" s="244">
        <f t="shared" si="5"/>
        <v>3.3295676875</v>
      </c>
      <c r="L27" s="230">
        <f t="shared" si="6"/>
        <v>18.236793291840616</v>
      </c>
      <c r="M27" s="225">
        <v>53.273083</v>
      </c>
    </row>
    <row r="28" spans="1:13" s="8" customFormat="1" ht="15">
      <c r="A28" s="215" t="s">
        <v>176</v>
      </c>
      <c r="B28" s="195">
        <v>6900</v>
      </c>
      <c r="C28" s="343">
        <f>Volume!J28</f>
        <v>34.1</v>
      </c>
      <c r="D28" s="385">
        <v>3.82</v>
      </c>
      <c r="E28" s="228">
        <f t="shared" si="2"/>
        <v>26358</v>
      </c>
      <c r="F28" s="233">
        <f t="shared" si="3"/>
        <v>11.202346041055717</v>
      </c>
      <c r="G28" s="325">
        <f t="shared" si="4"/>
        <v>38122.5</v>
      </c>
      <c r="H28" s="323">
        <v>5</v>
      </c>
      <c r="I28" s="229">
        <f t="shared" si="7"/>
        <v>5.525</v>
      </c>
      <c r="J28" s="238">
        <f t="shared" si="1"/>
        <v>0.16202346041055718</v>
      </c>
      <c r="K28" s="244">
        <f t="shared" si="5"/>
        <v>2.44665575</v>
      </c>
      <c r="L28" s="230">
        <f t="shared" si="6"/>
        <v>13.400885447247203</v>
      </c>
      <c r="M28" s="225">
        <v>39.146492</v>
      </c>
    </row>
    <row r="29" spans="1:13" s="9" customFormat="1" ht="15">
      <c r="A29" s="215" t="s">
        <v>3</v>
      </c>
      <c r="B29" s="195">
        <v>1250</v>
      </c>
      <c r="C29" s="343">
        <f>Volume!J29</f>
        <v>263</v>
      </c>
      <c r="D29" s="385">
        <v>27.75</v>
      </c>
      <c r="E29" s="228">
        <f t="shared" si="2"/>
        <v>34687.5</v>
      </c>
      <c r="F29" s="233">
        <f t="shared" si="3"/>
        <v>10.551330798479087</v>
      </c>
      <c r="G29" s="325">
        <f t="shared" si="4"/>
        <v>51125</v>
      </c>
      <c r="H29" s="323">
        <v>5</v>
      </c>
      <c r="I29" s="229">
        <f t="shared" si="7"/>
        <v>40.9</v>
      </c>
      <c r="J29" s="238">
        <f t="shared" si="1"/>
        <v>0.15551330798479088</v>
      </c>
      <c r="K29" s="244">
        <f t="shared" si="5"/>
        <v>2.3311625625</v>
      </c>
      <c r="L29" s="230">
        <f t="shared" si="6"/>
        <v>12.768303206927966</v>
      </c>
      <c r="M29" s="245">
        <v>37.298601</v>
      </c>
    </row>
    <row r="30" spans="1:13" s="8" customFormat="1" ht="15">
      <c r="A30" s="215" t="s">
        <v>235</v>
      </c>
      <c r="B30" s="195">
        <v>525</v>
      </c>
      <c r="C30" s="343">
        <f>Volume!J30</f>
        <v>378.9</v>
      </c>
      <c r="D30" s="385">
        <v>41.63</v>
      </c>
      <c r="E30" s="228">
        <f t="shared" si="2"/>
        <v>21855.75</v>
      </c>
      <c r="F30" s="233">
        <f t="shared" si="3"/>
        <v>10.987067827922935</v>
      </c>
      <c r="G30" s="325">
        <f t="shared" si="4"/>
        <v>31801.875</v>
      </c>
      <c r="H30" s="323">
        <v>5</v>
      </c>
      <c r="I30" s="229">
        <f t="shared" si="7"/>
        <v>60.575</v>
      </c>
      <c r="J30" s="238">
        <f t="shared" si="1"/>
        <v>0.15987067827922938</v>
      </c>
      <c r="K30" s="244">
        <f t="shared" si="5"/>
        <v>2.42603775</v>
      </c>
      <c r="L30" s="230">
        <f t="shared" si="6"/>
        <v>13.287956010340787</v>
      </c>
      <c r="M30" s="245">
        <v>38.816604</v>
      </c>
    </row>
    <row r="31" spans="1:13" s="8" customFormat="1" ht="15">
      <c r="A31" s="215" t="s">
        <v>177</v>
      </c>
      <c r="B31" s="195">
        <v>1200</v>
      </c>
      <c r="C31" s="343">
        <f>Volume!J31</f>
        <v>398.3</v>
      </c>
      <c r="D31" s="385">
        <v>43.34</v>
      </c>
      <c r="E31" s="228">
        <f t="shared" si="2"/>
        <v>52008.00000000001</v>
      </c>
      <c r="F31" s="233">
        <f t="shared" si="3"/>
        <v>10.881245292493096</v>
      </c>
      <c r="G31" s="325">
        <f t="shared" si="4"/>
        <v>78104.61600000001</v>
      </c>
      <c r="H31" s="323">
        <v>5.46</v>
      </c>
      <c r="I31" s="229">
        <f t="shared" si="7"/>
        <v>65.08718</v>
      </c>
      <c r="J31" s="238">
        <f t="shared" si="1"/>
        <v>0.16341245292493095</v>
      </c>
      <c r="K31" s="244">
        <f t="shared" si="5"/>
        <v>3.46897725</v>
      </c>
      <c r="L31" s="230">
        <f t="shared" si="6"/>
        <v>19.00037091297238</v>
      </c>
      <c r="M31" s="225">
        <v>55.503636</v>
      </c>
    </row>
    <row r="32" spans="1:13" s="8" customFormat="1" ht="15">
      <c r="A32" s="215" t="s">
        <v>199</v>
      </c>
      <c r="B32" s="195">
        <v>1900</v>
      </c>
      <c r="C32" s="343">
        <f>Volume!J32</f>
        <v>282.2</v>
      </c>
      <c r="D32" s="385">
        <v>31.46</v>
      </c>
      <c r="E32" s="228">
        <f t="shared" si="2"/>
        <v>59774</v>
      </c>
      <c r="F32" s="233">
        <f t="shared" si="3"/>
        <v>11.148121899362156</v>
      </c>
      <c r="G32" s="325">
        <f t="shared" si="4"/>
        <v>86583</v>
      </c>
      <c r="H32" s="323">
        <v>5</v>
      </c>
      <c r="I32" s="229">
        <f>G32/B32</f>
        <v>45.57</v>
      </c>
      <c r="J32" s="238">
        <f t="shared" si="1"/>
        <v>0.16148121899362156</v>
      </c>
      <c r="K32" s="244">
        <f>M32/16</f>
        <v>3.0927384375</v>
      </c>
      <c r="L32" s="230">
        <f>K32*SQRT(30)</f>
        <v>16.939626066820313</v>
      </c>
      <c r="M32" s="245">
        <v>49.483815</v>
      </c>
    </row>
    <row r="33" spans="1:13" s="8" customFormat="1" ht="15">
      <c r="A33" s="215" t="s">
        <v>236</v>
      </c>
      <c r="B33" s="195">
        <v>1800</v>
      </c>
      <c r="C33" s="343">
        <f>Volume!J33</f>
        <v>141.8</v>
      </c>
      <c r="D33" s="385">
        <v>15.38</v>
      </c>
      <c r="E33" s="228">
        <f t="shared" si="2"/>
        <v>27684</v>
      </c>
      <c r="F33" s="233">
        <f t="shared" si="3"/>
        <v>10.84626234132581</v>
      </c>
      <c r="G33" s="325">
        <f t="shared" si="4"/>
        <v>41211.72</v>
      </c>
      <c r="H33" s="323">
        <v>5.3</v>
      </c>
      <c r="I33" s="229">
        <f t="shared" si="7"/>
        <v>22.895400000000002</v>
      </c>
      <c r="J33" s="238">
        <f t="shared" si="1"/>
        <v>0.16146262341325812</v>
      </c>
      <c r="K33" s="244">
        <f t="shared" si="5"/>
        <v>2.75821525</v>
      </c>
      <c r="L33" s="230">
        <f t="shared" si="6"/>
        <v>15.107367108797511</v>
      </c>
      <c r="M33" s="245">
        <v>44.131444</v>
      </c>
    </row>
    <row r="34" spans="1:13" s="8" customFormat="1" ht="15">
      <c r="A34" s="215" t="s">
        <v>178</v>
      </c>
      <c r="B34" s="195">
        <v>250</v>
      </c>
      <c r="C34" s="343">
        <f>Volume!J34</f>
        <v>3014</v>
      </c>
      <c r="D34" s="385">
        <v>340.1</v>
      </c>
      <c r="E34" s="228">
        <f t="shared" si="2"/>
        <v>85025</v>
      </c>
      <c r="F34" s="233">
        <f t="shared" si="3"/>
        <v>11.28400796284008</v>
      </c>
      <c r="G34" s="325">
        <f t="shared" si="4"/>
        <v>122700</v>
      </c>
      <c r="H34" s="323">
        <v>5</v>
      </c>
      <c r="I34" s="229">
        <f t="shared" si="7"/>
        <v>490.8</v>
      </c>
      <c r="J34" s="238">
        <f t="shared" si="1"/>
        <v>0.1628400796284008</v>
      </c>
      <c r="K34" s="244">
        <f t="shared" si="5"/>
        <v>3.6233225</v>
      </c>
      <c r="L34" s="230">
        <f t="shared" si="6"/>
        <v>19.845754663660124</v>
      </c>
      <c r="M34" s="225">
        <v>57.97316</v>
      </c>
    </row>
    <row r="35" spans="1:13" s="9" customFormat="1" ht="15">
      <c r="A35" s="215" t="s">
        <v>210</v>
      </c>
      <c r="B35" s="195">
        <v>400</v>
      </c>
      <c r="C35" s="343">
        <f>Volume!J35</f>
        <v>737.25</v>
      </c>
      <c r="D35" s="385">
        <v>78.33</v>
      </c>
      <c r="E35" s="228">
        <f t="shared" si="2"/>
        <v>31332</v>
      </c>
      <c r="F35" s="233">
        <f t="shared" si="3"/>
        <v>10.624618514750763</v>
      </c>
      <c r="G35" s="325">
        <f t="shared" si="4"/>
        <v>46077</v>
      </c>
      <c r="H35" s="323">
        <v>5</v>
      </c>
      <c r="I35" s="229">
        <f t="shared" si="7"/>
        <v>115.1925</v>
      </c>
      <c r="J35" s="238">
        <f t="shared" si="1"/>
        <v>0.15624618514750763</v>
      </c>
      <c r="K35" s="244">
        <f t="shared" si="5"/>
        <v>2.1992926875</v>
      </c>
      <c r="L35" s="230">
        <f t="shared" si="6"/>
        <v>12.0460221549991</v>
      </c>
      <c r="M35" s="245">
        <v>35.188683</v>
      </c>
    </row>
    <row r="36" spans="1:13" s="8" customFormat="1" ht="15">
      <c r="A36" s="215" t="s">
        <v>237</v>
      </c>
      <c r="B36" s="195">
        <v>4800</v>
      </c>
      <c r="C36" s="343">
        <f>Volume!J36</f>
        <v>114.6</v>
      </c>
      <c r="D36" s="207">
        <v>16.07</v>
      </c>
      <c r="E36" s="228">
        <f t="shared" si="2"/>
        <v>77136</v>
      </c>
      <c r="F36" s="233">
        <f t="shared" si="3"/>
        <v>14.022687609075044</v>
      </c>
      <c r="G36" s="325">
        <f t="shared" si="4"/>
        <v>114541.44</v>
      </c>
      <c r="H36" s="323">
        <v>6.8</v>
      </c>
      <c r="I36" s="229">
        <f t="shared" si="7"/>
        <v>23.8628</v>
      </c>
      <c r="J36" s="238">
        <f t="shared" si="1"/>
        <v>0.20822687609075044</v>
      </c>
      <c r="K36" s="244">
        <f t="shared" si="5"/>
        <v>5.5808068125</v>
      </c>
      <c r="L36" s="230">
        <f t="shared" si="6"/>
        <v>30.56733780284754</v>
      </c>
      <c r="M36" s="225">
        <v>89.292909</v>
      </c>
    </row>
    <row r="37" spans="1:13" s="8" customFormat="1" ht="15">
      <c r="A37" s="215" t="s">
        <v>179</v>
      </c>
      <c r="B37" s="195">
        <v>5650</v>
      </c>
      <c r="C37" s="343">
        <f>Volume!J37</f>
        <v>51.2</v>
      </c>
      <c r="D37" s="385">
        <v>7.03</v>
      </c>
      <c r="E37" s="228">
        <f t="shared" si="2"/>
        <v>39719.5</v>
      </c>
      <c r="F37" s="233">
        <f t="shared" si="3"/>
        <v>13.73046875</v>
      </c>
      <c r="G37" s="325">
        <f t="shared" si="4"/>
        <v>64713.292</v>
      </c>
      <c r="H37" s="323">
        <v>8.64</v>
      </c>
      <c r="I37" s="229">
        <f t="shared" si="7"/>
        <v>11.45368</v>
      </c>
      <c r="J37" s="238">
        <f t="shared" si="1"/>
        <v>0.2237046875</v>
      </c>
      <c r="K37" s="244">
        <f t="shared" si="5"/>
        <v>4.5060771875</v>
      </c>
      <c r="L37" s="230">
        <f t="shared" si="6"/>
        <v>24.680801214531858</v>
      </c>
      <c r="M37" s="225">
        <v>72.097235</v>
      </c>
    </row>
    <row r="38" spans="1:13" s="8" customFormat="1" ht="15">
      <c r="A38" s="215" t="s">
        <v>180</v>
      </c>
      <c r="B38" s="195">
        <v>1300</v>
      </c>
      <c r="C38" s="343">
        <f>Volume!J38</f>
        <v>217.3</v>
      </c>
      <c r="D38" s="385">
        <v>24.43</v>
      </c>
      <c r="E38" s="228">
        <f t="shared" si="2"/>
        <v>31759</v>
      </c>
      <c r="F38" s="233">
        <f t="shared" si="3"/>
        <v>11.242521859180856</v>
      </c>
      <c r="G38" s="325">
        <f t="shared" si="4"/>
        <v>45883.5</v>
      </c>
      <c r="H38" s="323">
        <v>5</v>
      </c>
      <c r="I38" s="229">
        <f t="shared" si="7"/>
        <v>35.295</v>
      </c>
      <c r="J38" s="238">
        <f t="shared" si="1"/>
        <v>0.16242521859180856</v>
      </c>
      <c r="K38" s="244">
        <f t="shared" si="5"/>
        <v>4.4411525625</v>
      </c>
      <c r="L38" s="230">
        <f t="shared" si="6"/>
        <v>24.325194398031222</v>
      </c>
      <c r="M38" s="225">
        <v>71.058441</v>
      </c>
    </row>
    <row r="39" spans="1:13" s="9" customFormat="1" ht="15">
      <c r="A39" s="215" t="s">
        <v>103</v>
      </c>
      <c r="B39" s="195">
        <v>1500</v>
      </c>
      <c r="C39" s="343">
        <f>Volume!J39</f>
        <v>259.05</v>
      </c>
      <c r="D39" s="385">
        <v>27.95</v>
      </c>
      <c r="E39" s="228">
        <f t="shared" si="2"/>
        <v>41925</v>
      </c>
      <c r="F39" s="233">
        <f t="shared" si="3"/>
        <v>10.78942289133372</v>
      </c>
      <c r="G39" s="325">
        <f t="shared" si="4"/>
        <v>61353.75</v>
      </c>
      <c r="H39" s="323">
        <v>5</v>
      </c>
      <c r="I39" s="229">
        <f t="shared" si="7"/>
        <v>40.9025</v>
      </c>
      <c r="J39" s="238">
        <f t="shared" si="1"/>
        <v>0.1578942289133372</v>
      </c>
      <c r="K39" s="244">
        <f t="shared" si="5"/>
        <v>2.6417169375</v>
      </c>
      <c r="L39" s="230">
        <f t="shared" si="6"/>
        <v>14.46927957212215</v>
      </c>
      <c r="M39" s="245">
        <v>42.267471</v>
      </c>
    </row>
    <row r="40" spans="1:13" s="8" customFormat="1" ht="15">
      <c r="A40" s="215" t="s">
        <v>238</v>
      </c>
      <c r="B40" s="195">
        <v>300</v>
      </c>
      <c r="C40" s="343">
        <f>Volume!J40</f>
        <v>1112.95</v>
      </c>
      <c r="D40" s="385">
        <v>120.46</v>
      </c>
      <c r="E40" s="228">
        <f t="shared" si="2"/>
        <v>36138</v>
      </c>
      <c r="F40" s="233">
        <f t="shared" si="3"/>
        <v>10.823487128801832</v>
      </c>
      <c r="G40" s="325">
        <f t="shared" si="4"/>
        <v>52832.25</v>
      </c>
      <c r="H40" s="323">
        <v>5</v>
      </c>
      <c r="I40" s="229">
        <f t="shared" si="7"/>
        <v>176.1075</v>
      </c>
      <c r="J40" s="238">
        <f t="shared" si="1"/>
        <v>0.1582348712880183</v>
      </c>
      <c r="K40" s="244">
        <f t="shared" si="5"/>
        <v>2.8633555</v>
      </c>
      <c r="L40" s="230">
        <f t="shared" si="6"/>
        <v>15.683243975064837</v>
      </c>
      <c r="M40" s="245">
        <v>45.813688</v>
      </c>
    </row>
    <row r="41" spans="1:13" s="8" customFormat="1" ht="15">
      <c r="A41" s="215" t="s">
        <v>250</v>
      </c>
      <c r="B41" s="195">
        <v>1000</v>
      </c>
      <c r="C41" s="343">
        <f>Volume!J41</f>
        <v>370.3</v>
      </c>
      <c r="D41" s="385">
        <v>50.93</v>
      </c>
      <c r="E41" s="228">
        <f>D41*B41</f>
        <v>50930</v>
      </c>
      <c r="F41" s="233">
        <f>D41/C41*100</f>
        <v>13.753713205509047</v>
      </c>
      <c r="G41" s="325">
        <f>(B41*C41)*H41%+E41</f>
        <v>69445</v>
      </c>
      <c r="H41" s="323">
        <v>5</v>
      </c>
      <c r="I41" s="229">
        <f>G41/B41</f>
        <v>69.445</v>
      </c>
      <c r="J41" s="238">
        <f>I41/C41</f>
        <v>0.18753713205509046</v>
      </c>
      <c r="K41" s="244">
        <f>M41/16</f>
        <v>2.24561925</v>
      </c>
      <c r="L41" s="230">
        <f t="shared" si="6"/>
        <v>12.29976318792833</v>
      </c>
      <c r="M41" s="245">
        <v>35.929908</v>
      </c>
    </row>
    <row r="42" spans="1:13" s="8" customFormat="1" ht="15">
      <c r="A42" s="215" t="s">
        <v>181</v>
      </c>
      <c r="B42" s="195">
        <v>2950</v>
      </c>
      <c r="C42" s="343">
        <f>Volume!J42</f>
        <v>97.4</v>
      </c>
      <c r="D42" s="386">
        <v>10.66</v>
      </c>
      <c r="E42" s="228">
        <f t="shared" si="2"/>
        <v>31447</v>
      </c>
      <c r="F42" s="233">
        <f t="shared" si="3"/>
        <v>10.944558521560573</v>
      </c>
      <c r="G42" s="325">
        <f t="shared" si="4"/>
        <v>46675.49</v>
      </c>
      <c r="H42" s="323">
        <v>5.3</v>
      </c>
      <c r="I42" s="229">
        <f t="shared" si="7"/>
        <v>15.822199999999999</v>
      </c>
      <c r="J42" s="238">
        <f t="shared" si="1"/>
        <v>0.16244558521560573</v>
      </c>
      <c r="K42" s="244">
        <f t="shared" si="5"/>
        <v>3.7176228125</v>
      </c>
      <c r="L42" s="230">
        <f t="shared" si="6"/>
        <v>20.362258747020487</v>
      </c>
      <c r="M42" s="225">
        <v>59.481965</v>
      </c>
    </row>
    <row r="43" spans="1:13" s="9" customFormat="1" ht="15">
      <c r="A43" s="215" t="s">
        <v>239</v>
      </c>
      <c r="B43" s="195">
        <v>175</v>
      </c>
      <c r="C43" s="343">
        <f>Volume!J43</f>
        <v>2676.85</v>
      </c>
      <c r="D43" s="385">
        <v>288.27</v>
      </c>
      <c r="E43" s="228">
        <f t="shared" si="2"/>
        <v>50447.25</v>
      </c>
      <c r="F43" s="233">
        <f t="shared" si="3"/>
        <v>10.769000877897529</v>
      </c>
      <c r="G43" s="325">
        <f t="shared" si="4"/>
        <v>73869.6875</v>
      </c>
      <c r="H43" s="323">
        <v>5</v>
      </c>
      <c r="I43" s="229">
        <f t="shared" si="7"/>
        <v>422.1125</v>
      </c>
      <c r="J43" s="238">
        <f t="shared" si="1"/>
        <v>0.1576900087789753</v>
      </c>
      <c r="K43" s="244">
        <f t="shared" si="5"/>
        <v>2.3670113125</v>
      </c>
      <c r="L43" s="230">
        <f t="shared" si="6"/>
        <v>12.9646548972616</v>
      </c>
      <c r="M43" s="245">
        <v>37.872181</v>
      </c>
    </row>
    <row r="44" spans="1:13" s="9" customFormat="1" ht="15">
      <c r="A44" s="215" t="s">
        <v>211</v>
      </c>
      <c r="B44" s="195">
        <v>2062</v>
      </c>
      <c r="C44" s="343">
        <f>Volume!J44</f>
        <v>137.8</v>
      </c>
      <c r="D44" s="385">
        <v>14.78</v>
      </c>
      <c r="E44" s="228">
        <f t="shared" si="2"/>
        <v>30476.359999999997</v>
      </c>
      <c r="F44" s="233">
        <f t="shared" si="3"/>
        <v>10.725689404934686</v>
      </c>
      <c r="G44" s="325">
        <f t="shared" si="4"/>
        <v>44683.54</v>
      </c>
      <c r="H44" s="323">
        <v>5</v>
      </c>
      <c r="I44" s="229">
        <f t="shared" si="7"/>
        <v>21.67</v>
      </c>
      <c r="J44" s="238">
        <f t="shared" si="1"/>
        <v>0.15725689404934687</v>
      </c>
      <c r="K44" s="244">
        <f t="shared" si="5"/>
        <v>2.210013</v>
      </c>
      <c r="L44" s="230">
        <f t="shared" si="6"/>
        <v>12.104739724796646</v>
      </c>
      <c r="M44" s="245">
        <v>35.360208</v>
      </c>
    </row>
    <row r="45" spans="1:13" s="9" customFormat="1" ht="15">
      <c r="A45" s="215" t="s">
        <v>213</v>
      </c>
      <c r="B45" s="195">
        <v>650</v>
      </c>
      <c r="C45" s="343">
        <f>Volume!J45</f>
        <v>645.6</v>
      </c>
      <c r="D45" s="385">
        <v>69.08</v>
      </c>
      <c r="E45" s="228">
        <f t="shared" si="2"/>
        <v>44902</v>
      </c>
      <c r="F45" s="233">
        <f t="shared" si="3"/>
        <v>10.700123915737297</v>
      </c>
      <c r="G45" s="325">
        <f t="shared" si="4"/>
        <v>65884</v>
      </c>
      <c r="H45" s="323">
        <v>5</v>
      </c>
      <c r="I45" s="229">
        <f t="shared" si="7"/>
        <v>101.36</v>
      </c>
      <c r="J45" s="238">
        <f t="shared" si="1"/>
        <v>0.157001239157373</v>
      </c>
      <c r="K45" s="244">
        <f t="shared" si="5"/>
        <v>2.2338401875</v>
      </c>
      <c r="L45" s="230">
        <f t="shared" si="6"/>
        <v>12.235246605553197</v>
      </c>
      <c r="M45" s="245">
        <v>35.741443</v>
      </c>
    </row>
    <row r="46" spans="1:13" s="9" customFormat="1" ht="15">
      <c r="A46" s="215" t="s">
        <v>4</v>
      </c>
      <c r="B46" s="195">
        <v>300</v>
      </c>
      <c r="C46" s="343">
        <f>Volume!J46</f>
        <v>1638.45</v>
      </c>
      <c r="D46" s="385">
        <v>176.77</v>
      </c>
      <c r="E46" s="228">
        <f t="shared" si="2"/>
        <v>53031</v>
      </c>
      <c r="F46" s="233">
        <f t="shared" si="3"/>
        <v>10.788855320577376</v>
      </c>
      <c r="G46" s="325">
        <f t="shared" si="4"/>
        <v>77607.75</v>
      </c>
      <c r="H46" s="323">
        <v>5</v>
      </c>
      <c r="I46" s="229">
        <f t="shared" si="7"/>
        <v>258.6925</v>
      </c>
      <c r="J46" s="238">
        <f t="shared" si="1"/>
        <v>0.15788855320577375</v>
      </c>
      <c r="K46" s="244">
        <f t="shared" si="5"/>
        <v>2.082004</v>
      </c>
      <c r="L46" s="230">
        <f t="shared" si="6"/>
        <v>11.403605556159858</v>
      </c>
      <c r="M46" s="245">
        <v>33.312064</v>
      </c>
    </row>
    <row r="47" spans="1:13" s="9" customFormat="1" ht="15">
      <c r="A47" s="215" t="s">
        <v>93</v>
      </c>
      <c r="B47" s="195">
        <v>400</v>
      </c>
      <c r="C47" s="343">
        <f>Volume!J47</f>
        <v>1077.5</v>
      </c>
      <c r="D47" s="385">
        <v>127.36</v>
      </c>
      <c r="E47" s="228">
        <f t="shared" si="2"/>
        <v>50944</v>
      </c>
      <c r="F47" s="233">
        <f t="shared" si="3"/>
        <v>11.819953596287704</v>
      </c>
      <c r="G47" s="325">
        <f t="shared" si="4"/>
        <v>72494</v>
      </c>
      <c r="H47" s="323">
        <v>5</v>
      </c>
      <c r="I47" s="229">
        <f t="shared" si="7"/>
        <v>181.235</v>
      </c>
      <c r="J47" s="238">
        <f t="shared" si="1"/>
        <v>0.16819953596287704</v>
      </c>
      <c r="K47" s="244">
        <f t="shared" si="5"/>
        <v>2.2952736875</v>
      </c>
      <c r="L47" s="230">
        <f t="shared" si="6"/>
        <v>12.571731742918134</v>
      </c>
      <c r="M47" s="245">
        <v>36.724379</v>
      </c>
    </row>
    <row r="48" spans="1:13" s="9" customFormat="1" ht="15">
      <c r="A48" s="215" t="s">
        <v>212</v>
      </c>
      <c r="B48" s="195">
        <v>400</v>
      </c>
      <c r="C48" s="343">
        <f>Volume!J48</f>
        <v>730.15</v>
      </c>
      <c r="D48" s="385">
        <v>76.22</v>
      </c>
      <c r="E48" s="228">
        <f t="shared" si="2"/>
        <v>30488</v>
      </c>
      <c r="F48" s="233">
        <f t="shared" si="3"/>
        <v>10.438950900499897</v>
      </c>
      <c r="G48" s="325">
        <f t="shared" si="4"/>
        <v>45091</v>
      </c>
      <c r="H48" s="323">
        <v>5</v>
      </c>
      <c r="I48" s="229">
        <f t="shared" si="7"/>
        <v>112.7275</v>
      </c>
      <c r="J48" s="238">
        <f t="shared" si="1"/>
        <v>0.15438950900499898</v>
      </c>
      <c r="K48" s="244">
        <f t="shared" si="5"/>
        <v>2.060250625</v>
      </c>
      <c r="L48" s="230">
        <f t="shared" si="6"/>
        <v>11.28445741426617</v>
      </c>
      <c r="M48" s="245">
        <v>32.96401</v>
      </c>
    </row>
    <row r="49" spans="1:13" s="9" customFormat="1" ht="15">
      <c r="A49" s="215" t="s">
        <v>5</v>
      </c>
      <c r="B49" s="195">
        <v>1595</v>
      </c>
      <c r="C49" s="343">
        <f>Volume!J49</f>
        <v>174.95</v>
      </c>
      <c r="D49" s="385">
        <v>18.9</v>
      </c>
      <c r="E49" s="228">
        <f t="shared" si="2"/>
        <v>30145.499999999996</v>
      </c>
      <c r="F49" s="233">
        <f t="shared" si="3"/>
        <v>10.803086596170335</v>
      </c>
      <c r="G49" s="325">
        <f t="shared" si="4"/>
        <v>44990.707299999995</v>
      </c>
      <c r="H49" s="323">
        <v>5.32</v>
      </c>
      <c r="I49" s="229">
        <f t="shared" si="7"/>
        <v>28.207339999999995</v>
      </c>
      <c r="J49" s="238">
        <f t="shared" si="1"/>
        <v>0.16123086596170333</v>
      </c>
      <c r="K49" s="244">
        <f t="shared" si="5"/>
        <v>2.749330375</v>
      </c>
      <c r="L49" s="230">
        <f t="shared" si="6"/>
        <v>15.058702644216375</v>
      </c>
      <c r="M49" s="245">
        <v>43.989286</v>
      </c>
    </row>
    <row r="50" spans="1:13" s="9" customFormat="1" ht="15">
      <c r="A50" s="215" t="s">
        <v>214</v>
      </c>
      <c r="B50" s="195">
        <v>1000</v>
      </c>
      <c r="C50" s="343">
        <f>Volume!J50</f>
        <v>245</v>
      </c>
      <c r="D50" s="385">
        <v>53.3</v>
      </c>
      <c r="E50" s="228">
        <f t="shared" si="2"/>
        <v>53300</v>
      </c>
      <c r="F50" s="233">
        <f t="shared" si="3"/>
        <v>21.755102040816325</v>
      </c>
      <c r="G50" s="325">
        <f t="shared" si="4"/>
        <v>65550</v>
      </c>
      <c r="H50" s="323">
        <v>5</v>
      </c>
      <c r="I50" s="229">
        <f t="shared" si="7"/>
        <v>65.55</v>
      </c>
      <c r="J50" s="238">
        <f t="shared" si="1"/>
        <v>0.26755102040816325</v>
      </c>
      <c r="K50" s="244">
        <f t="shared" si="5"/>
        <v>2.433695625</v>
      </c>
      <c r="L50" s="230">
        <f t="shared" si="6"/>
        <v>13.329899919141337</v>
      </c>
      <c r="M50" s="245">
        <v>38.93913</v>
      </c>
    </row>
    <row r="51" spans="1:13" s="9" customFormat="1" ht="15">
      <c r="A51" s="215" t="s">
        <v>215</v>
      </c>
      <c r="B51" s="195">
        <v>1300</v>
      </c>
      <c r="C51" s="343">
        <f>Volume!J51</f>
        <v>316.35</v>
      </c>
      <c r="D51" s="385">
        <v>43.5</v>
      </c>
      <c r="E51" s="228">
        <f t="shared" si="2"/>
        <v>56550</v>
      </c>
      <c r="F51" s="233">
        <f t="shared" si="3"/>
        <v>13.750592697961117</v>
      </c>
      <c r="G51" s="325">
        <f t="shared" si="4"/>
        <v>77112.75</v>
      </c>
      <c r="H51" s="323">
        <v>5</v>
      </c>
      <c r="I51" s="229">
        <f t="shared" si="7"/>
        <v>59.3175</v>
      </c>
      <c r="J51" s="238">
        <f t="shared" si="1"/>
        <v>0.1875059269796112</v>
      </c>
      <c r="K51" s="244">
        <f t="shared" si="5"/>
        <v>3.9228219375</v>
      </c>
      <c r="L51" s="230">
        <f t="shared" si="6"/>
        <v>21.48618064244871</v>
      </c>
      <c r="M51" s="245">
        <v>62.765151</v>
      </c>
    </row>
    <row r="52" spans="1:13" s="9" customFormat="1" ht="15">
      <c r="A52" s="215" t="s">
        <v>57</v>
      </c>
      <c r="B52" s="195">
        <v>300</v>
      </c>
      <c r="C52" s="343">
        <f>Volume!J52</f>
        <v>1546.4</v>
      </c>
      <c r="D52" s="207">
        <v>170.83</v>
      </c>
      <c r="E52" s="228">
        <f t="shared" si="2"/>
        <v>51249.00000000001</v>
      </c>
      <c r="F52" s="233">
        <f t="shared" si="3"/>
        <v>11.046947749612002</v>
      </c>
      <c r="G52" s="325">
        <f t="shared" si="4"/>
        <v>74584.176</v>
      </c>
      <c r="H52" s="323">
        <v>5.03</v>
      </c>
      <c r="I52" s="229">
        <f t="shared" si="7"/>
        <v>248.61392000000004</v>
      </c>
      <c r="J52" s="238">
        <f t="shared" si="1"/>
        <v>0.16076947749612003</v>
      </c>
      <c r="K52" s="244">
        <f t="shared" si="5"/>
        <v>2.190061875</v>
      </c>
      <c r="L52" s="230">
        <f t="shared" si="6"/>
        <v>11.995462912695595</v>
      </c>
      <c r="M52" s="245">
        <v>35.04099</v>
      </c>
    </row>
    <row r="53" spans="1:13" s="9" customFormat="1" ht="15">
      <c r="A53" s="215" t="s">
        <v>216</v>
      </c>
      <c r="B53" s="195">
        <v>700</v>
      </c>
      <c r="C53" s="343">
        <f>Volume!J53</f>
        <v>880.05</v>
      </c>
      <c r="D53" s="385">
        <v>93.71</v>
      </c>
      <c r="E53" s="228">
        <f t="shared" si="2"/>
        <v>65597</v>
      </c>
      <c r="F53" s="233">
        <f t="shared" si="3"/>
        <v>10.648258621669223</v>
      </c>
      <c r="G53" s="325">
        <f t="shared" si="4"/>
        <v>96398.75</v>
      </c>
      <c r="H53" s="323">
        <v>5</v>
      </c>
      <c r="I53" s="229">
        <f t="shared" si="7"/>
        <v>137.7125</v>
      </c>
      <c r="J53" s="238">
        <f t="shared" si="1"/>
        <v>0.15648258621669225</v>
      </c>
      <c r="K53" s="244">
        <f t="shared" si="5"/>
        <v>2.3537395</v>
      </c>
      <c r="L53" s="230">
        <f t="shared" si="6"/>
        <v>12.89196218640931</v>
      </c>
      <c r="M53" s="245">
        <v>37.659832</v>
      </c>
    </row>
    <row r="54" spans="1:13" s="8" customFormat="1" ht="15">
      <c r="A54" s="215" t="s">
        <v>156</v>
      </c>
      <c r="B54" s="195">
        <v>4800</v>
      </c>
      <c r="C54" s="343">
        <f>Volume!J54</f>
        <v>77.55</v>
      </c>
      <c r="D54" s="385">
        <v>9.25</v>
      </c>
      <c r="E54" s="228">
        <f t="shared" si="2"/>
        <v>44400</v>
      </c>
      <c r="F54" s="233">
        <f t="shared" si="3"/>
        <v>11.927788523533204</v>
      </c>
      <c r="G54" s="325">
        <f t="shared" si="4"/>
        <v>64277.615999999995</v>
      </c>
      <c r="H54" s="323">
        <v>5.34</v>
      </c>
      <c r="I54" s="229">
        <f t="shared" si="7"/>
        <v>13.391169999999999</v>
      </c>
      <c r="J54" s="238">
        <f t="shared" si="1"/>
        <v>0.17267788523533203</v>
      </c>
      <c r="K54" s="244">
        <f t="shared" si="5"/>
        <v>4.7479275625</v>
      </c>
      <c r="L54" s="230">
        <f t="shared" si="6"/>
        <v>26.005470273817696</v>
      </c>
      <c r="M54" s="245">
        <v>75.966841</v>
      </c>
    </row>
    <row r="55" spans="1:13" s="8" customFormat="1" ht="15">
      <c r="A55" s="215" t="s">
        <v>200</v>
      </c>
      <c r="B55" s="195">
        <v>5900</v>
      </c>
      <c r="C55" s="343">
        <f>Volume!J55</f>
        <v>77.95</v>
      </c>
      <c r="D55" s="385">
        <v>9.65</v>
      </c>
      <c r="E55" s="228">
        <f t="shared" si="2"/>
        <v>56935</v>
      </c>
      <c r="F55" s="233">
        <f t="shared" si="3"/>
        <v>12.379730596536241</v>
      </c>
      <c r="G55" s="325">
        <f>(B55*C55)*H55%+E55</f>
        <v>79930.25</v>
      </c>
      <c r="H55" s="323">
        <v>5</v>
      </c>
      <c r="I55" s="229">
        <f>G55/B55</f>
        <v>13.5475</v>
      </c>
      <c r="J55" s="238">
        <f>I55/C55</f>
        <v>0.1737973059653624</v>
      </c>
      <c r="K55" s="244">
        <f>M55/16</f>
        <v>2.9987720625</v>
      </c>
      <c r="L55" s="230">
        <f t="shared" si="6"/>
        <v>16.42495103447542</v>
      </c>
      <c r="M55" s="245">
        <v>47.980353</v>
      </c>
    </row>
    <row r="56" spans="1:13" s="8" customFormat="1" ht="15">
      <c r="A56" s="215" t="s">
        <v>191</v>
      </c>
      <c r="B56" s="195">
        <v>31500</v>
      </c>
      <c r="C56" s="343">
        <f>Volume!J56</f>
        <v>13.3</v>
      </c>
      <c r="D56" s="386">
        <v>2.61</v>
      </c>
      <c r="E56" s="228">
        <f t="shared" si="2"/>
        <v>82215</v>
      </c>
      <c r="F56" s="233">
        <f t="shared" si="3"/>
        <v>19.62406015037594</v>
      </c>
      <c r="G56" s="325">
        <f t="shared" si="4"/>
        <v>110242.755</v>
      </c>
      <c r="H56" s="323">
        <v>6.69</v>
      </c>
      <c r="I56" s="229">
        <f t="shared" si="7"/>
        <v>3.4997700000000003</v>
      </c>
      <c r="J56" s="238">
        <f t="shared" si="1"/>
        <v>0.2631406015037594</v>
      </c>
      <c r="K56" s="244">
        <f t="shared" si="5"/>
        <v>4.1007693125</v>
      </c>
      <c r="L56" s="230">
        <f t="shared" si="6"/>
        <v>22.460838555812018</v>
      </c>
      <c r="M56" s="225">
        <v>65.612309</v>
      </c>
    </row>
    <row r="57" spans="1:13" s="8" customFormat="1" ht="15">
      <c r="A57" s="215" t="s">
        <v>157</v>
      </c>
      <c r="B57" s="195">
        <v>1750</v>
      </c>
      <c r="C57" s="343">
        <f>Volume!J57</f>
        <v>152.6</v>
      </c>
      <c r="D57" s="385">
        <v>16.09</v>
      </c>
      <c r="E57" s="228">
        <f t="shared" si="2"/>
        <v>28157.5</v>
      </c>
      <c r="F57" s="233">
        <f t="shared" si="3"/>
        <v>10.543905635648755</v>
      </c>
      <c r="G57" s="325">
        <f t="shared" si="4"/>
        <v>43032.185</v>
      </c>
      <c r="H57" s="323">
        <v>5.57</v>
      </c>
      <c r="I57" s="229">
        <f t="shared" si="7"/>
        <v>24.58982</v>
      </c>
      <c r="J57" s="238">
        <f t="shared" si="1"/>
        <v>0.16113905635648756</v>
      </c>
      <c r="K57" s="244">
        <f t="shared" si="5"/>
        <v>2.5785940625</v>
      </c>
      <c r="L57" s="230">
        <f t="shared" si="6"/>
        <v>14.123541346801362</v>
      </c>
      <c r="M57" s="245">
        <v>41.257505</v>
      </c>
    </row>
    <row r="58" spans="1:13" s="8" customFormat="1" ht="15">
      <c r="A58" s="215" t="s">
        <v>192</v>
      </c>
      <c r="B58" s="195">
        <v>1450</v>
      </c>
      <c r="C58" s="343">
        <f>Volume!J58</f>
        <v>225.25</v>
      </c>
      <c r="D58" s="207">
        <v>23.03</v>
      </c>
      <c r="E58" s="228">
        <f t="shared" si="2"/>
        <v>33393.5</v>
      </c>
      <c r="F58" s="233">
        <f t="shared" si="3"/>
        <v>10.224195338512763</v>
      </c>
      <c r="G58" s="325">
        <f t="shared" si="4"/>
        <v>56876.93875</v>
      </c>
      <c r="H58" s="323">
        <v>7.19</v>
      </c>
      <c r="I58" s="229">
        <f t="shared" si="7"/>
        <v>39.225475</v>
      </c>
      <c r="J58" s="238">
        <f t="shared" si="1"/>
        <v>0.17414195338512764</v>
      </c>
      <c r="K58" s="244">
        <f t="shared" si="5"/>
        <v>3.400492625</v>
      </c>
      <c r="L58" s="230">
        <f t="shared" si="6"/>
        <v>18.62526517342456</v>
      </c>
      <c r="M58" s="225">
        <v>54.407882</v>
      </c>
    </row>
    <row r="59" spans="1:13" s="8" customFormat="1" ht="15">
      <c r="A59" s="215" t="s">
        <v>182</v>
      </c>
      <c r="B59" s="195">
        <v>7700</v>
      </c>
      <c r="C59" s="343">
        <f>Volume!J59</f>
        <v>44.3</v>
      </c>
      <c r="D59" s="385">
        <v>6.33</v>
      </c>
      <c r="E59" s="228">
        <f t="shared" si="2"/>
        <v>48741</v>
      </c>
      <c r="F59" s="233">
        <f t="shared" si="3"/>
        <v>14.288939051918737</v>
      </c>
      <c r="G59" s="325">
        <f t="shared" si="4"/>
        <v>73062.143</v>
      </c>
      <c r="H59" s="323">
        <v>7.13</v>
      </c>
      <c r="I59" s="229">
        <f t="shared" si="7"/>
        <v>9.48859</v>
      </c>
      <c r="J59" s="238">
        <f t="shared" si="1"/>
        <v>0.21418939051918737</v>
      </c>
      <c r="K59" s="244">
        <f t="shared" si="5"/>
        <v>4.9424118125</v>
      </c>
      <c r="L59" s="230">
        <f t="shared" si="6"/>
        <v>27.070704381862434</v>
      </c>
      <c r="M59" s="225">
        <v>79.078589</v>
      </c>
    </row>
    <row r="60" spans="1:13" s="9" customFormat="1" ht="15">
      <c r="A60" s="215" t="s">
        <v>217</v>
      </c>
      <c r="B60" s="195">
        <v>200</v>
      </c>
      <c r="C60" s="343">
        <f>Volume!J60</f>
        <v>2225.55</v>
      </c>
      <c r="D60" s="385">
        <v>240.42</v>
      </c>
      <c r="E60" s="228">
        <f t="shared" si="2"/>
        <v>48084</v>
      </c>
      <c r="F60" s="233">
        <f t="shared" si="3"/>
        <v>10.80272292242367</v>
      </c>
      <c r="G60" s="325">
        <f t="shared" si="4"/>
        <v>70339.5</v>
      </c>
      <c r="H60" s="323">
        <v>5</v>
      </c>
      <c r="I60" s="229">
        <f t="shared" si="7"/>
        <v>351.6975</v>
      </c>
      <c r="J60" s="238">
        <f t="shared" si="1"/>
        <v>0.15802722922423668</v>
      </c>
      <c r="K60" s="244">
        <f t="shared" si="5"/>
        <v>1.8710441875</v>
      </c>
      <c r="L60" s="230">
        <f t="shared" si="6"/>
        <v>10.248131075826755</v>
      </c>
      <c r="M60" s="245">
        <v>29.936707</v>
      </c>
    </row>
    <row r="61" spans="1:13" s="8" customFormat="1" ht="15">
      <c r="A61" s="215" t="s">
        <v>158</v>
      </c>
      <c r="B61" s="195">
        <v>2950</v>
      </c>
      <c r="C61" s="343">
        <f>Volume!J61</f>
        <v>115.05</v>
      </c>
      <c r="D61" s="385">
        <v>13.67</v>
      </c>
      <c r="E61" s="228">
        <f t="shared" si="2"/>
        <v>40326.5</v>
      </c>
      <c r="F61" s="233">
        <f t="shared" si="3"/>
        <v>11.881790525858323</v>
      </c>
      <c r="G61" s="325">
        <f t="shared" si="4"/>
        <v>58450.326499999996</v>
      </c>
      <c r="H61" s="323">
        <v>5.34</v>
      </c>
      <c r="I61" s="229">
        <f t="shared" si="7"/>
        <v>19.81367</v>
      </c>
      <c r="J61" s="238">
        <f t="shared" si="1"/>
        <v>0.17221790525858321</v>
      </c>
      <c r="K61" s="244">
        <f t="shared" si="5"/>
        <v>3.72635225</v>
      </c>
      <c r="L61" s="230">
        <f t="shared" si="6"/>
        <v>20.410071845351304</v>
      </c>
      <c r="M61" s="245">
        <v>59.621636</v>
      </c>
    </row>
    <row r="62" spans="1:13" s="9" customFormat="1" ht="15">
      <c r="A62" s="215" t="s">
        <v>104</v>
      </c>
      <c r="B62" s="195">
        <v>600</v>
      </c>
      <c r="C62" s="343">
        <f>Volume!J62</f>
        <v>503.95</v>
      </c>
      <c r="D62" s="385">
        <v>55.5</v>
      </c>
      <c r="E62" s="228">
        <f t="shared" si="2"/>
        <v>33300</v>
      </c>
      <c r="F62" s="233">
        <f t="shared" si="3"/>
        <v>11.012997321162814</v>
      </c>
      <c r="G62" s="325">
        <f t="shared" si="4"/>
        <v>48418.5</v>
      </c>
      <c r="H62" s="323">
        <v>5</v>
      </c>
      <c r="I62" s="229">
        <f t="shared" si="7"/>
        <v>80.6975</v>
      </c>
      <c r="J62" s="238">
        <f t="shared" si="1"/>
        <v>0.16012997321162814</v>
      </c>
      <c r="K62" s="244">
        <f t="shared" si="5"/>
        <v>2.97166375</v>
      </c>
      <c r="L62" s="230">
        <f t="shared" si="6"/>
        <v>16.276472691953924</v>
      </c>
      <c r="M62" s="245">
        <v>47.54662</v>
      </c>
    </row>
    <row r="63" spans="1:13" s="9" customFormat="1" ht="15">
      <c r="A63" s="215" t="s">
        <v>48</v>
      </c>
      <c r="B63" s="195">
        <v>1100</v>
      </c>
      <c r="C63" s="343">
        <f>Volume!J63</f>
        <v>284.1</v>
      </c>
      <c r="D63" s="385">
        <v>30.47</v>
      </c>
      <c r="E63" s="228">
        <f t="shared" si="2"/>
        <v>33517</v>
      </c>
      <c r="F63" s="233">
        <f t="shared" si="3"/>
        <v>10.725096796902497</v>
      </c>
      <c r="G63" s="325">
        <f t="shared" si="4"/>
        <v>49142.5</v>
      </c>
      <c r="H63" s="323">
        <v>5</v>
      </c>
      <c r="I63" s="229">
        <f t="shared" si="7"/>
        <v>44.675</v>
      </c>
      <c r="J63" s="238">
        <f t="shared" si="1"/>
        <v>0.15725096796902496</v>
      </c>
      <c r="K63" s="244">
        <f t="shared" si="5"/>
        <v>3.0395261875</v>
      </c>
      <c r="L63" s="230">
        <f t="shared" si="6"/>
        <v>16.64817057021427</v>
      </c>
      <c r="M63" s="245">
        <v>48.632419</v>
      </c>
    </row>
    <row r="64" spans="1:13" s="9" customFormat="1" ht="15">
      <c r="A64" s="215" t="s">
        <v>6</v>
      </c>
      <c r="B64" s="195">
        <v>1125</v>
      </c>
      <c r="C64" s="343">
        <f>Volume!J64</f>
        <v>181.35</v>
      </c>
      <c r="D64" s="385">
        <v>19.81</v>
      </c>
      <c r="E64" s="228">
        <f t="shared" si="2"/>
        <v>22286.25</v>
      </c>
      <c r="F64" s="233">
        <f t="shared" si="3"/>
        <v>10.92362834298318</v>
      </c>
      <c r="G64" s="325">
        <f>(B64*C64)*H64%+E64</f>
        <v>32487.1875</v>
      </c>
      <c r="H64" s="323">
        <v>5</v>
      </c>
      <c r="I64" s="229">
        <f>G64/B64</f>
        <v>28.8775</v>
      </c>
      <c r="J64" s="238">
        <f t="shared" si="1"/>
        <v>0.15923628342983182</v>
      </c>
      <c r="K64" s="244">
        <f t="shared" si="5"/>
        <v>1.9557301875</v>
      </c>
      <c r="L64" s="230">
        <f t="shared" si="6"/>
        <v>10.71197540087558</v>
      </c>
      <c r="M64" s="245">
        <v>31.291683</v>
      </c>
    </row>
    <row r="65" spans="1:13" s="8" customFormat="1" ht="15">
      <c r="A65" s="215" t="s">
        <v>193</v>
      </c>
      <c r="B65" s="195">
        <v>1000</v>
      </c>
      <c r="C65" s="343">
        <f>Volume!J65</f>
        <v>388.55</v>
      </c>
      <c r="D65" s="207">
        <v>67.56</v>
      </c>
      <c r="E65" s="228">
        <f t="shared" si="2"/>
        <v>67560</v>
      </c>
      <c r="F65" s="233">
        <f t="shared" si="3"/>
        <v>17.387723587697852</v>
      </c>
      <c r="G65" s="325">
        <f t="shared" si="4"/>
        <v>93592.85</v>
      </c>
      <c r="H65" s="323">
        <v>6.7</v>
      </c>
      <c r="I65" s="229">
        <f t="shared" si="7"/>
        <v>93.59285000000001</v>
      </c>
      <c r="J65" s="238">
        <f aca="true" t="shared" si="8" ref="J65:J114">I65/C65</f>
        <v>0.24087723587697854</v>
      </c>
      <c r="K65" s="244">
        <f t="shared" si="5"/>
        <v>3.89347575</v>
      </c>
      <c r="L65" s="230">
        <f t="shared" si="6"/>
        <v>21.325444953743446</v>
      </c>
      <c r="M65" s="225">
        <v>62.295612</v>
      </c>
    </row>
    <row r="66" spans="1:13" s="8" customFormat="1" ht="15">
      <c r="A66" s="215" t="s">
        <v>183</v>
      </c>
      <c r="B66" s="195">
        <v>600</v>
      </c>
      <c r="C66" s="343">
        <f>Volume!J66</f>
        <v>544.65</v>
      </c>
      <c r="D66" s="385">
        <v>77.24</v>
      </c>
      <c r="E66" s="228">
        <f t="shared" si="2"/>
        <v>46344</v>
      </c>
      <c r="F66" s="233">
        <f t="shared" si="3"/>
        <v>14.181584503809786</v>
      </c>
      <c r="G66" s="325">
        <f aca="true" t="shared" si="9" ref="G66:G114">(B66*C66)*H66%+E66</f>
        <v>62683.5</v>
      </c>
      <c r="H66" s="323">
        <v>5</v>
      </c>
      <c r="I66" s="229">
        <f t="shared" si="7"/>
        <v>104.4725</v>
      </c>
      <c r="J66" s="238">
        <f t="shared" si="8"/>
        <v>0.19181584503809787</v>
      </c>
      <c r="K66" s="244">
        <f t="shared" si="5"/>
        <v>2.7740656875</v>
      </c>
      <c r="L66" s="230">
        <f t="shared" si="6"/>
        <v>15.194183530448269</v>
      </c>
      <c r="M66" s="225">
        <v>44.385051</v>
      </c>
    </row>
    <row r="67" spans="1:13" s="9" customFormat="1" ht="15">
      <c r="A67" s="215" t="s">
        <v>147</v>
      </c>
      <c r="B67" s="195">
        <v>400</v>
      </c>
      <c r="C67" s="343">
        <f>Volume!J67</f>
        <v>719.5</v>
      </c>
      <c r="D67" s="385">
        <v>75.71</v>
      </c>
      <c r="E67" s="228">
        <f aca="true" t="shared" si="10" ref="E67:E125">D67*B67</f>
        <v>30283.999999999996</v>
      </c>
      <c r="F67" s="233">
        <f aca="true" t="shared" si="11" ref="F67:F125">D67/C67*100</f>
        <v>10.5225851285615</v>
      </c>
      <c r="G67" s="325">
        <f t="shared" si="9"/>
        <v>44674</v>
      </c>
      <c r="H67" s="323">
        <v>5</v>
      </c>
      <c r="I67" s="229">
        <f t="shared" si="7"/>
        <v>111.685</v>
      </c>
      <c r="J67" s="238">
        <f t="shared" si="8"/>
        <v>0.155225851285615</v>
      </c>
      <c r="K67" s="244">
        <f t="shared" si="5"/>
        <v>4.7013195625</v>
      </c>
      <c r="L67" s="230">
        <f t="shared" si="6"/>
        <v>25.750187744215687</v>
      </c>
      <c r="M67" s="245">
        <v>75.221113</v>
      </c>
    </row>
    <row r="68" spans="1:13" s="8" customFormat="1" ht="15">
      <c r="A68" s="215" t="s">
        <v>159</v>
      </c>
      <c r="B68" s="195">
        <v>250</v>
      </c>
      <c r="C68" s="343">
        <f>Volume!J68</f>
        <v>1980.85</v>
      </c>
      <c r="D68" s="385">
        <v>212.96</v>
      </c>
      <c r="E68" s="228">
        <f t="shared" si="10"/>
        <v>53240</v>
      </c>
      <c r="F68" s="233">
        <f t="shared" si="11"/>
        <v>10.750940252921726</v>
      </c>
      <c r="G68" s="325">
        <f t="shared" si="9"/>
        <v>82655.6225</v>
      </c>
      <c r="H68" s="323">
        <v>5.94</v>
      </c>
      <c r="I68" s="229">
        <f t="shared" si="7"/>
        <v>330.62248999999997</v>
      </c>
      <c r="J68" s="238">
        <f t="shared" si="8"/>
        <v>0.16690940252921724</v>
      </c>
      <c r="K68" s="244">
        <f aca="true" t="shared" si="12" ref="K68:K114">M68/16</f>
        <v>3.0672404375</v>
      </c>
      <c r="L68" s="230">
        <f aca="true" t="shared" si="13" ref="L68:L114">K68*SQRT(30)</f>
        <v>16.799967769107646</v>
      </c>
      <c r="M68" s="245">
        <v>49.075847</v>
      </c>
    </row>
    <row r="69" spans="1:13" s="9" customFormat="1" ht="15">
      <c r="A69" s="215" t="s">
        <v>148</v>
      </c>
      <c r="B69" s="195">
        <v>12500</v>
      </c>
      <c r="C69" s="343">
        <f>Volume!J69</f>
        <v>31.9</v>
      </c>
      <c r="D69" s="385">
        <v>3.52</v>
      </c>
      <c r="E69" s="228">
        <f t="shared" si="10"/>
        <v>44000</v>
      </c>
      <c r="F69" s="233">
        <f t="shared" si="11"/>
        <v>11.03448275862069</v>
      </c>
      <c r="G69" s="325">
        <f t="shared" si="9"/>
        <v>63937.5</v>
      </c>
      <c r="H69" s="323">
        <v>5</v>
      </c>
      <c r="I69" s="229">
        <f t="shared" si="7"/>
        <v>5.115</v>
      </c>
      <c r="J69" s="238">
        <f t="shared" si="8"/>
        <v>0.1603448275862069</v>
      </c>
      <c r="K69" s="244">
        <f t="shared" si="12"/>
        <v>3.6290753125</v>
      </c>
      <c r="L69" s="230">
        <f t="shared" si="13"/>
        <v>19.8772641154136</v>
      </c>
      <c r="M69" s="245">
        <v>58.065205</v>
      </c>
    </row>
    <row r="70" spans="1:13" s="8" customFormat="1" ht="15">
      <c r="A70" s="215" t="s">
        <v>184</v>
      </c>
      <c r="B70" s="195">
        <v>4000</v>
      </c>
      <c r="C70" s="343">
        <f>Volume!J70</f>
        <v>118.7</v>
      </c>
      <c r="D70" s="385">
        <v>12.77</v>
      </c>
      <c r="E70" s="228">
        <f t="shared" si="10"/>
        <v>51080</v>
      </c>
      <c r="F70" s="233">
        <f t="shared" si="11"/>
        <v>10.75821398483572</v>
      </c>
      <c r="G70" s="325">
        <f t="shared" si="9"/>
        <v>82511.76</v>
      </c>
      <c r="H70" s="323">
        <v>6.62</v>
      </c>
      <c r="I70" s="229">
        <f t="shared" si="7"/>
        <v>20.62794</v>
      </c>
      <c r="J70" s="238">
        <f t="shared" si="8"/>
        <v>0.1737821398483572</v>
      </c>
      <c r="K70" s="244">
        <f t="shared" si="12"/>
        <v>3.0850253125</v>
      </c>
      <c r="L70" s="230">
        <f t="shared" si="13"/>
        <v>16.897379541306744</v>
      </c>
      <c r="M70" s="225">
        <v>49.360405</v>
      </c>
    </row>
    <row r="71" spans="1:13" s="8" customFormat="1" ht="15">
      <c r="A71" s="215" t="s">
        <v>194</v>
      </c>
      <c r="B71" s="195">
        <v>2500</v>
      </c>
      <c r="C71" s="343">
        <f>Volume!J71</f>
        <v>114.2</v>
      </c>
      <c r="D71" s="207">
        <v>12.07</v>
      </c>
      <c r="E71" s="228">
        <f t="shared" si="10"/>
        <v>30175</v>
      </c>
      <c r="F71" s="233">
        <f t="shared" si="11"/>
        <v>10.569176882661996</v>
      </c>
      <c r="G71" s="325">
        <f t="shared" si="9"/>
        <v>44450</v>
      </c>
      <c r="H71" s="323">
        <v>5</v>
      </c>
      <c r="I71" s="229">
        <f aca="true" t="shared" si="14" ref="I71:I125">G71/B71</f>
        <v>17.78</v>
      </c>
      <c r="J71" s="238">
        <f t="shared" si="8"/>
        <v>0.15569176882661998</v>
      </c>
      <c r="K71" s="244">
        <f t="shared" si="12"/>
        <v>3.3562069375</v>
      </c>
      <c r="L71" s="230">
        <f t="shared" si="13"/>
        <v>18.382702473240812</v>
      </c>
      <c r="M71" s="225">
        <v>53.699311</v>
      </c>
    </row>
    <row r="72" spans="1:13" s="8" customFormat="1" ht="15">
      <c r="A72" s="215" t="s">
        <v>160</v>
      </c>
      <c r="B72" s="195">
        <v>1700</v>
      </c>
      <c r="C72" s="343">
        <f>Volume!J72</f>
        <v>171.05</v>
      </c>
      <c r="D72" s="385">
        <v>18.5</v>
      </c>
      <c r="E72" s="228">
        <f t="shared" si="10"/>
        <v>31450</v>
      </c>
      <c r="F72" s="233">
        <f t="shared" si="11"/>
        <v>10.815551008477053</v>
      </c>
      <c r="G72" s="325">
        <f t="shared" si="9"/>
        <v>45989.25</v>
      </c>
      <c r="H72" s="323">
        <v>5</v>
      </c>
      <c r="I72" s="229">
        <f t="shared" si="14"/>
        <v>27.0525</v>
      </c>
      <c r="J72" s="238">
        <f t="shared" si="8"/>
        <v>0.15815551008477052</v>
      </c>
      <c r="K72" s="244">
        <f t="shared" si="12"/>
        <v>2.2705491875</v>
      </c>
      <c r="L72" s="230">
        <f t="shared" si="13"/>
        <v>12.43631007918777</v>
      </c>
      <c r="M72" s="245">
        <v>36.328787</v>
      </c>
    </row>
    <row r="73" spans="1:13" s="8" customFormat="1" ht="15">
      <c r="A73" s="215" t="s">
        <v>226</v>
      </c>
      <c r="B73" s="195">
        <v>200</v>
      </c>
      <c r="C73" s="343">
        <f>Volume!J73</f>
        <v>1373.95</v>
      </c>
      <c r="D73" s="385">
        <v>144.49</v>
      </c>
      <c r="E73" s="228">
        <f>D73*B73</f>
        <v>28898</v>
      </c>
      <c r="F73" s="233">
        <f>D73/C73*100</f>
        <v>10.516394337494086</v>
      </c>
      <c r="G73" s="325">
        <f>(B73*C73)*H73%+E73</f>
        <v>42637.5</v>
      </c>
      <c r="H73" s="323">
        <v>5</v>
      </c>
      <c r="I73" s="229">
        <f>G73/B73</f>
        <v>213.1875</v>
      </c>
      <c r="J73" s="238">
        <f>I73/C73</f>
        <v>0.15516394337494085</v>
      </c>
      <c r="K73" s="244">
        <f>M73/16</f>
        <v>2.6364014375</v>
      </c>
      <c r="L73" s="230">
        <f t="shared" si="13"/>
        <v>14.440165379577964</v>
      </c>
      <c r="M73" s="245">
        <v>42.182423</v>
      </c>
    </row>
    <row r="74" spans="1:13" s="9" customFormat="1" ht="15">
      <c r="A74" s="215" t="s">
        <v>7</v>
      </c>
      <c r="B74" s="195">
        <v>625</v>
      </c>
      <c r="C74" s="343">
        <f>Volume!J74</f>
        <v>839.8</v>
      </c>
      <c r="D74" s="385">
        <v>90.29</v>
      </c>
      <c r="E74" s="228">
        <f t="shared" si="10"/>
        <v>56431.25000000001</v>
      </c>
      <c r="F74" s="233">
        <f t="shared" si="11"/>
        <v>10.751369373660397</v>
      </c>
      <c r="G74" s="325">
        <f t="shared" si="9"/>
        <v>82675</v>
      </c>
      <c r="H74" s="323">
        <v>5</v>
      </c>
      <c r="I74" s="229">
        <f t="shared" si="14"/>
        <v>132.28</v>
      </c>
      <c r="J74" s="238">
        <f t="shared" si="8"/>
        <v>0.15751369373660395</v>
      </c>
      <c r="K74" s="244">
        <f t="shared" si="12"/>
        <v>2.319655125</v>
      </c>
      <c r="L74" s="230">
        <f t="shared" si="13"/>
        <v>12.705274375949658</v>
      </c>
      <c r="M74" s="245">
        <v>37.114482</v>
      </c>
    </row>
    <row r="75" spans="1:13" s="8" customFormat="1" ht="15">
      <c r="A75" s="215" t="s">
        <v>185</v>
      </c>
      <c r="B75" s="195">
        <v>1200</v>
      </c>
      <c r="C75" s="343">
        <f>Volume!J75</f>
        <v>454.3</v>
      </c>
      <c r="D75" s="385">
        <v>48.06</v>
      </c>
      <c r="E75" s="228">
        <f t="shared" si="10"/>
        <v>57672</v>
      </c>
      <c r="F75" s="233">
        <f t="shared" si="11"/>
        <v>10.57891261281092</v>
      </c>
      <c r="G75" s="325">
        <f t="shared" si="9"/>
        <v>84984.516</v>
      </c>
      <c r="H75" s="323">
        <v>5.01</v>
      </c>
      <c r="I75" s="229">
        <f t="shared" si="14"/>
        <v>70.82043</v>
      </c>
      <c r="J75" s="238">
        <f t="shared" si="8"/>
        <v>0.15588912612810918</v>
      </c>
      <c r="K75" s="244">
        <f t="shared" si="12"/>
        <v>3.067531875</v>
      </c>
      <c r="L75" s="230">
        <f t="shared" si="13"/>
        <v>16.801564038036176</v>
      </c>
      <c r="M75" s="225">
        <v>49.08051</v>
      </c>
    </row>
    <row r="76" spans="1:13" s="8" customFormat="1" ht="15">
      <c r="A76" s="215" t="s">
        <v>240</v>
      </c>
      <c r="B76" s="195">
        <v>400</v>
      </c>
      <c r="C76" s="343">
        <f>Volume!J76</f>
        <v>896.75</v>
      </c>
      <c r="D76" s="385">
        <v>95.32</v>
      </c>
      <c r="E76" s="228">
        <f t="shared" si="10"/>
        <v>38128</v>
      </c>
      <c r="F76" s="233">
        <f t="shared" si="11"/>
        <v>10.629495400055756</v>
      </c>
      <c r="G76" s="325">
        <f t="shared" si="9"/>
        <v>56063</v>
      </c>
      <c r="H76" s="323">
        <v>5</v>
      </c>
      <c r="I76" s="229">
        <f t="shared" si="14"/>
        <v>140.1575</v>
      </c>
      <c r="J76" s="238">
        <f t="shared" si="8"/>
        <v>0.15629495400055757</v>
      </c>
      <c r="K76" s="244">
        <f t="shared" si="12"/>
        <v>2.360015875</v>
      </c>
      <c r="L76" s="230">
        <f t="shared" si="13"/>
        <v>12.926339308077926</v>
      </c>
      <c r="M76" s="245">
        <v>37.760254</v>
      </c>
    </row>
    <row r="77" spans="1:13" s="9" customFormat="1" ht="15">
      <c r="A77" s="215" t="s">
        <v>223</v>
      </c>
      <c r="B77" s="195">
        <v>1250</v>
      </c>
      <c r="C77" s="343">
        <f>Volume!J77</f>
        <v>274.4</v>
      </c>
      <c r="D77" s="385">
        <v>29.46</v>
      </c>
      <c r="E77" s="228">
        <f t="shared" si="10"/>
        <v>36825</v>
      </c>
      <c r="F77" s="233">
        <f t="shared" si="11"/>
        <v>10.736151603498543</v>
      </c>
      <c r="G77" s="325">
        <f t="shared" si="9"/>
        <v>55758.6</v>
      </c>
      <c r="H77" s="323">
        <v>5.52</v>
      </c>
      <c r="I77" s="229">
        <f t="shared" si="14"/>
        <v>44.60688</v>
      </c>
      <c r="J77" s="238">
        <f t="shared" si="8"/>
        <v>0.16256151603498542</v>
      </c>
      <c r="K77" s="244">
        <f t="shared" si="12"/>
        <v>2.053780625</v>
      </c>
      <c r="L77" s="230">
        <f t="shared" si="13"/>
        <v>11.249019764795584</v>
      </c>
      <c r="M77" s="245">
        <v>32.86049</v>
      </c>
    </row>
    <row r="78" spans="1:13" s="8" customFormat="1" ht="15">
      <c r="A78" s="215" t="s">
        <v>186</v>
      </c>
      <c r="B78" s="195">
        <v>1600</v>
      </c>
      <c r="C78" s="343">
        <f>Volume!J78</f>
        <v>286.25</v>
      </c>
      <c r="D78" s="385">
        <v>47.69</v>
      </c>
      <c r="E78" s="228">
        <f t="shared" si="10"/>
        <v>76304</v>
      </c>
      <c r="F78" s="233">
        <f t="shared" si="11"/>
        <v>16.66026200873362</v>
      </c>
      <c r="G78" s="325">
        <f t="shared" si="9"/>
        <v>102501.6</v>
      </c>
      <c r="H78" s="323">
        <v>5.72</v>
      </c>
      <c r="I78" s="229">
        <f t="shared" si="14"/>
        <v>64.0635</v>
      </c>
      <c r="J78" s="238">
        <f t="shared" si="8"/>
        <v>0.22380262008733626</v>
      </c>
      <c r="K78" s="244">
        <f t="shared" si="12"/>
        <v>3.800296375</v>
      </c>
      <c r="L78" s="230">
        <f t="shared" si="13"/>
        <v>20.815080497926118</v>
      </c>
      <c r="M78" s="225">
        <v>60.804742</v>
      </c>
    </row>
    <row r="79" spans="1:13" s="8" customFormat="1" ht="15">
      <c r="A79" s="215" t="s">
        <v>161</v>
      </c>
      <c r="B79" s="195">
        <v>8900</v>
      </c>
      <c r="C79" s="343">
        <f>Volume!J79</f>
        <v>41.05</v>
      </c>
      <c r="D79" s="385">
        <v>4.52</v>
      </c>
      <c r="E79" s="228">
        <f t="shared" si="10"/>
        <v>40227.99999999999</v>
      </c>
      <c r="F79" s="233">
        <f t="shared" si="11"/>
        <v>11.010962241169306</v>
      </c>
      <c r="G79" s="325">
        <f t="shared" si="9"/>
        <v>61746.82049999999</v>
      </c>
      <c r="H79" s="323">
        <v>5.89</v>
      </c>
      <c r="I79" s="229">
        <f t="shared" si="14"/>
        <v>6.9378449999999985</v>
      </c>
      <c r="J79" s="238">
        <f t="shared" si="8"/>
        <v>0.16900962241169304</v>
      </c>
      <c r="K79" s="244">
        <f t="shared" si="12"/>
        <v>3.723602125</v>
      </c>
      <c r="L79" s="230">
        <f t="shared" si="13"/>
        <v>20.395008790366713</v>
      </c>
      <c r="M79" s="245">
        <v>59.577634</v>
      </c>
    </row>
    <row r="80" spans="1:13" s="9" customFormat="1" ht="15">
      <c r="A80" s="215" t="s">
        <v>8</v>
      </c>
      <c r="B80" s="195">
        <v>1600</v>
      </c>
      <c r="C80" s="343">
        <f>Volume!J80</f>
        <v>137.45</v>
      </c>
      <c r="D80" s="385">
        <v>16.38</v>
      </c>
      <c r="E80" s="228">
        <f t="shared" si="10"/>
        <v>26208</v>
      </c>
      <c r="F80" s="233">
        <f t="shared" si="11"/>
        <v>11.917060749363404</v>
      </c>
      <c r="G80" s="325">
        <f t="shared" si="9"/>
        <v>38237.623999999996</v>
      </c>
      <c r="H80" s="323">
        <v>5.47</v>
      </c>
      <c r="I80" s="229">
        <f t="shared" si="14"/>
        <v>23.898514999999996</v>
      </c>
      <c r="J80" s="238">
        <f t="shared" si="8"/>
        <v>0.17387060749363403</v>
      </c>
      <c r="K80" s="244">
        <f t="shared" si="12"/>
        <v>2.7526358125</v>
      </c>
      <c r="L80" s="230">
        <f t="shared" si="13"/>
        <v>15.076807271028109</v>
      </c>
      <c r="M80" s="245">
        <v>44.042173</v>
      </c>
    </row>
    <row r="81" spans="1:13" s="8" customFormat="1" ht="15">
      <c r="A81" s="215" t="s">
        <v>195</v>
      </c>
      <c r="B81" s="195">
        <v>28000</v>
      </c>
      <c r="C81" s="343">
        <f>Volume!J81</f>
        <v>12.7</v>
      </c>
      <c r="D81" s="207">
        <v>2.31</v>
      </c>
      <c r="E81" s="228">
        <f t="shared" si="10"/>
        <v>64680</v>
      </c>
      <c r="F81" s="233">
        <f t="shared" si="11"/>
        <v>18.188976377952756</v>
      </c>
      <c r="G81" s="325">
        <f t="shared" si="9"/>
        <v>84806.96</v>
      </c>
      <c r="H81" s="323">
        <v>5.66</v>
      </c>
      <c r="I81" s="229">
        <f t="shared" si="14"/>
        <v>3.02882</v>
      </c>
      <c r="J81" s="238">
        <f t="shared" si="8"/>
        <v>0.23848976377952757</v>
      </c>
      <c r="K81" s="244">
        <f t="shared" si="12"/>
        <v>3.1017693125</v>
      </c>
      <c r="L81" s="230">
        <f t="shared" si="13"/>
        <v>16.98909020633541</v>
      </c>
      <c r="M81" s="225">
        <v>49.628309</v>
      </c>
    </row>
    <row r="82" spans="1:13" s="9" customFormat="1" ht="15">
      <c r="A82" s="215" t="s">
        <v>218</v>
      </c>
      <c r="B82" s="195">
        <v>1150</v>
      </c>
      <c r="C82" s="343">
        <f>Volume!J82</f>
        <v>221.5</v>
      </c>
      <c r="D82" s="385">
        <v>23.23</v>
      </c>
      <c r="E82" s="228">
        <f t="shared" si="10"/>
        <v>26714.5</v>
      </c>
      <c r="F82" s="233">
        <f t="shared" si="11"/>
        <v>10.487584650112867</v>
      </c>
      <c r="G82" s="325">
        <f t="shared" si="9"/>
        <v>39527.1675</v>
      </c>
      <c r="H82" s="323">
        <v>5.03</v>
      </c>
      <c r="I82" s="229">
        <f t="shared" si="14"/>
        <v>34.37145</v>
      </c>
      <c r="J82" s="238">
        <f t="shared" si="8"/>
        <v>0.15517584650112867</v>
      </c>
      <c r="K82" s="244">
        <f t="shared" si="12"/>
        <v>2.4968224375</v>
      </c>
      <c r="L82" s="230">
        <f t="shared" si="13"/>
        <v>13.675659711037829</v>
      </c>
      <c r="M82" s="245">
        <v>39.949159</v>
      </c>
    </row>
    <row r="83" spans="1:13" s="8" customFormat="1" ht="15">
      <c r="A83" s="215" t="s">
        <v>187</v>
      </c>
      <c r="B83" s="195">
        <v>2200</v>
      </c>
      <c r="C83" s="343">
        <f>Volume!J83</f>
        <v>244.75</v>
      </c>
      <c r="D83" s="385">
        <v>32.05</v>
      </c>
      <c r="E83" s="228">
        <f t="shared" si="10"/>
        <v>70510</v>
      </c>
      <c r="F83" s="233">
        <f t="shared" si="11"/>
        <v>13.0949948927477</v>
      </c>
      <c r="G83" s="325">
        <f t="shared" si="9"/>
        <v>103463.14</v>
      </c>
      <c r="H83" s="323">
        <v>6.12</v>
      </c>
      <c r="I83" s="229">
        <f t="shared" si="14"/>
        <v>47.0287</v>
      </c>
      <c r="J83" s="238">
        <f t="shared" si="8"/>
        <v>0.19214994892747703</v>
      </c>
      <c r="K83" s="244">
        <f t="shared" si="12"/>
        <v>4.429697625</v>
      </c>
      <c r="L83" s="230">
        <f t="shared" si="13"/>
        <v>24.262453121395605</v>
      </c>
      <c r="M83" s="225">
        <v>70.875162</v>
      </c>
    </row>
    <row r="84" spans="1:13" s="8" customFormat="1" ht="15">
      <c r="A84" s="215" t="s">
        <v>162</v>
      </c>
      <c r="B84" s="195">
        <v>5900</v>
      </c>
      <c r="C84" s="343">
        <f>Volume!J84</f>
        <v>63.95</v>
      </c>
      <c r="D84" s="385">
        <v>6.94</v>
      </c>
      <c r="E84" s="228">
        <f t="shared" si="10"/>
        <v>40946</v>
      </c>
      <c r="F84" s="233">
        <f t="shared" si="11"/>
        <v>10.852228303362002</v>
      </c>
      <c r="G84" s="325">
        <f t="shared" si="9"/>
        <v>63697.491500000004</v>
      </c>
      <c r="H84" s="323">
        <v>6.03</v>
      </c>
      <c r="I84" s="229">
        <f t="shared" si="14"/>
        <v>10.796185000000001</v>
      </c>
      <c r="J84" s="238">
        <f t="shared" si="8"/>
        <v>0.16882228303362004</v>
      </c>
      <c r="K84" s="244">
        <f t="shared" si="12"/>
        <v>3.3557253125</v>
      </c>
      <c r="L84" s="230">
        <f t="shared" si="13"/>
        <v>18.38006450447323</v>
      </c>
      <c r="M84" s="245">
        <v>53.691605</v>
      </c>
    </row>
    <row r="85" spans="1:13" s="8" customFormat="1" ht="15">
      <c r="A85" s="215" t="s">
        <v>163</v>
      </c>
      <c r="B85" s="195">
        <v>2090</v>
      </c>
      <c r="C85" s="343">
        <f>Volume!J85</f>
        <v>242.5</v>
      </c>
      <c r="D85" s="385">
        <v>24.74</v>
      </c>
      <c r="E85" s="228">
        <f t="shared" si="10"/>
        <v>51706.6</v>
      </c>
      <c r="F85" s="233">
        <f t="shared" si="11"/>
        <v>10.202061855670102</v>
      </c>
      <c r="G85" s="325">
        <f t="shared" si="9"/>
        <v>77047.85</v>
      </c>
      <c r="H85" s="323">
        <v>5</v>
      </c>
      <c r="I85" s="229">
        <f t="shared" si="14"/>
        <v>36.865</v>
      </c>
      <c r="J85" s="238">
        <f t="shared" si="8"/>
        <v>0.15202061855670104</v>
      </c>
      <c r="K85" s="244">
        <f t="shared" si="12"/>
        <v>2.9877858125</v>
      </c>
      <c r="L85" s="230">
        <f t="shared" si="13"/>
        <v>16.364776865001506</v>
      </c>
      <c r="M85" s="245">
        <v>47.804573</v>
      </c>
    </row>
    <row r="86" spans="1:13" s="9" customFormat="1" ht="15">
      <c r="A86" s="215" t="s">
        <v>137</v>
      </c>
      <c r="B86" s="195">
        <v>3250</v>
      </c>
      <c r="C86" s="343">
        <f>Volume!J86</f>
        <v>140.25</v>
      </c>
      <c r="D86" s="385">
        <v>14.88</v>
      </c>
      <c r="E86" s="228">
        <f t="shared" si="10"/>
        <v>48360</v>
      </c>
      <c r="F86" s="233">
        <f t="shared" si="11"/>
        <v>10.6096256684492</v>
      </c>
      <c r="G86" s="325">
        <f t="shared" si="9"/>
        <v>71150.625</v>
      </c>
      <c r="H86" s="323">
        <v>5</v>
      </c>
      <c r="I86" s="229">
        <f t="shared" si="14"/>
        <v>21.8925</v>
      </c>
      <c r="J86" s="238">
        <f t="shared" si="8"/>
        <v>0.15609625668449198</v>
      </c>
      <c r="K86" s="244">
        <f t="shared" si="12"/>
        <v>2.2220813125</v>
      </c>
      <c r="L86" s="230">
        <f t="shared" si="13"/>
        <v>12.170840594669361</v>
      </c>
      <c r="M86" s="245">
        <v>35.553301</v>
      </c>
    </row>
    <row r="87" spans="1:13" s="9" customFormat="1" ht="15">
      <c r="A87" s="215" t="s">
        <v>50</v>
      </c>
      <c r="B87" s="195">
        <v>450</v>
      </c>
      <c r="C87" s="343">
        <f>Volume!J87</f>
        <v>856.65</v>
      </c>
      <c r="D87" s="385">
        <v>90.9</v>
      </c>
      <c r="E87" s="228">
        <f t="shared" si="10"/>
        <v>40905</v>
      </c>
      <c r="F87" s="233">
        <f t="shared" si="11"/>
        <v>10.611101383295395</v>
      </c>
      <c r="G87" s="325">
        <f t="shared" si="9"/>
        <v>60179.625</v>
      </c>
      <c r="H87" s="323">
        <v>5</v>
      </c>
      <c r="I87" s="229">
        <f t="shared" si="14"/>
        <v>133.7325</v>
      </c>
      <c r="J87" s="238">
        <f t="shared" si="8"/>
        <v>0.15611101383295395</v>
      </c>
      <c r="K87" s="244">
        <f t="shared" si="12"/>
        <v>1.8842114375</v>
      </c>
      <c r="L87" s="230">
        <f t="shared" si="13"/>
        <v>10.320251074279856</v>
      </c>
      <c r="M87" s="245">
        <v>30.147383</v>
      </c>
    </row>
    <row r="88" spans="1:13" s="8" customFormat="1" ht="15">
      <c r="A88" s="215" t="s">
        <v>188</v>
      </c>
      <c r="B88" s="195">
        <v>1050</v>
      </c>
      <c r="C88" s="343">
        <f>Volume!J88</f>
        <v>213.6</v>
      </c>
      <c r="D88" s="385">
        <v>23.23</v>
      </c>
      <c r="E88" s="228">
        <f t="shared" si="10"/>
        <v>24391.5</v>
      </c>
      <c r="F88" s="233">
        <f t="shared" si="11"/>
        <v>10.875468164794007</v>
      </c>
      <c r="G88" s="325">
        <f>(B88*C88)*H88%+E88</f>
        <v>37646.448000000004</v>
      </c>
      <c r="H88" s="323">
        <v>5.91</v>
      </c>
      <c r="I88" s="229">
        <f>G88/B88</f>
        <v>35.85376</v>
      </c>
      <c r="J88" s="238">
        <f t="shared" si="8"/>
        <v>0.1678546816479401</v>
      </c>
      <c r="K88" s="244">
        <f t="shared" si="12"/>
        <v>3.2563146875</v>
      </c>
      <c r="L88" s="230">
        <f t="shared" si="13"/>
        <v>17.83557008679136</v>
      </c>
      <c r="M88" s="225">
        <v>52.101035</v>
      </c>
    </row>
    <row r="89" spans="1:13" s="9" customFormat="1" ht="15">
      <c r="A89" s="215" t="s">
        <v>94</v>
      </c>
      <c r="B89" s="195">
        <v>1200</v>
      </c>
      <c r="C89" s="343">
        <f>Volume!J89</f>
        <v>243.35</v>
      </c>
      <c r="D89" s="385">
        <v>29.25</v>
      </c>
      <c r="E89" s="228">
        <f t="shared" si="10"/>
        <v>35100</v>
      </c>
      <c r="F89" s="233">
        <f t="shared" si="11"/>
        <v>12.019724676392029</v>
      </c>
      <c r="G89" s="325">
        <f t="shared" si="9"/>
        <v>49701</v>
      </c>
      <c r="H89" s="323">
        <v>5</v>
      </c>
      <c r="I89" s="229">
        <f t="shared" si="14"/>
        <v>41.4175</v>
      </c>
      <c r="J89" s="238">
        <f t="shared" si="8"/>
        <v>0.17019724676392026</v>
      </c>
      <c r="K89" s="244">
        <f t="shared" si="12"/>
        <v>3.5270004375</v>
      </c>
      <c r="L89" s="230">
        <f t="shared" si="13"/>
        <v>19.3181769994934</v>
      </c>
      <c r="M89" s="245">
        <v>56.432007</v>
      </c>
    </row>
    <row r="90" spans="1:13" s="8" customFormat="1" ht="15">
      <c r="A90" s="215" t="s">
        <v>241</v>
      </c>
      <c r="B90" s="195">
        <v>650</v>
      </c>
      <c r="C90" s="343">
        <f>Volume!J90</f>
        <v>415.35</v>
      </c>
      <c r="D90" s="385">
        <v>45.44</v>
      </c>
      <c r="E90" s="228">
        <f t="shared" si="10"/>
        <v>29536</v>
      </c>
      <c r="F90" s="233">
        <f t="shared" si="11"/>
        <v>10.940170940170939</v>
      </c>
      <c r="G90" s="325">
        <f t="shared" si="9"/>
        <v>43034.875</v>
      </c>
      <c r="H90" s="323">
        <v>5</v>
      </c>
      <c r="I90" s="229">
        <f t="shared" si="14"/>
        <v>66.2075</v>
      </c>
      <c r="J90" s="238">
        <f t="shared" si="8"/>
        <v>0.1594017094017094</v>
      </c>
      <c r="K90" s="244">
        <f t="shared" si="12"/>
        <v>3.12469575</v>
      </c>
      <c r="L90" s="230">
        <f t="shared" si="13"/>
        <v>17.114663476155233</v>
      </c>
      <c r="M90" s="245">
        <v>49.995132</v>
      </c>
    </row>
    <row r="91" spans="1:13" s="9" customFormat="1" ht="15">
      <c r="A91" s="215" t="s">
        <v>95</v>
      </c>
      <c r="B91" s="195">
        <v>1200</v>
      </c>
      <c r="C91" s="343">
        <f>Volume!J91</f>
        <v>542.3</v>
      </c>
      <c r="D91" s="385">
        <v>58.02</v>
      </c>
      <c r="E91" s="228">
        <f t="shared" si="10"/>
        <v>69624</v>
      </c>
      <c r="F91" s="233">
        <f t="shared" si="11"/>
        <v>10.698875161349807</v>
      </c>
      <c r="G91" s="325">
        <f t="shared" si="9"/>
        <v>102162</v>
      </c>
      <c r="H91" s="323">
        <v>5</v>
      </c>
      <c r="I91" s="229">
        <f t="shared" si="14"/>
        <v>85.135</v>
      </c>
      <c r="J91" s="238">
        <f t="shared" si="8"/>
        <v>0.1569887516134981</v>
      </c>
      <c r="K91" s="244">
        <f t="shared" si="12"/>
        <v>3.1650618125</v>
      </c>
      <c r="L91" s="230">
        <f t="shared" si="13"/>
        <v>17.335757506044363</v>
      </c>
      <c r="M91" s="245">
        <v>50.640989</v>
      </c>
    </row>
    <row r="92" spans="1:13" s="9" customFormat="1" ht="15">
      <c r="A92" s="215" t="s">
        <v>242</v>
      </c>
      <c r="B92" s="195">
        <v>2800</v>
      </c>
      <c r="C92" s="343">
        <f>Volume!J92</f>
        <v>126.35</v>
      </c>
      <c r="D92" s="385">
        <v>14.57</v>
      </c>
      <c r="E92" s="228">
        <f t="shared" si="10"/>
        <v>40796</v>
      </c>
      <c r="F92" s="233">
        <f t="shared" si="11"/>
        <v>11.531460229521171</v>
      </c>
      <c r="G92" s="325">
        <f t="shared" si="9"/>
        <v>61775.153999999995</v>
      </c>
      <c r="H92" s="323">
        <v>5.93</v>
      </c>
      <c r="I92" s="229">
        <f t="shared" si="14"/>
        <v>22.062555</v>
      </c>
      <c r="J92" s="238">
        <f t="shared" si="8"/>
        <v>0.17461460229521172</v>
      </c>
      <c r="K92" s="244">
        <f t="shared" si="12"/>
        <v>3.2619569375</v>
      </c>
      <c r="L92" s="230">
        <f t="shared" si="13"/>
        <v>17.866473962792192</v>
      </c>
      <c r="M92" s="245">
        <v>52.191311</v>
      </c>
    </row>
    <row r="93" spans="1:13" s="9" customFormat="1" ht="15">
      <c r="A93" s="215" t="s">
        <v>243</v>
      </c>
      <c r="B93" s="195">
        <v>300</v>
      </c>
      <c r="C93" s="343">
        <f>Volume!J93</f>
        <v>952.1</v>
      </c>
      <c r="D93" s="385">
        <v>117.67</v>
      </c>
      <c r="E93" s="228">
        <f t="shared" si="10"/>
        <v>35301</v>
      </c>
      <c r="F93" s="233">
        <f t="shared" si="11"/>
        <v>12.358995903791618</v>
      </c>
      <c r="G93" s="325">
        <f t="shared" si="9"/>
        <v>53067.186</v>
      </c>
      <c r="H93" s="323">
        <v>6.22</v>
      </c>
      <c r="I93" s="229">
        <f t="shared" si="14"/>
        <v>176.89062</v>
      </c>
      <c r="J93" s="238">
        <f t="shared" si="8"/>
        <v>0.1857899590379162</v>
      </c>
      <c r="K93" s="244">
        <f t="shared" si="12"/>
        <v>3.53799925</v>
      </c>
      <c r="L93" s="230">
        <f t="shared" si="13"/>
        <v>19.378419976613596</v>
      </c>
      <c r="M93" s="245">
        <v>56.607988</v>
      </c>
    </row>
    <row r="94" spans="1:13" s="9" customFormat="1" ht="15">
      <c r="A94" s="215" t="s">
        <v>244</v>
      </c>
      <c r="B94" s="195">
        <v>800</v>
      </c>
      <c r="C94" s="343">
        <f>Volume!J94</f>
        <v>381.55</v>
      </c>
      <c r="D94" s="385">
        <v>41.12</v>
      </c>
      <c r="E94" s="228">
        <f t="shared" si="10"/>
        <v>32896</v>
      </c>
      <c r="F94" s="233">
        <f t="shared" si="11"/>
        <v>10.777093434674354</v>
      </c>
      <c r="G94" s="325">
        <f t="shared" si="9"/>
        <v>48158</v>
      </c>
      <c r="H94" s="323">
        <v>5</v>
      </c>
      <c r="I94" s="229">
        <f t="shared" si="14"/>
        <v>60.1975</v>
      </c>
      <c r="J94" s="238">
        <f t="shared" si="8"/>
        <v>0.15777093434674352</v>
      </c>
      <c r="K94" s="244">
        <f t="shared" si="12"/>
        <v>2.1790569375</v>
      </c>
      <c r="L94" s="230">
        <f t="shared" si="13"/>
        <v>11.935186387568749</v>
      </c>
      <c r="M94" s="245">
        <v>34.864911</v>
      </c>
    </row>
    <row r="95" spans="1:13" s="9" customFormat="1" ht="15">
      <c r="A95" s="215" t="s">
        <v>252</v>
      </c>
      <c r="B95" s="195">
        <v>700</v>
      </c>
      <c r="C95" s="343">
        <f>Volume!J95</f>
        <v>429.95</v>
      </c>
      <c r="D95" s="385">
        <v>44.74</v>
      </c>
      <c r="E95" s="228">
        <f>D95*B95</f>
        <v>31318</v>
      </c>
      <c r="F95" s="233">
        <f>D95/C95*100</f>
        <v>10.405861146644959</v>
      </c>
      <c r="G95" s="325">
        <f>(B95*C95)*H95%+E95</f>
        <v>48111.847</v>
      </c>
      <c r="H95" s="323">
        <v>5.58</v>
      </c>
      <c r="I95" s="229">
        <f>G95/B95</f>
        <v>68.73121</v>
      </c>
      <c r="J95" s="238">
        <f>I95/C95</f>
        <v>0.1598586114664496</v>
      </c>
      <c r="K95" s="244">
        <f>M95/16</f>
        <v>2.680517625</v>
      </c>
      <c r="L95" s="230">
        <f t="shared" si="13"/>
        <v>14.681799690026738</v>
      </c>
      <c r="M95" s="245">
        <v>42.888282</v>
      </c>
    </row>
    <row r="96" spans="1:13" s="9" customFormat="1" ht="15">
      <c r="A96" s="215" t="s">
        <v>113</v>
      </c>
      <c r="B96" s="195">
        <v>550</v>
      </c>
      <c r="C96" s="343">
        <f>Volume!J96</f>
        <v>552.65</v>
      </c>
      <c r="D96" s="385">
        <v>57.31</v>
      </c>
      <c r="E96" s="228">
        <f t="shared" si="10"/>
        <v>31520.5</v>
      </c>
      <c r="F96" s="233">
        <f t="shared" si="11"/>
        <v>10.370035284538135</v>
      </c>
      <c r="G96" s="325">
        <f t="shared" si="9"/>
        <v>46718.375</v>
      </c>
      <c r="H96" s="323">
        <v>5</v>
      </c>
      <c r="I96" s="229">
        <f t="shared" si="14"/>
        <v>84.9425</v>
      </c>
      <c r="J96" s="238">
        <f t="shared" si="8"/>
        <v>0.15370035284538133</v>
      </c>
      <c r="K96" s="244">
        <f t="shared" si="12"/>
        <v>2.7632916875</v>
      </c>
      <c r="L96" s="230">
        <f t="shared" si="13"/>
        <v>15.135171902102664</v>
      </c>
      <c r="M96" s="245">
        <v>44.212667</v>
      </c>
    </row>
    <row r="97" spans="1:13" s="8" customFormat="1" ht="15">
      <c r="A97" s="215" t="s">
        <v>164</v>
      </c>
      <c r="B97" s="195">
        <v>550</v>
      </c>
      <c r="C97" s="343">
        <f>Volume!J97</f>
        <v>581.45</v>
      </c>
      <c r="D97" s="385">
        <v>61.54</v>
      </c>
      <c r="E97" s="228">
        <f t="shared" si="10"/>
        <v>33847</v>
      </c>
      <c r="F97" s="233">
        <f t="shared" si="11"/>
        <v>10.583885114799207</v>
      </c>
      <c r="G97" s="325">
        <f t="shared" si="9"/>
        <v>54026.22224999999</v>
      </c>
      <c r="H97" s="323">
        <v>6.31</v>
      </c>
      <c r="I97" s="229">
        <f t="shared" si="14"/>
        <v>98.22949499999999</v>
      </c>
      <c r="J97" s="238">
        <f t="shared" si="8"/>
        <v>0.16893885114799206</v>
      </c>
      <c r="K97" s="244">
        <f t="shared" si="12"/>
        <v>3.178301625</v>
      </c>
      <c r="L97" s="230">
        <f t="shared" si="13"/>
        <v>17.408274945678254</v>
      </c>
      <c r="M97" s="245">
        <v>50.852826</v>
      </c>
    </row>
    <row r="98" spans="1:13" s="9" customFormat="1" ht="15">
      <c r="A98" s="215" t="s">
        <v>219</v>
      </c>
      <c r="B98" s="195">
        <v>300</v>
      </c>
      <c r="C98" s="343">
        <f>Volume!J98</f>
        <v>1278.15</v>
      </c>
      <c r="D98" s="385">
        <v>137.05</v>
      </c>
      <c r="E98" s="228">
        <f t="shared" si="10"/>
        <v>41115</v>
      </c>
      <c r="F98" s="233">
        <f t="shared" si="11"/>
        <v>10.72252865469624</v>
      </c>
      <c r="G98" s="325">
        <f t="shared" si="9"/>
        <v>60287.25</v>
      </c>
      <c r="H98" s="323">
        <v>5</v>
      </c>
      <c r="I98" s="229">
        <f t="shared" si="14"/>
        <v>200.9575</v>
      </c>
      <c r="J98" s="238">
        <f t="shared" si="8"/>
        <v>0.1572252865469624</v>
      </c>
      <c r="K98" s="244">
        <f t="shared" si="12"/>
        <v>2.1132621875</v>
      </c>
      <c r="L98" s="230">
        <f t="shared" si="13"/>
        <v>11.57481370016462</v>
      </c>
      <c r="M98" s="245">
        <v>33.812195</v>
      </c>
    </row>
    <row r="99" spans="1:13" s="9" customFormat="1" ht="15">
      <c r="A99" s="215" t="s">
        <v>233</v>
      </c>
      <c r="B99" s="195">
        <v>3350</v>
      </c>
      <c r="C99" s="343">
        <f>Volume!J99</f>
        <v>67.25</v>
      </c>
      <c r="D99" s="385">
        <v>7.34</v>
      </c>
      <c r="E99" s="228">
        <f>D99*B99</f>
        <v>24589</v>
      </c>
      <c r="F99" s="233">
        <f>D99/C99*100</f>
        <v>10.91449814126394</v>
      </c>
      <c r="G99" s="325">
        <f>(B99*C99)*H99%+E99</f>
        <v>35853.375</v>
      </c>
      <c r="H99" s="323">
        <v>5</v>
      </c>
      <c r="I99" s="229">
        <f>G99/B99</f>
        <v>10.7025</v>
      </c>
      <c r="J99" s="238">
        <f>I99/C99</f>
        <v>0.1591449814126394</v>
      </c>
      <c r="K99" s="244">
        <f>M99/16</f>
        <v>2.0015230625</v>
      </c>
      <c r="L99" s="230">
        <f t="shared" si="13"/>
        <v>10.962793306980725</v>
      </c>
      <c r="M99" s="245">
        <v>32.024369</v>
      </c>
    </row>
    <row r="100" spans="1:13" s="9" customFormat="1" ht="15">
      <c r="A100" s="215" t="s">
        <v>253</v>
      </c>
      <c r="B100" s="195">
        <v>2700</v>
      </c>
      <c r="C100" s="343">
        <f>Volume!J100</f>
        <v>86.7</v>
      </c>
      <c r="D100" s="385">
        <v>9.25</v>
      </c>
      <c r="E100" s="228">
        <f>D100*B100</f>
        <v>24975</v>
      </c>
      <c r="F100" s="233">
        <f>D100/C100*100</f>
        <v>10.668973471741637</v>
      </c>
      <c r="G100" s="325">
        <f>(B100*C100)*H100%+E100</f>
        <v>40495.167</v>
      </c>
      <c r="H100" s="323">
        <v>6.63</v>
      </c>
      <c r="I100" s="229">
        <f>G100/B100</f>
        <v>14.99821</v>
      </c>
      <c r="J100" s="238">
        <f>I100/C100</f>
        <v>0.17298973471741638</v>
      </c>
      <c r="K100" s="244">
        <f>M100/16</f>
        <v>2.681146625</v>
      </c>
      <c r="L100" s="230">
        <f t="shared" si="13"/>
        <v>14.685244864913445</v>
      </c>
      <c r="M100" s="245">
        <v>42.898346</v>
      </c>
    </row>
    <row r="101" spans="1:13" s="9" customFormat="1" ht="15">
      <c r="A101" s="215" t="s">
        <v>220</v>
      </c>
      <c r="B101" s="195">
        <v>600</v>
      </c>
      <c r="C101" s="343">
        <f>Volume!J101</f>
        <v>478</v>
      </c>
      <c r="D101" s="207">
        <v>48.57</v>
      </c>
      <c r="E101" s="228">
        <f t="shared" si="10"/>
        <v>29142</v>
      </c>
      <c r="F101" s="233">
        <f t="shared" si="11"/>
        <v>10.161087866108787</v>
      </c>
      <c r="G101" s="325">
        <f t="shared" si="9"/>
        <v>43482</v>
      </c>
      <c r="H101" s="323">
        <v>5</v>
      </c>
      <c r="I101" s="229">
        <f t="shared" si="14"/>
        <v>72.47</v>
      </c>
      <c r="J101" s="238">
        <f t="shared" si="8"/>
        <v>0.15161087866108786</v>
      </c>
      <c r="K101" s="244">
        <f t="shared" si="12"/>
        <v>2.1328536875</v>
      </c>
      <c r="L101" s="230">
        <f t="shared" si="13"/>
        <v>11.682120765018244</v>
      </c>
      <c r="M101" s="245">
        <v>34.125659</v>
      </c>
    </row>
    <row r="102" spans="1:13" s="9" customFormat="1" ht="15">
      <c r="A102" s="215" t="s">
        <v>221</v>
      </c>
      <c r="B102" s="195">
        <v>500</v>
      </c>
      <c r="C102" s="343">
        <f>Volume!J102</f>
        <v>1248.2</v>
      </c>
      <c r="D102" s="207">
        <v>132.42</v>
      </c>
      <c r="E102" s="228">
        <f t="shared" si="10"/>
        <v>66210</v>
      </c>
      <c r="F102" s="233">
        <f t="shared" si="11"/>
        <v>10.608876782566895</v>
      </c>
      <c r="G102" s="325">
        <f t="shared" si="9"/>
        <v>97415</v>
      </c>
      <c r="H102" s="323">
        <v>5</v>
      </c>
      <c r="I102" s="229">
        <f t="shared" si="14"/>
        <v>194.83</v>
      </c>
      <c r="J102" s="238">
        <f t="shared" si="8"/>
        <v>0.15608876782566897</v>
      </c>
      <c r="K102" s="244">
        <f t="shared" si="12"/>
        <v>2.15979575</v>
      </c>
      <c r="L102" s="230">
        <f t="shared" si="13"/>
        <v>11.829688518787883</v>
      </c>
      <c r="M102" s="245">
        <v>34.556732</v>
      </c>
    </row>
    <row r="103" spans="1:13" s="8" customFormat="1" ht="15">
      <c r="A103" s="215" t="s">
        <v>51</v>
      </c>
      <c r="B103" s="195">
        <v>1600</v>
      </c>
      <c r="C103" s="343">
        <f>Volume!J103</f>
        <v>165</v>
      </c>
      <c r="D103" s="207">
        <v>17.5</v>
      </c>
      <c r="E103" s="228">
        <f t="shared" si="10"/>
        <v>28000</v>
      </c>
      <c r="F103" s="233">
        <f t="shared" si="11"/>
        <v>10.606060606060606</v>
      </c>
      <c r="G103" s="325">
        <f t="shared" si="9"/>
        <v>41200</v>
      </c>
      <c r="H103" s="323">
        <v>5</v>
      </c>
      <c r="I103" s="229">
        <f t="shared" si="14"/>
        <v>25.75</v>
      </c>
      <c r="J103" s="238">
        <f t="shared" si="8"/>
        <v>0.15606060606060607</v>
      </c>
      <c r="K103" s="244">
        <f t="shared" si="12"/>
        <v>2.4989243125</v>
      </c>
      <c r="L103" s="230">
        <f t="shared" si="13"/>
        <v>13.687172154543388</v>
      </c>
      <c r="M103" s="245">
        <v>39.982789</v>
      </c>
    </row>
    <row r="104" spans="1:13" s="8" customFormat="1" ht="15">
      <c r="A104" s="215" t="s">
        <v>245</v>
      </c>
      <c r="B104" s="195">
        <v>375</v>
      </c>
      <c r="C104" s="343">
        <f>Volume!J104</f>
        <v>1329.75</v>
      </c>
      <c r="D104" s="207">
        <v>130.61</v>
      </c>
      <c r="E104" s="228">
        <f t="shared" si="10"/>
        <v>48978.75000000001</v>
      </c>
      <c r="F104" s="233">
        <f t="shared" si="11"/>
        <v>9.822147020116564</v>
      </c>
      <c r="G104" s="325">
        <f t="shared" si="9"/>
        <v>75158.203125</v>
      </c>
      <c r="H104" s="323">
        <v>5.25</v>
      </c>
      <c r="I104" s="229">
        <f t="shared" si="14"/>
        <v>200.421875</v>
      </c>
      <c r="J104" s="238">
        <f t="shared" si="8"/>
        <v>0.15072147020116564</v>
      </c>
      <c r="K104" s="244">
        <f t="shared" si="12"/>
        <v>2.4347006875</v>
      </c>
      <c r="L104" s="230">
        <f t="shared" si="13"/>
        <v>13.335404873170862</v>
      </c>
      <c r="M104" s="245">
        <v>38.955211</v>
      </c>
    </row>
    <row r="105" spans="1:13" s="8" customFormat="1" ht="15">
      <c r="A105" s="215" t="s">
        <v>196</v>
      </c>
      <c r="B105" s="195">
        <v>1500</v>
      </c>
      <c r="C105" s="343">
        <f>Volume!J105</f>
        <v>210</v>
      </c>
      <c r="D105" s="207">
        <v>26.63</v>
      </c>
      <c r="E105" s="228">
        <f t="shared" si="10"/>
        <v>39945</v>
      </c>
      <c r="F105" s="233">
        <f t="shared" si="11"/>
        <v>12.680952380952382</v>
      </c>
      <c r="G105" s="325">
        <f t="shared" si="9"/>
        <v>63601.5</v>
      </c>
      <c r="H105" s="323">
        <v>7.51</v>
      </c>
      <c r="I105" s="229">
        <f t="shared" si="14"/>
        <v>42.401</v>
      </c>
      <c r="J105" s="238">
        <f t="shared" si="8"/>
        <v>0.20190952380952382</v>
      </c>
      <c r="K105" s="244">
        <f t="shared" si="12"/>
        <v>4.420380625</v>
      </c>
      <c r="L105" s="230">
        <f t="shared" si="13"/>
        <v>24.211421810712846</v>
      </c>
      <c r="M105" s="225">
        <v>70.72609</v>
      </c>
    </row>
    <row r="106" spans="1:13" s="8" customFormat="1" ht="15">
      <c r="A106" s="215" t="s">
        <v>197</v>
      </c>
      <c r="B106" s="195">
        <v>850</v>
      </c>
      <c r="C106" s="343">
        <f>Volume!J106</f>
        <v>320.45</v>
      </c>
      <c r="D106" s="207">
        <v>67.04</v>
      </c>
      <c r="E106" s="228">
        <f t="shared" si="10"/>
        <v>56984.00000000001</v>
      </c>
      <c r="F106" s="233">
        <f t="shared" si="11"/>
        <v>20.92058043376502</v>
      </c>
      <c r="G106" s="325">
        <f t="shared" si="9"/>
        <v>70603.125</v>
      </c>
      <c r="H106" s="323">
        <v>5</v>
      </c>
      <c r="I106" s="229">
        <f t="shared" si="14"/>
        <v>83.0625</v>
      </c>
      <c r="J106" s="238">
        <f t="shared" si="8"/>
        <v>0.25920580433765017</v>
      </c>
      <c r="K106" s="244">
        <f t="shared" si="12"/>
        <v>4.458951375</v>
      </c>
      <c r="L106" s="230">
        <f t="shared" si="13"/>
        <v>24.42268250906177</v>
      </c>
      <c r="M106" s="225">
        <v>71.343222</v>
      </c>
    </row>
    <row r="107" spans="1:13" s="8" customFormat="1" ht="15">
      <c r="A107" s="215" t="s">
        <v>165</v>
      </c>
      <c r="B107" s="195">
        <v>875</v>
      </c>
      <c r="C107" s="343">
        <f>Volume!J107</f>
        <v>525.15</v>
      </c>
      <c r="D107" s="207">
        <v>63.62</v>
      </c>
      <c r="E107" s="228">
        <f t="shared" si="10"/>
        <v>55667.5</v>
      </c>
      <c r="F107" s="233">
        <f t="shared" si="11"/>
        <v>12.114633914119775</v>
      </c>
      <c r="G107" s="325">
        <f t="shared" si="9"/>
        <v>90727.826875</v>
      </c>
      <c r="H107" s="323">
        <v>7.63</v>
      </c>
      <c r="I107" s="229">
        <f t="shared" si="14"/>
        <v>103.688945</v>
      </c>
      <c r="J107" s="238">
        <f t="shared" si="8"/>
        <v>0.19744633914119777</v>
      </c>
      <c r="K107" s="244">
        <f t="shared" si="12"/>
        <v>4.041244625</v>
      </c>
      <c r="L107" s="230">
        <f t="shared" si="13"/>
        <v>22.13480841509006</v>
      </c>
      <c r="M107" s="245">
        <v>64.659914</v>
      </c>
    </row>
    <row r="108" spans="1:13" s="8" customFormat="1" ht="15">
      <c r="A108" s="215" t="s">
        <v>166</v>
      </c>
      <c r="B108" s="195">
        <v>450</v>
      </c>
      <c r="C108" s="343">
        <f>Volume!J108</f>
        <v>999.15</v>
      </c>
      <c r="D108" s="207">
        <v>104.97</v>
      </c>
      <c r="E108" s="228">
        <f t="shared" si="10"/>
        <v>47236.5</v>
      </c>
      <c r="F108" s="233">
        <f t="shared" si="11"/>
        <v>10.505930040534455</v>
      </c>
      <c r="G108" s="325">
        <f t="shared" si="9"/>
        <v>69717.375</v>
      </c>
      <c r="H108" s="323">
        <v>5</v>
      </c>
      <c r="I108" s="229">
        <f t="shared" si="14"/>
        <v>154.9275</v>
      </c>
      <c r="J108" s="238">
        <f t="shared" si="8"/>
        <v>0.15505930040534455</v>
      </c>
      <c r="K108" s="244">
        <f t="shared" si="12"/>
        <v>2.0086185625</v>
      </c>
      <c r="L108" s="230">
        <f t="shared" si="13"/>
        <v>11.001656961048504</v>
      </c>
      <c r="M108" s="245">
        <v>32.137897</v>
      </c>
    </row>
    <row r="109" spans="1:13" s="8" customFormat="1" ht="15">
      <c r="A109" s="215" t="s">
        <v>231</v>
      </c>
      <c r="B109" s="195">
        <v>250</v>
      </c>
      <c r="C109" s="343">
        <f>Volume!J109</f>
        <v>1412.3</v>
      </c>
      <c r="D109" s="207">
        <v>181.08</v>
      </c>
      <c r="E109" s="228">
        <f>D109*B109</f>
        <v>45270</v>
      </c>
      <c r="F109" s="233">
        <f>D109/C109*100</f>
        <v>12.82163846208313</v>
      </c>
      <c r="G109" s="325">
        <f>(B109*C109)*H109%+E109</f>
        <v>67902.1075</v>
      </c>
      <c r="H109" s="323">
        <v>6.41</v>
      </c>
      <c r="I109" s="229">
        <f>G109/B109</f>
        <v>271.60843</v>
      </c>
      <c r="J109" s="238">
        <f>I109/C109</f>
        <v>0.19231638462083128</v>
      </c>
      <c r="K109" s="244">
        <f>M109/16</f>
        <v>3.7456180625</v>
      </c>
      <c r="L109" s="230">
        <f t="shared" si="13"/>
        <v>20.51559504630045</v>
      </c>
      <c r="M109" s="245">
        <v>59.929889</v>
      </c>
    </row>
    <row r="110" spans="1:13" s="9" customFormat="1" ht="15">
      <c r="A110" s="215" t="s">
        <v>246</v>
      </c>
      <c r="B110" s="195">
        <v>200</v>
      </c>
      <c r="C110" s="343">
        <f>Volume!J110</f>
        <v>1463.75</v>
      </c>
      <c r="D110" s="207">
        <v>153.54</v>
      </c>
      <c r="E110" s="228">
        <f t="shared" si="10"/>
        <v>30708</v>
      </c>
      <c r="F110" s="233">
        <f t="shared" si="11"/>
        <v>10.489496157130656</v>
      </c>
      <c r="G110" s="325">
        <f>(B110*C110)*H110%+E110</f>
        <v>47775.325</v>
      </c>
      <c r="H110" s="323">
        <v>5.83</v>
      </c>
      <c r="I110" s="229">
        <f>G110/B110</f>
        <v>238.876625</v>
      </c>
      <c r="J110" s="238">
        <f>I110/C110</f>
        <v>0.16319496157130656</v>
      </c>
      <c r="K110" s="244">
        <f>M110/16</f>
        <v>3.165958875</v>
      </c>
      <c r="L110" s="230">
        <f t="shared" si="13"/>
        <v>17.340670919711783</v>
      </c>
      <c r="M110" s="245">
        <v>50.655342</v>
      </c>
    </row>
    <row r="111" spans="1:13" s="8" customFormat="1" ht="15">
      <c r="A111" s="215" t="s">
        <v>105</v>
      </c>
      <c r="B111" s="195">
        <v>7600</v>
      </c>
      <c r="C111" s="343">
        <f>Volume!J111</f>
        <v>82.5</v>
      </c>
      <c r="D111" s="207">
        <v>8.85</v>
      </c>
      <c r="E111" s="228">
        <f t="shared" si="10"/>
        <v>67260</v>
      </c>
      <c r="F111" s="233">
        <f t="shared" si="11"/>
        <v>10.727272727272727</v>
      </c>
      <c r="G111" s="325">
        <f t="shared" si="9"/>
        <v>102434.70000000001</v>
      </c>
      <c r="H111" s="323">
        <v>5.61</v>
      </c>
      <c r="I111" s="229">
        <f t="shared" si="14"/>
        <v>13.478250000000001</v>
      </c>
      <c r="J111" s="238">
        <f t="shared" si="8"/>
        <v>0.16337272727272728</v>
      </c>
      <c r="K111" s="244">
        <f t="shared" si="12"/>
        <v>3.5810650625</v>
      </c>
      <c r="L111" s="230">
        <f t="shared" si="13"/>
        <v>19.614301146248977</v>
      </c>
      <c r="M111" s="245">
        <v>57.297041</v>
      </c>
    </row>
    <row r="112" spans="1:13" s="9" customFormat="1" ht="15">
      <c r="A112" s="215" t="s">
        <v>167</v>
      </c>
      <c r="B112" s="195">
        <v>1350</v>
      </c>
      <c r="C112" s="343">
        <f>Volume!J112</f>
        <v>225.15</v>
      </c>
      <c r="D112" s="207">
        <v>24.23</v>
      </c>
      <c r="E112" s="228">
        <f t="shared" si="10"/>
        <v>32710.5</v>
      </c>
      <c r="F112" s="233">
        <f t="shared" si="11"/>
        <v>10.761714412613813</v>
      </c>
      <c r="G112" s="325">
        <f t="shared" si="9"/>
        <v>47908.125</v>
      </c>
      <c r="H112" s="323">
        <v>5</v>
      </c>
      <c r="I112" s="229">
        <f t="shared" si="14"/>
        <v>35.4875</v>
      </c>
      <c r="J112" s="238">
        <f t="shared" si="8"/>
        <v>0.15761714412613811</v>
      </c>
      <c r="K112" s="244">
        <f t="shared" si="12"/>
        <v>2.1528548125</v>
      </c>
      <c r="L112" s="230">
        <f t="shared" si="13"/>
        <v>11.79167143839805</v>
      </c>
      <c r="M112" s="245">
        <v>34.445677</v>
      </c>
    </row>
    <row r="113" spans="1:13" s="9" customFormat="1" ht="15">
      <c r="A113" s="215" t="s">
        <v>224</v>
      </c>
      <c r="B113" s="195">
        <v>412</v>
      </c>
      <c r="C113" s="343">
        <f>Volume!J113</f>
        <v>832.9</v>
      </c>
      <c r="D113" s="207">
        <v>88.08</v>
      </c>
      <c r="E113" s="228">
        <f t="shared" si="10"/>
        <v>36288.96</v>
      </c>
      <c r="F113" s="233">
        <f t="shared" si="11"/>
        <v>10.575099051506784</v>
      </c>
      <c r="G113" s="325">
        <f t="shared" si="9"/>
        <v>53446.7</v>
      </c>
      <c r="H113" s="323">
        <v>5</v>
      </c>
      <c r="I113" s="229">
        <f t="shared" si="14"/>
        <v>129.725</v>
      </c>
      <c r="J113" s="238">
        <f t="shared" si="8"/>
        <v>0.15575099051506783</v>
      </c>
      <c r="K113" s="244">
        <f t="shared" si="12"/>
        <v>2.5992279375</v>
      </c>
      <c r="L113" s="230">
        <f t="shared" si="13"/>
        <v>14.23655773466378</v>
      </c>
      <c r="M113" s="245">
        <v>41.587647</v>
      </c>
    </row>
    <row r="114" spans="1:13" s="9" customFormat="1" ht="15">
      <c r="A114" s="215" t="s">
        <v>247</v>
      </c>
      <c r="B114" s="195">
        <v>800</v>
      </c>
      <c r="C114" s="343">
        <f>Volume!J114</f>
        <v>563.5</v>
      </c>
      <c r="D114" s="207">
        <v>59.42</v>
      </c>
      <c r="E114" s="228">
        <f t="shared" si="10"/>
        <v>47536</v>
      </c>
      <c r="F114" s="233">
        <f t="shared" si="11"/>
        <v>10.544809228039043</v>
      </c>
      <c r="G114" s="325">
        <f t="shared" si="9"/>
        <v>70076</v>
      </c>
      <c r="H114" s="323">
        <v>5</v>
      </c>
      <c r="I114" s="229">
        <f t="shared" si="14"/>
        <v>87.595</v>
      </c>
      <c r="J114" s="238">
        <f t="shared" si="8"/>
        <v>0.15544809228039042</v>
      </c>
      <c r="K114" s="244">
        <f t="shared" si="12"/>
        <v>2.5324423125</v>
      </c>
      <c r="L114" s="230">
        <f t="shared" si="13"/>
        <v>13.870757801367972</v>
      </c>
      <c r="M114" s="245">
        <v>40.519077</v>
      </c>
    </row>
    <row r="115" spans="1:13" s="9" customFormat="1" ht="15">
      <c r="A115" s="215" t="s">
        <v>201</v>
      </c>
      <c r="B115" s="195">
        <v>675</v>
      </c>
      <c r="C115" s="343">
        <f>Volume!J115</f>
        <v>473.05</v>
      </c>
      <c r="D115" s="207">
        <v>51.28</v>
      </c>
      <c r="E115" s="228">
        <f t="shared" si="10"/>
        <v>34614</v>
      </c>
      <c r="F115" s="233">
        <f t="shared" si="11"/>
        <v>10.840291723919247</v>
      </c>
      <c r="G115" s="325">
        <f>(B115*C115)*H115%+E115</f>
        <v>52942.32225</v>
      </c>
      <c r="H115" s="323">
        <v>5.74</v>
      </c>
      <c r="I115" s="229">
        <f>G115/B115</f>
        <v>78.43307</v>
      </c>
      <c r="J115" s="238">
        <f>I115/C115</f>
        <v>0.16580291723919247</v>
      </c>
      <c r="K115" s="244">
        <f>M115/16</f>
        <v>2.6889045</v>
      </c>
      <c r="L115" s="230">
        <f>K115*SQRT(30)</f>
        <v>14.7277364962715</v>
      </c>
      <c r="M115" s="245">
        <v>43.022472</v>
      </c>
    </row>
    <row r="116" spans="1:13" s="9" customFormat="1" ht="15">
      <c r="A116" s="215" t="s">
        <v>222</v>
      </c>
      <c r="B116" s="195">
        <v>275</v>
      </c>
      <c r="C116" s="343">
        <f>Volume!J116</f>
        <v>716.75</v>
      </c>
      <c r="D116" s="207">
        <v>75.81</v>
      </c>
      <c r="E116" s="228">
        <f t="shared" si="10"/>
        <v>20847.75</v>
      </c>
      <c r="F116" s="233">
        <f t="shared" si="11"/>
        <v>10.576909661667248</v>
      </c>
      <c r="G116" s="325">
        <f aca="true" t="shared" si="15" ref="G116:G125">(B116*C116)*H116%+E116</f>
        <v>30703.0625</v>
      </c>
      <c r="H116" s="323">
        <v>5</v>
      </c>
      <c r="I116" s="229">
        <f t="shared" si="14"/>
        <v>111.6475</v>
      </c>
      <c r="J116" s="238">
        <f aca="true" t="shared" si="16" ref="J116:J125">I116/C116</f>
        <v>0.15576909661667246</v>
      </c>
      <c r="K116" s="244">
        <f aca="true" t="shared" si="17" ref="K116:K125">M116/16</f>
        <v>2.6827099375</v>
      </c>
      <c r="L116" s="230">
        <f aca="true" t="shared" si="18" ref="L116:L126">K116*SQRT(30)</f>
        <v>14.693807480120244</v>
      </c>
      <c r="M116" s="245">
        <v>42.923359</v>
      </c>
    </row>
    <row r="117" spans="1:13" s="8" customFormat="1" ht="15">
      <c r="A117" s="215" t="s">
        <v>133</v>
      </c>
      <c r="B117" s="195">
        <v>250</v>
      </c>
      <c r="C117" s="343">
        <f>Volume!J117</f>
        <v>1148.1</v>
      </c>
      <c r="D117" s="207">
        <v>123.17</v>
      </c>
      <c r="E117" s="228">
        <f t="shared" si="10"/>
        <v>30792.5</v>
      </c>
      <c r="F117" s="233">
        <f t="shared" si="11"/>
        <v>10.728159567981885</v>
      </c>
      <c r="G117" s="325">
        <f t="shared" si="15"/>
        <v>45143.75</v>
      </c>
      <c r="H117" s="323">
        <v>5</v>
      </c>
      <c r="I117" s="229">
        <f t="shared" si="14"/>
        <v>180.575</v>
      </c>
      <c r="J117" s="238">
        <f t="shared" si="16"/>
        <v>0.15728159567981884</v>
      </c>
      <c r="K117" s="244">
        <f t="shared" si="17"/>
        <v>2.157612375</v>
      </c>
      <c r="L117" s="230">
        <f t="shared" si="18"/>
        <v>11.817729681397955</v>
      </c>
      <c r="M117" s="245">
        <v>34.521798</v>
      </c>
    </row>
    <row r="118" spans="1:13" s="8" customFormat="1" ht="15">
      <c r="A118" s="215" t="s">
        <v>248</v>
      </c>
      <c r="B118" s="195">
        <v>411</v>
      </c>
      <c r="C118" s="343">
        <f>Volume!J118</f>
        <v>763.5</v>
      </c>
      <c r="D118" s="207">
        <v>82.15</v>
      </c>
      <c r="E118" s="228">
        <f t="shared" si="10"/>
        <v>33763.65</v>
      </c>
      <c r="F118" s="233">
        <f t="shared" si="11"/>
        <v>10.759659462999347</v>
      </c>
      <c r="G118" s="325">
        <f t="shared" si="15"/>
        <v>51148.0869</v>
      </c>
      <c r="H118" s="323">
        <v>5.54</v>
      </c>
      <c r="I118" s="229">
        <f t="shared" si="14"/>
        <v>124.4479</v>
      </c>
      <c r="J118" s="238">
        <f t="shared" si="16"/>
        <v>0.16299659462999347</v>
      </c>
      <c r="K118" s="244">
        <f t="shared" si="17"/>
        <v>3.1466180625</v>
      </c>
      <c r="L118" s="230">
        <f t="shared" si="18"/>
        <v>17.234736926844505</v>
      </c>
      <c r="M118" s="225">
        <v>50.345889</v>
      </c>
    </row>
    <row r="119" spans="1:13" s="9" customFormat="1" ht="15">
      <c r="A119" s="215" t="s">
        <v>189</v>
      </c>
      <c r="B119" s="195">
        <v>2950</v>
      </c>
      <c r="C119" s="343">
        <f>Volume!J119</f>
        <v>98.65</v>
      </c>
      <c r="D119" s="207">
        <v>13.06</v>
      </c>
      <c r="E119" s="228">
        <f t="shared" si="10"/>
        <v>38527</v>
      </c>
      <c r="F119" s="233">
        <f t="shared" si="11"/>
        <v>13.238722757222504</v>
      </c>
      <c r="G119" s="325">
        <f t="shared" si="15"/>
        <v>54503.86075</v>
      </c>
      <c r="H119" s="323">
        <v>5.49</v>
      </c>
      <c r="I119" s="229">
        <f t="shared" si="14"/>
        <v>18.475885</v>
      </c>
      <c r="J119" s="238">
        <f t="shared" si="16"/>
        <v>0.18728722757222505</v>
      </c>
      <c r="K119" s="244">
        <f t="shared" si="17"/>
        <v>4.322263375</v>
      </c>
      <c r="L119" s="230">
        <f t="shared" si="18"/>
        <v>23.674011499659112</v>
      </c>
      <c r="M119" s="225">
        <v>69.156214</v>
      </c>
    </row>
    <row r="120" spans="1:13" s="8" customFormat="1" ht="15">
      <c r="A120" s="215" t="s">
        <v>96</v>
      </c>
      <c r="B120" s="195">
        <v>4200</v>
      </c>
      <c r="C120" s="343">
        <f>Volume!J120</f>
        <v>134.9</v>
      </c>
      <c r="D120" s="207">
        <v>14.38</v>
      </c>
      <c r="E120" s="228">
        <f t="shared" si="10"/>
        <v>60396</v>
      </c>
      <c r="F120" s="233">
        <f t="shared" si="11"/>
        <v>10.65974796145293</v>
      </c>
      <c r="G120" s="325">
        <f t="shared" si="15"/>
        <v>88725</v>
      </c>
      <c r="H120" s="323">
        <v>5</v>
      </c>
      <c r="I120" s="229">
        <f t="shared" si="14"/>
        <v>21.125</v>
      </c>
      <c r="J120" s="238">
        <f t="shared" si="16"/>
        <v>0.15659747961452927</v>
      </c>
      <c r="K120" s="244">
        <f t="shared" si="17"/>
        <v>3.4590510625</v>
      </c>
      <c r="L120" s="230">
        <f t="shared" si="18"/>
        <v>18.946002944934623</v>
      </c>
      <c r="M120" s="245">
        <v>55.344817</v>
      </c>
    </row>
    <row r="121" spans="1:13" s="8" customFormat="1" ht="15">
      <c r="A121" s="215" t="s">
        <v>168</v>
      </c>
      <c r="B121" s="195">
        <v>900</v>
      </c>
      <c r="C121" s="343">
        <f>Volume!J121</f>
        <v>505.2</v>
      </c>
      <c r="D121" s="207">
        <v>54</v>
      </c>
      <c r="E121" s="228">
        <f t="shared" si="10"/>
        <v>48600</v>
      </c>
      <c r="F121" s="233">
        <f t="shared" si="11"/>
        <v>10.688836104513065</v>
      </c>
      <c r="G121" s="325">
        <f t="shared" si="15"/>
        <v>71334</v>
      </c>
      <c r="H121" s="323">
        <v>5</v>
      </c>
      <c r="I121" s="229">
        <f t="shared" si="14"/>
        <v>79.26</v>
      </c>
      <c r="J121" s="238">
        <f t="shared" si="16"/>
        <v>0.15688836104513065</v>
      </c>
      <c r="K121" s="244">
        <f t="shared" si="17"/>
        <v>2.4513904375</v>
      </c>
      <c r="L121" s="230">
        <f t="shared" si="18"/>
        <v>13.426818398712081</v>
      </c>
      <c r="M121" s="245">
        <v>39.222247</v>
      </c>
    </row>
    <row r="122" spans="1:13" s="8" customFormat="1" ht="15">
      <c r="A122" s="215" t="s">
        <v>169</v>
      </c>
      <c r="B122" s="195">
        <v>6900</v>
      </c>
      <c r="C122" s="343">
        <f>Volume!J122</f>
        <v>53</v>
      </c>
      <c r="D122" s="207">
        <v>5.63</v>
      </c>
      <c r="E122" s="228">
        <f t="shared" si="10"/>
        <v>38847</v>
      </c>
      <c r="F122" s="233">
        <f t="shared" si="11"/>
        <v>10.622641509433963</v>
      </c>
      <c r="G122" s="325">
        <f t="shared" si="15"/>
        <v>57387.990000000005</v>
      </c>
      <c r="H122" s="323">
        <v>5.07</v>
      </c>
      <c r="I122" s="229">
        <f t="shared" si="14"/>
        <v>8.3171</v>
      </c>
      <c r="J122" s="238">
        <f t="shared" si="16"/>
        <v>0.15692641509433963</v>
      </c>
      <c r="K122" s="244">
        <f t="shared" si="17"/>
        <v>2.823169</v>
      </c>
      <c r="L122" s="230">
        <f t="shared" si="18"/>
        <v>15.463133449493023</v>
      </c>
      <c r="M122" s="245">
        <v>45.170704</v>
      </c>
    </row>
    <row r="123" spans="1:13" s="9" customFormat="1" ht="15">
      <c r="A123" s="215" t="s">
        <v>170</v>
      </c>
      <c r="B123" s="195">
        <v>525</v>
      </c>
      <c r="C123" s="343">
        <f>Volume!J123</f>
        <v>438.15</v>
      </c>
      <c r="D123" s="207">
        <v>47.66</v>
      </c>
      <c r="E123" s="228">
        <f t="shared" si="10"/>
        <v>25021.5</v>
      </c>
      <c r="F123" s="233">
        <f t="shared" si="11"/>
        <v>10.877553349309597</v>
      </c>
      <c r="G123" s="325">
        <f t="shared" si="15"/>
        <v>38846.227875</v>
      </c>
      <c r="H123" s="323">
        <v>6.01</v>
      </c>
      <c r="I123" s="229">
        <f t="shared" si="14"/>
        <v>73.992815</v>
      </c>
      <c r="J123" s="238">
        <f t="shared" si="16"/>
        <v>0.16887553349309598</v>
      </c>
      <c r="K123" s="244">
        <f t="shared" si="17"/>
        <v>2.756080625</v>
      </c>
      <c r="L123" s="230">
        <f t="shared" si="18"/>
        <v>15.095675286154368</v>
      </c>
      <c r="M123" s="245">
        <v>44.09729</v>
      </c>
    </row>
    <row r="124" spans="1:13" s="8" customFormat="1" ht="15">
      <c r="A124" s="215" t="s">
        <v>52</v>
      </c>
      <c r="B124" s="195">
        <v>600</v>
      </c>
      <c r="C124" s="343">
        <f>Volume!J124</f>
        <v>585.1</v>
      </c>
      <c r="D124" s="207">
        <v>61.03</v>
      </c>
      <c r="E124" s="228">
        <f t="shared" si="10"/>
        <v>36618</v>
      </c>
      <c r="F124" s="233">
        <f t="shared" si="11"/>
        <v>10.430695607588445</v>
      </c>
      <c r="G124" s="325">
        <f t="shared" si="15"/>
        <v>54171</v>
      </c>
      <c r="H124" s="323">
        <v>5</v>
      </c>
      <c r="I124" s="229">
        <f t="shared" si="14"/>
        <v>90.285</v>
      </c>
      <c r="J124" s="238">
        <f t="shared" si="16"/>
        <v>0.15430695607588446</v>
      </c>
      <c r="K124" s="244">
        <f t="shared" si="17"/>
        <v>2.11462375</v>
      </c>
      <c r="L124" s="230">
        <f t="shared" si="18"/>
        <v>11.582271285111648</v>
      </c>
      <c r="M124" s="245">
        <v>33.83398</v>
      </c>
    </row>
    <row r="125" spans="1:13" ht="14.25">
      <c r="A125" s="215" t="s">
        <v>171</v>
      </c>
      <c r="B125" s="195">
        <v>600</v>
      </c>
      <c r="C125" s="343">
        <f>Volume!J125</f>
        <v>396.3</v>
      </c>
      <c r="D125" s="207">
        <v>43.24</v>
      </c>
      <c r="E125" s="228">
        <f t="shared" si="10"/>
        <v>25944</v>
      </c>
      <c r="F125" s="233">
        <f t="shared" si="11"/>
        <v>10.910926066111532</v>
      </c>
      <c r="G125" s="325">
        <f t="shared" si="15"/>
        <v>37833</v>
      </c>
      <c r="H125" s="323">
        <v>5</v>
      </c>
      <c r="I125" s="229">
        <f t="shared" si="14"/>
        <v>63.055</v>
      </c>
      <c r="J125" s="238">
        <f t="shared" si="16"/>
        <v>0.1591092606611153</v>
      </c>
      <c r="K125" s="244">
        <f t="shared" si="17"/>
        <v>2.6538509375</v>
      </c>
      <c r="L125" s="230">
        <f t="shared" si="18"/>
        <v>14.535740227249828</v>
      </c>
      <c r="M125" s="245">
        <v>42.461615</v>
      </c>
    </row>
    <row r="126" spans="1:13" ht="15" thickBot="1">
      <c r="A126" s="216" t="s">
        <v>227</v>
      </c>
      <c r="B126" s="196">
        <v>700</v>
      </c>
      <c r="C126" s="406">
        <f>Volume!J126</f>
        <v>348.75</v>
      </c>
      <c r="D126" s="387">
        <v>37.1</v>
      </c>
      <c r="E126" s="234">
        <f>D126*B126</f>
        <v>25970</v>
      </c>
      <c r="F126" s="235">
        <f>D126/C126*100</f>
        <v>10.637992831541219</v>
      </c>
      <c r="G126" s="326">
        <f>(B126*C126)*H126%+E126</f>
        <v>38176.25</v>
      </c>
      <c r="H126" s="407">
        <v>5</v>
      </c>
      <c r="I126" s="239">
        <f>G126/B126</f>
        <v>54.5375</v>
      </c>
      <c r="J126" s="240">
        <f>I126/C126</f>
        <v>0.1563799283154122</v>
      </c>
      <c r="K126" s="246">
        <f>M126/16</f>
        <v>3.227543625</v>
      </c>
      <c r="L126" s="247">
        <f t="shared" si="18"/>
        <v>17.67798448744495</v>
      </c>
      <c r="M126" s="248">
        <v>51.640698</v>
      </c>
    </row>
    <row r="127" spans="3:13" ht="12.75">
      <c r="C127" s="3"/>
      <c r="D127" s="115"/>
      <c r="M127" s="72"/>
    </row>
    <row r="128" spans="3:13" ht="14.25">
      <c r="C128" s="3"/>
      <c r="D128" s="116"/>
      <c r="F128" s="68"/>
      <c r="M128" s="72"/>
    </row>
    <row r="129" spans="3:13" ht="12.75">
      <c r="C129" s="3"/>
      <c r="D129" s="117"/>
      <c r="M129" s="72"/>
    </row>
    <row r="130" spans="3:13" ht="12.75">
      <c r="C130" s="3"/>
      <c r="D130" s="117"/>
      <c r="M130" s="2"/>
    </row>
    <row r="131" spans="3:13" ht="12.75">
      <c r="C131" s="3"/>
      <c r="D131" s="117"/>
      <c r="M131" s="2"/>
    </row>
    <row r="132" spans="3:13" ht="12.75">
      <c r="C132" s="3"/>
      <c r="D132" s="117"/>
      <c r="M132" s="2"/>
    </row>
    <row r="133" spans="3:13" ht="12.75">
      <c r="C133" s="3"/>
      <c r="D133" s="117"/>
      <c r="M133" s="2"/>
    </row>
    <row r="134" spans="3:13" ht="12.75">
      <c r="C134" s="3"/>
      <c r="D134" s="117"/>
      <c r="E134" s="3"/>
      <c r="F134" s="6"/>
      <c r="M134" s="2"/>
    </row>
    <row r="135" spans="3:13" ht="12.75">
      <c r="C135" s="3"/>
      <c r="D135" s="117"/>
      <c r="M135" s="2"/>
    </row>
    <row r="136" spans="3:13" ht="12.75">
      <c r="C136" s="3"/>
      <c r="D136" s="116"/>
      <c r="M136" s="2"/>
    </row>
    <row r="137" spans="3:13" ht="12.75">
      <c r="C137" s="3"/>
      <c r="D137" s="116"/>
      <c r="M137" s="2"/>
    </row>
    <row r="138" spans="3:13" ht="12.75">
      <c r="C138" s="3"/>
      <c r="D138" s="116"/>
      <c r="M138" s="2"/>
    </row>
    <row r="139" spans="3:13" ht="12.75">
      <c r="C139" s="3"/>
      <c r="D139" s="116"/>
      <c r="M139" s="2"/>
    </row>
    <row r="140" spans="3:13" ht="12.75">
      <c r="C140" s="3"/>
      <c r="D140" s="116"/>
      <c r="M140" s="2"/>
    </row>
    <row r="141" spans="1:13" ht="12.75">
      <c r="A141" s="78"/>
      <c r="C141" s="3"/>
      <c r="D141" s="116"/>
      <c r="M141" s="2"/>
    </row>
    <row r="142" spans="3:13" ht="12.75">
      <c r="C142" s="3"/>
      <c r="D142" s="116"/>
      <c r="M142" s="2"/>
    </row>
    <row r="143" spans="3:13" ht="12.75">
      <c r="C143" s="3"/>
      <c r="D143" s="116"/>
      <c r="M143" s="2"/>
    </row>
    <row r="144" spans="3:13" ht="12.75">
      <c r="C144" s="3"/>
      <c r="D144" s="116"/>
      <c r="M144" s="2"/>
    </row>
    <row r="145" spans="3:13" ht="12.75">
      <c r="C145" s="3"/>
      <c r="D145" s="116"/>
      <c r="M145" s="2"/>
    </row>
    <row r="146" spans="3:13" ht="12.75">
      <c r="C146" s="3"/>
      <c r="D146" s="116"/>
      <c r="M146" s="2"/>
    </row>
    <row r="147" spans="3:13" ht="12.75">
      <c r="C147" s="3"/>
      <c r="D147" s="116"/>
      <c r="M147" s="2"/>
    </row>
    <row r="148" spans="3:13" ht="12.75">
      <c r="C148" s="3"/>
      <c r="D148" s="116"/>
      <c r="M148" s="2"/>
    </row>
    <row r="149" spans="3:13" ht="12.75">
      <c r="C149" s="3"/>
      <c r="D149" s="116"/>
      <c r="M149" s="2"/>
    </row>
    <row r="150" spans="3:13" ht="12.75">
      <c r="C150" s="3"/>
      <c r="D150" s="116"/>
      <c r="M150" s="2"/>
    </row>
    <row r="151" spans="3:13" ht="12.75">
      <c r="C151" s="3"/>
      <c r="D151" s="116"/>
      <c r="M151" s="2"/>
    </row>
    <row r="152" spans="3:13" ht="12.75">
      <c r="C152" s="3"/>
      <c r="D152" s="116"/>
      <c r="M152" s="2"/>
    </row>
    <row r="153" spans="3:13" ht="12.75">
      <c r="C153" s="3"/>
      <c r="D153" s="116"/>
      <c r="M153" s="2"/>
    </row>
    <row r="154" spans="3:13" ht="12.75">
      <c r="C154" s="3"/>
      <c r="D154" s="116"/>
      <c r="M154" s="2"/>
    </row>
    <row r="155" spans="3:13" ht="12.75">
      <c r="C155" s="3"/>
      <c r="D155" s="116"/>
      <c r="M155" s="2"/>
    </row>
    <row r="156" spans="3:13" ht="12.75">
      <c r="C156" s="3"/>
      <c r="D156" s="116"/>
      <c r="M156" s="2"/>
    </row>
    <row r="157" spans="3:13" ht="12.75">
      <c r="C157" s="3"/>
      <c r="D157" s="116"/>
      <c r="M157" s="2"/>
    </row>
    <row r="158" spans="3:13" ht="12.75">
      <c r="C158" s="3"/>
      <c r="M158" s="2"/>
    </row>
    <row r="159" spans="3:13" ht="12.75">
      <c r="C159" s="3"/>
      <c r="M159" s="2"/>
    </row>
    <row r="160" ht="12.75">
      <c r="M160" s="2"/>
    </row>
    <row r="161" ht="12.75">
      <c r="M161" s="2"/>
    </row>
    <row r="162" ht="12.75">
      <c r="M162" s="2"/>
    </row>
    <row r="163" ht="12.75">
      <c r="M163" s="2"/>
    </row>
    <row r="164" ht="12.75">
      <c r="M164" s="2"/>
    </row>
    <row r="165" ht="12.75">
      <c r="M165" s="2"/>
    </row>
    <row r="166" ht="12.75">
      <c r="M166" s="2"/>
    </row>
    <row r="167" ht="12.75">
      <c r="M167" s="2"/>
    </row>
    <row r="168" ht="12.75">
      <c r="M168" s="2"/>
    </row>
    <row r="169" ht="12.75">
      <c r="M169" s="2"/>
    </row>
    <row r="170" ht="12.75">
      <c r="M170" s="2"/>
    </row>
    <row r="171" ht="12.75">
      <c r="M171" s="2"/>
    </row>
    <row r="172" ht="12.75">
      <c r="M172" s="2"/>
    </row>
    <row r="173" ht="12.75">
      <c r="M173" s="2"/>
    </row>
    <row r="174" ht="12.75">
      <c r="M174" s="2"/>
    </row>
    <row r="175" ht="12.75">
      <c r="M175" s="2"/>
    </row>
    <row r="176" ht="12.75">
      <c r="M176" s="2"/>
    </row>
    <row r="177" ht="12.75">
      <c r="M177" s="2"/>
    </row>
    <row r="178" ht="12.75">
      <c r="M178" s="2"/>
    </row>
    <row r="179" ht="12.75">
      <c r="M179" s="2"/>
    </row>
    <row r="180" ht="12.75">
      <c r="M180" s="2"/>
    </row>
    <row r="181" ht="12.75">
      <c r="M181" s="2"/>
    </row>
    <row r="182" ht="12.75">
      <c r="M182" s="2"/>
    </row>
    <row r="183" ht="12.75">
      <c r="M183" s="2"/>
    </row>
    <row r="184" ht="12.75">
      <c r="M184" s="2"/>
    </row>
    <row r="185" ht="12.75">
      <c r="M185" s="2"/>
    </row>
    <row r="186" ht="12.75">
      <c r="M186" s="2"/>
    </row>
    <row r="187" ht="12.75">
      <c r="M187" s="2"/>
    </row>
    <row r="188" ht="12.75">
      <c r="M188" s="2"/>
    </row>
    <row r="189" ht="12.75">
      <c r="M189" s="2"/>
    </row>
    <row r="190" ht="12.75">
      <c r="M190" s="2"/>
    </row>
    <row r="191" ht="12.75">
      <c r="M191" s="2"/>
    </row>
    <row r="192" ht="12.75">
      <c r="M192" s="2"/>
    </row>
    <row r="193" ht="12.75">
      <c r="M193" s="2"/>
    </row>
    <row r="194" ht="12.75">
      <c r="M194" s="2"/>
    </row>
    <row r="195" ht="12.75">
      <c r="M195" s="2"/>
    </row>
    <row r="196" ht="12.75">
      <c r="M196" s="2"/>
    </row>
    <row r="197" ht="12.75">
      <c r="M197" s="2"/>
    </row>
    <row r="198" ht="12.75">
      <c r="M198" s="2"/>
    </row>
    <row r="199" ht="12.75">
      <c r="M199" s="2"/>
    </row>
    <row r="200" ht="12.75">
      <c r="M200" s="2"/>
    </row>
    <row r="201" ht="12.75">
      <c r="M201" s="2"/>
    </row>
    <row r="202" ht="12.75">
      <c r="M202" s="2"/>
    </row>
    <row r="203" ht="12.75">
      <c r="M203" s="2"/>
    </row>
    <row r="204" ht="12.75">
      <c r="M204" s="2"/>
    </row>
    <row r="205" ht="12.75">
      <c r="M205" s="2"/>
    </row>
    <row r="206" ht="12.75">
      <c r="M206" s="2"/>
    </row>
    <row r="207" ht="12.75">
      <c r="M207" s="2"/>
    </row>
    <row r="208" ht="12.75">
      <c r="M208" s="2"/>
    </row>
    <row r="209" ht="12.75">
      <c r="M209" s="2"/>
    </row>
    <row r="210" ht="12.75">
      <c r="M210" s="2"/>
    </row>
    <row r="211" ht="12.75">
      <c r="M211" s="2"/>
    </row>
    <row r="212" ht="12.75">
      <c r="M212" s="2"/>
    </row>
    <row r="213" ht="12.75">
      <c r="M213" s="2"/>
    </row>
    <row r="214" ht="12.75">
      <c r="M214" s="2"/>
    </row>
    <row r="215" ht="12.75">
      <c r="M215" s="2"/>
    </row>
    <row r="216" ht="12.75">
      <c r="M216" s="2"/>
    </row>
    <row r="217" ht="12.75">
      <c r="M217" s="2"/>
    </row>
    <row r="218" ht="12.75">
      <c r="M218" s="2"/>
    </row>
    <row r="219" ht="12.75">
      <c r="M219" s="2"/>
    </row>
    <row r="220" ht="12.75">
      <c r="M220" s="2"/>
    </row>
    <row r="221" ht="12.75">
      <c r="M221" s="2"/>
    </row>
    <row r="222" ht="12.75">
      <c r="M222" s="2"/>
    </row>
    <row r="223" ht="12.75">
      <c r="M223" s="2"/>
    </row>
    <row r="224" ht="12.75">
      <c r="M224" s="2"/>
    </row>
    <row r="225" ht="12.75">
      <c r="M225" s="2"/>
    </row>
    <row r="226" ht="12.75">
      <c r="M226" s="2"/>
    </row>
    <row r="227" ht="12.75">
      <c r="M227" s="2"/>
    </row>
    <row r="228" ht="12.75">
      <c r="M228" s="2"/>
    </row>
    <row r="229" ht="12.75">
      <c r="M229" s="2"/>
    </row>
    <row r="230" ht="12.75">
      <c r="M230" s="2"/>
    </row>
    <row r="231" ht="12.75">
      <c r="M231" s="2"/>
    </row>
    <row r="232" ht="12.75">
      <c r="M232" s="2"/>
    </row>
    <row r="233" ht="12.75">
      <c r="M233" s="2"/>
    </row>
    <row r="234" ht="12.75">
      <c r="M234" s="2"/>
    </row>
    <row r="235" ht="12.75">
      <c r="M235" s="2"/>
    </row>
    <row r="236" ht="12.75">
      <c r="M236" s="2"/>
    </row>
    <row r="237" ht="12.75">
      <c r="M237" s="2"/>
    </row>
    <row r="238" ht="12.75">
      <c r="M238" s="2"/>
    </row>
    <row r="239" ht="12.75">
      <c r="M239" s="2"/>
    </row>
    <row r="240" ht="12.75">
      <c r="M240" s="2"/>
    </row>
    <row r="241" ht="12.75">
      <c r="M241" s="2"/>
    </row>
    <row r="242" ht="12.75">
      <c r="M242" s="2"/>
    </row>
    <row r="243" ht="12.75">
      <c r="M243" s="2"/>
    </row>
    <row r="244" ht="12.75">
      <c r="M244" s="2"/>
    </row>
    <row r="245" ht="12.75">
      <c r="M245" s="2"/>
    </row>
    <row r="246" ht="12.75">
      <c r="M246" s="2"/>
    </row>
    <row r="247" ht="12.75">
      <c r="M247" s="2"/>
    </row>
    <row r="248" ht="12.75">
      <c r="M248" s="2"/>
    </row>
    <row r="249" ht="12.75">
      <c r="M249" s="2"/>
    </row>
    <row r="250" ht="12.75">
      <c r="M250" s="2"/>
    </row>
    <row r="251" ht="12.75">
      <c r="M251" s="2"/>
    </row>
    <row r="252" ht="12.75">
      <c r="M252" s="2"/>
    </row>
    <row r="253" ht="12.75">
      <c r="M253" s="2"/>
    </row>
    <row r="254" ht="12.75">
      <c r="M254" s="2"/>
    </row>
    <row r="255" ht="12.75">
      <c r="M255" s="2"/>
    </row>
    <row r="256" ht="12.75">
      <c r="M256" s="2"/>
    </row>
    <row r="257" ht="12.75">
      <c r="M257" s="2"/>
    </row>
    <row r="258" ht="12.75">
      <c r="M258" s="6"/>
    </row>
    <row r="259" ht="12.75">
      <c r="M259" s="6"/>
    </row>
    <row r="260" ht="12.75">
      <c r="M260" s="6"/>
    </row>
    <row r="261" ht="12.75">
      <c r="M261" s="6"/>
    </row>
    <row r="262" ht="12.75">
      <c r="M262" s="6"/>
    </row>
    <row r="263" ht="12.75">
      <c r="M263" s="6"/>
    </row>
    <row r="264" ht="12.75">
      <c r="M264" s="6"/>
    </row>
    <row r="265" ht="12.75">
      <c r="M265" s="6"/>
    </row>
    <row r="266" ht="12.75">
      <c r="M266" s="6"/>
    </row>
    <row r="267" ht="12.75">
      <c r="M267" s="6"/>
    </row>
    <row r="268" ht="12.75">
      <c r="M268" s="6"/>
    </row>
    <row r="269" ht="12.75">
      <c r="M269" s="6"/>
    </row>
    <row r="270" ht="12.75">
      <c r="M270" s="6"/>
    </row>
    <row r="271" ht="12.75">
      <c r="M271" s="6"/>
    </row>
    <row r="272" ht="12.75">
      <c r="M272" s="6"/>
    </row>
    <row r="273" ht="12.75">
      <c r="M273" s="6"/>
    </row>
    <row r="274" ht="12.75">
      <c r="M274" s="6"/>
    </row>
    <row r="275" ht="12.75">
      <c r="M275" s="6"/>
    </row>
    <row r="276" ht="12.75">
      <c r="M276" s="6"/>
    </row>
    <row r="277" ht="12.75">
      <c r="M277" s="6"/>
    </row>
    <row r="278" ht="12.75">
      <c r="M278" s="6"/>
    </row>
    <row r="279" ht="12.75">
      <c r="M279" s="6"/>
    </row>
    <row r="280" ht="12.75">
      <c r="M280" s="6"/>
    </row>
    <row r="281" ht="12.75">
      <c r="M281" s="6"/>
    </row>
    <row r="282" ht="12.75">
      <c r="M282" s="6"/>
    </row>
    <row r="283" ht="12.75">
      <c r="M283" s="6"/>
    </row>
    <row r="284" ht="12.75">
      <c r="M284" s="6"/>
    </row>
    <row r="285" ht="12.75">
      <c r="M285" s="6"/>
    </row>
    <row r="286" ht="12.75">
      <c r="M286" s="6"/>
    </row>
    <row r="287" ht="12.75">
      <c r="M287" s="6"/>
    </row>
    <row r="288" ht="12.75">
      <c r="M288" s="6"/>
    </row>
    <row r="289" ht="12.75">
      <c r="M289" s="6"/>
    </row>
    <row r="290" ht="12.75">
      <c r="M290" s="6"/>
    </row>
    <row r="291" ht="12.75">
      <c r="M291" s="6"/>
    </row>
    <row r="292" ht="12.75">
      <c r="M292" s="6"/>
    </row>
    <row r="293" ht="12.75">
      <c r="M293" s="6"/>
    </row>
    <row r="294" ht="12.75">
      <c r="M294" s="6"/>
    </row>
    <row r="295" ht="12.75">
      <c r="M295" s="6"/>
    </row>
    <row r="296" ht="12.75">
      <c r="M296" s="6"/>
    </row>
    <row r="297" ht="12.75">
      <c r="M297" s="6"/>
    </row>
    <row r="298" ht="12.75">
      <c r="M298" s="6"/>
    </row>
    <row r="299" ht="12.75">
      <c r="M299" s="6"/>
    </row>
    <row r="300" ht="12.75">
      <c r="M300" s="6"/>
    </row>
    <row r="301" ht="12.75">
      <c r="M301" s="6"/>
    </row>
    <row r="302" ht="12.75">
      <c r="M302" s="6"/>
    </row>
    <row r="303" ht="12.75">
      <c r="M303" s="6"/>
    </row>
    <row r="304" ht="12.75">
      <c r="M304" s="6"/>
    </row>
    <row r="305" ht="12.75">
      <c r="M305" s="6"/>
    </row>
    <row r="306" ht="12.75">
      <c r="M306" s="6"/>
    </row>
    <row r="307" ht="12.75">
      <c r="M307" s="6"/>
    </row>
    <row r="308" ht="12.75">
      <c r="M308" s="6"/>
    </row>
    <row r="309" ht="12.75">
      <c r="M309" s="6"/>
    </row>
    <row r="310" ht="12.75">
      <c r="M310" s="6"/>
    </row>
    <row r="311" ht="12.75">
      <c r="M311" s="6"/>
    </row>
    <row r="312" ht="12.75">
      <c r="M312" s="6"/>
    </row>
    <row r="313" ht="12.75">
      <c r="M313" s="6"/>
    </row>
    <row r="314" ht="12.75">
      <c r="M314" s="6"/>
    </row>
    <row r="315" ht="12.75">
      <c r="M315" s="6"/>
    </row>
    <row r="316" ht="12.75">
      <c r="M316" s="6"/>
    </row>
    <row r="317" ht="12.75">
      <c r="M317" s="6"/>
    </row>
    <row r="318" ht="12.75">
      <c r="M318" s="6"/>
    </row>
    <row r="319" ht="12.75">
      <c r="M319" s="6"/>
    </row>
    <row r="320" ht="12.75">
      <c r="M320" s="6"/>
    </row>
    <row r="321" ht="12.75">
      <c r="M321" s="6"/>
    </row>
    <row r="322" ht="12.75">
      <c r="M322" s="6"/>
    </row>
    <row r="323" ht="12.75">
      <c r="M323" s="6"/>
    </row>
    <row r="324" ht="12.75">
      <c r="M324" s="6"/>
    </row>
    <row r="325" ht="12.75">
      <c r="M325" s="6"/>
    </row>
    <row r="326" ht="12.75">
      <c r="M326" s="6"/>
    </row>
    <row r="327" ht="12.75">
      <c r="M327" s="6"/>
    </row>
    <row r="328" ht="12.75">
      <c r="M328" s="6"/>
    </row>
    <row r="329" ht="12.75">
      <c r="M329" s="6"/>
    </row>
    <row r="330" ht="12.75">
      <c r="M330" s="6"/>
    </row>
    <row r="331" ht="12.75">
      <c r="M331" s="6"/>
    </row>
    <row r="332" ht="12.75">
      <c r="M332" s="6"/>
    </row>
    <row r="333" ht="12.75">
      <c r="M333" s="6"/>
    </row>
    <row r="334" ht="12.75">
      <c r="M334" s="6"/>
    </row>
    <row r="335" ht="12.75">
      <c r="M335" s="6"/>
    </row>
    <row r="336" ht="12.75">
      <c r="M336" s="6"/>
    </row>
    <row r="337" ht="12.75">
      <c r="M337" s="6"/>
    </row>
    <row r="338" ht="12.75">
      <c r="M338" s="6"/>
    </row>
    <row r="339" ht="12.75">
      <c r="M339" s="6"/>
    </row>
    <row r="340" ht="12.75">
      <c r="M340" s="6"/>
    </row>
    <row r="341" ht="12.75">
      <c r="M341" s="6"/>
    </row>
    <row r="342" ht="12.75">
      <c r="M342" s="6"/>
    </row>
    <row r="343" ht="12.75">
      <c r="M343" s="6"/>
    </row>
    <row r="344" ht="12.75">
      <c r="M344" s="6"/>
    </row>
    <row r="345" ht="12.75">
      <c r="M345" s="6"/>
    </row>
    <row r="346" ht="12.75">
      <c r="M346" s="6"/>
    </row>
    <row r="347" ht="12.75">
      <c r="M347" s="6"/>
    </row>
    <row r="348" ht="12.75">
      <c r="M348" s="6"/>
    </row>
    <row r="349" ht="12.75">
      <c r="M349" s="6"/>
    </row>
    <row r="350" ht="12.75">
      <c r="M350" s="6"/>
    </row>
    <row r="351" ht="12.75">
      <c r="M351" s="6"/>
    </row>
    <row r="352" ht="12.75">
      <c r="M352" s="6"/>
    </row>
    <row r="353" ht="12.75">
      <c r="M353" s="6"/>
    </row>
    <row r="354" ht="12.75">
      <c r="M354" s="6"/>
    </row>
    <row r="355" ht="12.75">
      <c r="M355" s="6"/>
    </row>
    <row r="356" ht="12.75">
      <c r="M356" s="6"/>
    </row>
    <row r="357" ht="12.75">
      <c r="M357" s="6"/>
    </row>
    <row r="358" ht="12.75">
      <c r="M358" s="6"/>
    </row>
    <row r="359" ht="12.75">
      <c r="M359" s="6"/>
    </row>
    <row r="360" ht="12.75">
      <c r="M360" s="6"/>
    </row>
    <row r="361" ht="12.75">
      <c r="M361" s="6"/>
    </row>
    <row r="362" ht="12.75">
      <c r="M362" s="6"/>
    </row>
    <row r="363" ht="12.75">
      <c r="M363" s="6"/>
    </row>
    <row r="364" ht="12.75">
      <c r="M364" s="6"/>
    </row>
    <row r="365" ht="12.75">
      <c r="M365" s="6"/>
    </row>
    <row r="366" ht="12.75">
      <c r="M366" s="6"/>
    </row>
    <row r="367" ht="12.75">
      <c r="M367" s="6"/>
    </row>
    <row r="368" ht="12.75">
      <c r="M368" s="6"/>
    </row>
    <row r="369" ht="12.75">
      <c r="M369" s="6"/>
    </row>
    <row r="370" ht="12.75">
      <c r="M370" s="6"/>
    </row>
    <row r="371" ht="12.75">
      <c r="M371" s="6"/>
    </row>
    <row r="372" ht="12.75">
      <c r="M372" s="6"/>
    </row>
    <row r="373" ht="12.75">
      <c r="M373" s="6"/>
    </row>
    <row r="374" ht="12.75">
      <c r="M374" s="6"/>
    </row>
    <row r="375" ht="12.75">
      <c r="M375" s="6"/>
    </row>
    <row r="376" ht="12.75">
      <c r="M376" s="6"/>
    </row>
    <row r="377" ht="12.75">
      <c r="M377" s="6"/>
    </row>
    <row r="378" ht="12.75">
      <c r="M378" s="6"/>
    </row>
    <row r="379" ht="12.75">
      <c r="M379" s="6"/>
    </row>
    <row r="380" ht="12.75">
      <c r="M380" s="6"/>
    </row>
    <row r="381" ht="12.75">
      <c r="M381" s="6"/>
    </row>
    <row r="382" ht="12.75">
      <c r="M382" s="6"/>
    </row>
    <row r="383" ht="12.75">
      <c r="M383" s="6"/>
    </row>
    <row r="384" ht="12.75">
      <c r="M384" s="6"/>
    </row>
    <row r="385" ht="12.75">
      <c r="M385" s="6"/>
    </row>
    <row r="386" ht="12.75">
      <c r="M386" s="6"/>
    </row>
    <row r="387" ht="12.75">
      <c r="M387" s="6"/>
    </row>
    <row r="388" ht="12.75">
      <c r="M388" s="6"/>
    </row>
    <row r="389" ht="12.75">
      <c r="M389" s="6"/>
    </row>
    <row r="390" ht="12.75">
      <c r="M390" s="6"/>
    </row>
    <row r="391" ht="12.75">
      <c r="M391" s="6"/>
    </row>
    <row r="392" ht="12.75">
      <c r="M392" s="6"/>
    </row>
    <row r="393" ht="12.75">
      <c r="M393" s="6"/>
    </row>
    <row r="394" ht="12.75">
      <c r="M394" s="6"/>
    </row>
    <row r="395" ht="12.75">
      <c r="M395" s="6"/>
    </row>
    <row r="396" ht="12.75">
      <c r="M396" s="6"/>
    </row>
    <row r="397" ht="12.75">
      <c r="M397" s="6"/>
    </row>
    <row r="398" ht="12.75">
      <c r="M398" s="6"/>
    </row>
    <row r="399" ht="12.75">
      <c r="M399" s="6"/>
    </row>
    <row r="400" ht="12.75">
      <c r="M400" s="6"/>
    </row>
    <row r="401" ht="12.75">
      <c r="M401" s="6"/>
    </row>
    <row r="402" ht="12.75">
      <c r="M402" s="6"/>
    </row>
    <row r="403" ht="12.75">
      <c r="M403" s="6"/>
    </row>
    <row r="404" ht="12.75">
      <c r="M404" s="6"/>
    </row>
    <row r="405" ht="12.75">
      <c r="M405" s="6"/>
    </row>
    <row r="406" ht="12.75">
      <c r="M406" s="6"/>
    </row>
    <row r="407" ht="12.75">
      <c r="M407" s="6"/>
    </row>
    <row r="408" ht="12.75">
      <c r="M408" s="6"/>
    </row>
    <row r="409" ht="12.75">
      <c r="M409" s="6"/>
    </row>
    <row r="410" ht="12.75">
      <c r="M410" s="6"/>
    </row>
    <row r="411" ht="12.75">
      <c r="M411" s="3"/>
    </row>
    <row r="412" ht="12.75">
      <c r="M412" s="3"/>
    </row>
    <row r="413" ht="12.75">
      <c r="M413" s="3"/>
    </row>
    <row r="414" ht="12.75">
      <c r="M414" s="3"/>
    </row>
    <row r="415" ht="12.75">
      <c r="M415" s="3"/>
    </row>
    <row r="416" ht="12.75">
      <c r="M416" s="3"/>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2006-08-05T05:58:00Z</cp:lastPrinted>
  <dcterms:created xsi:type="dcterms:W3CDTF">2003-08-14T05:49:12Z</dcterms:created>
  <dcterms:modified xsi:type="dcterms:W3CDTF">2006-11-22T12:55:04Z</dcterms:modified>
  <cp:category/>
  <cp:version/>
  <cp:contentType/>
  <cp:contentStatus/>
</cp:coreProperties>
</file>