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100" windowHeight="6090" tabRatio="816" activeTab="0"/>
  </bookViews>
  <sheets>
    <sheet name="Snap shot" sheetId="1" r:id="rId1"/>
    <sheet name="Sector-wise OI" sheetId="2" r:id="rId2"/>
    <sheet name="Open Int." sheetId="3" r:id="rId3"/>
    <sheet name="Volume" sheetId="4" r:id="rId4"/>
    <sheet name="Basis" sheetId="5" r:id="rId5"/>
    <sheet name="PCR"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<sst xmlns="http://schemas.openxmlformats.org/spreadsheetml/2006/main" count="1895" uniqueCount="505">
  <si>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</si>
  <si>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</si>
  <si>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</si>
  <si>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</si>
  <si>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</si>
  <si>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</si>
  <si>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</si>
  <si>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</si>
  <si>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</si>
  <si>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</si>
  <si>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</si>
  <si>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</si>
  <si>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</si>
  <si>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</si>
  <si>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</si>
  <si>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</si>
  <si>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</si>
  <si>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</si>
  <si>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</si>
  <si>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</si>
  <si>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</si>
  <si>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</si>
  <si>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</si>
  <si>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</si>
  <si>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</si>
  <si>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</si>
  <si>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</si>
  <si>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</si>
  <si>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</si>
  <si>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</si>
  <si>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</si>
  <si>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</si>
  <si>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</si>
  <si>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</si>
  <si>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</si>
  <si>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</si>
  <si>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</si>
  <si>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</si>
  <si>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</si>
  <si>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</si>
  <si>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</si>
  <si>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</si>
  <si>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</si>
  <si>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</si>
  <si>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</si>
  <si>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</si>
  <si>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</si>
  <si>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</si>
  <si>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</si>
  <si>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</si>
  <si>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</si>
  <si>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</si>
  <si>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</si>
  <si>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</si>
  <si>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</si>
  <si>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</si>
  <si>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</si>
  <si>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</si>
  <si>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</si>
  <si>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</si>
  <si>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</si>
  <si>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</si>
  <si>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</si>
  <si>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</si>
  <si>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</si>
  <si>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</si>
  <si>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</si>
  <si>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</si>
  <si>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</si>
  <si>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</si>
  <si>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</si>
  <si>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</si>
  <si>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</si>
  <si>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</si>
  <si>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</si>
  <si>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</si>
  <si>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</si>
  <si>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</si>
  <si>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</si>
  <si>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</si>
  <si>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</si>
  <si>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</si>
  <si>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</si>
  <si>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</si>
  <si>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</si>
  <si>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</si>
  <si>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</si>
  <si>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</si>
  <si>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</si>
  <si>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</si>
  <si>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</si>
  <si>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</si>
  <si>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</si>
  <si>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</si>
  <si>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</si>
  <si>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</si>
  <si>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</si>
  <si>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</si>
  <si>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</si>
  <si>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</si>
  <si>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</si>
  <si>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</si>
  <si>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</si>
  <si>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</si>
  <si>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</si>
  <si>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</si>
  <si>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</si>
  <si>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</si>
  <si>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</si>
  <si>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</si>
  <si>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</si>
  <si>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</si>
  <si>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</si>
  <si>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</si>
  <si>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</si>
  <si>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</si>
  <si>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</si>
  <si>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</si>
  <si>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</si>
  <si>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</si>
  <si>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</si>
  <si>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</si>
  <si>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</si>
  <si>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</si>
  <si>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</si>
  <si>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</si>
  <si>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</si>
  <si>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</si>
  <si>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</si>
  <si>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</si>
  <si>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</si>
  <si>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</si>
  <si>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</si>
  <si>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</si>
  <si>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</si>
  <si>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</si>
  <si>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</si>
  <si>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</si>
  <si>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</si>
  <si>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</si>
  <si>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</si>
  <si>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</si>
  <si>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</si>
  <si>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</si>
  <si>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</si>
  <si>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</si>
  <si>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</si>
  <si>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</si>
  <si>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</si>
  <si>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</si>
  <si>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</si>
  <si>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</si>
  <si>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</si>
  <si>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</si>
  <si>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</si>
  <si>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</si>
  <si>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</si>
  <si>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</si>
  <si>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</si>
  <si>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</si>
  <si>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</si>
  <si>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</si>
  <si>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</si>
  <si>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</si>
  <si>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</si>
  <si>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</si>
  <si>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</si>
  <si>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</si>
  <si>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</si>
  <si>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</si>
  <si>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</si>
  <si>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</si>
  <si>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</si>
  <si>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</si>
  <si>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</si>
  <si>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</si>
  <si>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</si>
  <si>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</si>
  <si>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</si>
  <si>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</si>
  <si>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</si>
  <si>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</si>
  <si>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</si>
  <si>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</si>
  <si>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</si>
  <si>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</si>
  <si>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</si>
  <si>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</si>
  <si>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</si>
  <si>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</si>
  <si>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</si>
  <si>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</si>
  <si>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</si>
  <si>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</si>
  <si>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</si>
  <si>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HEROHONDA</t>
  </si>
  <si>
    <t>HCLTECH</t>
  </si>
  <si>
    <t>HINDPETRO</t>
  </si>
  <si>
    <t>ICICIBANK</t>
  </si>
  <si>
    <t>INFOSYSTCH</t>
  </si>
  <si>
    <t>NATIONALUM</t>
  </si>
  <si>
    <t>RELIANCE</t>
  </si>
  <si>
    <t>SATYAMCOMP</t>
  </si>
  <si>
    <t>SBIN</t>
  </si>
  <si>
    <t>TATATEA</t>
  </si>
  <si>
    <t>MATRIXLABS</t>
  </si>
  <si>
    <t>TATAMOTORS</t>
  </si>
  <si>
    <t xml:space="preserve">         Nifty Basket</t>
  </si>
  <si>
    <t>LT</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</si>
  <si>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</si>
  <si>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</si>
  <si>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</si>
  <si>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</si>
  <si>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</si>
  <si>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</si>
  <si>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</si>
  <si>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</si>
  <si>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</si>
  <si>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</si>
  <si>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</si>
  <si>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</si>
  <si>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</si>
  <si>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</si>
  <si>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</si>
  <si>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</si>
  <si>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</si>
  <si>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</si>
  <si>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</si>
  <si>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</si>
  <si>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</si>
  <si>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</si>
  <si>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</si>
  <si>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</si>
  <si>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</si>
  <si>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</si>
  <si>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</si>
  <si>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</si>
  <si>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</si>
  <si>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</si>
  <si>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</si>
  <si>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</si>
  <si>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</si>
  <si>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</si>
  <si>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</si>
  <si>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</si>
  <si>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</si>
  <si>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</si>
  <si>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</si>
  <si>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</si>
  <si>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</si>
  <si>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</si>
  <si>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</si>
  <si>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</si>
  <si>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</si>
  <si>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</si>
  <si>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</si>
  <si>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</si>
  <si>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</si>
  <si>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</si>
  <si>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</si>
  <si>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</si>
  <si>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</si>
  <si>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</si>
  <si>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</si>
  <si>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</si>
  <si>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</si>
  <si>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</si>
  <si>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</si>
  <si>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</si>
  <si>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</si>
  <si>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</si>
  <si>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</si>
  <si>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</si>
  <si>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SOBHA</t>
  </si>
  <si>
    <t>MPHASIS</t>
  </si>
  <si>
    <t>Mphasis</t>
  </si>
  <si>
    <t>ABAN</t>
  </si>
  <si>
    <t>AMTEKAUTO</t>
  </si>
  <si>
    <t>BAJAJHIND</t>
  </si>
  <si>
    <t>BALRAMCHIN</t>
  </si>
  <si>
    <t>BATAINDIA</t>
  </si>
  <si>
    <t>BEML</t>
  </si>
  <si>
    <t>BOMDYEING</t>
  </si>
  <si>
    <t>CROMPGREAV</t>
  </si>
  <si>
    <t>GDL</t>
  </si>
  <si>
    <t>GTL</t>
  </si>
  <si>
    <t>GUJALKALI</t>
  </si>
  <si>
    <t>HCC</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</si>
  <si>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</si>
  <si>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</si>
  <si>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</si>
  <si>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</si>
  <si>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</si>
  <si>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</si>
  <si>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</si>
  <si>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</si>
  <si>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</si>
  <si>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</si>
  <si>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</si>
  <si>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</si>
  <si>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</si>
  <si>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</si>
  <si>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</si>
  <si>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</si>
  <si>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</si>
  <si>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</si>
  <si>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</si>
  <si>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</si>
  <si>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</si>
  <si>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</si>
  <si>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</si>
  <si>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</si>
  <si>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</si>
  <si>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</si>
  <si>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</si>
  <si>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</si>
  <si>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</si>
  <si>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</si>
  <si>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</si>
  <si>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</si>
  <si>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</si>
  <si>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</si>
  <si>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</si>
  <si>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</si>
  <si>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</si>
  <si>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</si>
  <si>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</si>
  <si>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</si>
  <si>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</si>
  <si>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</si>
  <si>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</si>
  <si>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</si>
  <si>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</si>
  <si>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</si>
  <si>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</si>
  <si>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</si>
  <si>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</si>
  <si>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</si>
  <si>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</si>
  <si>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</si>
  <si>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</si>
  <si>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</si>
  <si>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</si>
  <si>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</si>
  <si>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</si>
  <si>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</si>
  <si>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</si>
  <si>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</si>
  <si>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</si>
  <si>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IndiaCem</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</si>
  <si>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</si>
  <si>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</si>
  <si>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</si>
  <si>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</si>
  <si>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</si>
  <si>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</si>
  <si>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</si>
  <si>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</si>
  <si>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</si>
  <si>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</si>
  <si>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</si>
  <si>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</si>
  <si>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</si>
  <si>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</si>
  <si>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</si>
  <si>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</si>
  <si>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</si>
  <si>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</si>
  <si>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</si>
  <si>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</si>
  <si>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</si>
  <si>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</si>
  <si>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</si>
  <si>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</si>
  <si>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</si>
  <si>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</si>
  <si>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</si>
  <si>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</si>
  <si>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</si>
  <si>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</si>
  <si>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</si>
  <si>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</si>
  <si>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</si>
  <si>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</si>
  <si>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</si>
  <si>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</si>
  <si>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</si>
  <si>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CHENNPETRO</t>
  </si>
  <si>
    <t>PFC</t>
  </si>
  <si>
    <t>ZEEL</t>
  </si>
  <si>
    <t>Indianb</t>
  </si>
  <si>
    <t>INDIANB</t>
  </si>
  <si>
    <t>IDEA</t>
  </si>
  <si>
    <t>HINDUJATMT</t>
  </si>
  <si>
    <t>ABIRLANUVO</t>
  </si>
  <si>
    <t>ADLABSFILM</t>
  </si>
  <si>
    <t>AIAENG</t>
  </si>
  <si>
    <t>AIRDECCAN</t>
  </si>
  <si>
    <t>ANSALINFRA</t>
  </si>
  <si>
    <t>APIL</t>
  </si>
  <si>
    <t>BINDALAGRO</t>
  </si>
  <si>
    <t>BIRLAJUTE</t>
  </si>
  <si>
    <t>BRFL</t>
  </si>
  <si>
    <t>DENABANK</t>
  </si>
  <si>
    <t>EDUCOMP</t>
  </si>
  <si>
    <t>EKC</t>
  </si>
  <si>
    <t>FINANTECH</t>
  </si>
  <si>
    <t>GESCOCORP</t>
  </si>
  <si>
    <t>HOTELEELA</t>
  </si>
  <si>
    <t>INDIAINFO</t>
  </si>
  <si>
    <t>KESORAMIND</t>
  </si>
  <si>
    <t>MOSERBAER</t>
  </si>
  <si>
    <t>PANTALOONR</t>
  </si>
  <si>
    <t>PATELENG</t>
  </si>
  <si>
    <t>PENINLAND</t>
  </si>
  <si>
    <t>PETRONET</t>
  </si>
  <si>
    <t>RAJESHEXPO</t>
  </si>
  <si>
    <t>RNRL</t>
  </si>
  <si>
    <t>ROLTA</t>
  </si>
  <si>
    <t>SHREECEM</t>
  </si>
  <si>
    <t>SKUMARSYNF</t>
  </si>
  <si>
    <t>STERLINBIO</t>
  </si>
  <si>
    <t>STROPTICAL</t>
  </si>
  <si>
    <t>UNIPHOS</t>
  </si>
  <si>
    <t>UNITECH</t>
  </si>
  <si>
    <t>HindujaTMT</t>
  </si>
  <si>
    <t>Chennpetro</t>
  </si>
  <si>
    <t>Indiainfo</t>
  </si>
  <si>
    <t>Cairn</t>
  </si>
  <si>
    <t>Abirlanuvo</t>
  </si>
  <si>
    <t>Airdeccan</t>
  </si>
  <si>
    <t>Hoteleela</t>
  </si>
  <si>
    <t>Rajeshexpo</t>
  </si>
  <si>
    <t>Ansalinfra</t>
  </si>
  <si>
    <t>Gescocorp</t>
  </si>
  <si>
    <t>Peninland</t>
  </si>
  <si>
    <t>Unitech</t>
  </si>
  <si>
    <t>Adlabsfilm</t>
  </si>
  <si>
    <t>AIAeng</t>
  </si>
  <si>
    <t>Pateleng</t>
  </si>
  <si>
    <t>Bindalagro</t>
  </si>
  <si>
    <t>Uniphos</t>
  </si>
  <si>
    <t>Birlajute</t>
  </si>
  <si>
    <t>Shreecem</t>
  </si>
  <si>
    <t>Pantaloonr</t>
  </si>
  <si>
    <t>Skumarsynf</t>
  </si>
  <si>
    <t>Denabank</t>
  </si>
  <si>
    <t>Educomp</t>
  </si>
  <si>
    <t>Finantech</t>
  </si>
  <si>
    <t>Moserbaer</t>
  </si>
  <si>
    <t>Rolta</t>
  </si>
  <si>
    <t>Stroptical</t>
  </si>
  <si>
    <t>Kesoramind</t>
  </si>
  <si>
    <t>Petronet</t>
  </si>
  <si>
    <t>Sterlinbio</t>
  </si>
  <si>
    <t>CNX100</t>
  </si>
  <si>
    <t>JUNIOR</t>
  </si>
  <si>
    <t>Prev OI</t>
  </si>
  <si>
    <t>Hindalc0</t>
  </si>
  <si>
    <t xml:space="preserve">OI Change </t>
  </si>
  <si>
    <t>Total Open Interest of Nifty Stocks</t>
  </si>
  <si>
    <t>OI Change</t>
  </si>
  <si>
    <t>% change</t>
  </si>
  <si>
    <t>AGM/FINAL DIVIDEND-100%</t>
  </si>
  <si>
    <t>HTMTGLOBAL</t>
  </si>
  <si>
    <t>HTMTGlobal</t>
  </si>
  <si>
    <t>Aug</t>
  </si>
  <si>
    <t>AGM/DIVIDEND-25%</t>
  </si>
  <si>
    <t>DIVIDEND-175%</t>
  </si>
  <si>
    <t>AGM/DIV-RS.15/- PER SH</t>
  </si>
  <si>
    <t>Sep</t>
  </si>
  <si>
    <t>-</t>
  </si>
  <si>
    <t>AGM/DIVIDEND-20%</t>
  </si>
  <si>
    <t>AGM/DIVIDEND-55%</t>
  </si>
  <si>
    <t>AGM/SPL/BON-1:1/DIV-20%</t>
  </si>
  <si>
    <t>DLF</t>
  </si>
  <si>
    <t>DIVIDEND-150%</t>
  </si>
  <si>
    <t>AGM/DIVIDEND-120%</t>
  </si>
  <si>
    <t>BONUS 1:4</t>
  </si>
  <si>
    <t>DIVIDEND-RS.4.25/- PER SH</t>
  </si>
  <si>
    <t>AGM/FINAL DIVIDEND-7.5%</t>
  </si>
  <si>
    <t>AGM/DIV-RE.0.80 PER SH</t>
  </si>
  <si>
    <t>AGM/FIN DIV-RE0.15 PER SH</t>
  </si>
  <si>
    <t>HINDUNILVR</t>
  </si>
  <si>
    <t>HDIL</t>
  </si>
  <si>
    <t>Ambujacem</t>
  </si>
  <si>
    <t>AMBUJACEM</t>
  </si>
  <si>
    <t>INT DIV-RS.10/- PER SH</t>
  </si>
  <si>
    <t>AGM</t>
  </si>
  <si>
    <t>AGM/DIVIDEND-15%</t>
  </si>
  <si>
    <t>AGM/DIV-RS.3.50/- PER SH</t>
  </si>
  <si>
    <t>AGM/DIV-RS.2/- PER SH</t>
  </si>
  <si>
    <t>FIN DIV-RS.1.60 PER SH</t>
  </si>
  <si>
    <t>AGM/FINAL DIVIDEND-125%</t>
  </si>
  <si>
    <t>INT DIV-RS.3/- PER SH    PURPOSE REVISED</t>
  </si>
  <si>
    <t>AGM/DIVIDEND-150%</t>
  </si>
  <si>
    <t>Oct</t>
  </si>
  <si>
    <t>AGM/DIVIDEND-35%</t>
  </si>
  <si>
    <t>DIV INT-RS1.20+SPL-RS1.30</t>
  </si>
  <si>
    <t>AGM/FIN DIV-RS.2/- PER SH</t>
  </si>
  <si>
    <t>AGM/FV SPLIT RS10 TO RS2</t>
  </si>
  <si>
    <t>FV SPLIT RS.10/- TO RS.2/</t>
  </si>
  <si>
    <t>AGM/FIN DIV-RS4.50 PER SH</t>
  </si>
  <si>
    <t>AGM/DIVIDEND-12%</t>
  </si>
  <si>
    <t>Derivatives Info Kit for 1 Aug,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</si>
</sst>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2">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2">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9" fontId="12" fillId="0" borderId="24" xfId="22" applyFont="1" applyFill="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1" fontId="12" fillId="0" borderId="20" xfId="0" applyNumberFormat="1" applyFont="1" applyFill="1" applyBorder="1" applyAlignment="1">
      <alignment wrapText="1"/>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14" fontId="0" fillId="0" borderId="0" xfId="0" applyNumberFormat="1" applyAlignment="1">
      <alignment/>
    </xf>
    <xf numFmtId="1" fontId="12" fillId="0" borderId="0" xfId="0" applyNumberFormat="1" applyFont="1" applyFill="1" applyBorder="1" applyAlignment="1">
      <alignment horizontal="right" wrapText="1"/>
    </xf>
    <xf numFmtId="1" fontId="0" fillId="0" borderId="0" xfId="0" applyNumberFormat="1" applyAlignment="1">
      <alignment/>
    </xf>
    <xf numFmtId="0" fontId="37" fillId="0" borderId="0" xfId="0" applyFont="1" applyAlignment="1">
      <alignment/>
    </xf>
    <xf numFmtId="214" fontId="37" fillId="0" borderId="0" xfId="0" applyNumberFormat="1" applyFont="1" applyAlignment="1">
      <alignment horizontal="center"/>
    </xf>
    <xf numFmtId="1" fontId="12" fillId="0" borderId="24" xfId="0" applyNumberFormat="1" applyFont="1" applyBorder="1" applyAlignment="1" quotePrefix="1">
      <alignment horizontal="center"/>
    </xf>
    <xf numFmtId="2" fontId="12" fillId="0" borderId="0" xfId="0" applyNumberFormat="1" applyFont="1" applyBorder="1" applyAlignment="1" quotePrefix="1">
      <alignment horizontal="right"/>
    </xf>
    <xf numFmtId="9" fontId="12" fillId="0" borderId="24" xfId="22" applyFont="1" applyBorder="1" applyAlignment="1" quotePrefix="1">
      <alignment horizontal="right"/>
    </xf>
    <xf numFmtId="0" fontId="3" fillId="0" borderId="15" xfId="0" applyFont="1" applyBorder="1" applyAlignment="1">
      <alignment/>
    </xf>
    <xf numFmtId="0" fontId="3" fillId="0" borderId="34" xfId="0" applyFont="1" applyBorder="1" applyAlignment="1">
      <alignment/>
    </xf>
    <xf numFmtId="10" fontId="3" fillId="0" borderId="13" xfId="22" applyNumberFormat="1" applyFont="1" applyBorder="1" applyAlignment="1">
      <alignment/>
    </xf>
    <xf numFmtId="0" fontId="17" fillId="2" borderId="5" xfId="0" applyFont="1" applyFill="1" applyBorder="1" applyAlignment="1">
      <alignment horizontal="center"/>
    </xf>
    <xf numFmtId="9" fontId="17" fillId="2" borderId="6" xfId="22" applyFont="1" applyFill="1" applyBorder="1" applyAlignment="1">
      <alignment horizontal="center"/>
    </xf>
    <xf numFmtId="0" fontId="18" fillId="2" borderId="2" xfId="0" applyFont="1" applyFill="1" applyBorder="1" applyAlignment="1">
      <alignment/>
    </xf>
    <xf numFmtId="0" fontId="18" fillId="2" borderId="35" xfId="0" applyFont="1" applyFill="1" applyBorder="1" applyAlignment="1">
      <alignment/>
    </xf>
    <xf numFmtId="0" fontId="18" fillId="2" borderId="36"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5" xfId="0" applyFont="1" applyFill="1" applyBorder="1" applyAlignment="1">
      <alignment horizontal="center"/>
    </xf>
    <xf numFmtId="0" fontId="18" fillId="2" borderId="37" xfId="0" applyFont="1" applyFill="1" applyBorder="1" applyAlignment="1">
      <alignment wrapText="1"/>
    </xf>
    <xf numFmtId="0" fontId="19" fillId="2" borderId="38"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8" fillId="2" borderId="5" xfId="0" applyFont="1" applyFill="1" applyBorder="1" applyAlignment="1">
      <alignment horizontal="center"/>
    </xf>
    <xf numFmtId="9" fontId="18"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6" xfId="0" applyFont="1" applyFill="1" applyBorder="1" applyAlignment="1">
      <alignment horizontal="center"/>
    </xf>
    <xf numFmtId="0" fontId="21" fillId="3" borderId="2" xfId="0" applyFont="1" applyFill="1" applyBorder="1" applyAlignment="1">
      <alignment horizontal="left" wrapText="1"/>
    </xf>
    <xf numFmtId="0" fontId="0" fillId="0" borderId="35" xfId="0" applyBorder="1" applyAlignment="1">
      <alignment/>
    </xf>
    <xf numFmtId="0" fontId="0" fillId="0" borderId="36"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9" xfId="0" applyFont="1" applyFill="1" applyBorder="1" applyAlignment="1">
      <alignment horizontal="left" wrapText="1"/>
    </xf>
    <xf numFmtId="0" fontId="18" fillId="2" borderId="40" xfId="0" applyFont="1" applyFill="1" applyBorder="1" applyAlignment="1">
      <alignment horizontal="left"/>
    </xf>
    <xf numFmtId="0" fontId="18" fillId="2" borderId="37" xfId="0" applyFont="1" applyFill="1" applyBorder="1" applyAlignment="1">
      <alignment horizontal="center" wrapText="1"/>
    </xf>
    <xf numFmtId="0" fontId="18" fillId="2" borderId="41" xfId="0" applyFont="1" applyFill="1" applyBorder="1" applyAlignment="1">
      <alignment horizontal="center"/>
    </xf>
    <xf numFmtId="1" fontId="18" fillId="2" borderId="37" xfId="0" applyNumberFormat="1" applyFont="1" applyFill="1" applyBorder="1" applyAlignment="1">
      <alignment horizontal="center" wrapText="1"/>
    </xf>
    <xf numFmtId="0" fontId="16" fillId="2" borderId="41"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233"/>
  <sheetViews>
    <sheetView tabSelected="1" workbookViewId="0" topLeftCell="A1">
      <pane xSplit="1" ySplit="3" topLeftCell="B187" activePane="bottomRight" state="frozen"/>
      <selection pane="topLeft" activeCell="E255" sqref="E255"/>
      <selection pane="topRight" activeCell="E255" sqref="E255"/>
      <selection pane="bottomLeft" activeCell="E255" sqref="E255"/>
      <selection pane="bottomRight" activeCell="J256" sqref="J256"/>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5" t="s">
        <v>504</v>
      </c>
      <c r="B1" s="396"/>
      <c r="C1" s="396"/>
      <c r="D1" s="396"/>
      <c r="E1" s="396"/>
      <c r="F1" s="396"/>
      <c r="G1" s="396"/>
      <c r="H1" s="396"/>
      <c r="I1" s="396"/>
      <c r="J1" s="396"/>
      <c r="K1" s="396"/>
    </row>
    <row r="2" spans="1:11" ht="15.75" thickBot="1">
      <c r="A2" s="27"/>
      <c r="B2" s="102"/>
      <c r="C2" s="28"/>
      <c r="D2" s="392" t="s">
        <v>100</v>
      </c>
      <c r="E2" s="394"/>
      <c r="F2" s="394"/>
      <c r="G2" s="389" t="s">
        <v>103</v>
      </c>
      <c r="H2" s="390"/>
      <c r="I2" s="391"/>
      <c r="J2" s="392" t="s">
        <v>52</v>
      </c>
      <c r="K2" s="393"/>
    </row>
    <row r="3" spans="1:11" ht="28.5" thickBot="1">
      <c r="A3" s="200" t="s">
        <v>12</v>
      </c>
      <c r="B3" s="101" t="s">
        <v>101</v>
      </c>
      <c r="C3" s="49" t="s">
        <v>99</v>
      </c>
      <c r="D3" s="33" t="s">
        <v>69</v>
      </c>
      <c r="E3" s="48" t="s">
        <v>20</v>
      </c>
      <c r="F3" s="47" t="s">
        <v>59</v>
      </c>
      <c r="G3" s="88" t="s">
        <v>104</v>
      </c>
      <c r="H3" s="37" t="s">
        <v>105</v>
      </c>
      <c r="I3" s="106" t="s">
        <v>102</v>
      </c>
      <c r="J3" s="156" t="s">
        <v>42</v>
      </c>
      <c r="K3" s="158" t="s">
        <v>58</v>
      </c>
    </row>
    <row r="4" spans="1:11" ht="15">
      <c r="A4" s="29" t="s">
        <v>182</v>
      </c>
      <c r="B4" s="286">
        <f>Margins!B4</f>
        <v>50</v>
      </c>
      <c r="C4" s="286">
        <f>Volume!J4</f>
        <v>6637.35</v>
      </c>
      <c r="D4" s="180">
        <f>Volume!M4</f>
        <v>-4.201516933801925</v>
      </c>
      <c r="E4" s="181">
        <f>Volume!C4*100</f>
        <v>-40</v>
      </c>
      <c r="F4" s="371">
        <f>'Open Int.'!D4*100</f>
        <v>-16</v>
      </c>
      <c r="G4" s="372">
        <f>'Open Int.'!R4</f>
        <v>123.45471</v>
      </c>
      <c r="H4" s="372">
        <f>'Open Int.'!Z4</f>
        <v>-30.876513749999987</v>
      </c>
      <c r="I4" s="373">
        <f>'Open Int.'!O4</f>
        <v>0.9930107526881721</v>
      </c>
      <c r="J4" s="183">
        <f>IF(Volume!D4=0,0,Volume!F4/Volume!D4)</f>
        <v>0</v>
      </c>
      <c r="K4" s="186">
        <f>IF('Open Int.'!E4=0,0,'Open Int.'!H4/'Open Int.'!E4)</f>
        <v>0</v>
      </c>
    </row>
    <row r="5" spans="1:11" ht="15">
      <c r="A5" s="201" t="s">
        <v>455</v>
      </c>
      <c r="B5" s="287">
        <f>Margins!B5</f>
        <v>50</v>
      </c>
      <c r="C5" s="287">
        <f>Volume!J5</f>
        <v>4252.2</v>
      </c>
      <c r="D5" s="182">
        <f>Volume!M5</f>
        <v>-4.146613617663961</v>
      </c>
      <c r="E5" s="175">
        <f>Volume!C5*100</f>
        <v>-15</v>
      </c>
      <c r="F5" s="381">
        <f>'Open Int.'!D5*100</f>
        <v>36</v>
      </c>
      <c r="G5" s="382">
        <f>'Open Int.'!R5</f>
        <v>1.764663</v>
      </c>
      <c r="H5" s="382">
        <f>'Open Int.'!Z5</f>
        <v>0.4116372500000003</v>
      </c>
      <c r="I5" s="383">
        <f>'Open Int.'!O5</f>
        <v>1</v>
      </c>
      <c r="J5" s="185">
        <f>IF(Volume!D5=0,0,Volume!F5/Volume!D5)</f>
        <v>0</v>
      </c>
      <c r="K5" s="187">
        <f>IF('Open Int.'!E5=0,0,'Open Int.'!H5/'Open Int.'!E5)</f>
        <v>0</v>
      </c>
    </row>
    <row r="6" spans="1:11" ht="15">
      <c r="A6" s="201" t="s">
        <v>74</v>
      </c>
      <c r="B6" s="287">
        <f>Margins!B6</f>
        <v>50</v>
      </c>
      <c r="C6" s="287">
        <f>Volume!J6</f>
        <v>4909.3</v>
      </c>
      <c r="D6" s="182">
        <f>Volume!M6</f>
        <v>-3.4875262940609755</v>
      </c>
      <c r="E6" s="175">
        <f>Volume!C6*100</f>
        <v>6</v>
      </c>
      <c r="F6" s="347">
        <f>'Open Int.'!D6*100</f>
        <v>6</v>
      </c>
      <c r="G6" s="176">
        <f>'Open Int.'!R6</f>
        <v>42.21998</v>
      </c>
      <c r="H6" s="176">
        <f>'Open Int.'!Z6</f>
        <v>1.0685769999999977</v>
      </c>
      <c r="I6" s="171">
        <f>'Open Int.'!O6</f>
        <v>1</v>
      </c>
      <c r="J6" s="185">
        <f>IF(Volume!D6=0,0,Volume!F6/Volume!D6)</f>
        <v>0</v>
      </c>
      <c r="K6" s="187">
        <f>IF('Open Int.'!E6=0,0,'Open Int.'!H6/'Open Int.'!E6)</f>
        <v>0</v>
      </c>
    </row>
    <row r="7" spans="1:11" ht="15">
      <c r="A7" s="201" t="s">
        <v>456</v>
      </c>
      <c r="B7" s="287">
        <f>Margins!B7</f>
        <v>25</v>
      </c>
      <c r="C7" s="287">
        <f>Volume!J7</f>
        <v>8427.05</v>
      </c>
      <c r="D7" s="182">
        <f>Volume!M7</f>
        <v>-4.774792080998023</v>
      </c>
      <c r="E7" s="175">
        <f>Volume!C7*100</f>
        <v>45</v>
      </c>
      <c r="F7" s="347">
        <f>'Open Int.'!D7*100</f>
        <v>-4</v>
      </c>
      <c r="G7" s="176">
        <f>'Open Int.'!R7</f>
        <v>165.50726199999997</v>
      </c>
      <c r="H7" s="176">
        <f>'Open Int.'!Z7</f>
        <v>-15.489182000000028</v>
      </c>
      <c r="I7" s="171">
        <f>'Open Int.'!O7</f>
        <v>0.9957993890020367</v>
      </c>
      <c r="J7" s="185">
        <f>IF(Volume!D7=0,0,Volume!F7/Volume!D7)</f>
        <v>0</v>
      </c>
      <c r="K7" s="187">
        <f>IF('Open Int.'!E7=0,0,'Open Int.'!H7/'Open Int.'!E7)</f>
        <v>0</v>
      </c>
    </row>
    <row r="8" spans="1:11" ht="15">
      <c r="A8" s="201" t="s">
        <v>9</v>
      </c>
      <c r="B8" s="287">
        <f>Margins!B8</f>
        <v>50</v>
      </c>
      <c r="C8" s="287">
        <f>Volume!J8</f>
        <v>4345.85</v>
      </c>
      <c r="D8" s="182">
        <f>Volume!M8</f>
        <v>-4.040760899566115</v>
      </c>
      <c r="E8" s="175">
        <f>Volume!C8*100</f>
        <v>38</v>
      </c>
      <c r="F8" s="347">
        <f>'Open Int.'!D8*100</f>
        <v>9</v>
      </c>
      <c r="G8" s="176">
        <f>'Open Int.'!R8</f>
        <v>36184.48145775</v>
      </c>
      <c r="H8" s="176">
        <f>'Open Int.'!Z8</f>
        <v>1684.6985047499984</v>
      </c>
      <c r="I8" s="171">
        <f>'Open Int.'!O8</f>
        <v>0.9100629757939231</v>
      </c>
      <c r="J8" s="185">
        <f>IF(Volume!D8=0,0,Volume!F8/Volume!D8)</f>
        <v>0.9025064929943267</v>
      </c>
      <c r="K8" s="187">
        <f>IF('Open Int.'!E8=0,0,'Open Int.'!H8/'Open Int.'!E8)</f>
        <v>1.3100389461350554</v>
      </c>
    </row>
    <row r="9" spans="1:11" ht="15">
      <c r="A9" s="201" t="s">
        <v>276</v>
      </c>
      <c r="B9" s="287">
        <f>Margins!B9</f>
        <v>200</v>
      </c>
      <c r="C9" s="287">
        <f>Volume!J9</f>
        <v>2896.55</v>
      </c>
      <c r="D9" s="182">
        <f>Volume!M9</f>
        <v>-4.063923159725091</v>
      </c>
      <c r="E9" s="175">
        <f>Volume!C9*100</f>
        <v>75</v>
      </c>
      <c r="F9" s="347">
        <f>'Open Int.'!D9*100</f>
        <v>1</v>
      </c>
      <c r="G9" s="176">
        <f>'Open Int.'!R9</f>
        <v>276.504663</v>
      </c>
      <c r="H9" s="176">
        <f>'Open Int.'!Z9</f>
        <v>-9.116387000000032</v>
      </c>
      <c r="I9" s="171">
        <f>'Open Int.'!O9</f>
        <v>0.9970668342761366</v>
      </c>
      <c r="J9" s="185">
        <f>IF(Volume!D9=0,0,Volume!F9/Volume!D9)</f>
        <v>0</v>
      </c>
      <c r="K9" s="187">
        <f>IF('Open Int.'!E9=0,0,'Open Int.'!H9/'Open Int.'!E9)</f>
        <v>0</v>
      </c>
    </row>
    <row r="10" spans="1:11" ht="15">
      <c r="A10" s="201" t="s">
        <v>134</v>
      </c>
      <c r="B10" s="287">
        <f>Margins!B10</f>
        <v>500</v>
      </c>
      <c r="C10" s="287">
        <f>Volume!J10</f>
        <v>1079.45</v>
      </c>
      <c r="D10" s="182">
        <f>Volume!M10</f>
        <v>-5.917984921776256</v>
      </c>
      <c r="E10" s="175">
        <f>Volume!C10*100</f>
        <v>-37</v>
      </c>
      <c r="F10" s="347">
        <f>'Open Int.'!D10*100</f>
        <v>4</v>
      </c>
      <c r="G10" s="176">
        <f>'Open Int.'!R10</f>
        <v>201.6952325</v>
      </c>
      <c r="H10" s="176">
        <f>'Open Int.'!Z10</f>
        <v>-4.999869999999987</v>
      </c>
      <c r="I10" s="171">
        <f>'Open Int.'!O10</f>
        <v>0.993042547497993</v>
      </c>
      <c r="J10" s="185">
        <f>IF(Volume!D10=0,0,Volume!F10/Volume!D10)</f>
        <v>0</v>
      </c>
      <c r="K10" s="187">
        <f>IF('Open Int.'!E10=0,0,'Open Int.'!H10/'Open Int.'!E10)</f>
        <v>0</v>
      </c>
    </row>
    <row r="11" spans="1:11" ht="15">
      <c r="A11" s="201" t="s">
        <v>394</v>
      </c>
      <c r="B11" s="287">
        <f>Margins!B11</f>
        <v>200</v>
      </c>
      <c r="C11" s="287">
        <f>Volume!J11</f>
        <v>1388.4</v>
      </c>
      <c r="D11" s="182">
        <f>Volume!M11</f>
        <v>-6.262026128346217</v>
      </c>
      <c r="E11" s="175">
        <f>Volume!C11*100</f>
        <v>-63</v>
      </c>
      <c r="F11" s="347">
        <f>'Open Int.'!D11*100</f>
        <v>-4</v>
      </c>
      <c r="G11" s="176">
        <f>'Open Int.'!R11</f>
        <v>49.26043200000001</v>
      </c>
      <c r="H11" s="176">
        <f>'Open Int.'!Z11</f>
        <v>-5.36437999999999</v>
      </c>
      <c r="I11" s="171">
        <f>'Open Int.'!O11</f>
        <v>0.9988726042841037</v>
      </c>
      <c r="J11" s="185">
        <f>IF(Volume!D11=0,0,Volume!F11/Volume!D11)</f>
        <v>0</v>
      </c>
      <c r="K11" s="187">
        <f>IF('Open Int.'!E11=0,0,'Open Int.'!H11/'Open Int.'!E11)</f>
        <v>0</v>
      </c>
    </row>
    <row r="12" spans="1:11" ht="15">
      <c r="A12" s="201" t="s">
        <v>0</v>
      </c>
      <c r="B12" s="287">
        <f>Margins!B12</f>
        <v>375</v>
      </c>
      <c r="C12" s="287">
        <f>Volume!J12</f>
        <v>967.1</v>
      </c>
      <c r="D12" s="182">
        <f>Volume!M12</f>
        <v>-9.094327207783042</v>
      </c>
      <c r="E12" s="175">
        <f>Volume!C12*100</f>
        <v>-6</v>
      </c>
      <c r="F12" s="347">
        <f>'Open Int.'!D12*100</f>
        <v>7.000000000000001</v>
      </c>
      <c r="G12" s="176">
        <f>'Open Int.'!R12</f>
        <v>312.57880875</v>
      </c>
      <c r="H12" s="176">
        <f>'Open Int.'!Z12</f>
        <v>-7.33418437499995</v>
      </c>
      <c r="I12" s="171">
        <f>'Open Int.'!O12</f>
        <v>0.9968673860076575</v>
      </c>
      <c r="J12" s="185">
        <f>IF(Volume!D12=0,0,Volume!F12/Volume!D12)</f>
        <v>0.24285714285714285</v>
      </c>
      <c r="K12" s="187">
        <f>IF('Open Int.'!E12=0,0,'Open Int.'!H12/'Open Int.'!E12)</f>
        <v>0.13953488372093023</v>
      </c>
    </row>
    <row r="13" spans="1:11" ht="15">
      <c r="A13" s="201" t="s">
        <v>395</v>
      </c>
      <c r="B13" s="287">
        <f>Margins!B13</f>
        <v>450</v>
      </c>
      <c r="C13" s="287">
        <f>Volume!J13</f>
        <v>482.5</v>
      </c>
      <c r="D13" s="182">
        <f>Volume!M13</f>
        <v>-5.890384240296478</v>
      </c>
      <c r="E13" s="175">
        <f>Volume!C13*100</f>
        <v>-19</v>
      </c>
      <c r="F13" s="347">
        <f>'Open Int.'!D13*100</f>
        <v>-2</v>
      </c>
      <c r="G13" s="176">
        <f>'Open Int.'!R13</f>
        <v>107.6288625</v>
      </c>
      <c r="H13" s="176">
        <f>'Open Int.'!Z13</f>
        <v>-8.443854000000002</v>
      </c>
      <c r="I13" s="171">
        <f>'Open Int.'!O13</f>
        <v>1</v>
      </c>
      <c r="J13" s="185">
        <f>IF(Volume!D13=0,0,Volume!F13/Volume!D13)</f>
        <v>0</v>
      </c>
      <c r="K13" s="187">
        <f>IF('Open Int.'!E13=0,0,'Open Int.'!H13/'Open Int.'!E13)</f>
        <v>0.043478260869565216</v>
      </c>
    </row>
    <row r="14" spans="1:11" ht="15">
      <c r="A14" s="201" t="s">
        <v>396</v>
      </c>
      <c r="B14" s="287">
        <f>Margins!B14</f>
        <v>200</v>
      </c>
      <c r="C14" s="287">
        <f>Volume!J14</f>
        <v>1415.15</v>
      </c>
      <c r="D14" s="182">
        <f>Volume!M14</f>
        <v>-7.789796051345537</v>
      </c>
      <c r="E14" s="175">
        <f>Volume!C14*100</f>
        <v>31</v>
      </c>
      <c r="F14" s="347">
        <f>'Open Int.'!D14*100</f>
        <v>0</v>
      </c>
      <c r="G14" s="176">
        <f>'Open Int.'!R14</f>
        <v>93.56971800000001</v>
      </c>
      <c r="H14" s="176">
        <f>'Open Int.'!Z14</f>
        <v>-8.027421999999987</v>
      </c>
      <c r="I14" s="171">
        <f>'Open Int.'!O14</f>
        <v>0.9987900786448881</v>
      </c>
      <c r="J14" s="185">
        <f>IF(Volume!D14=0,0,Volume!F14/Volume!D14)</f>
        <v>0</v>
      </c>
      <c r="K14" s="187">
        <f>IF('Open Int.'!E14=0,0,'Open Int.'!H14/'Open Int.'!E14)</f>
        <v>0</v>
      </c>
    </row>
    <row r="15" spans="1:11" ht="15">
      <c r="A15" s="201" t="s">
        <v>397</v>
      </c>
      <c r="B15" s="287">
        <f>Margins!B15</f>
        <v>1700</v>
      </c>
      <c r="C15" s="287">
        <f>Volume!J15</f>
        <v>138.1</v>
      </c>
      <c r="D15" s="182">
        <f>Volume!M15</f>
        <v>-2.0219936147570023</v>
      </c>
      <c r="E15" s="175">
        <f>Volume!C15*100</f>
        <v>-21</v>
      </c>
      <c r="F15" s="347">
        <f>'Open Int.'!D15*100</f>
        <v>-1</v>
      </c>
      <c r="G15" s="176">
        <f>'Open Int.'!R15</f>
        <v>31.623519</v>
      </c>
      <c r="H15" s="176">
        <f>'Open Int.'!Z15</f>
        <v>-0.31716049999999996</v>
      </c>
      <c r="I15" s="171">
        <f>'Open Int.'!O15</f>
        <v>0.9896065330363771</v>
      </c>
      <c r="J15" s="185">
        <f>IF(Volume!D15=0,0,Volume!F15/Volume!D15)</f>
        <v>0.3333333333333333</v>
      </c>
      <c r="K15" s="187">
        <f>IF('Open Int.'!E15=0,0,'Open Int.'!H15/'Open Int.'!E15)</f>
        <v>0.22826086956521738</v>
      </c>
    </row>
    <row r="16" spans="1:11" ht="15">
      <c r="A16" s="201" t="s">
        <v>135</v>
      </c>
      <c r="B16" s="287">
        <f>Margins!B16</f>
        <v>2450</v>
      </c>
      <c r="C16" s="287">
        <f>Volume!J16</f>
        <v>89.15</v>
      </c>
      <c r="D16" s="182">
        <f>Volume!M16</f>
        <v>-6.844305120167187</v>
      </c>
      <c r="E16" s="175">
        <f>Volume!C16*100</f>
        <v>-35</v>
      </c>
      <c r="F16" s="347">
        <f>'Open Int.'!D16*100</f>
        <v>-5</v>
      </c>
      <c r="G16" s="176">
        <f>'Open Int.'!R16</f>
        <v>67.68758325</v>
      </c>
      <c r="H16" s="176">
        <f>'Open Int.'!Z16</f>
        <v>-8.021165249999996</v>
      </c>
      <c r="I16" s="171">
        <f>'Open Int.'!O16</f>
        <v>0.9980638915779284</v>
      </c>
      <c r="J16" s="185">
        <f>IF(Volume!D16=0,0,Volume!F16/Volume!D16)</f>
        <v>0.11764705882352941</v>
      </c>
      <c r="K16" s="187">
        <f>IF('Open Int.'!E16=0,0,'Open Int.'!H16/'Open Int.'!E16)</f>
        <v>0.102803738317757</v>
      </c>
    </row>
    <row r="17" spans="1:11" ht="15">
      <c r="A17" s="201" t="s">
        <v>174</v>
      </c>
      <c r="B17" s="287">
        <f>Margins!B17</f>
        <v>3350</v>
      </c>
      <c r="C17" s="287">
        <f>Volume!J17</f>
        <v>63.4</v>
      </c>
      <c r="D17" s="182">
        <f>Volume!M17</f>
        <v>-7.038123167155431</v>
      </c>
      <c r="E17" s="175">
        <f>Volume!C17*100</f>
        <v>-47</v>
      </c>
      <c r="F17" s="347">
        <f>'Open Int.'!D17*100</f>
        <v>-5</v>
      </c>
      <c r="G17" s="176">
        <f>'Open Int.'!R17</f>
        <v>46.662083</v>
      </c>
      <c r="H17" s="176">
        <f>'Open Int.'!Z17</f>
        <v>-5.497617999999996</v>
      </c>
      <c r="I17" s="171">
        <f>'Open Int.'!O17</f>
        <v>0.9904415111515703</v>
      </c>
      <c r="J17" s="185">
        <f>IF(Volume!D17=0,0,Volume!F17/Volume!D17)</f>
        <v>0.1702127659574468</v>
      </c>
      <c r="K17" s="187">
        <f>IF('Open Int.'!E17=0,0,'Open Int.'!H17/'Open Int.'!E17)</f>
        <v>0.06666666666666667</v>
      </c>
    </row>
    <row r="18" spans="1:11" ht="15">
      <c r="A18" s="201" t="s">
        <v>486</v>
      </c>
      <c r="B18" s="287">
        <f>Margins!B18</f>
        <v>2062</v>
      </c>
      <c r="C18" s="287">
        <f>Volume!J18</f>
        <v>128.9</v>
      </c>
      <c r="D18" s="182">
        <f>Volume!M18</f>
        <v>-1.9025875190258752</v>
      </c>
      <c r="E18" s="175">
        <f>Volume!C18*100</f>
        <v>23</v>
      </c>
      <c r="F18" s="347">
        <f>'Open Int.'!D18*100</f>
        <v>-6</v>
      </c>
      <c r="G18" s="176">
        <f>'Open Int.'!R18</f>
        <v>247.8508535</v>
      </c>
      <c r="H18" s="176">
        <f>'Open Int.'!Z18</f>
        <v>-15.292678660000007</v>
      </c>
      <c r="I18" s="171">
        <f>'Open Int.'!O18</f>
        <v>0.9952815013404825</v>
      </c>
      <c r="J18" s="185">
        <f>IF(Volume!D18=0,0,Volume!F18/Volume!D18)</f>
        <v>0.23574144486692014</v>
      </c>
      <c r="K18" s="187">
        <f>IF('Open Int.'!E18=0,0,'Open Int.'!H18/'Open Int.'!E18)</f>
        <v>0.20359281437125748</v>
      </c>
    </row>
    <row r="19" spans="1:11" ht="15">
      <c r="A19" s="201" t="s">
        <v>277</v>
      </c>
      <c r="B19" s="287">
        <f>Margins!B19</f>
        <v>600</v>
      </c>
      <c r="C19" s="287">
        <f>Volume!J19</f>
        <v>374.65</v>
      </c>
      <c r="D19" s="182">
        <f>Volume!M19</f>
        <v>-1.1738327618042852</v>
      </c>
      <c r="E19" s="175">
        <f>Volume!C19*100</f>
        <v>39</v>
      </c>
      <c r="F19" s="347">
        <f>'Open Int.'!D19*100</f>
        <v>-9</v>
      </c>
      <c r="G19" s="176">
        <f>'Open Int.'!R19</f>
        <v>35.876484</v>
      </c>
      <c r="H19" s="176">
        <f>'Open Int.'!Z19</f>
        <v>-4.179222000000003</v>
      </c>
      <c r="I19" s="171">
        <f>'Open Int.'!O19</f>
        <v>1</v>
      </c>
      <c r="J19" s="185">
        <f>IF(Volume!D19=0,0,Volume!F19/Volume!D19)</f>
        <v>0</v>
      </c>
      <c r="K19" s="187">
        <f>IF('Open Int.'!E19=0,0,'Open Int.'!H19/'Open Int.'!E19)</f>
        <v>0</v>
      </c>
    </row>
    <row r="20" spans="1:11" ht="15">
      <c r="A20" s="201" t="s">
        <v>75</v>
      </c>
      <c r="B20" s="287">
        <f>Margins!B20</f>
        <v>2300</v>
      </c>
      <c r="C20" s="287">
        <f>Volume!J20</f>
        <v>82.5</v>
      </c>
      <c r="D20" s="182">
        <f>Volume!M20</f>
        <v>-3.1690140845070456</v>
      </c>
      <c r="E20" s="175">
        <f>Volume!C20*100</f>
        <v>-57.99999999999999</v>
      </c>
      <c r="F20" s="347">
        <f>'Open Int.'!D20*100</f>
        <v>-4</v>
      </c>
      <c r="G20" s="176">
        <f>'Open Int.'!R20</f>
        <v>50.4735</v>
      </c>
      <c r="H20" s="176">
        <f>'Open Int.'!Z20</f>
        <v>-3.219540000000002</v>
      </c>
      <c r="I20" s="171">
        <f>'Open Int.'!O20</f>
        <v>0.9962406015037594</v>
      </c>
      <c r="J20" s="185">
        <f>IF(Volume!D20=0,0,Volume!F20/Volume!D20)</f>
        <v>0.046511627906976744</v>
      </c>
      <c r="K20" s="187">
        <f>IF('Open Int.'!E20=0,0,'Open Int.'!H20/'Open Int.'!E20)</f>
        <v>0.04294478527607362</v>
      </c>
    </row>
    <row r="21" spans="1:11" ht="15">
      <c r="A21" s="201" t="s">
        <v>398</v>
      </c>
      <c r="B21" s="287">
        <f>Margins!B21</f>
        <v>650</v>
      </c>
      <c r="C21" s="287">
        <f>Volume!J21</f>
        <v>256.5</v>
      </c>
      <c r="D21" s="182">
        <f>Volume!M21</f>
        <v>-5.402913516503773</v>
      </c>
      <c r="E21" s="175">
        <f>Volume!C21*100</f>
        <v>-52</v>
      </c>
      <c r="F21" s="347">
        <f>'Open Int.'!D21*100</f>
        <v>-3</v>
      </c>
      <c r="G21" s="176">
        <f>'Open Int.'!R21</f>
        <v>38.81358</v>
      </c>
      <c r="H21" s="176">
        <f>'Open Int.'!Z21</f>
        <v>-3.3271972499999904</v>
      </c>
      <c r="I21" s="171">
        <f>'Open Int.'!O21</f>
        <v>0.9995704467353952</v>
      </c>
      <c r="J21" s="185">
        <f>IF(Volume!D21=0,0,Volume!F21/Volume!D21)</f>
        <v>0</v>
      </c>
      <c r="K21" s="187">
        <f>IF('Open Int.'!E21=0,0,'Open Int.'!H21/'Open Int.'!E21)</f>
        <v>0</v>
      </c>
    </row>
    <row r="22" spans="1:11" ht="15">
      <c r="A22" s="201" t="s">
        <v>399</v>
      </c>
      <c r="B22" s="287">
        <f>Margins!B22</f>
        <v>400</v>
      </c>
      <c r="C22" s="287">
        <f>Volume!J22</f>
        <v>727.9</v>
      </c>
      <c r="D22" s="182">
        <f>Volume!M22</f>
        <v>-6.270924542879223</v>
      </c>
      <c r="E22" s="175">
        <f>Volume!C22*100</f>
        <v>-52</v>
      </c>
      <c r="F22" s="347">
        <f>'Open Int.'!D22*100</f>
        <v>-8</v>
      </c>
      <c r="G22" s="176">
        <f>'Open Int.'!R22</f>
        <v>85.1643</v>
      </c>
      <c r="H22" s="176">
        <f>'Open Int.'!Z22</f>
        <v>-13.619219999999999</v>
      </c>
      <c r="I22" s="171">
        <f>'Open Int.'!O22</f>
        <v>0.9972649572649572</v>
      </c>
      <c r="J22" s="185">
        <f>IF(Volume!D22=0,0,Volume!F22/Volume!D22)</f>
        <v>0</v>
      </c>
      <c r="K22" s="187">
        <f>IF('Open Int.'!E22=0,0,'Open Int.'!H22/'Open Int.'!E22)</f>
        <v>0</v>
      </c>
    </row>
    <row r="23" spans="1:11" ht="15">
      <c r="A23" s="201" t="s">
        <v>88</v>
      </c>
      <c r="B23" s="287">
        <f>Margins!B23</f>
        <v>4300</v>
      </c>
      <c r="C23" s="287">
        <f>Volume!J23</f>
        <v>45.15</v>
      </c>
      <c r="D23" s="182">
        <f>Volume!M23</f>
        <v>-6.907216494845364</v>
      </c>
      <c r="E23" s="175">
        <f>Volume!C23*100</f>
        <v>34</v>
      </c>
      <c r="F23" s="347">
        <f>'Open Int.'!D23*100</f>
        <v>3</v>
      </c>
      <c r="G23" s="176">
        <f>'Open Int.'!R23</f>
        <v>98.7615615</v>
      </c>
      <c r="H23" s="176">
        <f>'Open Int.'!Z23</f>
        <v>-2.7397234999999966</v>
      </c>
      <c r="I23" s="171">
        <f>'Open Int.'!O23</f>
        <v>0.9923333988598388</v>
      </c>
      <c r="J23" s="185">
        <f>IF(Volume!D23=0,0,Volume!F23/Volume!D23)</f>
        <v>0.06493506493506493</v>
      </c>
      <c r="K23" s="187">
        <f>IF('Open Int.'!E23=0,0,'Open Int.'!H23/'Open Int.'!E23)</f>
        <v>0.06679764243614932</v>
      </c>
    </row>
    <row r="24" spans="1:11" ht="15">
      <c r="A24" s="201" t="s">
        <v>136</v>
      </c>
      <c r="B24" s="287">
        <f>Margins!B24</f>
        <v>4775</v>
      </c>
      <c r="C24" s="287">
        <f>Volume!J24</f>
        <v>36.05</v>
      </c>
      <c r="D24" s="182">
        <f>Volume!M24</f>
        <v>-3.0913978494623806</v>
      </c>
      <c r="E24" s="175">
        <f>Volume!C24*100</f>
        <v>-47</v>
      </c>
      <c r="F24" s="347">
        <f>'Open Int.'!D24*100</f>
        <v>1</v>
      </c>
      <c r="G24" s="176">
        <f>'Open Int.'!R24</f>
        <v>82.29953637499999</v>
      </c>
      <c r="H24" s="176">
        <f>'Open Int.'!Z24</f>
        <v>-0.8313036250000181</v>
      </c>
      <c r="I24" s="171">
        <f>'Open Int.'!O24</f>
        <v>0.9887052917799624</v>
      </c>
      <c r="J24" s="185">
        <f>IF(Volume!D24=0,0,Volume!F24/Volume!D24)</f>
        <v>0.4148936170212766</v>
      </c>
      <c r="K24" s="187">
        <f>IF('Open Int.'!E24=0,0,'Open Int.'!H24/'Open Int.'!E24)</f>
        <v>0.2884927066450567</v>
      </c>
    </row>
    <row r="25" spans="1:11" ht="15">
      <c r="A25" s="201" t="s">
        <v>157</v>
      </c>
      <c r="B25" s="287">
        <f>Margins!B25</f>
        <v>350</v>
      </c>
      <c r="C25" s="287">
        <f>Volume!J25</f>
        <v>613.5</v>
      </c>
      <c r="D25" s="182">
        <f>Volume!M25</f>
        <v>-5.7314074984634225</v>
      </c>
      <c r="E25" s="175">
        <f>Volume!C25*100</f>
        <v>-31</v>
      </c>
      <c r="F25" s="347">
        <f>'Open Int.'!D25*100</f>
        <v>-5</v>
      </c>
      <c r="G25" s="176">
        <f>'Open Int.'!R25</f>
        <v>122.436195</v>
      </c>
      <c r="H25" s="176">
        <f>'Open Int.'!Z25</f>
        <v>-14.026803000000001</v>
      </c>
      <c r="I25" s="171">
        <f>'Open Int.'!O25</f>
        <v>0.9985969835145563</v>
      </c>
      <c r="J25" s="185">
        <f>IF(Volume!D25=0,0,Volume!F25/Volume!D25)</f>
        <v>0</v>
      </c>
      <c r="K25" s="187">
        <f>IF('Open Int.'!E25=0,0,'Open Int.'!H25/'Open Int.'!E25)</f>
        <v>0</v>
      </c>
    </row>
    <row r="26" spans="1:11" s="8" customFormat="1" ht="15">
      <c r="A26" s="201" t="s">
        <v>193</v>
      </c>
      <c r="B26" s="287">
        <f>Margins!B26</f>
        <v>100</v>
      </c>
      <c r="C26" s="287">
        <f>Volume!J26</f>
        <v>2286.5</v>
      </c>
      <c r="D26" s="182">
        <f>Volume!M26</f>
        <v>-2.9004586376762433</v>
      </c>
      <c r="E26" s="175">
        <f>Volume!C26*100</f>
        <v>26</v>
      </c>
      <c r="F26" s="347">
        <f>'Open Int.'!D26*100</f>
        <v>8</v>
      </c>
      <c r="G26" s="176">
        <f>'Open Int.'!R26</f>
        <v>227.803995</v>
      </c>
      <c r="H26" s="176">
        <f>'Open Int.'!Z26</f>
        <v>10.149830999999978</v>
      </c>
      <c r="I26" s="171">
        <f>'Open Int.'!O26</f>
        <v>0.9975910870219813</v>
      </c>
      <c r="J26" s="185">
        <f>IF(Volume!D26=0,0,Volume!F26/Volume!D26)</f>
        <v>0</v>
      </c>
      <c r="K26" s="187">
        <f>IF('Open Int.'!E26=0,0,'Open Int.'!H26/'Open Int.'!E26)</f>
        <v>0</v>
      </c>
    </row>
    <row r="27" spans="1:11" s="8" customFormat="1" ht="15">
      <c r="A27" s="201" t="s">
        <v>278</v>
      </c>
      <c r="B27" s="287">
        <f>Margins!B27</f>
        <v>1900</v>
      </c>
      <c r="C27" s="287">
        <f>Volume!J27</f>
        <v>151.35</v>
      </c>
      <c r="D27" s="182">
        <f>Volume!M27</f>
        <v>-1.8482490272373506</v>
      </c>
      <c r="E27" s="175">
        <f>Volume!C27*100</f>
        <v>8</v>
      </c>
      <c r="F27" s="347">
        <f>'Open Int.'!D27*100</f>
        <v>-6</v>
      </c>
      <c r="G27" s="176">
        <f>'Open Int.'!R27</f>
        <v>149.7926085</v>
      </c>
      <c r="H27" s="176">
        <f>'Open Int.'!Z27</f>
        <v>-11.287795499999987</v>
      </c>
      <c r="I27" s="171">
        <f>'Open Int.'!O27</f>
        <v>0.9936648109042042</v>
      </c>
      <c r="J27" s="185">
        <f>IF(Volume!D27=0,0,Volume!F27/Volume!D27)</f>
        <v>0</v>
      </c>
      <c r="K27" s="187">
        <f>IF('Open Int.'!E27=0,0,'Open Int.'!H27/'Open Int.'!E27)</f>
        <v>0.07246376811594203</v>
      </c>
    </row>
    <row r="28" spans="1:11" s="8" customFormat="1" ht="15">
      <c r="A28" s="201" t="s">
        <v>279</v>
      </c>
      <c r="B28" s="287">
        <f>Margins!B28</f>
        <v>4800</v>
      </c>
      <c r="C28" s="287">
        <f>Volume!J28</f>
        <v>66.65</v>
      </c>
      <c r="D28" s="182">
        <f>Volume!M28</f>
        <v>-2.2727272727272685</v>
      </c>
      <c r="E28" s="175">
        <f>Volume!C28*100</f>
        <v>-7.000000000000001</v>
      </c>
      <c r="F28" s="347">
        <f>'Open Int.'!D28*100</f>
        <v>-5</v>
      </c>
      <c r="G28" s="176">
        <f>'Open Int.'!R28</f>
        <v>99.01524</v>
      </c>
      <c r="H28" s="176">
        <f>'Open Int.'!Z28</f>
        <v>-6.001847999999995</v>
      </c>
      <c r="I28" s="171">
        <f>'Open Int.'!O28</f>
        <v>0.9831987075928917</v>
      </c>
      <c r="J28" s="185">
        <f>IF(Volume!D28=0,0,Volume!F28/Volume!D28)</f>
        <v>0.10638297872340426</v>
      </c>
      <c r="K28" s="187">
        <f>IF('Open Int.'!E28=0,0,'Open Int.'!H28/'Open Int.'!E28)</f>
        <v>0.1278409090909091</v>
      </c>
    </row>
    <row r="29" spans="1:11" ht="15">
      <c r="A29" s="201" t="s">
        <v>76</v>
      </c>
      <c r="B29" s="287">
        <f>Margins!B29</f>
        <v>1400</v>
      </c>
      <c r="C29" s="287">
        <f>Volume!J29</f>
        <v>287.2</v>
      </c>
      <c r="D29" s="182">
        <f>Volume!M29</f>
        <v>-4.266666666666671</v>
      </c>
      <c r="E29" s="175">
        <f>Volume!C29*100</f>
        <v>-50</v>
      </c>
      <c r="F29" s="347">
        <f>'Open Int.'!D29*100</f>
        <v>-7.000000000000001</v>
      </c>
      <c r="G29" s="176">
        <f>'Open Int.'!R29</f>
        <v>192.154032</v>
      </c>
      <c r="H29" s="176">
        <f>'Open Int.'!Z29</f>
        <v>-23.683967999999993</v>
      </c>
      <c r="I29" s="171">
        <f>'Open Int.'!O29</f>
        <v>0.9979075120318058</v>
      </c>
      <c r="J29" s="185">
        <f>IF(Volume!D29=0,0,Volume!F29/Volume!D29)</f>
        <v>0</v>
      </c>
      <c r="K29" s="187">
        <f>IF('Open Int.'!E29=0,0,'Open Int.'!H29/'Open Int.'!E29)</f>
        <v>0</v>
      </c>
    </row>
    <row r="30" spans="1:11" ht="15">
      <c r="A30" s="201" t="s">
        <v>77</v>
      </c>
      <c r="B30" s="287">
        <f>Margins!B30</f>
        <v>1900</v>
      </c>
      <c r="C30" s="287">
        <f>Volume!J30</f>
        <v>239.4</v>
      </c>
      <c r="D30" s="182">
        <f>Volume!M30</f>
        <v>-7.317073170731709</v>
      </c>
      <c r="E30" s="175">
        <f>Volume!C30*100</f>
        <v>-37</v>
      </c>
      <c r="F30" s="347">
        <f>'Open Int.'!D30*100</f>
        <v>-2</v>
      </c>
      <c r="G30" s="176">
        <f>'Open Int.'!R30</f>
        <v>95.338656</v>
      </c>
      <c r="H30" s="176">
        <f>'Open Int.'!Z30</f>
        <v>-8.459198999999998</v>
      </c>
      <c r="I30" s="171">
        <f>'Open Int.'!O30</f>
        <v>0.9899809160305344</v>
      </c>
      <c r="J30" s="185">
        <f>IF(Volume!D30=0,0,Volume!F30/Volume!D30)</f>
        <v>0.2903225806451613</v>
      </c>
      <c r="K30" s="187">
        <f>IF('Open Int.'!E30=0,0,'Open Int.'!H30/'Open Int.'!E30)</f>
        <v>0.42105263157894735</v>
      </c>
    </row>
    <row r="31" spans="1:11" ht="15">
      <c r="A31" s="201" t="s">
        <v>280</v>
      </c>
      <c r="B31" s="287">
        <f>Margins!B31</f>
        <v>1050</v>
      </c>
      <c r="C31" s="287">
        <f>Volume!J31</f>
        <v>157.4</v>
      </c>
      <c r="D31" s="182">
        <f>Volume!M31</f>
        <v>-3.5243640821330064</v>
      </c>
      <c r="E31" s="175">
        <f>Volume!C31*100</f>
        <v>40</v>
      </c>
      <c r="F31" s="347">
        <f>'Open Int.'!D31*100</f>
        <v>-3</v>
      </c>
      <c r="G31" s="176">
        <f>'Open Int.'!R31</f>
        <v>30.839382</v>
      </c>
      <c r="H31" s="176">
        <f>'Open Int.'!Z31</f>
        <v>-2.068788749999996</v>
      </c>
      <c r="I31" s="171">
        <f>'Open Int.'!O31</f>
        <v>0.9989281886387996</v>
      </c>
      <c r="J31" s="185">
        <f>IF(Volume!D31=0,0,Volume!F31/Volume!D31)</f>
        <v>0</v>
      </c>
      <c r="K31" s="187">
        <f>IF('Open Int.'!E31=0,0,'Open Int.'!H31/'Open Int.'!E31)</f>
        <v>0</v>
      </c>
    </row>
    <row r="32" spans="1:11" s="8" customFormat="1" ht="15">
      <c r="A32" s="201" t="s">
        <v>34</v>
      </c>
      <c r="B32" s="287">
        <f>Margins!B32</f>
        <v>275</v>
      </c>
      <c r="C32" s="287">
        <f>Volume!J32</f>
        <v>1635.1</v>
      </c>
      <c r="D32" s="182">
        <f>Volume!M32</f>
        <v>-7.509121248974744</v>
      </c>
      <c r="E32" s="175">
        <f>Volume!C32*100</f>
        <v>48</v>
      </c>
      <c r="F32" s="347">
        <f>'Open Int.'!D32*100</f>
        <v>-6</v>
      </c>
      <c r="G32" s="176">
        <f>'Open Int.'!R32</f>
        <v>121.3162445</v>
      </c>
      <c r="H32" s="176">
        <f>'Open Int.'!Z32</f>
        <v>-17.871005624999995</v>
      </c>
      <c r="I32" s="171">
        <f>'Open Int.'!O32</f>
        <v>0.9996293550778355</v>
      </c>
      <c r="J32" s="185">
        <f>IF(Volume!D32=0,0,Volume!F32/Volume!D32)</f>
        <v>0</v>
      </c>
      <c r="K32" s="187">
        <f>IF('Open Int.'!E32=0,0,'Open Int.'!H32/'Open Int.'!E32)</f>
        <v>0</v>
      </c>
    </row>
    <row r="33" spans="1:11" s="8" customFormat="1" ht="15">
      <c r="A33" s="201" t="s">
        <v>281</v>
      </c>
      <c r="B33" s="287">
        <f>Margins!B33</f>
        <v>250</v>
      </c>
      <c r="C33" s="287">
        <f>Volume!J33</f>
        <v>1215.15</v>
      </c>
      <c r="D33" s="182">
        <f>Volume!M33</f>
        <v>-2.7296377826695943</v>
      </c>
      <c r="E33" s="175">
        <f>Volume!C33*100</f>
        <v>-2</v>
      </c>
      <c r="F33" s="347">
        <f>'Open Int.'!D33*100</f>
        <v>-9</v>
      </c>
      <c r="G33" s="176">
        <f>'Open Int.'!R33</f>
        <v>41.983432500000006</v>
      </c>
      <c r="H33" s="176">
        <f>'Open Int.'!Z33</f>
        <v>-5.550529999999995</v>
      </c>
      <c r="I33" s="171">
        <f>'Open Int.'!O33</f>
        <v>0.9985528219971056</v>
      </c>
      <c r="J33" s="185">
        <f>IF(Volume!D33=0,0,Volume!F33/Volume!D33)</f>
        <v>0</v>
      </c>
      <c r="K33" s="187">
        <f>IF('Open Int.'!E33=0,0,'Open Int.'!H33/'Open Int.'!E33)</f>
        <v>2</v>
      </c>
    </row>
    <row r="34" spans="1:11" s="8" customFormat="1" ht="15">
      <c r="A34" s="201" t="s">
        <v>137</v>
      </c>
      <c r="B34" s="287">
        <f>Margins!B34</f>
        <v>1000</v>
      </c>
      <c r="C34" s="287">
        <f>Volume!J34</f>
        <v>274.65</v>
      </c>
      <c r="D34" s="182">
        <f>Volume!M34</f>
        <v>-3.9013296011196763</v>
      </c>
      <c r="E34" s="175">
        <f>Volume!C34*100</f>
        <v>28.999999999999996</v>
      </c>
      <c r="F34" s="347">
        <f>'Open Int.'!D34*100</f>
        <v>-3</v>
      </c>
      <c r="G34" s="176">
        <f>'Open Int.'!R34</f>
        <v>301.15372499999995</v>
      </c>
      <c r="H34" s="176">
        <f>'Open Int.'!Z34</f>
        <v>-20.599915000000067</v>
      </c>
      <c r="I34" s="171">
        <f>'Open Int.'!O34</f>
        <v>0.997172822617419</v>
      </c>
      <c r="J34" s="185">
        <f>IF(Volume!D34=0,0,Volume!F34/Volume!D34)</f>
        <v>0.7272727272727273</v>
      </c>
      <c r="K34" s="187">
        <f>IF('Open Int.'!E34=0,0,'Open Int.'!H34/'Open Int.'!E34)</f>
        <v>0.22807017543859648</v>
      </c>
    </row>
    <row r="35" spans="1:11" s="8" customFormat="1" ht="15">
      <c r="A35" s="201" t="s">
        <v>230</v>
      </c>
      <c r="B35" s="287">
        <f>Margins!B35</f>
        <v>500</v>
      </c>
      <c r="C35" s="287">
        <f>Volume!J35</f>
        <v>862.9</v>
      </c>
      <c r="D35" s="182">
        <f>Volume!M35</f>
        <v>-4.239263122849855</v>
      </c>
      <c r="E35" s="175">
        <f>Volume!C35*100</f>
        <v>55.00000000000001</v>
      </c>
      <c r="F35" s="347">
        <f>'Open Int.'!D35*100</f>
        <v>11</v>
      </c>
      <c r="G35" s="176">
        <f>'Open Int.'!R35</f>
        <v>1077.50323</v>
      </c>
      <c r="H35" s="176">
        <f>'Open Int.'!Z35</f>
        <v>64.48661000000004</v>
      </c>
      <c r="I35" s="171">
        <f>'Open Int.'!O35</f>
        <v>0.9941138784335709</v>
      </c>
      <c r="J35" s="185">
        <f>IF(Volume!D35=0,0,Volume!F35/Volume!D35)</f>
        <v>0.05084745762711865</v>
      </c>
      <c r="K35" s="187">
        <f>IF('Open Int.'!E35=0,0,'Open Int.'!H35/'Open Int.'!E35)</f>
        <v>0.11904761904761904</v>
      </c>
    </row>
    <row r="36" spans="1:11" ht="15">
      <c r="A36" s="201" t="s">
        <v>1</v>
      </c>
      <c r="B36" s="287">
        <f>Margins!B36</f>
        <v>300</v>
      </c>
      <c r="C36" s="287">
        <f>Volume!J36</f>
        <v>1666.15</v>
      </c>
      <c r="D36" s="182">
        <f>Volume!M36</f>
        <v>-3.5792824074074017</v>
      </c>
      <c r="E36" s="175">
        <f>Volume!C36*100</f>
        <v>-25</v>
      </c>
      <c r="F36" s="347">
        <f>'Open Int.'!D36*100</f>
        <v>8</v>
      </c>
      <c r="G36" s="176">
        <f>'Open Int.'!R36</f>
        <v>488.6984565</v>
      </c>
      <c r="H36" s="176">
        <f>'Open Int.'!Z36</f>
        <v>20.946136500000023</v>
      </c>
      <c r="I36" s="171">
        <f>'Open Int.'!O36</f>
        <v>0.9921243735297126</v>
      </c>
      <c r="J36" s="185">
        <f>IF(Volume!D36=0,0,Volume!F36/Volume!D36)</f>
        <v>0</v>
      </c>
      <c r="K36" s="187">
        <f>IF('Open Int.'!E36=0,0,'Open Int.'!H36/'Open Int.'!E36)</f>
        <v>0.0625</v>
      </c>
    </row>
    <row r="37" spans="1:11" ht="15">
      <c r="A37" s="201" t="s">
        <v>158</v>
      </c>
      <c r="B37" s="287">
        <f>Margins!B37</f>
        <v>1900</v>
      </c>
      <c r="C37" s="287">
        <f>Volume!J37</f>
        <v>131.85</v>
      </c>
      <c r="D37" s="182">
        <f>Volume!M37</f>
        <v>-3.1582813073815728</v>
      </c>
      <c r="E37" s="175">
        <f>Volume!C37*100</f>
        <v>-46</v>
      </c>
      <c r="F37" s="347">
        <f>'Open Int.'!D37*100</f>
        <v>-7.000000000000001</v>
      </c>
      <c r="G37" s="176">
        <f>'Open Int.'!R37</f>
        <v>36.174366</v>
      </c>
      <c r="H37" s="176">
        <f>'Open Int.'!Z37</f>
        <v>-3.6631240000000034</v>
      </c>
      <c r="I37" s="171">
        <f>'Open Int.'!O37</f>
        <v>0.9937673130193906</v>
      </c>
      <c r="J37" s="185">
        <f>IF(Volume!D37=0,0,Volume!F37/Volume!D37)</f>
        <v>0.125</v>
      </c>
      <c r="K37" s="187">
        <f>IF('Open Int.'!E37=0,0,'Open Int.'!H37/'Open Int.'!E37)</f>
        <v>0.08247422680412371</v>
      </c>
    </row>
    <row r="38" spans="1:11" ht="15">
      <c r="A38" s="201" t="s">
        <v>400</v>
      </c>
      <c r="B38" s="287">
        <f>Margins!B38</f>
        <v>4950</v>
      </c>
      <c r="C38" s="287">
        <f>Volume!J38</f>
        <v>33.5</v>
      </c>
      <c r="D38" s="182">
        <f>Volume!M38</f>
        <v>-6.944444444444445</v>
      </c>
      <c r="E38" s="175">
        <f>Volume!C38*100</f>
        <v>28.999999999999996</v>
      </c>
      <c r="F38" s="347">
        <f>'Open Int.'!D38*100</f>
        <v>-1</v>
      </c>
      <c r="G38" s="176">
        <f>'Open Int.'!R38</f>
        <v>66.7445625</v>
      </c>
      <c r="H38" s="176">
        <f>'Open Int.'!Z38</f>
        <v>-5.1769575</v>
      </c>
      <c r="I38" s="171">
        <f>'Open Int.'!O38</f>
        <v>0.9987577639751553</v>
      </c>
      <c r="J38" s="185">
        <f>IF(Volume!D38=0,0,Volume!F38/Volume!D38)</f>
        <v>0</v>
      </c>
      <c r="K38" s="187">
        <f>IF('Open Int.'!E38=0,0,'Open Int.'!H38/'Open Int.'!E38)</f>
        <v>0</v>
      </c>
    </row>
    <row r="39" spans="1:11" ht="15">
      <c r="A39" s="201" t="s">
        <v>401</v>
      </c>
      <c r="B39" s="287">
        <f>Margins!B39</f>
        <v>850</v>
      </c>
      <c r="C39" s="287">
        <f>Volume!J39</f>
        <v>255.45</v>
      </c>
      <c r="D39" s="182">
        <f>Volume!M39</f>
        <v>-5.213358070500932</v>
      </c>
      <c r="E39" s="175">
        <f>Volume!C39*100</f>
        <v>-54</v>
      </c>
      <c r="F39" s="347">
        <f>'Open Int.'!D39*100</f>
        <v>-1</v>
      </c>
      <c r="G39" s="176">
        <f>'Open Int.'!R39</f>
        <v>51.69924825</v>
      </c>
      <c r="H39" s="176">
        <f>'Open Int.'!Z39</f>
        <v>-3.4161967500000046</v>
      </c>
      <c r="I39" s="171">
        <f>'Open Int.'!O39</f>
        <v>1</v>
      </c>
      <c r="J39" s="185">
        <f>IF(Volume!D39=0,0,Volume!F39/Volume!D39)</f>
        <v>0</v>
      </c>
      <c r="K39" s="187">
        <f>IF('Open Int.'!E39=0,0,'Open Int.'!H39/'Open Int.'!E39)</f>
        <v>0</v>
      </c>
    </row>
    <row r="40" spans="1:11" ht="15">
      <c r="A40" s="201" t="s">
        <v>282</v>
      </c>
      <c r="B40" s="287">
        <f>Margins!B40</f>
        <v>300</v>
      </c>
      <c r="C40" s="287">
        <f>Volume!J40</f>
        <v>564.4</v>
      </c>
      <c r="D40" s="182">
        <f>Volume!M40</f>
        <v>-5.79988316782108</v>
      </c>
      <c r="E40" s="175">
        <f>Volume!C40*100</f>
        <v>-11</v>
      </c>
      <c r="F40" s="347">
        <f>'Open Int.'!D40*100</f>
        <v>-3</v>
      </c>
      <c r="G40" s="176">
        <f>'Open Int.'!R40</f>
        <v>51.168504</v>
      </c>
      <c r="H40" s="176">
        <f>'Open Int.'!Z40</f>
        <v>-4.6063695</v>
      </c>
      <c r="I40" s="171">
        <f>'Open Int.'!O40</f>
        <v>1</v>
      </c>
      <c r="J40" s="185">
        <f>IF(Volume!D40=0,0,Volume!F40/Volume!D40)</f>
        <v>0</v>
      </c>
      <c r="K40" s="187">
        <f>IF('Open Int.'!E40=0,0,'Open Int.'!H40/'Open Int.'!E40)</f>
        <v>0</v>
      </c>
    </row>
    <row r="41" spans="1:11" ht="15">
      <c r="A41" s="201" t="s">
        <v>159</v>
      </c>
      <c r="B41" s="287">
        <f>Margins!B41</f>
        <v>4500</v>
      </c>
      <c r="C41" s="287">
        <f>Volume!J41</f>
        <v>51</v>
      </c>
      <c r="D41" s="182">
        <f>Volume!M41</f>
        <v>-2.578796561604587</v>
      </c>
      <c r="E41" s="175">
        <f>Volume!C41*100</f>
        <v>-20</v>
      </c>
      <c r="F41" s="347">
        <f>'Open Int.'!D41*100</f>
        <v>-8</v>
      </c>
      <c r="G41" s="176">
        <f>'Open Int.'!R41</f>
        <v>21.9861</v>
      </c>
      <c r="H41" s="176">
        <f>'Open Int.'!Z41</f>
        <v>-2.2781249999999993</v>
      </c>
      <c r="I41" s="171">
        <f>'Open Int.'!O41</f>
        <v>0.988517745302714</v>
      </c>
      <c r="J41" s="185">
        <f>IF(Volume!D41=0,0,Volume!F41/Volume!D41)</f>
        <v>0</v>
      </c>
      <c r="K41" s="187">
        <f>IF('Open Int.'!E41=0,0,'Open Int.'!H41/'Open Int.'!E41)</f>
        <v>0</v>
      </c>
    </row>
    <row r="42" spans="1:11" ht="15">
      <c r="A42" s="201" t="s">
        <v>2</v>
      </c>
      <c r="B42" s="287">
        <f>Margins!B42</f>
        <v>1100</v>
      </c>
      <c r="C42" s="287">
        <f>Volume!J42</f>
        <v>307.8</v>
      </c>
      <c r="D42" s="182">
        <f>Volume!M42</f>
        <v>-4.201680672268907</v>
      </c>
      <c r="E42" s="175">
        <f>Volume!C42*100</f>
        <v>-23</v>
      </c>
      <c r="F42" s="347">
        <f>'Open Int.'!D42*100</f>
        <v>4</v>
      </c>
      <c r="G42" s="176">
        <f>'Open Int.'!R42</f>
        <v>97.84962</v>
      </c>
      <c r="H42" s="176">
        <f>'Open Int.'!Z42</f>
        <v>0.12622500000000514</v>
      </c>
      <c r="I42" s="171">
        <f>'Open Int.'!O42</f>
        <v>0.8788927335640139</v>
      </c>
      <c r="J42" s="185">
        <f>IF(Volume!D42=0,0,Volume!F42/Volume!D42)</f>
        <v>0</v>
      </c>
      <c r="K42" s="187">
        <f>IF('Open Int.'!E42=0,0,'Open Int.'!H42/'Open Int.'!E42)</f>
        <v>0.2608695652173913</v>
      </c>
    </row>
    <row r="43" spans="1:11" ht="15">
      <c r="A43" s="201" t="s">
        <v>402</v>
      </c>
      <c r="B43" s="287">
        <f>Margins!B43</f>
        <v>1150</v>
      </c>
      <c r="C43" s="287">
        <f>Volume!J43</f>
        <v>198</v>
      </c>
      <c r="D43" s="182">
        <f>Volume!M43</f>
        <v>-5.938242280285035</v>
      </c>
      <c r="E43" s="175">
        <f>Volume!C43*100</f>
        <v>60</v>
      </c>
      <c r="F43" s="347">
        <f>'Open Int.'!D43*100</f>
        <v>-1</v>
      </c>
      <c r="G43" s="176">
        <f>'Open Int.'!R43</f>
        <v>111.86901</v>
      </c>
      <c r="H43" s="176">
        <f>'Open Int.'!Z43</f>
        <v>-7.788662500000001</v>
      </c>
      <c r="I43" s="171">
        <f>'Open Int.'!O43</f>
        <v>0.9995929167514757</v>
      </c>
      <c r="J43" s="185">
        <f>IF(Volume!D43=0,0,Volume!F43/Volume!D43)</f>
        <v>0</v>
      </c>
      <c r="K43" s="187">
        <f>IF('Open Int.'!E43=0,0,'Open Int.'!H43/'Open Int.'!E43)</f>
        <v>0</v>
      </c>
    </row>
    <row r="44" spans="1:11" ht="15">
      <c r="A44" s="201" t="s">
        <v>386</v>
      </c>
      <c r="B44" s="287">
        <f>Margins!B44</f>
        <v>2500</v>
      </c>
      <c r="C44" s="287">
        <f>Volume!J44</f>
        <v>141.45</v>
      </c>
      <c r="D44" s="182">
        <f>Volume!M44</f>
        <v>-4.9714477662075955</v>
      </c>
      <c r="E44" s="175">
        <f>Volume!C44*100</f>
        <v>-9</v>
      </c>
      <c r="F44" s="347">
        <f>'Open Int.'!D44*100</f>
        <v>-4</v>
      </c>
      <c r="G44" s="176">
        <f>'Open Int.'!R44</f>
        <v>159.2727</v>
      </c>
      <c r="H44" s="176">
        <f>'Open Int.'!Z44</f>
        <v>-14.063125000000014</v>
      </c>
      <c r="I44" s="171">
        <f>'Open Int.'!O44</f>
        <v>0.9962255772646537</v>
      </c>
      <c r="J44" s="185">
        <f>IF(Volume!D44=0,0,Volume!F44/Volume!D44)</f>
        <v>0.15555555555555556</v>
      </c>
      <c r="K44" s="187">
        <f>IF('Open Int.'!E44=0,0,'Open Int.'!H44/'Open Int.'!E44)</f>
        <v>0.11515151515151516</v>
      </c>
    </row>
    <row r="45" spans="1:11" ht="15">
      <c r="A45" s="201" t="s">
        <v>78</v>
      </c>
      <c r="B45" s="287">
        <f>Margins!B45</f>
        <v>1600</v>
      </c>
      <c r="C45" s="287">
        <f>Volume!J45</f>
        <v>249.15</v>
      </c>
      <c r="D45" s="182">
        <f>Volume!M45</f>
        <v>-4.8137535816618895</v>
      </c>
      <c r="E45" s="175">
        <f>Volume!C45*100</f>
        <v>-56.00000000000001</v>
      </c>
      <c r="F45" s="347">
        <f>'Open Int.'!D45*100</f>
        <v>-7.000000000000001</v>
      </c>
      <c r="G45" s="176">
        <f>'Open Int.'!R45</f>
        <v>53.8164</v>
      </c>
      <c r="H45" s="176">
        <f>'Open Int.'!Z45</f>
        <v>-6.8677199999999985</v>
      </c>
      <c r="I45" s="171">
        <f>'Open Int.'!O45</f>
        <v>0.9955555555555555</v>
      </c>
      <c r="J45" s="185">
        <f>IF(Volume!D45=0,0,Volume!F45/Volume!D45)</f>
        <v>0</v>
      </c>
      <c r="K45" s="187">
        <f>IF('Open Int.'!E45=0,0,'Open Int.'!H45/'Open Int.'!E45)</f>
        <v>0</v>
      </c>
    </row>
    <row r="46" spans="1:11" ht="15">
      <c r="A46" s="201" t="s">
        <v>138</v>
      </c>
      <c r="B46" s="287">
        <f>Margins!B46</f>
        <v>425</v>
      </c>
      <c r="C46" s="287">
        <f>Volume!J46</f>
        <v>700.15</v>
      </c>
      <c r="D46" s="182">
        <f>Volume!M46</f>
        <v>-3.812336859458717</v>
      </c>
      <c r="E46" s="175">
        <f>Volume!C46*100</f>
        <v>2</v>
      </c>
      <c r="F46" s="347">
        <f>'Open Int.'!D46*100</f>
        <v>-8</v>
      </c>
      <c r="G46" s="176">
        <f>'Open Int.'!R46</f>
        <v>437.1806615</v>
      </c>
      <c r="H46" s="176">
        <f>'Open Int.'!Z46</f>
        <v>-56.244551</v>
      </c>
      <c r="I46" s="171">
        <f>'Open Int.'!O46</f>
        <v>0.9982303294309829</v>
      </c>
      <c r="J46" s="185">
        <f>IF(Volume!D46=0,0,Volume!F46/Volume!D46)</f>
        <v>0.14814814814814814</v>
      </c>
      <c r="K46" s="187">
        <f>IF('Open Int.'!E46=0,0,'Open Int.'!H46/'Open Int.'!E46)</f>
        <v>0.1276595744680851</v>
      </c>
    </row>
    <row r="47" spans="1:11" ht="15">
      <c r="A47" s="201" t="s">
        <v>160</v>
      </c>
      <c r="B47" s="287">
        <f>Margins!B47</f>
        <v>550</v>
      </c>
      <c r="C47" s="287">
        <f>Volume!J47</f>
        <v>447.3</v>
      </c>
      <c r="D47" s="182">
        <f>Volume!M47</f>
        <v>-7.6494270672034705</v>
      </c>
      <c r="E47" s="175">
        <f>Volume!C47*100</f>
        <v>-46</v>
      </c>
      <c r="F47" s="347">
        <f>'Open Int.'!D47*100</f>
        <v>2</v>
      </c>
      <c r="G47" s="176">
        <f>'Open Int.'!R47</f>
        <v>77.789943</v>
      </c>
      <c r="H47" s="176">
        <f>'Open Int.'!Z47</f>
        <v>-4.9782067500000124</v>
      </c>
      <c r="I47" s="171">
        <f>'Open Int.'!O47</f>
        <v>1</v>
      </c>
      <c r="J47" s="185">
        <f>IF(Volume!D47=0,0,Volume!F47/Volume!D47)</f>
        <v>0</v>
      </c>
      <c r="K47" s="187">
        <f>IF('Open Int.'!E47=0,0,'Open Int.'!H47/'Open Int.'!E47)</f>
        <v>0.16666666666666666</v>
      </c>
    </row>
    <row r="48" spans="1:11" ht="15">
      <c r="A48" s="201" t="s">
        <v>161</v>
      </c>
      <c r="B48" s="287">
        <f>Margins!B48</f>
        <v>6900</v>
      </c>
      <c r="C48" s="287">
        <f>Volume!J48</f>
        <v>33.85</v>
      </c>
      <c r="D48" s="182">
        <f>Volume!M48</f>
        <v>-3.2857142857142816</v>
      </c>
      <c r="E48" s="175">
        <f>Volume!C48*100</f>
        <v>54</v>
      </c>
      <c r="F48" s="347">
        <f>'Open Int.'!D48*100</f>
        <v>-2</v>
      </c>
      <c r="G48" s="176">
        <f>'Open Int.'!R48</f>
        <v>29.943033</v>
      </c>
      <c r="H48" s="176">
        <f>'Open Int.'!Z48</f>
        <v>-1.3312169999999988</v>
      </c>
      <c r="I48" s="171">
        <f>'Open Int.'!O48</f>
        <v>0.9976599063962559</v>
      </c>
      <c r="J48" s="185">
        <f>IF(Volume!D48=0,0,Volume!F48/Volume!D48)</f>
        <v>0</v>
      </c>
      <c r="K48" s="187">
        <f>IF('Open Int.'!E48=0,0,'Open Int.'!H48/'Open Int.'!E48)</f>
        <v>0.047619047619047616</v>
      </c>
    </row>
    <row r="49" spans="1:11" ht="15">
      <c r="A49" s="201" t="s">
        <v>387</v>
      </c>
      <c r="B49" s="287">
        <f>Margins!B49</f>
        <v>1800</v>
      </c>
      <c r="C49" s="287">
        <f>Volume!J49</f>
        <v>273.55</v>
      </c>
      <c r="D49" s="182">
        <f>Volume!M49</f>
        <v>-5.083275503122824</v>
      </c>
      <c r="E49" s="175">
        <f>Volume!C49*100</f>
        <v>54</v>
      </c>
      <c r="F49" s="347">
        <f>'Open Int.'!D49*100</f>
        <v>-6</v>
      </c>
      <c r="G49" s="176">
        <f>'Open Int.'!R49</f>
        <v>22.009833</v>
      </c>
      <c r="H49" s="176">
        <f>'Open Int.'!Z49</f>
        <v>-2.7868950000000012</v>
      </c>
      <c r="I49" s="171">
        <f>'Open Int.'!O49</f>
        <v>1</v>
      </c>
      <c r="J49" s="185">
        <f>IF(Volume!D49=0,0,Volume!F49/Volume!D49)</f>
        <v>0</v>
      </c>
      <c r="K49" s="187">
        <f>IF('Open Int.'!E49=0,0,'Open Int.'!H49/'Open Int.'!E49)</f>
        <v>0</v>
      </c>
    </row>
    <row r="50" spans="1:11" ht="15">
      <c r="A50" s="201" t="s">
        <v>3</v>
      </c>
      <c r="B50" s="287">
        <f>Margins!B50</f>
        <v>1250</v>
      </c>
      <c r="C50" s="287">
        <f>Volume!J50</f>
        <v>185.45</v>
      </c>
      <c r="D50" s="182">
        <f>Volume!M50</f>
        <v>-2.931169850824403</v>
      </c>
      <c r="E50" s="175">
        <f>Volume!C50*100</f>
        <v>69</v>
      </c>
      <c r="F50" s="347">
        <f>'Open Int.'!D50*100</f>
        <v>1</v>
      </c>
      <c r="G50" s="176">
        <f>'Open Int.'!R50</f>
        <v>337.58854375</v>
      </c>
      <c r="H50" s="176">
        <f>'Open Int.'!Z50</f>
        <v>-4.892462500000022</v>
      </c>
      <c r="I50" s="171">
        <f>'Open Int.'!O50</f>
        <v>0.994369292041475</v>
      </c>
      <c r="J50" s="185">
        <f>IF(Volume!D50=0,0,Volume!F50/Volume!D50)</f>
        <v>0.08275862068965517</v>
      </c>
      <c r="K50" s="187">
        <f>IF('Open Int.'!E50=0,0,'Open Int.'!H50/'Open Int.'!E50)</f>
        <v>0.12926136363636365</v>
      </c>
    </row>
    <row r="51" spans="1:11" ht="15">
      <c r="A51" s="201" t="s">
        <v>216</v>
      </c>
      <c r="B51" s="287">
        <f>Margins!B51</f>
        <v>1050</v>
      </c>
      <c r="C51" s="287">
        <f>Volume!J51</f>
        <v>393.5</v>
      </c>
      <c r="D51" s="182">
        <f>Volume!M51</f>
        <v>-4.339370365868487</v>
      </c>
      <c r="E51" s="175">
        <f>Volume!C51*100</f>
        <v>-18</v>
      </c>
      <c r="F51" s="347">
        <f>'Open Int.'!D51*100</f>
        <v>-9</v>
      </c>
      <c r="G51" s="176">
        <f>'Open Int.'!R51</f>
        <v>57.3073725</v>
      </c>
      <c r="H51" s="176">
        <f>'Open Int.'!Z51</f>
        <v>-7.9985535</v>
      </c>
      <c r="I51" s="171">
        <f>'Open Int.'!O51</f>
        <v>0.9949531362653208</v>
      </c>
      <c r="J51" s="185">
        <f>IF(Volume!D51=0,0,Volume!F51/Volume!D51)</f>
        <v>0</v>
      </c>
      <c r="K51" s="187">
        <f>IF('Open Int.'!E51=0,0,'Open Int.'!H51/'Open Int.'!E51)</f>
        <v>0.034482758620689655</v>
      </c>
    </row>
    <row r="52" spans="1:11" ht="15">
      <c r="A52" s="201" t="s">
        <v>162</v>
      </c>
      <c r="B52" s="287">
        <f>Margins!B52</f>
        <v>1200</v>
      </c>
      <c r="C52" s="287">
        <f>Volume!J52</f>
        <v>353.2</v>
      </c>
      <c r="D52" s="182">
        <f>Volume!M52</f>
        <v>-2.484815019326339</v>
      </c>
      <c r="E52" s="175">
        <f>Volume!C52*100</f>
        <v>-39</v>
      </c>
      <c r="F52" s="347">
        <f>'Open Int.'!D52*100</f>
        <v>-10</v>
      </c>
      <c r="G52" s="176">
        <f>'Open Int.'!R52</f>
        <v>9.197328</v>
      </c>
      <c r="H52" s="176">
        <f>'Open Int.'!Z52</f>
        <v>-1.2340319999999991</v>
      </c>
      <c r="I52" s="171">
        <f>'Open Int.'!O52</f>
        <v>1</v>
      </c>
      <c r="J52" s="185">
        <f>IF(Volume!D52=0,0,Volume!F52/Volume!D52)</f>
        <v>0</v>
      </c>
      <c r="K52" s="187">
        <f>IF('Open Int.'!E52=0,0,'Open Int.'!H52/'Open Int.'!E52)</f>
        <v>0</v>
      </c>
    </row>
    <row r="53" spans="1:11" ht="15">
      <c r="A53" s="201" t="s">
        <v>283</v>
      </c>
      <c r="B53" s="287">
        <f>Margins!B53</f>
        <v>1000</v>
      </c>
      <c r="C53" s="287">
        <f>Volume!J53</f>
        <v>274</v>
      </c>
      <c r="D53" s="182">
        <f>Volume!M53</f>
        <v>-6.61213360599863</v>
      </c>
      <c r="E53" s="175">
        <f>Volume!C53*100</f>
        <v>-35</v>
      </c>
      <c r="F53" s="347">
        <f>'Open Int.'!D53*100</f>
        <v>-14.000000000000002</v>
      </c>
      <c r="G53" s="176">
        <f>'Open Int.'!R53</f>
        <v>20.9884</v>
      </c>
      <c r="H53" s="176">
        <f>'Open Int.'!Z53</f>
        <v>-5.006839999999997</v>
      </c>
      <c r="I53" s="171">
        <f>'Open Int.'!O53</f>
        <v>0.9934725848563969</v>
      </c>
      <c r="J53" s="185">
        <f>IF(Volume!D53=0,0,Volume!F53/Volume!D53)</f>
        <v>0</v>
      </c>
      <c r="K53" s="187">
        <f>IF('Open Int.'!E53=0,0,'Open Int.'!H53/'Open Int.'!E53)</f>
        <v>0</v>
      </c>
    </row>
    <row r="54" spans="1:11" ht="15">
      <c r="A54" s="201" t="s">
        <v>183</v>
      </c>
      <c r="B54" s="287">
        <f>Margins!B54</f>
        <v>950</v>
      </c>
      <c r="C54" s="287">
        <f>Volume!J54</f>
        <v>378.95</v>
      </c>
      <c r="D54" s="182">
        <f>Volume!M54</f>
        <v>-3.8075897956593474</v>
      </c>
      <c r="E54" s="175">
        <f>Volume!C54*100</f>
        <v>2</v>
      </c>
      <c r="F54" s="347">
        <f>'Open Int.'!D54*100</f>
        <v>-5</v>
      </c>
      <c r="G54" s="176">
        <f>'Open Int.'!R54</f>
        <v>16.02011125</v>
      </c>
      <c r="H54" s="176">
        <f>'Open Int.'!Z54</f>
        <v>-1.4200552500000008</v>
      </c>
      <c r="I54" s="171">
        <f>'Open Int.'!O54</f>
        <v>0.9977528089887641</v>
      </c>
      <c r="J54" s="185">
        <f>IF(Volume!D54=0,0,Volume!F54/Volume!D54)</f>
        <v>0</v>
      </c>
      <c r="K54" s="187">
        <f>IF('Open Int.'!E54=0,0,'Open Int.'!H54/'Open Int.'!E54)</f>
        <v>0</v>
      </c>
    </row>
    <row r="55" spans="1:11" ht="15">
      <c r="A55" s="201" t="s">
        <v>217</v>
      </c>
      <c r="B55" s="287">
        <f>Margins!B55</f>
        <v>2700</v>
      </c>
      <c r="C55" s="287">
        <f>Volume!J55</f>
        <v>100.3</v>
      </c>
      <c r="D55" s="182">
        <f>Volume!M55</f>
        <v>-4.156712852365034</v>
      </c>
      <c r="E55" s="175">
        <f>Volume!C55*100</f>
        <v>-12</v>
      </c>
      <c r="F55" s="347">
        <f>'Open Int.'!D55*100</f>
        <v>11</v>
      </c>
      <c r="G55" s="176">
        <f>'Open Int.'!R55</f>
        <v>70.546005</v>
      </c>
      <c r="H55" s="176">
        <f>'Open Int.'!Z55</f>
        <v>4.0325579999999945</v>
      </c>
      <c r="I55" s="171">
        <f>'Open Int.'!O55</f>
        <v>0.9508637236084453</v>
      </c>
      <c r="J55" s="185">
        <f>IF(Volume!D55=0,0,Volume!F55/Volume!D55)</f>
        <v>0.2413793103448276</v>
      </c>
      <c r="K55" s="187">
        <f>IF('Open Int.'!E55=0,0,'Open Int.'!H55/'Open Int.'!E55)</f>
        <v>0.21153846153846154</v>
      </c>
    </row>
    <row r="56" spans="1:11" ht="15">
      <c r="A56" s="201" t="s">
        <v>403</v>
      </c>
      <c r="B56" s="287">
        <f>Margins!B56</f>
        <v>5250</v>
      </c>
      <c r="C56" s="287">
        <f>Volume!J56</f>
        <v>50.75</v>
      </c>
      <c r="D56" s="182">
        <f>Volume!M56</f>
        <v>-6.623735050597979</v>
      </c>
      <c r="E56" s="175">
        <f>Volume!C56*100</f>
        <v>-53</v>
      </c>
      <c r="F56" s="347">
        <f>'Open Int.'!D56*100</f>
        <v>-12</v>
      </c>
      <c r="G56" s="176">
        <f>'Open Int.'!R56</f>
        <v>49.53073125</v>
      </c>
      <c r="H56" s="176">
        <f>'Open Int.'!Z56</f>
        <v>-9.733867499999995</v>
      </c>
      <c r="I56" s="171">
        <f>'Open Int.'!O56</f>
        <v>0.9924690693921463</v>
      </c>
      <c r="J56" s="185">
        <f>IF(Volume!D56=0,0,Volume!F56/Volume!D56)</f>
        <v>0.3</v>
      </c>
      <c r="K56" s="187">
        <f>IF('Open Int.'!E56=0,0,'Open Int.'!H56/'Open Int.'!E56)</f>
        <v>0.15384615384615385</v>
      </c>
    </row>
    <row r="57" spans="1:11" ht="15">
      <c r="A57" s="201" t="s">
        <v>163</v>
      </c>
      <c r="B57" s="287">
        <f>Margins!B57</f>
        <v>62</v>
      </c>
      <c r="C57" s="287">
        <f>Volume!J57</f>
        <v>6393.4</v>
      </c>
      <c r="D57" s="182">
        <f>Volume!M57</f>
        <v>-4.587511938872979</v>
      </c>
      <c r="E57" s="175">
        <f>Volume!C57*100</f>
        <v>69</v>
      </c>
      <c r="F57" s="347">
        <f>'Open Int.'!D57*100</f>
        <v>-3</v>
      </c>
      <c r="G57" s="176">
        <f>'Open Int.'!R57</f>
        <v>307.12359183999996</v>
      </c>
      <c r="H57" s="176">
        <f>'Open Int.'!Z57</f>
        <v>-24.86218352000003</v>
      </c>
      <c r="I57" s="171">
        <f>'Open Int.'!O57</f>
        <v>0.9938048528652556</v>
      </c>
      <c r="J57" s="185">
        <f>IF(Volume!D57=0,0,Volume!F57/Volume!D57)</f>
        <v>0.05128205128205128</v>
      </c>
      <c r="K57" s="187">
        <f>IF('Open Int.'!E57=0,0,'Open Int.'!H57/'Open Int.'!E57)</f>
        <v>0.21428571428571427</v>
      </c>
    </row>
    <row r="58" spans="1:11" ht="15">
      <c r="A58" s="201" t="s">
        <v>475</v>
      </c>
      <c r="B58" s="287">
        <f>Margins!B58</f>
        <v>400</v>
      </c>
      <c r="C58" s="287">
        <f>Volume!J58</f>
        <v>585.15</v>
      </c>
      <c r="D58" s="182">
        <f>Volume!M58</f>
        <v>-4.4184906893172275</v>
      </c>
      <c r="E58" s="175">
        <f>Volume!C58*100</f>
        <v>13</v>
      </c>
      <c r="F58" s="347">
        <f>'Open Int.'!D58*100</f>
        <v>-1</v>
      </c>
      <c r="G58" s="176">
        <f>'Open Int.'!R58</f>
        <v>957.679896</v>
      </c>
      <c r="H58" s="176">
        <f>'Open Int.'!Z58</f>
        <v>-36.851248000000055</v>
      </c>
      <c r="I58" s="171">
        <f>'Open Int.'!O58</f>
        <v>0.9922279792746114</v>
      </c>
      <c r="J58" s="185">
        <f>IF(Volume!D58=0,0,Volume!F58/Volume!D58)</f>
        <v>0.19567027477102414</v>
      </c>
      <c r="K58" s="187">
        <f>IF('Open Int.'!E58=0,0,'Open Int.'!H58/'Open Int.'!E58)</f>
        <v>0.1540948275862069</v>
      </c>
    </row>
    <row r="59" spans="1:11" ht="15">
      <c r="A59" s="201" t="s">
        <v>194</v>
      </c>
      <c r="B59" s="287">
        <f>Margins!B59</f>
        <v>400</v>
      </c>
      <c r="C59" s="287">
        <f>Volume!J59</f>
        <v>622.75</v>
      </c>
      <c r="D59" s="182">
        <f>Volume!M59</f>
        <v>-1.7821938332938971</v>
      </c>
      <c r="E59" s="175">
        <f>Volume!C59*100</f>
        <v>0</v>
      </c>
      <c r="F59" s="347">
        <f>'Open Int.'!D59*100</f>
        <v>-1</v>
      </c>
      <c r="G59" s="176">
        <f>'Open Int.'!R59</f>
        <v>156.75863</v>
      </c>
      <c r="H59" s="176">
        <f>'Open Int.'!Z59</f>
        <v>-3.8589159999999936</v>
      </c>
      <c r="I59" s="171">
        <f>'Open Int.'!O59</f>
        <v>0.9984109327824567</v>
      </c>
      <c r="J59" s="185">
        <f>IF(Volume!D59=0,0,Volume!F59/Volume!D59)</f>
        <v>0</v>
      </c>
      <c r="K59" s="187">
        <f>IF('Open Int.'!E59=0,0,'Open Int.'!H59/'Open Int.'!E59)</f>
        <v>0</v>
      </c>
    </row>
    <row r="60" spans="1:11" ht="15">
      <c r="A60" s="201" t="s">
        <v>404</v>
      </c>
      <c r="B60" s="287">
        <f>Margins!B60</f>
        <v>150</v>
      </c>
      <c r="C60" s="287">
        <f>Volume!J60</f>
        <v>2345.8</v>
      </c>
      <c r="D60" s="182">
        <f>Volume!M60</f>
        <v>-7.910336434656302</v>
      </c>
      <c r="E60" s="175">
        <f>Volume!C60*100</f>
        <v>-35</v>
      </c>
      <c r="F60" s="347">
        <f>'Open Int.'!D60*100</f>
        <v>-20</v>
      </c>
      <c r="G60" s="176">
        <f>'Open Int.'!R60</f>
        <v>72.13335</v>
      </c>
      <c r="H60" s="176">
        <f>'Open Int.'!Z60</f>
        <v>-25.415503500000014</v>
      </c>
      <c r="I60" s="171">
        <f>'Open Int.'!O60</f>
        <v>0.9848780487804878</v>
      </c>
      <c r="J60" s="185">
        <f>IF(Volume!D60=0,0,Volume!F60/Volume!D60)</f>
        <v>0</v>
      </c>
      <c r="K60" s="187">
        <f>IF('Open Int.'!E60=0,0,'Open Int.'!H60/'Open Int.'!E60)</f>
        <v>0</v>
      </c>
    </row>
    <row r="61" spans="1:11" ht="15">
      <c r="A61" s="201" t="s">
        <v>405</v>
      </c>
      <c r="B61" s="287">
        <f>Margins!B61</f>
        <v>200</v>
      </c>
      <c r="C61" s="287">
        <f>Volume!J61</f>
        <v>1006.5</v>
      </c>
      <c r="D61" s="182">
        <f>Volume!M61</f>
        <v>-8.400072806698212</v>
      </c>
      <c r="E61" s="175">
        <f>Volume!C61*100</f>
        <v>37</v>
      </c>
      <c r="F61" s="347">
        <f>'Open Int.'!D61*100</f>
        <v>-6</v>
      </c>
      <c r="G61" s="176">
        <f>'Open Int.'!R61</f>
        <v>36.31452</v>
      </c>
      <c r="H61" s="176">
        <f>'Open Int.'!Z61</f>
        <v>-6.0771839999999955</v>
      </c>
      <c r="I61" s="171">
        <f>'Open Int.'!O61</f>
        <v>1</v>
      </c>
      <c r="J61" s="185">
        <f>IF(Volume!D61=0,0,Volume!F61/Volume!D61)</f>
        <v>0</v>
      </c>
      <c r="K61" s="187">
        <f>IF('Open Int.'!E61=0,0,'Open Int.'!H61/'Open Int.'!E61)</f>
        <v>0</v>
      </c>
    </row>
    <row r="62" spans="1:11" ht="15">
      <c r="A62" s="201" t="s">
        <v>218</v>
      </c>
      <c r="B62" s="287">
        <f>Margins!B62</f>
        <v>2400</v>
      </c>
      <c r="C62" s="287">
        <f>Volume!J62</f>
        <v>96</v>
      </c>
      <c r="D62" s="182">
        <f>Volume!M62</f>
        <v>-7.825252040326457</v>
      </c>
      <c r="E62" s="175">
        <f>Volume!C62*100</f>
        <v>6</v>
      </c>
      <c r="F62" s="347">
        <f>'Open Int.'!D62*100</f>
        <v>0</v>
      </c>
      <c r="G62" s="176">
        <f>'Open Int.'!R62</f>
        <v>75.36384</v>
      </c>
      <c r="H62" s="176">
        <f>'Open Int.'!Z62</f>
        <v>-5.873159999999999</v>
      </c>
      <c r="I62" s="171">
        <f>'Open Int.'!O62</f>
        <v>0.9981656985631305</v>
      </c>
      <c r="J62" s="185">
        <f>IF(Volume!D62=0,0,Volume!F62/Volume!D62)</f>
        <v>0.06521739130434782</v>
      </c>
      <c r="K62" s="187">
        <f>IF('Open Int.'!E62=0,0,'Open Int.'!H62/'Open Int.'!E62)</f>
        <v>0.08</v>
      </c>
    </row>
    <row r="63" spans="1:11" ht="15">
      <c r="A63" s="201" t="s">
        <v>164</v>
      </c>
      <c r="B63" s="287">
        <f>Margins!B63</f>
        <v>5650</v>
      </c>
      <c r="C63" s="287">
        <f>Volume!J63</f>
        <v>50.7</v>
      </c>
      <c r="D63" s="182">
        <f>Volume!M63</f>
        <v>-4.339622641509429</v>
      </c>
      <c r="E63" s="175">
        <f>Volume!C63*100</f>
        <v>9</v>
      </c>
      <c r="F63" s="347">
        <f>'Open Int.'!D63*100</f>
        <v>0</v>
      </c>
      <c r="G63" s="176">
        <f>'Open Int.'!R63</f>
        <v>109.597683</v>
      </c>
      <c r="H63" s="176">
        <f>'Open Int.'!Z63</f>
        <v>-4.193316999999993</v>
      </c>
      <c r="I63" s="171">
        <f>'Open Int.'!O63</f>
        <v>0.9942498693152118</v>
      </c>
      <c r="J63" s="185">
        <f>IF(Volume!D63=0,0,Volume!F63/Volume!D63)</f>
        <v>0</v>
      </c>
      <c r="K63" s="187">
        <f>IF('Open Int.'!E63=0,0,'Open Int.'!H63/'Open Int.'!E63)</f>
        <v>0.011904761904761904</v>
      </c>
    </row>
    <row r="64" spans="1:11" ht="15">
      <c r="A64" s="201" t="s">
        <v>165</v>
      </c>
      <c r="B64" s="287">
        <f>Margins!B64</f>
        <v>1300</v>
      </c>
      <c r="C64" s="287">
        <f>Volume!J64</f>
        <v>350</v>
      </c>
      <c r="D64" s="182">
        <f>Volume!M64</f>
        <v>-1.6853932584269662</v>
      </c>
      <c r="E64" s="175">
        <f>Volume!C64*100</f>
        <v>-51</v>
      </c>
      <c r="F64" s="347">
        <f>'Open Int.'!D64*100</f>
        <v>-13</v>
      </c>
      <c r="G64" s="176">
        <f>'Open Int.'!R64</f>
        <v>9.646</v>
      </c>
      <c r="H64" s="176">
        <f>'Open Int.'!Z64</f>
        <v>-1.6463199999999993</v>
      </c>
      <c r="I64" s="171">
        <f>'Open Int.'!O64</f>
        <v>0.9716981132075472</v>
      </c>
      <c r="J64" s="185">
        <f>IF(Volume!D64=0,0,Volume!F64/Volume!D64)</f>
        <v>0</v>
      </c>
      <c r="K64" s="187">
        <f>IF('Open Int.'!E64=0,0,'Open Int.'!H64/'Open Int.'!E64)</f>
        <v>0</v>
      </c>
    </row>
    <row r="65" spans="1:11" ht="15">
      <c r="A65" s="201" t="s">
        <v>406</v>
      </c>
      <c r="B65" s="287">
        <f>Margins!B65</f>
        <v>150</v>
      </c>
      <c r="C65" s="287">
        <f>Volume!J65</f>
        <v>2399.5</v>
      </c>
      <c r="D65" s="182">
        <f>Volume!M65</f>
        <v>-5.507314864040007</v>
      </c>
      <c r="E65" s="175">
        <f>Volume!C65*100</f>
        <v>9</v>
      </c>
      <c r="F65" s="347">
        <f>'Open Int.'!D65*100</f>
        <v>-3</v>
      </c>
      <c r="G65" s="176">
        <f>'Open Int.'!R65</f>
        <v>216.7828275</v>
      </c>
      <c r="H65" s="176">
        <f>'Open Int.'!Z65</f>
        <v>-20.328978750000005</v>
      </c>
      <c r="I65" s="171">
        <f>'Open Int.'!O65</f>
        <v>0.9990038186950025</v>
      </c>
      <c r="J65" s="185">
        <f>IF(Volume!D65=0,0,Volume!F65/Volume!D65)</f>
        <v>0</v>
      </c>
      <c r="K65" s="187">
        <f>IF('Open Int.'!E65=0,0,'Open Int.'!H65/'Open Int.'!E65)</f>
        <v>0</v>
      </c>
    </row>
    <row r="66" spans="1:11" ht="15">
      <c r="A66" s="201" t="s">
        <v>89</v>
      </c>
      <c r="B66" s="287">
        <f>Margins!B66</f>
        <v>750</v>
      </c>
      <c r="C66" s="287">
        <f>Volume!J66</f>
        <v>325.65</v>
      </c>
      <c r="D66" s="182">
        <f>Volume!M66</f>
        <v>-3.7250554323725122</v>
      </c>
      <c r="E66" s="175">
        <f>Volume!C66*100</f>
        <v>-16</v>
      </c>
      <c r="F66" s="347">
        <f>'Open Int.'!D66*100</f>
        <v>12</v>
      </c>
      <c r="G66" s="176">
        <f>'Open Int.'!R66</f>
        <v>160.708275</v>
      </c>
      <c r="H66" s="176">
        <f>'Open Int.'!Z66</f>
        <v>12.098137499999979</v>
      </c>
      <c r="I66" s="171">
        <f>'Open Int.'!O66</f>
        <v>0.9732522796352584</v>
      </c>
      <c r="J66" s="185">
        <f>IF(Volume!D66=0,0,Volume!F66/Volume!D66)</f>
        <v>0.8571428571428571</v>
      </c>
      <c r="K66" s="187">
        <f>IF('Open Int.'!E66=0,0,'Open Int.'!H66/'Open Int.'!E66)</f>
        <v>0.5098039215686274</v>
      </c>
    </row>
    <row r="67" spans="1:11" ht="15">
      <c r="A67" s="201" t="s">
        <v>284</v>
      </c>
      <c r="B67" s="287">
        <f>Margins!B67</f>
        <v>2000</v>
      </c>
      <c r="C67" s="287">
        <f>Volume!J67</f>
        <v>172.1</v>
      </c>
      <c r="D67" s="182">
        <f>Volume!M67</f>
        <v>-6.4928008693289945</v>
      </c>
      <c r="E67" s="175">
        <f>Volume!C67*100</f>
        <v>-28.999999999999996</v>
      </c>
      <c r="F67" s="347">
        <f>'Open Int.'!D67*100</f>
        <v>-2</v>
      </c>
      <c r="G67" s="176">
        <f>'Open Int.'!R67</f>
        <v>56.86184</v>
      </c>
      <c r="H67" s="176">
        <f>'Open Int.'!Z67</f>
        <v>-4.758099999999999</v>
      </c>
      <c r="I67" s="171">
        <f>'Open Int.'!O67</f>
        <v>0.9993946731234867</v>
      </c>
      <c r="J67" s="185">
        <f>IF(Volume!D67=0,0,Volume!F67/Volume!D67)</f>
        <v>0</v>
      </c>
      <c r="K67" s="187">
        <f>IF('Open Int.'!E67=0,0,'Open Int.'!H67/'Open Int.'!E67)</f>
        <v>0</v>
      </c>
    </row>
    <row r="68" spans="1:11" ht="15">
      <c r="A68" s="201" t="s">
        <v>407</v>
      </c>
      <c r="B68" s="287">
        <f>Margins!B68</f>
        <v>350</v>
      </c>
      <c r="C68" s="287">
        <f>Volume!J68</f>
        <v>553.25</v>
      </c>
      <c r="D68" s="182">
        <f>Volume!M68</f>
        <v>-4.513289609941315</v>
      </c>
      <c r="E68" s="175">
        <f>Volume!C68*100</f>
        <v>-62</v>
      </c>
      <c r="F68" s="347">
        <f>'Open Int.'!D68*100</f>
        <v>-3</v>
      </c>
      <c r="G68" s="176">
        <f>'Open Int.'!R68</f>
        <v>34.25447375</v>
      </c>
      <c r="H68" s="176">
        <f>'Open Int.'!Z68</f>
        <v>-2.7749802499999987</v>
      </c>
      <c r="I68" s="171">
        <f>'Open Int.'!O68</f>
        <v>0.9988694177501414</v>
      </c>
      <c r="J68" s="185">
        <f>IF(Volume!D68=0,0,Volume!F68/Volume!D68)</f>
        <v>0</v>
      </c>
      <c r="K68" s="187">
        <f>IF('Open Int.'!E68=0,0,'Open Int.'!H68/'Open Int.'!E68)</f>
        <v>0</v>
      </c>
    </row>
    <row r="69" spans="1:11" ht="15">
      <c r="A69" s="201" t="s">
        <v>269</v>
      </c>
      <c r="B69" s="287">
        <f>Margins!B69</f>
        <v>1200</v>
      </c>
      <c r="C69" s="287">
        <f>Volume!J69</f>
        <v>330</v>
      </c>
      <c r="D69" s="182">
        <f>Volume!M69</f>
        <v>-3.296703296703297</v>
      </c>
      <c r="E69" s="175">
        <f>Volume!C69*100</f>
        <v>24</v>
      </c>
      <c r="F69" s="347">
        <f>'Open Int.'!D69*100</f>
        <v>-12</v>
      </c>
      <c r="G69" s="176">
        <f>'Open Int.'!R69</f>
        <v>107.91</v>
      </c>
      <c r="H69" s="176">
        <f>'Open Int.'!Z69</f>
        <v>-19.1169</v>
      </c>
      <c r="I69" s="171">
        <f>'Open Int.'!O69</f>
        <v>0.9992660550458715</v>
      </c>
      <c r="J69" s="185">
        <f>IF(Volume!D69=0,0,Volume!F69/Volume!D69)</f>
        <v>0</v>
      </c>
      <c r="K69" s="187">
        <f>IF('Open Int.'!E69=0,0,'Open Int.'!H69/'Open Int.'!E69)</f>
        <v>0</v>
      </c>
    </row>
    <row r="70" spans="1:11" ht="15">
      <c r="A70" s="201" t="s">
        <v>219</v>
      </c>
      <c r="B70" s="287">
        <f>Margins!B70</f>
        <v>300</v>
      </c>
      <c r="C70" s="287">
        <f>Volume!J70</f>
        <v>1107.35</v>
      </c>
      <c r="D70" s="182">
        <f>Volume!M70</f>
        <v>-4.179466101328272</v>
      </c>
      <c r="E70" s="175">
        <f>Volume!C70*100</f>
        <v>108</v>
      </c>
      <c r="F70" s="347">
        <f>'Open Int.'!D70*100</f>
        <v>14.000000000000002</v>
      </c>
      <c r="G70" s="176">
        <f>'Open Int.'!R70</f>
        <v>77.20444199999999</v>
      </c>
      <c r="H70" s="176">
        <f>'Open Int.'!Z70</f>
        <v>6.686678999999984</v>
      </c>
      <c r="I70" s="171">
        <f>'Open Int.'!O70</f>
        <v>0.9879518072289156</v>
      </c>
      <c r="J70" s="185">
        <f>IF(Volume!D70=0,0,Volume!F70/Volume!D70)</f>
        <v>0</v>
      </c>
      <c r="K70" s="187">
        <f>IF('Open Int.'!E70=0,0,'Open Int.'!H70/'Open Int.'!E70)</f>
        <v>0</v>
      </c>
    </row>
    <row r="71" spans="1:11" ht="15">
      <c r="A71" s="201" t="s">
        <v>231</v>
      </c>
      <c r="B71" s="287">
        <f>Margins!B71</f>
        <v>1000</v>
      </c>
      <c r="C71" s="287">
        <f>Volume!J71</f>
        <v>756.6</v>
      </c>
      <c r="D71" s="182">
        <f>Volume!M71</f>
        <v>-9.815841230109067</v>
      </c>
      <c r="E71" s="175">
        <f>Volume!C71*100</f>
        <v>27</v>
      </c>
      <c r="F71" s="347">
        <f>'Open Int.'!D71*100</f>
        <v>2</v>
      </c>
      <c r="G71" s="176">
        <f>'Open Int.'!R71</f>
        <v>773.2452</v>
      </c>
      <c r="H71" s="176">
        <f>'Open Int.'!Z71</f>
        <v>-37.85166000000004</v>
      </c>
      <c r="I71" s="171">
        <f>'Open Int.'!O71</f>
        <v>0.9909980430528376</v>
      </c>
      <c r="J71" s="185">
        <f>IF(Volume!D71=0,0,Volume!F71/Volume!D71)</f>
        <v>0.16518847006651885</v>
      </c>
      <c r="K71" s="187">
        <f>IF('Open Int.'!E71=0,0,'Open Int.'!H71/'Open Int.'!E71)</f>
        <v>0.17834394904458598</v>
      </c>
    </row>
    <row r="72" spans="1:11" ht="15">
      <c r="A72" s="201" t="s">
        <v>166</v>
      </c>
      <c r="B72" s="287">
        <f>Margins!B72</f>
        <v>2950</v>
      </c>
      <c r="C72" s="287">
        <f>Volume!J72</f>
        <v>128</v>
      </c>
      <c r="D72" s="182">
        <f>Volume!M72</f>
        <v>-6.158357771261001</v>
      </c>
      <c r="E72" s="175">
        <f>Volume!C72*100</f>
        <v>-40</v>
      </c>
      <c r="F72" s="347">
        <f>'Open Int.'!D72*100</f>
        <v>-6</v>
      </c>
      <c r="G72" s="176">
        <f>'Open Int.'!R72</f>
        <v>37.64672</v>
      </c>
      <c r="H72" s="176">
        <f>'Open Int.'!Z72</f>
        <v>-4.683655999999999</v>
      </c>
      <c r="I72" s="171">
        <f>'Open Int.'!O72</f>
        <v>0.9929789368104313</v>
      </c>
      <c r="J72" s="185">
        <f>IF(Volume!D72=0,0,Volume!F72/Volume!D72)</f>
        <v>0.3333333333333333</v>
      </c>
      <c r="K72" s="187">
        <f>IF('Open Int.'!E72=0,0,'Open Int.'!H72/'Open Int.'!E72)</f>
        <v>0.125</v>
      </c>
    </row>
    <row r="73" spans="1:11" ht="15">
      <c r="A73" s="201" t="s">
        <v>220</v>
      </c>
      <c r="B73" s="287">
        <f>Margins!B73</f>
        <v>88</v>
      </c>
      <c r="C73" s="287">
        <f>Volume!J73</f>
        <v>2845.75</v>
      </c>
      <c r="D73" s="182">
        <f>Volume!M73</f>
        <v>-3.763886305608636</v>
      </c>
      <c r="E73" s="175">
        <f>Volume!C73*100</f>
        <v>67</v>
      </c>
      <c r="F73" s="347">
        <f>'Open Int.'!D73*100</f>
        <v>1</v>
      </c>
      <c r="G73" s="176">
        <f>'Open Int.'!R73</f>
        <v>245.41748</v>
      </c>
      <c r="H73" s="176">
        <f>'Open Int.'!Z73</f>
        <v>-7.152440240000004</v>
      </c>
      <c r="I73" s="171">
        <f>'Open Int.'!O73</f>
        <v>0.9986734693877551</v>
      </c>
      <c r="J73" s="185">
        <f>IF(Volume!D73=0,0,Volume!F73/Volume!D73)</f>
        <v>0</v>
      </c>
      <c r="K73" s="187">
        <f>IF('Open Int.'!E73=0,0,'Open Int.'!H73/'Open Int.'!E73)</f>
        <v>0</v>
      </c>
    </row>
    <row r="74" spans="1:11" ht="15">
      <c r="A74" s="201" t="s">
        <v>285</v>
      </c>
      <c r="B74" s="287">
        <f>Margins!B74</f>
        <v>1500</v>
      </c>
      <c r="C74" s="287">
        <f>Volume!J74</f>
        <v>232.05</v>
      </c>
      <c r="D74" s="182">
        <f>Volume!M74</f>
        <v>-2.643171806167394</v>
      </c>
      <c r="E74" s="175">
        <f>Volume!C74*100</f>
        <v>18</v>
      </c>
      <c r="F74" s="347">
        <f>'Open Int.'!D74*100</f>
        <v>5</v>
      </c>
      <c r="G74" s="176">
        <f>'Open Int.'!R74</f>
        <v>184.06206</v>
      </c>
      <c r="H74" s="176">
        <f>'Open Int.'!Z74</f>
        <v>5.585579999999993</v>
      </c>
      <c r="I74" s="171">
        <f>'Open Int.'!O74</f>
        <v>0.9996217851739788</v>
      </c>
      <c r="J74" s="185">
        <f>IF(Volume!D74=0,0,Volume!F74/Volume!D74)</f>
        <v>0.04411764705882353</v>
      </c>
      <c r="K74" s="187">
        <f>IF('Open Int.'!E74=0,0,'Open Int.'!H74/'Open Int.'!E74)</f>
        <v>0.0660377358490566</v>
      </c>
    </row>
    <row r="75" spans="1:11" ht="15">
      <c r="A75" s="201" t="s">
        <v>286</v>
      </c>
      <c r="B75" s="287">
        <f>Margins!B75</f>
        <v>1400</v>
      </c>
      <c r="C75" s="287">
        <f>Volume!J75</f>
        <v>134.75</v>
      </c>
      <c r="D75" s="182">
        <f>Volume!M75</f>
        <v>-4.058383766464926</v>
      </c>
      <c r="E75" s="175">
        <f>Volume!C75*100</f>
        <v>-33</v>
      </c>
      <c r="F75" s="347">
        <f>'Open Int.'!D75*100</f>
        <v>-3</v>
      </c>
      <c r="G75" s="176">
        <f>'Open Int.'!R75</f>
        <v>40.691805</v>
      </c>
      <c r="H75" s="176">
        <f>'Open Int.'!Z75</f>
        <v>-3.1960109999999915</v>
      </c>
      <c r="I75" s="171">
        <f>'Open Int.'!O75</f>
        <v>0.999072786277237</v>
      </c>
      <c r="J75" s="185">
        <f>IF(Volume!D75=0,0,Volume!F75/Volume!D75)</f>
        <v>0</v>
      </c>
      <c r="K75" s="187">
        <f>IF('Open Int.'!E75=0,0,'Open Int.'!H75/'Open Int.'!E75)</f>
        <v>0</v>
      </c>
    </row>
    <row r="76" spans="1:11" ht="15">
      <c r="A76" s="201" t="s">
        <v>287</v>
      </c>
      <c r="B76" s="287">
        <f>Margins!B76</f>
        <v>1400</v>
      </c>
      <c r="C76" s="287">
        <f>Volume!J76</f>
        <v>126.15</v>
      </c>
      <c r="D76" s="182">
        <f>Volume!M76</f>
        <v>-9.24460431654676</v>
      </c>
      <c r="E76" s="175">
        <f>Volume!C76*100</f>
        <v>-28.000000000000004</v>
      </c>
      <c r="F76" s="347">
        <f>'Open Int.'!D76*100</f>
        <v>2</v>
      </c>
      <c r="G76" s="176">
        <f>'Open Int.'!R76</f>
        <v>33.20268</v>
      </c>
      <c r="H76" s="176">
        <f>'Open Int.'!Z76</f>
        <v>-2.3896599999999992</v>
      </c>
      <c r="I76" s="171">
        <f>'Open Int.'!O76</f>
        <v>0.9973404255319149</v>
      </c>
      <c r="J76" s="185">
        <f>IF(Volume!D76=0,0,Volume!F76/Volume!D76)</f>
        <v>0.17391304347826086</v>
      </c>
      <c r="K76" s="187">
        <f>IF('Open Int.'!E76=0,0,'Open Int.'!H76/'Open Int.'!E76)</f>
        <v>0.03773584905660377</v>
      </c>
    </row>
    <row r="77" spans="1:11" ht="15">
      <c r="A77" s="201" t="s">
        <v>196</v>
      </c>
      <c r="B77" s="287">
        <f>Margins!B77</f>
        <v>650</v>
      </c>
      <c r="C77" s="287">
        <f>Volume!J77</f>
        <v>298</v>
      </c>
      <c r="D77" s="182">
        <f>Volume!M77</f>
        <v>-4.92901579199234</v>
      </c>
      <c r="E77" s="175">
        <f>Volume!C77*100</f>
        <v>27</v>
      </c>
      <c r="F77" s="347">
        <f>'Open Int.'!D77*100</f>
        <v>9</v>
      </c>
      <c r="G77" s="176">
        <f>'Open Int.'!R77</f>
        <v>129.48845</v>
      </c>
      <c r="H77" s="176">
        <f>'Open Int.'!Z77</f>
        <v>4.1460639999999955</v>
      </c>
      <c r="I77" s="171">
        <f>'Open Int.'!O77</f>
        <v>0.9955123410620793</v>
      </c>
      <c r="J77" s="185">
        <f>IF(Volume!D77=0,0,Volume!F77/Volume!D77)</f>
        <v>0</v>
      </c>
      <c r="K77" s="187">
        <f>IF('Open Int.'!E77=0,0,'Open Int.'!H77/'Open Int.'!E77)</f>
        <v>0</v>
      </c>
    </row>
    <row r="78" spans="1:11" ht="15">
      <c r="A78" s="201" t="s">
        <v>4</v>
      </c>
      <c r="B78" s="287">
        <f>Margins!B78</f>
        <v>150</v>
      </c>
      <c r="C78" s="287">
        <f>Volume!J78</f>
        <v>1942.55</v>
      </c>
      <c r="D78" s="182">
        <f>Volume!M78</f>
        <v>-3.6959000545337344</v>
      </c>
      <c r="E78" s="175">
        <f>Volume!C78*100</f>
        <v>11</v>
      </c>
      <c r="F78" s="347">
        <f>'Open Int.'!D78*100</f>
        <v>14.000000000000002</v>
      </c>
      <c r="G78" s="176">
        <f>'Open Int.'!R78</f>
        <v>278.9696055</v>
      </c>
      <c r="H78" s="176">
        <f>'Open Int.'!Z78</f>
        <v>24.45192750000001</v>
      </c>
      <c r="I78" s="171">
        <f>'Open Int.'!O78</f>
        <v>0.9990599540421976</v>
      </c>
      <c r="J78" s="185">
        <f>IF(Volume!D78=0,0,Volume!F78/Volume!D78)</f>
        <v>0</v>
      </c>
      <c r="K78" s="187">
        <f>IF('Open Int.'!E78=0,0,'Open Int.'!H78/'Open Int.'!E78)</f>
        <v>0</v>
      </c>
    </row>
    <row r="79" spans="1:11" ht="15">
      <c r="A79" s="201" t="s">
        <v>79</v>
      </c>
      <c r="B79" s="287">
        <f>Margins!B79</f>
        <v>200</v>
      </c>
      <c r="C79" s="287">
        <f>Volume!J79</f>
        <v>1161.35</v>
      </c>
      <c r="D79" s="182">
        <f>Volume!M79</f>
        <v>-3.2691987339663506</v>
      </c>
      <c r="E79" s="175">
        <f>Volume!C79*100</f>
        <v>49</v>
      </c>
      <c r="F79" s="347">
        <f>'Open Int.'!D79*100</f>
        <v>12</v>
      </c>
      <c r="G79" s="176">
        <f>'Open Int.'!R79</f>
        <v>261.30375</v>
      </c>
      <c r="H79" s="176">
        <f>'Open Int.'!Z79</f>
        <v>20.511413999999974</v>
      </c>
      <c r="I79" s="171">
        <f>'Open Int.'!O79</f>
        <v>0.9994666666666666</v>
      </c>
      <c r="J79" s="185">
        <f>IF(Volume!D79=0,0,Volume!F79/Volume!D79)</f>
        <v>0</v>
      </c>
      <c r="K79" s="187">
        <f>IF('Open Int.'!E79=0,0,'Open Int.'!H79/'Open Int.'!E79)</f>
        <v>0</v>
      </c>
    </row>
    <row r="80" spans="1:11" ht="15">
      <c r="A80" s="201" t="s">
        <v>484</v>
      </c>
      <c r="B80" s="287">
        <f>Margins!B80</f>
        <v>400</v>
      </c>
      <c r="C80" s="287">
        <f>Volume!J80</f>
        <v>515.2</v>
      </c>
      <c r="D80" s="182">
        <f>Volume!M80</f>
        <v>-10.095105139167597</v>
      </c>
      <c r="E80" s="175">
        <f>Volume!C80*100</f>
        <v>25</v>
      </c>
      <c r="F80" s="347">
        <f>'Open Int.'!D80*100</f>
        <v>-4</v>
      </c>
      <c r="G80" s="176">
        <f>'Open Int.'!R80</f>
        <v>449.913856</v>
      </c>
      <c r="H80" s="176">
        <f>'Open Int.'!Z80</f>
        <v>-70.14048000000003</v>
      </c>
      <c r="I80" s="171">
        <f>'Open Int.'!O80</f>
        <v>0.9988090875778673</v>
      </c>
      <c r="J80" s="185">
        <f>IF(Volume!D80=0,0,Volume!F80/Volume!D80)</f>
        <v>0.016666666666666666</v>
      </c>
      <c r="K80" s="187">
        <f>IF('Open Int.'!E80=0,0,'Open Int.'!H80/'Open Int.'!E80)</f>
        <v>0.05244755244755245</v>
      </c>
    </row>
    <row r="81" spans="1:11" ht="15">
      <c r="A81" s="201" t="s">
        <v>195</v>
      </c>
      <c r="B81" s="287">
        <f>Margins!B81</f>
        <v>400</v>
      </c>
      <c r="C81" s="287">
        <f>Volume!J81</f>
        <v>668.25</v>
      </c>
      <c r="D81" s="182">
        <f>Volume!M81</f>
        <v>-0.8604702915213938</v>
      </c>
      <c r="E81" s="175">
        <f>Volume!C81*100</f>
        <v>170</v>
      </c>
      <c r="F81" s="347">
        <f>'Open Int.'!D81*100</f>
        <v>6</v>
      </c>
      <c r="G81" s="176">
        <f>'Open Int.'!R81</f>
        <v>100.29096</v>
      </c>
      <c r="H81" s="176">
        <f>'Open Int.'!Z81</f>
        <v>4.899404000000004</v>
      </c>
      <c r="I81" s="171">
        <f>'Open Int.'!O81</f>
        <v>0.9880063965884861</v>
      </c>
      <c r="J81" s="185">
        <f>IF(Volume!D81=0,0,Volume!F81/Volume!D81)</f>
        <v>0</v>
      </c>
      <c r="K81" s="187">
        <f>IF('Open Int.'!E81=0,0,'Open Int.'!H81/'Open Int.'!E81)</f>
        <v>0</v>
      </c>
    </row>
    <row r="82" spans="1:11" ht="15">
      <c r="A82" s="201" t="s">
        <v>5</v>
      </c>
      <c r="B82" s="287">
        <f>Margins!B82</f>
        <v>1595</v>
      </c>
      <c r="C82" s="287">
        <f>Volume!J82</f>
        <v>159.1</v>
      </c>
      <c r="D82" s="182">
        <f>Volume!M82</f>
        <v>-6.384230656075314</v>
      </c>
      <c r="E82" s="175">
        <f>Volume!C82*100</f>
        <v>-16</v>
      </c>
      <c r="F82" s="347">
        <f>'Open Int.'!D82*100</f>
        <v>-1</v>
      </c>
      <c r="G82" s="176">
        <f>'Open Int.'!R82</f>
        <v>561.7330972</v>
      </c>
      <c r="H82" s="176">
        <f>'Open Int.'!Z82</f>
        <v>-37.08819207500005</v>
      </c>
      <c r="I82" s="171">
        <f>'Open Int.'!O82</f>
        <v>0.997605710155403</v>
      </c>
      <c r="J82" s="185">
        <f>IF(Volume!D82=0,0,Volume!F82/Volume!D82)</f>
        <v>0.14065180102915953</v>
      </c>
      <c r="K82" s="187">
        <f>IF('Open Int.'!E82=0,0,'Open Int.'!H82/'Open Int.'!E82)</f>
        <v>0.15511079342387418</v>
      </c>
    </row>
    <row r="83" spans="1:11" ht="15">
      <c r="A83" s="201" t="s">
        <v>197</v>
      </c>
      <c r="B83" s="287">
        <f>Margins!B83</f>
        <v>1300</v>
      </c>
      <c r="C83" s="287">
        <f>Volume!J83</f>
        <v>244.8</v>
      </c>
      <c r="D83" s="182">
        <f>Volume!M83</f>
        <v>-4.987385988744408</v>
      </c>
      <c r="E83" s="175">
        <f>Volume!C83*100</f>
        <v>10</v>
      </c>
      <c r="F83" s="347">
        <f>'Open Int.'!D83*100</f>
        <v>8</v>
      </c>
      <c r="G83" s="176">
        <f>'Open Int.'!R83</f>
        <v>154.314576</v>
      </c>
      <c r="H83" s="176">
        <f>'Open Int.'!Z83</f>
        <v>5.13007300000001</v>
      </c>
      <c r="I83" s="171">
        <f>'Open Int.'!O83</f>
        <v>0.9342132398432667</v>
      </c>
      <c r="J83" s="185">
        <f>IF(Volume!D83=0,0,Volume!F83/Volume!D83)</f>
        <v>0.2549019607843137</v>
      </c>
      <c r="K83" s="187">
        <f>IF('Open Int.'!E83=0,0,'Open Int.'!H83/'Open Int.'!E83)</f>
        <v>0.14465408805031446</v>
      </c>
    </row>
    <row r="84" spans="1:11" ht="15">
      <c r="A84" s="201" t="s">
        <v>393</v>
      </c>
      <c r="B84" s="287">
        <f>Margins!B84</f>
        <v>250</v>
      </c>
      <c r="C84" s="287">
        <f>Volume!J84</f>
        <v>395.9</v>
      </c>
      <c r="D84" s="182">
        <f>Volume!M84</f>
        <v>-5.082713977463449</v>
      </c>
      <c r="E84" s="175">
        <f>Volume!C84*100</f>
        <v>-46</v>
      </c>
      <c r="F84" s="347">
        <f>'Open Int.'!D84*100</f>
        <v>-2</v>
      </c>
      <c r="G84" s="176">
        <f>'Open Int.'!R84</f>
        <v>15.9448725</v>
      </c>
      <c r="H84" s="176">
        <f>'Open Int.'!Z84</f>
        <v>-1.2083649999999988</v>
      </c>
      <c r="I84" s="171">
        <f>'Open Int.'!O84</f>
        <v>0.9664804469273743</v>
      </c>
      <c r="J84" s="185">
        <f>IF(Volume!D84=0,0,Volume!F84/Volume!D84)</f>
        <v>0</v>
      </c>
      <c r="K84" s="187">
        <f>IF('Open Int.'!E84=0,0,'Open Int.'!H84/'Open Int.'!E84)</f>
        <v>0</v>
      </c>
    </row>
    <row r="85" spans="1:11" ht="15">
      <c r="A85" s="201" t="s">
        <v>483</v>
      </c>
      <c r="B85" s="287">
        <f>Margins!B85</f>
        <v>1000</v>
      </c>
      <c r="C85" s="287">
        <f>Volume!J85</f>
        <v>201.85</v>
      </c>
      <c r="D85" s="182">
        <f>Volume!M85</f>
        <v>-2.3700120918984307</v>
      </c>
      <c r="E85" s="175">
        <f>Volume!C85*100</f>
        <v>35</v>
      </c>
      <c r="F85" s="347">
        <f>'Open Int.'!D85*100</f>
        <v>10</v>
      </c>
      <c r="G85" s="176">
        <f>'Open Int.'!R85</f>
        <v>357.617645</v>
      </c>
      <c r="H85" s="176">
        <f>'Open Int.'!Z85</f>
        <v>29.174594999999954</v>
      </c>
      <c r="I85" s="171">
        <f>'Open Int.'!O85</f>
        <v>0.9933397302026302</v>
      </c>
      <c r="J85" s="185">
        <f>IF(Volume!D85=0,0,Volume!F85/Volume!D85)</f>
        <v>0.17209908735332463</v>
      </c>
      <c r="K85" s="187">
        <f>IF('Open Int.'!E85=0,0,'Open Int.'!H85/'Open Int.'!E85)</f>
        <v>0.16224188790560473</v>
      </c>
    </row>
    <row r="86" spans="1:11" ht="15">
      <c r="A86" s="201" t="s">
        <v>408</v>
      </c>
      <c r="B86" s="287">
        <f>Margins!B86</f>
        <v>3750</v>
      </c>
      <c r="C86" s="287">
        <f>Volume!J86</f>
        <v>47.7</v>
      </c>
      <c r="D86" s="182">
        <f>Volume!M86</f>
        <v>-2.950152594099686</v>
      </c>
      <c r="E86" s="175">
        <f>Volume!C86*100</f>
        <v>125</v>
      </c>
      <c r="F86" s="347">
        <f>'Open Int.'!D86*100</f>
        <v>4</v>
      </c>
      <c r="G86" s="176">
        <f>'Open Int.'!R86</f>
        <v>71.0670375</v>
      </c>
      <c r="H86" s="176">
        <f>'Open Int.'!Z86</f>
        <v>1.8945562499999937</v>
      </c>
      <c r="I86" s="171">
        <f>'Open Int.'!O86</f>
        <v>0.9957211175434181</v>
      </c>
      <c r="J86" s="185">
        <f>IF(Volume!D86=0,0,Volume!F86/Volume!D86)</f>
        <v>0</v>
      </c>
      <c r="K86" s="187">
        <f>IF('Open Int.'!E86=0,0,'Open Int.'!H86/'Open Int.'!E86)</f>
        <v>0</v>
      </c>
    </row>
    <row r="87" spans="1:11" ht="15">
      <c r="A87" s="201" t="s">
        <v>464</v>
      </c>
      <c r="B87" s="287">
        <f>Margins!B87</f>
        <v>250</v>
      </c>
      <c r="C87" s="287">
        <f>Volume!J87</f>
        <v>366.3</v>
      </c>
      <c r="D87" s="182">
        <f>Volume!M87</f>
        <v>-7.616645649432533</v>
      </c>
      <c r="E87" s="175">
        <f>Volume!C87*100</f>
        <v>-33</v>
      </c>
      <c r="F87" s="347">
        <f>'Open Int.'!D87*100</f>
        <v>-2</v>
      </c>
      <c r="G87" s="176">
        <f>'Open Int.'!R87</f>
        <v>41.629995</v>
      </c>
      <c r="H87" s="176">
        <f>'Open Int.'!Z87</f>
        <v>-4.235142500000002</v>
      </c>
      <c r="I87" s="171">
        <f>'Open Int.'!O87</f>
        <v>0.9991201055873296</v>
      </c>
      <c r="J87" s="185">
        <f>IF(Volume!D87=0,0,Volume!F87/Volume!D87)</f>
        <v>0</v>
      </c>
      <c r="K87" s="187">
        <f>IF('Open Int.'!E87=0,0,'Open Int.'!H87/'Open Int.'!E87)</f>
        <v>0</v>
      </c>
    </row>
    <row r="88" spans="1:11" ht="15">
      <c r="A88" s="201" t="s">
        <v>43</v>
      </c>
      <c r="B88" s="287">
        <f>Margins!B88</f>
        <v>150</v>
      </c>
      <c r="C88" s="287">
        <f>Volume!J88</f>
        <v>2097</v>
      </c>
      <c r="D88" s="182">
        <f>Volume!M88</f>
        <v>-5.0594227504244484</v>
      </c>
      <c r="E88" s="175">
        <f>Volume!C88*100</f>
        <v>93</v>
      </c>
      <c r="F88" s="347">
        <f>'Open Int.'!D88*100</f>
        <v>0</v>
      </c>
      <c r="G88" s="176">
        <f>'Open Int.'!R88</f>
        <v>183.288285</v>
      </c>
      <c r="H88" s="176">
        <f>'Open Int.'!Z88</f>
        <v>-9.866902500000009</v>
      </c>
      <c r="I88" s="171">
        <f>'Open Int.'!O88</f>
        <v>0.9981122361420971</v>
      </c>
      <c r="J88" s="185">
        <f>IF(Volume!D88=0,0,Volume!F88/Volume!D88)</f>
        <v>0</v>
      </c>
      <c r="K88" s="187">
        <f>IF('Open Int.'!E88=0,0,'Open Int.'!H88/'Open Int.'!E88)</f>
        <v>0</v>
      </c>
    </row>
    <row r="89" spans="1:11" ht="15">
      <c r="A89" s="201" t="s">
        <v>198</v>
      </c>
      <c r="B89" s="287">
        <f>Margins!B89</f>
        <v>350</v>
      </c>
      <c r="C89" s="287">
        <f>Volume!J89</f>
        <v>891</v>
      </c>
      <c r="D89" s="182">
        <f>Volume!M89</f>
        <v>-3.9301310043668174</v>
      </c>
      <c r="E89" s="175">
        <f>Volume!C89*100</f>
        <v>18</v>
      </c>
      <c r="F89" s="347">
        <f>'Open Int.'!D89*100</f>
        <v>-5</v>
      </c>
      <c r="G89" s="176">
        <f>'Open Int.'!R89</f>
        <v>1382.711715</v>
      </c>
      <c r="H89" s="176">
        <f>'Open Int.'!Z89</f>
        <v>-110.8073925000001</v>
      </c>
      <c r="I89" s="171">
        <f>'Open Int.'!O89</f>
        <v>0.9968199553440538</v>
      </c>
      <c r="J89" s="185">
        <f>IF(Volume!D89=0,0,Volume!F89/Volume!D89)</f>
        <v>0.1894630192502533</v>
      </c>
      <c r="K89" s="187">
        <f>IF('Open Int.'!E89=0,0,'Open Int.'!H89/'Open Int.'!E89)</f>
        <v>0.11560486757337152</v>
      </c>
    </row>
    <row r="90" spans="1:11" ht="15">
      <c r="A90" s="201" t="s">
        <v>141</v>
      </c>
      <c r="B90" s="287">
        <f>Margins!B90</f>
        <v>2400</v>
      </c>
      <c r="C90" s="287">
        <f>Volume!J90</f>
        <v>105.05</v>
      </c>
      <c r="D90" s="182">
        <f>Volume!M90</f>
        <v>-6.455921638468388</v>
      </c>
      <c r="E90" s="175">
        <f>Volume!C90*100</f>
        <v>19</v>
      </c>
      <c r="F90" s="347">
        <f>'Open Int.'!D90*100</f>
        <v>-5</v>
      </c>
      <c r="G90" s="176">
        <f>'Open Int.'!R90</f>
        <v>478.927152</v>
      </c>
      <c r="H90" s="176">
        <f>'Open Int.'!Z90</f>
        <v>-43.591272000000004</v>
      </c>
      <c r="I90" s="171">
        <f>'Open Int.'!O90</f>
        <v>0.99273531269741</v>
      </c>
      <c r="J90" s="185">
        <f>IF(Volume!D90=0,0,Volume!F90/Volume!D90)</f>
        <v>0.20496894409937888</v>
      </c>
      <c r="K90" s="187">
        <f>IF('Open Int.'!E90=0,0,'Open Int.'!H90/'Open Int.'!E90)</f>
        <v>0.16862326574172892</v>
      </c>
    </row>
    <row r="91" spans="1:11" ht="15">
      <c r="A91" s="201" t="s">
        <v>392</v>
      </c>
      <c r="B91" s="287">
        <f>Margins!B91</f>
        <v>2700</v>
      </c>
      <c r="C91" s="287">
        <f>Volume!J91</f>
        <v>124</v>
      </c>
      <c r="D91" s="182">
        <f>Volume!M91</f>
        <v>-4.320987654320983</v>
      </c>
      <c r="E91" s="175">
        <f>Volume!C91*100</f>
        <v>-39</v>
      </c>
      <c r="F91" s="347">
        <f>'Open Int.'!D91*100</f>
        <v>-1</v>
      </c>
      <c r="G91" s="176">
        <f>'Open Int.'!R91</f>
        <v>383.11164</v>
      </c>
      <c r="H91" s="176">
        <f>'Open Int.'!Z91</f>
        <v>-11.913048000000003</v>
      </c>
      <c r="I91" s="171">
        <f>'Open Int.'!O91</f>
        <v>0.9919601503102333</v>
      </c>
      <c r="J91" s="185">
        <f>IF(Volume!D91=0,0,Volume!F91/Volume!D91)</f>
        <v>0.12440191387559808</v>
      </c>
      <c r="K91" s="187">
        <f>IF('Open Int.'!E91=0,0,'Open Int.'!H91/'Open Int.'!E91)</f>
        <v>0.1047970479704797</v>
      </c>
    </row>
    <row r="92" spans="1:11" ht="15">
      <c r="A92" s="201" t="s">
        <v>184</v>
      </c>
      <c r="B92" s="287">
        <f>Margins!B92</f>
        <v>2950</v>
      </c>
      <c r="C92" s="287">
        <f>Volume!J92</f>
        <v>127</v>
      </c>
      <c r="D92" s="182">
        <f>Volume!M92</f>
        <v>-6.376704754883897</v>
      </c>
      <c r="E92" s="175">
        <f>Volume!C92*100</f>
        <v>-43</v>
      </c>
      <c r="F92" s="347">
        <f>'Open Int.'!D92*100</f>
        <v>-6</v>
      </c>
      <c r="G92" s="176">
        <f>'Open Int.'!R92</f>
        <v>200.100565</v>
      </c>
      <c r="H92" s="176">
        <f>'Open Int.'!Z92</f>
        <v>-19.191225000000003</v>
      </c>
      <c r="I92" s="171">
        <f>'Open Int.'!O92</f>
        <v>0.9898895337951694</v>
      </c>
      <c r="J92" s="185">
        <f>IF(Volume!D92=0,0,Volume!F92/Volume!D92)</f>
        <v>0.14763231197771587</v>
      </c>
      <c r="K92" s="187">
        <f>IF('Open Int.'!E92=0,0,'Open Int.'!H92/'Open Int.'!E92)</f>
        <v>0.20821114369501467</v>
      </c>
    </row>
    <row r="93" spans="1:11" ht="15">
      <c r="A93" s="201" t="s">
        <v>175</v>
      </c>
      <c r="B93" s="287">
        <f>Margins!B93</f>
        <v>7875</v>
      </c>
      <c r="C93" s="287">
        <f>Volume!J93</f>
        <v>52.35</v>
      </c>
      <c r="D93" s="182">
        <f>Volume!M93</f>
        <v>-8.877284595300264</v>
      </c>
      <c r="E93" s="175">
        <f>Volume!C93*100</f>
        <v>47</v>
      </c>
      <c r="F93" s="347">
        <f>'Open Int.'!D93*100</f>
        <v>2</v>
      </c>
      <c r="G93" s="176">
        <f>'Open Int.'!R93</f>
        <v>645.799415625</v>
      </c>
      <c r="H93" s="176">
        <f>'Open Int.'!Z93</f>
        <v>-25.680493124999998</v>
      </c>
      <c r="I93" s="171">
        <f>'Open Int.'!O93</f>
        <v>0.994893073731248</v>
      </c>
      <c r="J93" s="185">
        <f>IF(Volume!D93=0,0,Volume!F93/Volume!D93)</f>
        <v>0.12032281731474688</v>
      </c>
      <c r="K93" s="187">
        <f>IF('Open Int.'!E93=0,0,'Open Int.'!H93/'Open Int.'!E93)</f>
        <v>0.1425287356321839</v>
      </c>
    </row>
    <row r="94" spans="1:11" ht="15">
      <c r="A94" s="201" t="s">
        <v>142</v>
      </c>
      <c r="B94" s="287">
        <f>Margins!B94</f>
        <v>1750</v>
      </c>
      <c r="C94" s="287">
        <f>Volume!J94</f>
        <v>136.25</v>
      </c>
      <c r="D94" s="182">
        <f>Volume!M94</f>
        <v>-2.2947292936536314</v>
      </c>
      <c r="E94" s="175">
        <f>Volume!C94*100</f>
        <v>208</v>
      </c>
      <c r="F94" s="347">
        <f>'Open Int.'!D94*100</f>
        <v>-1</v>
      </c>
      <c r="G94" s="176">
        <f>'Open Int.'!R94</f>
        <v>158.4655625</v>
      </c>
      <c r="H94" s="176">
        <f>'Open Int.'!Z94</f>
        <v>-2.7700137499999755</v>
      </c>
      <c r="I94" s="171">
        <f>'Open Int.'!O94</f>
        <v>0.998645801986157</v>
      </c>
      <c r="J94" s="185">
        <f>IF(Volume!D94=0,0,Volume!F94/Volume!D94)</f>
        <v>0.044444444444444446</v>
      </c>
      <c r="K94" s="187">
        <f>IF('Open Int.'!E94=0,0,'Open Int.'!H94/'Open Int.'!E94)</f>
        <v>0.039285714285714285</v>
      </c>
    </row>
    <row r="95" spans="1:11" ht="15">
      <c r="A95" s="201" t="s">
        <v>176</v>
      </c>
      <c r="B95" s="287">
        <f>Margins!B95</f>
        <v>1450</v>
      </c>
      <c r="C95" s="287">
        <f>Volume!J95</f>
        <v>204.15</v>
      </c>
      <c r="D95" s="182">
        <f>Volume!M95</f>
        <v>-6.546120393682757</v>
      </c>
      <c r="E95" s="175">
        <f>Volume!C95*100</f>
        <v>-47</v>
      </c>
      <c r="F95" s="347">
        <f>'Open Int.'!D95*100</f>
        <v>-10</v>
      </c>
      <c r="G95" s="176">
        <f>'Open Int.'!R95</f>
        <v>127.87956</v>
      </c>
      <c r="H95" s="176">
        <f>'Open Int.'!Z95</f>
        <v>-21.057465500000006</v>
      </c>
      <c r="I95" s="171">
        <f>'Open Int.'!O95</f>
        <v>0.9895833333333334</v>
      </c>
      <c r="J95" s="185">
        <f>IF(Volume!D95=0,0,Volume!F95/Volume!D95)</f>
        <v>0.8839285714285714</v>
      </c>
      <c r="K95" s="187">
        <f>IF('Open Int.'!E95=0,0,'Open Int.'!H95/'Open Int.'!E95)</f>
        <v>0.42585551330798477</v>
      </c>
    </row>
    <row r="96" spans="1:11" ht="15">
      <c r="A96" s="201" t="s">
        <v>409</v>
      </c>
      <c r="B96" s="287">
        <f>Margins!B96</f>
        <v>500</v>
      </c>
      <c r="C96" s="287">
        <f>Volume!J96</f>
        <v>662.2</v>
      </c>
      <c r="D96" s="182">
        <f>Volume!M96</f>
        <v>-12.18671263758122</v>
      </c>
      <c r="E96" s="175">
        <f>Volume!C96*100</f>
        <v>1</v>
      </c>
      <c r="F96" s="347">
        <f>'Open Int.'!D96*100</f>
        <v>0</v>
      </c>
      <c r="G96" s="176">
        <f>'Open Int.'!R96</f>
        <v>339.11262</v>
      </c>
      <c r="H96" s="176">
        <f>'Open Int.'!Z96</f>
        <v>-48.45707500000003</v>
      </c>
      <c r="I96" s="171">
        <f>'Open Int.'!O96</f>
        <v>0.9990236281976177</v>
      </c>
      <c r="J96" s="185">
        <f>IF(Volume!D96=0,0,Volume!F96/Volume!D96)</f>
        <v>0</v>
      </c>
      <c r="K96" s="187">
        <f>IF('Open Int.'!E96=0,0,'Open Int.'!H96/'Open Int.'!E96)</f>
        <v>0</v>
      </c>
    </row>
    <row r="97" spans="1:11" ht="15">
      <c r="A97" s="201" t="s">
        <v>391</v>
      </c>
      <c r="B97" s="287">
        <f>Margins!B97</f>
        <v>2200</v>
      </c>
      <c r="C97" s="287">
        <f>Volume!J97</f>
        <v>141.85</v>
      </c>
      <c r="D97" s="182">
        <f>Volume!M97</f>
        <v>-5.872594558725942</v>
      </c>
      <c r="E97" s="175">
        <f>Volume!C97*100</f>
        <v>-67</v>
      </c>
      <c r="F97" s="347">
        <f>'Open Int.'!D97*100</f>
        <v>0</v>
      </c>
      <c r="G97" s="176">
        <f>'Open Int.'!R97</f>
        <v>44.657217</v>
      </c>
      <c r="H97" s="176">
        <f>'Open Int.'!Z97</f>
        <v>-2.985080999999994</v>
      </c>
      <c r="I97" s="171">
        <f>'Open Int.'!O97</f>
        <v>0.9972047519217331</v>
      </c>
      <c r="J97" s="185">
        <f>IF(Volume!D97=0,0,Volume!F97/Volume!D97)</f>
        <v>0</v>
      </c>
      <c r="K97" s="187">
        <f>IF('Open Int.'!E97=0,0,'Open Int.'!H97/'Open Int.'!E97)</f>
        <v>0</v>
      </c>
    </row>
    <row r="98" spans="1:11" ht="15">
      <c r="A98" s="201" t="s">
        <v>167</v>
      </c>
      <c r="B98" s="287">
        <f>Margins!B98</f>
        <v>3850</v>
      </c>
      <c r="C98" s="287">
        <f>Volume!J98</f>
        <v>47.9</v>
      </c>
      <c r="D98" s="182">
        <f>Volume!M98</f>
        <v>-6.35386119257087</v>
      </c>
      <c r="E98" s="175">
        <f>Volume!C98*100</f>
        <v>-19</v>
      </c>
      <c r="F98" s="347">
        <f>'Open Int.'!D98*100</f>
        <v>-4</v>
      </c>
      <c r="G98" s="176">
        <f>'Open Int.'!R98</f>
        <v>48.427379</v>
      </c>
      <c r="H98" s="176">
        <f>'Open Int.'!Z98</f>
        <v>-4.743046</v>
      </c>
      <c r="I98" s="171">
        <f>'Open Int.'!O98</f>
        <v>0.9961919268849961</v>
      </c>
      <c r="J98" s="185">
        <f>IF(Volume!D98=0,0,Volume!F98/Volume!D98)</f>
        <v>0</v>
      </c>
      <c r="K98" s="187">
        <f>IF('Open Int.'!E98=0,0,'Open Int.'!H98/'Open Int.'!E98)</f>
        <v>0.014184397163120567</v>
      </c>
    </row>
    <row r="99" spans="1:11" ht="15">
      <c r="A99" s="201" t="s">
        <v>199</v>
      </c>
      <c r="B99" s="287">
        <f>Margins!B99</f>
        <v>100</v>
      </c>
      <c r="C99" s="287">
        <f>Volume!J99</f>
        <v>1929.5</v>
      </c>
      <c r="D99" s="182">
        <f>Volume!M99</f>
        <v>-2.3433545905455997</v>
      </c>
      <c r="E99" s="175">
        <f>Volume!C99*100</f>
        <v>87</v>
      </c>
      <c r="F99" s="347">
        <f>'Open Int.'!D99*100</f>
        <v>9</v>
      </c>
      <c r="G99" s="176">
        <f>'Open Int.'!R99</f>
        <v>1062.016095</v>
      </c>
      <c r="H99" s="176">
        <f>'Open Int.'!Z99</f>
        <v>64.1975789999999</v>
      </c>
      <c r="I99" s="171">
        <f>'Open Int.'!O99</f>
        <v>0.9847931541941461</v>
      </c>
      <c r="J99" s="185">
        <f>IF(Volume!D99=0,0,Volume!F99/Volume!D99)</f>
        <v>0.35255198487712663</v>
      </c>
      <c r="K99" s="187">
        <f>IF('Open Int.'!E99=0,0,'Open Int.'!H99/'Open Int.'!E99)</f>
        <v>0.3949206349206349</v>
      </c>
    </row>
    <row r="100" spans="1:11" ht="15">
      <c r="A100" s="201" t="s">
        <v>143</v>
      </c>
      <c r="B100" s="287">
        <f>Margins!B100</f>
        <v>2950</v>
      </c>
      <c r="C100" s="287">
        <f>Volume!J100</f>
        <v>123.5</v>
      </c>
      <c r="D100" s="182">
        <f>Volume!M100</f>
        <v>-2.7559055118110236</v>
      </c>
      <c r="E100" s="175">
        <f>Volume!C100*100</f>
        <v>-71</v>
      </c>
      <c r="F100" s="347">
        <f>'Open Int.'!D100*100</f>
        <v>-12</v>
      </c>
      <c r="G100" s="176">
        <f>'Open Int.'!R100</f>
        <v>20.620795</v>
      </c>
      <c r="H100" s="176">
        <f>'Open Int.'!Z100</f>
        <v>-3.4317349999999998</v>
      </c>
      <c r="I100" s="171">
        <f>'Open Int.'!O100</f>
        <v>0.991166077738516</v>
      </c>
      <c r="J100" s="185">
        <f>IF(Volume!D100=0,0,Volume!F100/Volume!D100)</f>
        <v>0</v>
      </c>
      <c r="K100" s="187">
        <f>IF('Open Int.'!E100=0,0,'Open Int.'!H100/'Open Int.'!E100)</f>
        <v>0</v>
      </c>
    </row>
    <row r="101" spans="1:11" ht="15">
      <c r="A101" s="201" t="s">
        <v>90</v>
      </c>
      <c r="B101" s="287">
        <f>Margins!B101</f>
        <v>600</v>
      </c>
      <c r="C101" s="287">
        <f>Volume!J101</f>
        <v>398.4</v>
      </c>
      <c r="D101" s="182">
        <f>Volume!M101</f>
        <v>-1.1291723538900635</v>
      </c>
      <c r="E101" s="175">
        <f>Volume!C101*100</f>
        <v>-38</v>
      </c>
      <c r="F101" s="347">
        <f>'Open Int.'!D101*100</f>
        <v>-5</v>
      </c>
      <c r="G101" s="176">
        <f>'Open Int.'!R101</f>
        <v>54.166464</v>
      </c>
      <c r="H101" s="176">
        <f>'Open Int.'!Z101</f>
        <v>-3.544035000000001</v>
      </c>
      <c r="I101" s="171">
        <f>'Open Int.'!O101</f>
        <v>0.9346866725507502</v>
      </c>
      <c r="J101" s="185">
        <f>IF(Volume!D101=0,0,Volume!F101/Volume!D101)</f>
        <v>0</v>
      </c>
      <c r="K101" s="187">
        <f>IF('Open Int.'!E101=0,0,'Open Int.'!H101/'Open Int.'!E101)</f>
        <v>0</v>
      </c>
    </row>
    <row r="102" spans="1:11" ht="15">
      <c r="A102" s="201" t="s">
        <v>35</v>
      </c>
      <c r="B102" s="287">
        <f>Margins!B102</f>
        <v>1100</v>
      </c>
      <c r="C102" s="287">
        <f>Volume!J102</f>
        <v>357.35</v>
      </c>
      <c r="D102" s="182">
        <f>Volume!M102</f>
        <v>-4.4774124565624165</v>
      </c>
      <c r="E102" s="175">
        <f>Volume!C102*100</f>
        <v>106</v>
      </c>
      <c r="F102" s="347">
        <f>'Open Int.'!D102*100</f>
        <v>2</v>
      </c>
      <c r="G102" s="176">
        <f>'Open Int.'!R102</f>
        <v>83.2947115</v>
      </c>
      <c r="H102" s="176">
        <f>'Open Int.'!Z102</f>
        <v>-2.05246249999999</v>
      </c>
      <c r="I102" s="171">
        <f>'Open Int.'!O102</f>
        <v>0.9995280792826805</v>
      </c>
      <c r="J102" s="185">
        <f>IF(Volume!D102=0,0,Volume!F102/Volume!D102)</f>
        <v>0</v>
      </c>
      <c r="K102" s="187">
        <f>IF('Open Int.'!E102=0,0,'Open Int.'!H102/'Open Int.'!E102)</f>
        <v>0</v>
      </c>
    </row>
    <row r="103" spans="1:11" ht="15">
      <c r="A103" s="201" t="s">
        <v>6</v>
      </c>
      <c r="B103" s="287">
        <f>Margins!B103</f>
        <v>2250</v>
      </c>
      <c r="C103" s="287">
        <f>Volume!J103</f>
        <v>167.05</v>
      </c>
      <c r="D103" s="182">
        <f>Volume!M103</f>
        <v>-2.3099415204678295</v>
      </c>
      <c r="E103" s="175">
        <f>Volume!C103*100</f>
        <v>22</v>
      </c>
      <c r="F103" s="347">
        <f>'Open Int.'!D103*100</f>
        <v>4</v>
      </c>
      <c r="G103" s="176">
        <f>'Open Int.'!R103</f>
        <v>407.66046750000004</v>
      </c>
      <c r="H103" s="176">
        <f>'Open Int.'!Z103</f>
        <v>13.13781750000004</v>
      </c>
      <c r="I103" s="171">
        <f>'Open Int.'!O103</f>
        <v>0.9924396090724691</v>
      </c>
      <c r="J103" s="185">
        <f>IF(Volume!D103=0,0,Volume!F103/Volume!D103)</f>
        <v>0.21300813008130082</v>
      </c>
      <c r="K103" s="187">
        <f>IF('Open Int.'!E103=0,0,'Open Int.'!H103/'Open Int.'!E103)</f>
        <v>0.186401833460657</v>
      </c>
    </row>
    <row r="104" spans="1:11" ht="15">
      <c r="A104" s="201" t="s">
        <v>177</v>
      </c>
      <c r="B104" s="287">
        <f>Margins!B104</f>
        <v>500</v>
      </c>
      <c r="C104" s="287">
        <f>Volume!J104</f>
        <v>375.55</v>
      </c>
      <c r="D104" s="182">
        <f>Volume!M104</f>
        <v>-2.8456861984219377</v>
      </c>
      <c r="E104" s="175">
        <f>Volume!C104*100</f>
        <v>-38</v>
      </c>
      <c r="F104" s="347">
        <f>'Open Int.'!D104*100</f>
        <v>-8</v>
      </c>
      <c r="G104" s="176">
        <f>'Open Int.'!R104</f>
        <v>174.217645</v>
      </c>
      <c r="H104" s="176">
        <f>'Open Int.'!Z104</f>
        <v>-19.985074999999995</v>
      </c>
      <c r="I104" s="171">
        <f>'Open Int.'!O104</f>
        <v>0.9945031256736365</v>
      </c>
      <c r="J104" s="185">
        <f>IF(Volume!D104=0,0,Volume!F104/Volume!D104)</f>
        <v>0.08235294117647059</v>
      </c>
      <c r="K104" s="187">
        <f>IF('Open Int.'!E104=0,0,'Open Int.'!H104/'Open Int.'!E104)</f>
        <v>0.06374501992031872</v>
      </c>
    </row>
    <row r="105" spans="1:11" ht="15">
      <c r="A105" s="201" t="s">
        <v>168</v>
      </c>
      <c r="B105" s="287">
        <f>Margins!B105</f>
        <v>300</v>
      </c>
      <c r="C105" s="287">
        <f>Volume!J105</f>
        <v>656.2</v>
      </c>
      <c r="D105" s="182">
        <f>Volume!M105</f>
        <v>-4.9811757891688355</v>
      </c>
      <c r="E105" s="175">
        <f>Volume!C105*100</f>
        <v>-12</v>
      </c>
      <c r="F105" s="347">
        <f>'Open Int.'!D105*100</f>
        <v>0</v>
      </c>
      <c r="G105" s="176">
        <f>'Open Int.'!R105</f>
        <v>7.657854</v>
      </c>
      <c r="H105" s="176">
        <f>'Open Int.'!Z105</f>
        <v>-0.40144800000000025</v>
      </c>
      <c r="I105" s="171">
        <f>'Open Int.'!O105</f>
        <v>1</v>
      </c>
      <c r="J105" s="185">
        <f>IF(Volume!D105=0,0,Volume!F105/Volume!D105)</f>
        <v>0</v>
      </c>
      <c r="K105" s="187">
        <f>IF('Open Int.'!E105=0,0,'Open Int.'!H105/'Open Int.'!E105)</f>
        <v>0</v>
      </c>
    </row>
    <row r="106" spans="1:11" ht="15">
      <c r="A106" s="201" t="s">
        <v>132</v>
      </c>
      <c r="B106" s="287">
        <f>Margins!B106</f>
        <v>400</v>
      </c>
      <c r="C106" s="287">
        <f>Volume!J106</f>
        <v>703.3</v>
      </c>
      <c r="D106" s="182">
        <f>Volume!M106</f>
        <v>-4.012556298621549</v>
      </c>
      <c r="E106" s="175">
        <f>Volume!C106*100</f>
        <v>-33</v>
      </c>
      <c r="F106" s="347">
        <f>'Open Int.'!D106*100</f>
        <v>-2</v>
      </c>
      <c r="G106" s="176">
        <f>'Open Int.'!R106</f>
        <v>103.46949599999999</v>
      </c>
      <c r="H106" s="176">
        <f>'Open Int.'!Z106</f>
        <v>-6.52342800000001</v>
      </c>
      <c r="I106" s="171">
        <f>'Open Int.'!O106</f>
        <v>0.9902120717781403</v>
      </c>
      <c r="J106" s="185">
        <f>IF(Volume!D106=0,0,Volume!F106/Volume!D106)</f>
        <v>0</v>
      </c>
      <c r="K106" s="187">
        <f>IF('Open Int.'!E106=0,0,'Open Int.'!H106/'Open Int.'!E106)</f>
        <v>0</v>
      </c>
    </row>
    <row r="107" spans="1:11" ht="15">
      <c r="A107" s="201" t="s">
        <v>144</v>
      </c>
      <c r="B107" s="287">
        <f>Margins!B107</f>
        <v>125</v>
      </c>
      <c r="C107" s="287">
        <f>Volume!J107</f>
        <v>4076.1</v>
      </c>
      <c r="D107" s="182">
        <f>Volume!M107</f>
        <v>-2.9141707058557302</v>
      </c>
      <c r="E107" s="175">
        <f>Volume!C107*100</f>
        <v>-30</v>
      </c>
      <c r="F107" s="347">
        <f>'Open Int.'!D107*100</f>
        <v>-6</v>
      </c>
      <c r="G107" s="176">
        <f>'Open Int.'!R107</f>
        <v>69.5994075</v>
      </c>
      <c r="H107" s="176">
        <f>'Open Int.'!Z107</f>
        <v>-7.022305000000003</v>
      </c>
      <c r="I107" s="171">
        <f>'Open Int.'!O107</f>
        <v>0.9985358711566618</v>
      </c>
      <c r="J107" s="185">
        <f>IF(Volume!D107=0,0,Volume!F107/Volume!D107)</f>
        <v>0</v>
      </c>
      <c r="K107" s="187">
        <f>IF('Open Int.'!E107=0,0,'Open Int.'!H107/'Open Int.'!E107)</f>
        <v>0</v>
      </c>
    </row>
    <row r="108" spans="1:11" ht="15">
      <c r="A108" s="201" t="s">
        <v>288</v>
      </c>
      <c r="B108" s="287">
        <f>Margins!B108</f>
        <v>300</v>
      </c>
      <c r="C108" s="287">
        <f>Volume!J108</f>
        <v>799.25</v>
      </c>
      <c r="D108" s="182">
        <f>Volume!M108</f>
        <v>-4.5899486689745785</v>
      </c>
      <c r="E108" s="175">
        <f>Volume!C108*100</f>
        <v>-17</v>
      </c>
      <c r="F108" s="347">
        <f>'Open Int.'!D108*100</f>
        <v>-14.000000000000002</v>
      </c>
      <c r="G108" s="176">
        <f>'Open Int.'!R108</f>
        <v>103.5828</v>
      </c>
      <c r="H108" s="176">
        <f>'Open Int.'!Z108</f>
        <v>-22.926654</v>
      </c>
      <c r="I108" s="171">
        <f>'Open Int.'!O108</f>
        <v>0.9988425925925926</v>
      </c>
      <c r="J108" s="185">
        <f>IF(Volume!D108=0,0,Volume!F108/Volume!D108)</f>
        <v>0</v>
      </c>
      <c r="K108" s="187">
        <f>IF('Open Int.'!E108=0,0,'Open Int.'!H108/'Open Int.'!E108)</f>
        <v>0</v>
      </c>
    </row>
    <row r="109" spans="1:11" ht="15">
      <c r="A109" s="201" t="s">
        <v>133</v>
      </c>
      <c r="B109" s="287">
        <f>Margins!B109</f>
        <v>6250</v>
      </c>
      <c r="C109" s="287">
        <f>Volume!J109</f>
        <v>39.15</v>
      </c>
      <c r="D109" s="182">
        <f>Volume!M109</f>
        <v>-5.320435308343416</v>
      </c>
      <c r="E109" s="175">
        <f>Volume!C109*100</f>
        <v>-21</v>
      </c>
      <c r="F109" s="347">
        <f>'Open Int.'!D109*100</f>
        <v>-1</v>
      </c>
      <c r="G109" s="176">
        <f>'Open Int.'!R109</f>
        <v>128.53434375</v>
      </c>
      <c r="H109" s="176">
        <f>'Open Int.'!Z109</f>
        <v>-5.362124999999992</v>
      </c>
      <c r="I109" s="171">
        <f>'Open Int.'!O109</f>
        <v>0.9950504473634114</v>
      </c>
      <c r="J109" s="185">
        <f>IF(Volume!D109=0,0,Volume!F109/Volume!D109)</f>
        <v>0.096579476861167</v>
      </c>
      <c r="K109" s="187">
        <f>IF('Open Int.'!E109=0,0,'Open Int.'!H109/'Open Int.'!E109)</f>
        <v>0.1383399209486166</v>
      </c>
    </row>
    <row r="110" spans="1:11" ht="15">
      <c r="A110" s="201" t="s">
        <v>169</v>
      </c>
      <c r="B110" s="287">
        <f>Margins!B110</f>
        <v>2000</v>
      </c>
      <c r="C110" s="287">
        <f>Volume!J110</f>
        <v>156.95</v>
      </c>
      <c r="D110" s="182">
        <f>Volume!M110</f>
        <v>-5.337756332931256</v>
      </c>
      <c r="E110" s="175">
        <f>Volume!C110*100</f>
        <v>68</v>
      </c>
      <c r="F110" s="347">
        <f>'Open Int.'!D110*100</f>
        <v>-1</v>
      </c>
      <c r="G110" s="176">
        <f>'Open Int.'!R110</f>
        <v>144.11149</v>
      </c>
      <c r="H110" s="176">
        <f>'Open Int.'!Z110</f>
        <v>-9.154030000000006</v>
      </c>
      <c r="I110" s="171">
        <f>'Open Int.'!O110</f>
        <v>0.9991287301241559</v>
      </c>
      <c r="J110" s="185">
        <f>IF(Volume!D110=0,0,Volume!F110/Volume!D110)</f>
        <v>0</v>
      </c>
      <c r="K110" s="187">
        <f>IF('Open Int.'!E110=0,0,'Open Int.'!H110/'Open Int.'!E110)</f>
        <v>0.058823529411764705</v>
      </c>
    </row>
    <row r="111" spans="1:11" ht="15">
      <c r="A111" s="201" t="s">
        <v>289</v>
      </c>
      <c r="B111" s="287">
        <f>Margins!B111</f>
        <v>550</v>
      </c>
      <c r="C111" s="287">
        <f>Volume!J111</f>
        <v>698.9</v>
      </c>
      <c r="D111" s="182">
        <f>Volume!M111</f>
        <v>-5.317347422610581</v>
      </c>
      <c r="E111" s="175">
        <f>Volume!C111*100</f>
        <v>30</v>
      </c>
      <c r="F111" s="347">
        <f>'Open Int.'!D111*100</f>
        <v>2</v>
      </c>
      <c r="G111" s="176">
        <f>'Open Int.'!R111</f>
        <v>115.087863</v>
      </c>
      <c r="H111" s="176">
        <f>'Open Int.'!Z111</f>
        <v>-3.986804250000006</v>
      </c>
      <c r="I111" s="171">
        <f>'Open Int.'!O111</f>
        <v>0.998997995991984</v>
      </c>
      <c r="J111" s="185">
        <f>IF(Volume!D111=0,0,Volume!F111/Volume!D111)</f>
        <v>0</v>
      </c>
      <c r="K111" s="187">
        <f>IF('Open Int.'!E111=0,0,'Open Int.'!H111/'Open Int.'!E111)</f>
        <v>0.5</v>
      </c>
    </row>
    <row r="112" spans="1:11" ht="15">
      <c r="A112" s="201" t="s">
        <v>410</v>
      </c>
      <c r="B112" s="287">
        <f>Margins!B112</f>
        <v>500</v>
      </c>
      <c r="C112" s="287">
        <f>Volume!J112</f>
        <v>463.85</v>
      </c>
      <c r="D112" s="182">
        <f>Volume!M112</f>
        <v>-6.188694509050453</v>
      </c>
      <c r="E112" s="175">
        <f>Volume!C112*100</f>
        <v>-35</v>
      </c>
      <c r="F112" s="347">
        <f>'Open Int.'!D112*100</f>
        <v>-14.000000000000002</v>
      </c>
      <c r="G112" s="176">
        <f>'Open Int.'!R112</f>
        <v>53.8761775</v>
      </c>
      <c r="H112" s="176">
        <f>'Open Int.'!Z112</f>
        <v>-13.097075000000004</v>
      </c>
      <c r="I112" s="171">
        <f>'Open Int.'!O112</f>
        <v>1</v>
      </c>
      <c r="J112" s="185">
        <f>IF(Volume!D112=0,0,Volume!F112/Volume!D112)</f>
        <v>0</v>
      </c>
      <c r="K112" s="187">
        <f>IF('Open Int.'!E112=0,0,'Open Int.'!H112/'Open Int.'!E112)</f>
        <v>0</v>
      </c>
    </row>
    <row r="113" spans="1:11" ht="15">
      <c r="A113" s="201" t="s">
        <v>290</v>
      </c>
      <c r="B113" s="287">
        <f>Margins!B113</f>
        <v>550</v>
      </c>
      <c r="C113" s="287">
        <f>Volume!J113</f>
        <v>713.2</v>
      </c>
      <c r="D113" s="182">
        <f>Volume!M113</f>
        <v>-3.7127041987309295</v>
      </c>
      <c r="E113" s="175">
        <f>Volume!C113*100</f>
        <v>-27</v>
      </c>
      <c r="F113" s="347">
        <f>'Open Int.'!D113*100</f>
        <v>-16</v>
      </c>
      <c r="G113" s="176">
        <f>'Open Int.'!R113</f>
        <v>88.768438</v>
      </c>
      <c r="H113" s="176">
        <f>'Open Int.'!Z113</f>
        <v>-21.51068149999999</v>
      </c>
      <c r="I113" s="171">
        <f>'Open Int.'!O113</f>
        <v>0.9960229783473266</v>
      </c>
      <c r="J113" s="185">
        <f>IF(Volume!D113=0,0,Volume!F113/Volume!D113)</f>
        <v>0</v>
      </c>
      <c r="K113" s="187">
        <f>IF('Open Int.'!E113=0,0,'Open Int.'!H113/'Open Int.'!E113)</f>
        <v>0</v>
      </c>
    </row>
    <row r="114" spans="1:11" ht="15">
      <c r="A114" s="201" t="s">
        <v>178</v>
      </c>
      <c r="B114" s="287">
        <f>Margins!B114</f>
        <v>1250</v>
      </c>
      <c r="C114" s="287">
        <f>Volume!J114</f>
        <v>178.7</v>
      </c>
      <c r="D114" s="182">
        <f>Volume!M114</f>
        <v>-3.6397950930169856</v>
      </c>
      <c r="E114" s="175">
        <f>Volume!C114*100</f>
        <v>-63</v>
      </c>
      <c r="F114" s="347">
        <f>'Open Int.'!D114*100</f>
        <v>-5</v>
      </c>
      <c r="G114" s="176">
        <f>'Open Int.'!R114</f>
        <v>32.0543125</v>
      </c>
      <c r="H114" s="176">
        <f>'Open Int.'!Z114</f>
        <v>-2.879831249999995</v>
      </c>
      <c r="I114" s="171">
        <f>'Open Int.'!O114</f>
        <v>0.9979094076655052</v>
      </c>
      <c r="J114" s="185">
        <f>IF(Volume!D114=0,0,Volume!F114/Volume!D114)</f>
        <v>0</v>
      </c>
      <c r="K114" s="187">
        <f>IF('Open Int.'!E114=0,0,'Open Int.'!H114/'Open Int.'!E114)</f>
        <v>0</v>
      </c>
    </row>
    <row r="115" spans="1:11" ht="15">
      <c r="A115" s="201" t="s">
        <v>145</v>
      </c>
      <c r="B115" s="287">
        <f>Margins!B115</f>
        <v>1700</v>
      </c>
      <c r="C115" s="287">
        <f>Volume!J115</f>
        <v>181.2</v>
      </c>
      <c r="D115" s="182">
        <f>Volume!M115</f>
        <v>-3.360000000000006</v>
      </c>
      <c r="E115" s="175">
        <f>Volume!C115*100</f>
        <v>-2</v>
      </c>
      <c r="F115" s="347">
        <f>'Open Int.'!D115*100</f>
        <v>-6</v>
      </c>
      <c r="G115" s="176">
        <f>'Open Int.'!R115</f>
        <v>33.391536</v>
      </c>
      <c r="H115" s="176">
        <f>'Open Int.'!Z115</f>
        <v>-3.1690889999999996</v>
      </c>
      <c r="I115" s="171">
        <f>'Open Int.'!O115</f>
        <v>1</v>
      </c>
      <c r="J115" s="185">
        <f>IF(Volume!D115=0,0,Volume!F115/Volume!D115)</f>
        <v>0</v>
      </c>
      <c r="K115" s="187">
        <f>IF('Open Int.'!E115=0,0,'Open Int.'!H115/'Open Int.'!E115)</f>
        <v>0</v>
      </c>
    </row>
    <row r="116" spans="1:11" ht="15">
      <c r="A116" s="201" t="s">
        <v>270</v>
      </c>
      <c r="B116" s="287">
        <f>Margins!B116</f>
        <v>850</v>
      </c>
      <c r="C116" s="287">
        <f>Volume!J116</f>
        <v>223.5</v>
      </c>
      <c r="D116" s="182">
        <f>Volume!M116</f>
        <v>-6.700062617407644</v>
      </c>
      <c r="E116" s="175">
        <f>Volume!C116*100</f>
        <v>-51</v>
      </c>
      <c r="F116" s="347">
        <f>'Open Int.'!D116*100</f>
        <v>-9</v>
      </c>
      <c r="G116" s="176">
        <f>'Open Int.'!R116</f>
        <v>65.9023275</v>
      </c>
      <c r="H116" s="176">
        <f>'Open Int.'!Z116</f>
        <v>-11.635216499999999</v>
      </c>
      <c r="I116" s="171">
        <f>'Open Int.'!O116</f>
        <v>0.9985586624387431</v>
      </c>
      <c r="J116" s="185">
        <f>IF(Volume!D116=0,0,Volume!F116/Volume!D116)</f>
        <v>0</v>
      </c>
      <c r="K116" s="187">
        <f>IF('Open Int.'!E116=0,0,'Open Int.'!H116/'Open Int.'!E116)</f>
        <v>0.043478260869565216</v>
      </c>
    </row>
    <row r="117" spans="1:11" ht="15">
      <c r="A117" s="201" t="s">
        <v>208</v>
      </c>
      <c r="B117" s="287">
        <f>Margins!B117</f>
        <v>200</v>
      </c>
      <c r="C117" s="287">
        <f>Volume!J117</f>
        <v>2485.15</v>
      </c>
      <c r="D117" s="182">
        <f>Volume!M117</f>
        <v>-4.7031980980136545</v>
      </c>
      <c r="E117" s="175">
        <f>Volume!C117*100</f>
        <v>-24</v>
      </c>
      <c r="F117" s="347">
        <f>'Open Int.'!D117*100</f>
        <v>-1</v>
      </c>
      <c r="G117" s="176">
        <f>'Open Int.'!R117</f>
        <v>823.08168</v>
      </c>
      <c r="H117" s="176">
        <f>'Open Int.'!Z117</f>
        <v>-43.542416</v>
      </c>
      <c r="I117" s="171">
        <f>'Open Int.'!O117</f>
        <v>0.9923913043478261</v>
      </c>
      <c r="J117" s="185">
        <f>IF(Volume!D117=0,0,Volume!F117/Volume!D117)</f>
        <v>0.31386861313868614</v>
      </c>
      <c r="K117" s="187">
        <f>IF('Open Int.'!E117=0,0,'Open Int.'!H117/'Open Int.'!E117)</f>
        <v>0.18566176470588236</v>
      </c>
    </row>
    <row r="118" spans="1:11" ht="15">
      <c r="A118" s="201" t="s">
        <v>291</v>
      </c>
      <c r="B118" s="287">
        <f>Margins!B118</f>
        <v>350</v>
      </c>
      <c r="C118" s="287">
        <f>Volume!J118</f>
        <v>625.65</v>
      </c>
      <c r="D118" s="182">
        <f>Volume!M118</f>
        <v>-2.856921046502597</v>
      </c>
      <c r="E118" s="175">
        <f>Volume!C118*100</f>
        <v>-35</v>
      </c>
      <c r="F118" s="347">
        <f>'Open Int.'!D118*100</f>
        <v>-5</v>
      </c>
      <c r="G118" s="176">
        <f>'Open Int.'!R118</f>
        <v>223.46653875</v>
      </c>
      <c r="H118" s="176">
        <f>'Open Int.'!Z118</f>
        <v>-18.496605749999986</v>
      </c>
      <c r="I118" s="171">
        <f>'Open Int.'!O118</f>
        <v>0.9997060264576189</v>
      </c>
      <c r="J118" s="185">
        <f>IF(Volume!D118=0,0,Volume!F118/Volume!D118)</f>
        <v>0</v>
      </c>
      <c r="K118" s="187">
        <f>IF('Open Int.'!E118=0,0,'Open Int.'!H118/'Open Int.'!E118)</f>
        <v>0</v>
      </c>
    </row>
    <row r="119" spans="1:11" ht="15">
      <c r="A119" s="201" t="s">
        <v>7</v>
      </c>
      <c r="B119" s="287">
        <f>Margins!B119</f>
        <v>312</v>
      </c>
      <c r="C119" s="287">
        <f>Volume!J119</f>
        <v>693.3</v>
      </c>
      <c r="D119" s="182">
        <f>Volume!M119</f>
        <v>-4.871020856201977</v>
      </c>
      <c r="E119" s="175">
        <f>Volume!C119*100</f>
        <v>-16</v>
      </c>
      <c r="F119" s="347">
        <f>'Open Int.'!D119*100</f>
        <v>5</v>
      </c>
      <c r="G119" s="176">
        <f>'Open Int.'!R119</f>
        <v>168.13745208</v>
      </c>
      <c r="H119" s="176">
        <f>'Open Int.'!Z119</f>
        <v>0.804389040000018</v>
      </c>
      <c r="I119" s="171">
        <f>'Open Int.'!O119</f>
        <v>0.994596680818217</v>
      </c>
      <c r="J119" s="185">
        <f>IF(Volume!D119=0,0,Volume!F119/Volume!D119)</f>
        <v>0.03125</v>
      </c>
      <c r="K119" s="187">
        <f>IF('Open Int.'!E119=0,0,'Open Int.'!H119/'Open Int.'!E119)</f>
        <v>0.06382978723404255</v>
      </c>
    </row>
    <row r="120" spans="1:11" ht="15">
      <c r="A120" s="201" t="s">
        <v>170</v>
      </c>
      <c r="B120" s="287">
        <f>Margins!B120</f>
        <v>600</v>
      </c>
      <c r="C120" s="287">
        <f>Volume!J120</f>
        <v>587.9</v>
      </c>
      <c r="D120" s="182">
        <f>Volume!M120</f>
        <v>-2.5526272169733097</v>
      </c>
      <c r="E120" s="175">
        <f>Volume!C120*100</f>
        <v>86</v>
      </c>
      <c r="F120" s="347">
        <f>'Open Int.'!D120*100</f>
        <v>1</v>
      </c>
      <c r="G120" s="176">
        <f>'Open Int.'!R120</f>
        <v>44.833254</v>
      </c>
      <c r="H120" s="176">
        <f>'Open Int.'!Z120</f>
        <v>-0.5228399999999951</v>
      </c>
      <c r="I120" s="171">
        <f>'Open Int.'!O120</f>
        <v>0.99213217938631</v>
      </c>
      <c r="J120" s="185">
        <f>IF(Volume!D120=0,0,Volume!F120/Volume!D120)</f>
        <v>0</v>
      </c>
      <c r="K120" s="187">
        <f>IF('Open Int.'!E120=0,0,'Open Int.'!H120/'Open Int.'!E120)</f>
        <v>0</v>
      </c>
    </row>
    <row r="121" spans="1:11" ht="15">
      <c r="A121" s="201" t="s">
        <v>221</v>
      </c>
      <c r="B121" s="287">
        <f>Margins!B121</f>
        <v>400</v>
      </c>
      <c r="C121" s="287">
        <f>Volume!J121</f>
        <v>821.2</v>
      </c>
      <c r="D121" s="182">
        <f>Volume!M121</f>
        <v>-2.76478598069977</v>
      </c>
      <c r="E121" s="175">
        <f>Volume!C121*100</f>
        <v>-9</v>
      </c>
      <c r="F121" s="347">
        <f>'Open Int.'!D121*100</f>
        <v>-1</v>
      </c>
      <c r="G121" s="176">
        <f>'Open Int.'!R121</f>
        <v>236.866928</v>
      </c>
      <c r="H121" s="176">
        <f>'Open Int.'!Z121</f>
        <v>-9.370069999999998</v>
      </c>
      <c r="I121" s="171">
        <f>'Open Int.'!O121</f>
        <v>0.9968104285119955</v>
      </c>
      <c r="J121" s="185">
        <f>IF(Volume!D121=0,0,Volume!F121/Volume!D121)</f>
        <v>0</v>
      </c>
      <c r="K121" s="187">
        <f>IF('Open Int.'!E121=0,0,'Open Int.'!H121/'Open Int.'!E121)</f>
        <v>0.13157894736842105</v>
      </c>
    </row>
    <row r="122" spans="1:11" ht="15">
      <c r="A122" s="201" t="s">
        <v>205</v>
      </c>
      <c r="B122" s="287">
        <f>Margins!B122</f>
        <v>1250</v>
      </c>
      <c r="C122" s="287">
        <f>Volume!J122</f>
        <v>237.25</v>
      </c>
      <c r="D122" s="182">
        <f>Volume!M122</f>
        <v>-3.654822335025381</v>
      </c>
      <c r="E122" s="175">
        <f>Volume!C122*100</f>
        <v>-7.000000000000001</v>
      </c>
      <c r="F122" s="347">
        <f>'Open Int.'!D122*100</f>
        <v>0</v>
      </c>
      <c r="G122" s="176">
        <f>'Open Int.'!R122</f>
        <v>33.215</v>
      </c>
      <c r="H122" s="176">
        <f>'Open Int.'!Z122</f>
        <v>-1.3215624999999989</v>
      </c>
      <c r="I122" s="171">
        <f>'Open Int.'!O122</f>
        <v>1</v>
      </c>
      <c r="J122" s="185">
        <f>IF(Volume!D122=0,0,Volume!F122/Volume!D122)</f>
        <v>0</v>
      </c>
      <c r="K122" s="187">
        <f>IF('Open Int.'!E122=0,0,'Open Int.'!H122/'Open Int.'!E122)</f>
        <v>0</v>
      </c>
    </row>
    <row r="123" spans="1:11" ht="15">
      <c r="A123" s="201" t="s">
        <v>292</v>
      </c>
      <c r="B123" s="287">
        <f>Margins!B123</f>
        <v>250</v>
      </c>
      <c r="C123" s="287">
        <f>Volume!J123</f>
        <v>1326.6</v>
      </c>
      <c r="D123" s="182">
        <f>Volume!M123</f>
        <v>-3.5901162790697745</v>
      </c>
      <c r="E123" s="175">
        <f>Volume!C123*100</f>
        <v>-54</v>
      </c>
      <c r="F123" s="347">
        <f>'Open Int.'!D123*100</f>
        <v>-15</v>
      </c>
      <c r="G123" s="176">
        <f>'Open Int.'!R123</f>
        <v>85.399875</v>
      </c>
      <c r="H123" s="176">
        <f>'Open Int.'!Z123</f>
        <v>-18.625725000000003</v>
      </c>
      <c r="I123" s="171">
        <f>'Open Int.'!O123</f>
        <v>0.9953398058252427</v>
      </c>
      <c r="J123" s="185">
        <f>IF(Volume!D123=0,0,Volume!F123/Volume!D123)</f>
        <v>0</v>
      </c>
      <c r="K123" s="187">
        <f>IF('Open Int.'!E123=0,0,'Open Int.'!H123/'Open Int.'!E123)</f>
        <v>0</v>
      </c>
    </row>
    <row r="124" spans="1:11" ht="15">
      <c r="A124" s="201" t="s">
        <v>411</v>
      </c>
      <c r="B124" s="287">
        <f>Margins!B124</f>
        <v>825</v>
      </c>
      <c r="C124" s="287">
        <f>Volume!J124</f>
        <v>292.95</v>
      </c>
      <c r="D124" s="182">
        <f>Volume!M124</f>
        <v>-5.423728813559326</v>
      </c>
      <c r="E124" s="175">
        <f>Volume!C124*100</f>
        <v>8</v>
      </c>
      <c r="F124" s="347">
        <f>'Open Int.'!D124*100</f>
        <v>-1</v>
      </c>
      <c r="G124" s="176">
        <f>'Open Int.'!R124</f>
        <v>100.757955375</v>
      </c>
      <c r="H124" s="176">
        <f>'Open Int.'!Z124</f>
        <v>-7.285942125000005</v>
      </c>
      <c r="I124" s="171">
        <f>'Open Int.'!O124</f>
        <v>0.9983209402734469</v>
      </c>
      <c r="J124" s="185">
        <f>IF(Volume!D124=0,0,Volume!F124/Volume!D124)</f>
        <v>0</v>
      </c>
      <c r="K124" s="187">
        <f>IF('Open Int.'!E124=0,0,'Open Int.'!H124/'Open Int.'!E124)</f>
        <v>0</v>
      </c>
    </row>
    <row r="125" spans="1:11" ht="15">
      <c r="A125" s="201" t="s">
        <v>274</v>
      </c>
      <c r="B125" s="287">
        <f>Margins!B125</f>
        <v>800</v>
      </c>
      <c r="C125" s="287">
        <f>Volume!J125</f>
        <v>277.65</v>
      </c>
      <c r="D125" s="182">
        <f>Volume!M125</f>
        <v>-1.751592356687914</v>
      </c>
      <c r="E125" s="175">
        <f>Volume!C125*100</f>
        <v>30</v>
      </c>
      <c r="F125" s="347">
        <f>'Open Int.'!D125*100</f>
        <v>-6</v>
      </c>
      <c r="G125" s="176">
        <f>'Open Int.'!R125</f>
        <v>166.92317999999997</v>
      </c>
      <c r="H125" s="176">
        <f>'Open Int.'!Z125</f>
        <v>-14.099076000000053</v>
      </c>
      <c r="I125" s="171">
        <f>'Open Int.'!O125</f>
        <v>0.9993346640053227</v>
      </c>
      <c r="J125" s="185">
        <f>IF(Volume!D125=0,0,Volume!F125/Volume!D125)</f>
        <v>0</v>
      </c>
      <c r="K125" s="187">
        <f>IF('Open Int.'!E125=0,0,'Open Int.'!H125/'Open Int.'!E125)</f>
        <v>0</v>
      </c>
    </row>
    <row r="126" spans="1:11" ht="15">
      <c r="A126" s="201" t="s">
        <v>146</v>
      </c>
      <c r="B126" s="287">
        <f>Margins!B126</f>
        <v>8900</v>
      </c>
      <c r="C126" s="287">
        <f>Volume!J126</f>
        <v>41.1</v>
      </c>
      <c r="D126" s="182">
        <f>Volume!M126</f>
        <v>-7.328072153325817</v>
      </c>
      <c r="E126" s="175">
        <f>Volume!C126*100</f>
        <v>-33</v>
      </c>
      <c r="F126" s="347">
        <f>'Open Int.'!D126*100</f>
        <v>-4</v>
      </c>
      <c r="G126" s="176">
        <f>'Open Int.'!R126</f>
        <v>59.038506</v>
      </c>
      <c r="H126" s="176">
        <f>'Open Int.'!Z126</f>
        <v>-6.642070000000004</v>
      </c>
      <c r="I126" s="171">
        <f>'Open Int.'!O126</f>
        <v>0.9950433705080545</v>
      </c>
      <c r="J126" s="185">
        <f>IF(Volume!D126=0,0,Volume!F126/Volume!D126)</f>
        <v>0.14814814814814814</v>
      </c>
      <c r="K126" s="187">
        <f>IF('Open Int.'!E126=0,0,'Open Int.'!H126/'Open Int.'!E126)</f>
        <v>0.057971014492753624</v>
      </c>
    </row>
    <row r="127" spans="1:11" ht="15">
      <c r="A127" s="201" t="s">
        <v>8</v>
      </c>
      <c r="B127" s="287">
        <f>Margins!B127</f>
        <v>1600</v>
      </c>
      <c r="C127" s="287">
        <f>Volume!J127</f>
        <v>142.25</v>
      </c>
      <c r="D127" s="182">
        <f>Volume!M127</f>
        <v>-5.450315719508135</v>
      </c>
      <c r="E127" s="175">
        <f>Volume!C127*100</f>
        <v>47</v>
      </c>
      <c r="F127" s="347">
        <f>'Open Int.'!D127*100</f>
        <v>-1</v>
      </c>
      <c r="G127" s="176">
        <f>'Open Int.'!R127</f>
        <v>321.55328</v>
      </c>
      <c r="H127" s="176">
        <f>'Open Int.'!Z127</f>
        <v>-15.960231999999962</v>
      </c>
      <c r="I127" s="171">
        <f>'Open Int.'!O127</f>
        <v>0.9985135900339751</v>
      </c>
      <c r="J127" s="185">
        <f>IF(Volume!D127=0,0,Volume!F127/Volume!D127)</f>
        <v>0.20760233918128654</v>
      </c>
      <c r="K127" s="187">
        <f>IF('Open Int.'!E127=0,0,'Open Int.'!H127/'Open Int.'!E127)</f>
        <v>0.19248291571753987</v>
      </c>
    </row>
    <row r="128" spans="1:11" ht="15">
      <c r="A128" s="201" t="s">
        <v>293</v>
      </c>
      <c r="B128" s="287">
        <f>Margins!B128</f>
        <v>1000</v>
      </c>
      <c r="C128" s="287">
        <f>Volume!J128</f>
        <v>183.3</v>
      </c>
      <c r="D128" s="182">
        <f>Volume!M128</f>
        <v>-4.431699687174139</v>
      </c>
      <c r="E128" s="175">
        <f>Volume!C128*100</f>
        <v>-5</v>
      </c>
      <c r="F128" s="347">
        <f>'Open Int.'!D128*100</f>
        <v>-4</v>
      </c>
      <c r="G128" s="176">
        <f>'Open Int.'!R128</f>
        <v>47.62134</v>
      </c>
      <c r="H128" s="176">
        <f>'Open Int.'!Z128</f>
        <v>-4.049580000000013</v>
      </c>
      <c r="I128" s="171">
        <f>'Open Int.'!O128</f>
        <v>0.9984603541185527</v>
      </c>
      <c r="J128" s="185">
        <f>IF(Volume!D128=0,0,Volume!F128/Volume!D128)</f>
        <v>0</v>
      </c>
      <c r="K128" s="187">
        <f>IF('Open Int.'!E128=0,0,'Open Int.'!H128/'Open Int.'!E128)</f>
        <v>0</v>
      </c>
    </row>
    <row r="129" spans="1:11" ht="15">
      <c r="A129" s="201" t="s">
        <v>179</v>
      </c>
      <c r="B129" s="287">
        <f>Margins!B129</f>
        <v>14000</v>
      </c>
      <c r="C129" s="287">
        <f>Volume!J129</f>
        <v>21.8</v>
      </c>
      <c r="D129" s="182">
        <f>Volume!M129</f>
        <v>-7.036247334754791</v>
      </c>
      <c r="E129" s="175">
        <f>Volume!C129*100</f>
        <v>4</v>
      </c>
      <c r="F129" s="347">
        <f>'Open Int.'!D129*100</f>
        <v>-9</v>
      </c>
      <c r="G129" s="176">
        <f>'Open Int.'!R129</f>
        <v>103.70696</v>
      </c>
      <c r="H129" s="176">
        <f>'Open Int.'!Z129</f>
        <v>-17.92819</v>
      </c>
      <c r="I129" s="171">
        <f>'Open Int.'!O129</f>
        <v>0.9967628016480282</v>
      </c>
      <c r="J129" s="185">
        <f>IF(Volume!D129=0,0,Volume!F129/Volume!D129)</f>
        <v>0</v>
      </c>
      <c r="K129" s="187">
        <f>IF('Open Int.'!E129=0,0,'Open Int.'!H129/'Open Int.'!E129)</f>
        <v>0.17444717444717445</v>
      </c>
    </row>
    <row r="130" spans="1:11" ht="15">
      <c r="A130" s="201" t="s">
        <v>200</v>
      </c>
      <c r="B130" s="287">
        <f>Margins!B130</f>
        <v>1150</v>
      </c>
      <c r="C130" s="287">
        <f>Volume!J130</f>
        <v>266.45</v>
      </c>
      <c r="D130" s="182">
        <f>Volume!M130</f>
        <v>2.0099540581929554</v>
      </c>
      <c r="E130" s="175">
        <f>Volume!C130*100</f>
        <v>30</v>
      </c>
      <c r="F130" s="347">
        <f>'Open Int.'!D130*100</f>
        <v>6</v>
      </c>
      <c r="G130" s="176">
        <f>'Open Int.'!R130</f>
        <v>134.48664075</v>
      </c>
      <c r="H130" s="176">
        <f>'Open Int.'!Z130</f>
        <v>11.090536749999998</v>
      </c>
      <c r="I130" s="171">
        <f>'Open Int.'!O130</f>
        <v>0.8473456368193211</v>
      </c>
      <c r="J130" s="185">
        <f>IF(Volume!D130=0,0,Volume!F130/Volume!D130)</f>
        <v>0.2077922077922078</v>
      </c>
      <c r="K130" s="187">
        <f>IF('Open Int.'!E130=0,0,'Open Int.'!H130/'Open Int.'!E130)</f>
        <v>0.379746835443038</v>
      </c>
    </row>
    <row r="131" spans="1:11" ht="15">
      <c r="A131" s="201" t="s">
        <v>171</v>
      </c>
      <c r="B131" s="287">
        <f>Margins!B131</f>
        <v>1100</v>
      </c>
      <c r="C131" s="287">
        <f>Volume!J131</f>
        <v>368.8</v>
      </c>
      <c r="D131" s="182">
        <f>Volume!M131</f>
        <v>-6.324612649225293</v>
      </c>
      <c r="E131" s="175">
        <f>Volume!C131*100</f>
        <v>-20</v>
      </c>
      <c r="F131" s="347">
        <f>'Open Int.'!D131*100</f>
        <v>-2</v>
      </c>
      <c r="G131" s="176">
        <f>'Open Int.'!R131</f>
        <v>181.5418</v>
      </c>
      <c r="H131" s="176">
        <f>'Open Int.'!Z131</f>
        <v>-15.851506</v>
      </c>
      <c r="I131" s="171">
        <f>'Open Int.'!O131</f>
        <v>0.9964245810055866</v>
      </c>
      <c r="J131" s="185">
        <f>IF(Volume!D131=0,0,Volume!F131/Volume!D131)</f>
        <v>0</v>
      </c>
      <c r="K131" s="187">
        <f>IF('Open Int.'!E131=0,0,'Open Int.'!H131/'Open Int.'!E131)</f>
        <v>0</v>
      </c>
    </row>
    <row r="132" spans="1:11" ht="15">
      <c r="A132" s="201" t="s">
        <v>147</v>
      </c>
      <c r="B132" s="287">
        <f>Margins!B132</f>
        <v>5900</v>
      </c>
      <c r="C132" s="287">
        <f>Volume!J132</f>
        <v>75</v>
      </c>
      <c r="D132" s="182">
        <f>Volume!M132</f>
        <v>-8.20073439412485</v>
      </c>
      <c r="E132" s="175">
        <f>Volume!C132*100</f>
        <v>-59</v>
      </c>
      <c r="F132" s="347">
        <f>'Open Int.'!D132*100</f>
        <v>-7.000000000000001</v>
      </c>
      <c r="G132" s="176">
        <f>'Open Int.'!R132</f>
        <v>54.82575</v>
      </c>
      <c r="H132" s="176">
        <f>'Open Int.'!Z132</f>
        <v>-8.561194999999998</v>
      </c>
      <c r="I132" s="171">
        <f>'Open Int.'!O132</f>
        <v>0.9903147699757869</v>
      </c>
      <c r="J132" s="185">
        <f>IF(Volume!D132=0,0,Volume!F132/Volume!D132)</f>
        <v>0</v>
      </c>
      <c r="K132" s="187">
        <f>IF('Open Int.'!E132=0,0,'Open Int.'!H132/'Open Int.'!E132)</f>
        <v>0.04477611940298507</v>
      </c>
    </row>
    <row r="133" spans="1:11" ht="15">
      <c r="A133" s="201" t="s">
        <v>148</v>
      </c>
      <c r="B133" s="287">
        <f>Margins!B133</f>
        <v>1045</v>
      </c>
      <c r="C133" s="287">
        <f>Volume!J133</f>
        <v>256.2</v>
      </c>
      <c r="D133" s="182">
        <f>Volume!M133</f>
        <v>-5.111111111111115</v>
      </c>
      <c r="E133" s="175">
        <f>Volume!C133*100</f>
        <v>-10</v>
      </c>
      <c r="F133" s="347">
        <f>'Open Int.'!D133*100</f>
        <v>0</v>
      </c>
      <c r="G133" s="176">
        <f>'Open Int.'!R133</f>
        <v>21.4986387</v>
      </c>
      <c r="H133" s="176">
        <f>'Open Int.'!Z133</f>
        <v>-1.2426512999999986</v>
      </c>
      <c r="I133" s="171">
        <f>'Open Int.'!O133</f>
        <v>1</v>
      </c>
      <c r="J133" s="185">
        <f>IF(Volume!D133=0,0,Volume!F133/Volume!D133)</f>
        <v>0</v>
      </c>
      <c r="K133" s="187">
        <f>IF('Open Int.'!E133=0,0,'Open Int.'!H133/'Open Int.'!E133)</f>
        <v>0</v>
      </c>
    </row>
    <row r="134" spans="1:11" ht="15">
      <c r="A134" s="201" t="s">
        <v>122</v>
      </c>
      <c r="B134" s="287">
        <f>Margins!B134</f>
        <v>1625</v>
      </c>
      <c r="C134" s="287">
        <f>Volume!J134</f>
        <v>160.35</v>
      </c>
      <c r="D134" s="182">
        <f>Volume!M134</f>
        <v>-3.2870928829915664</v>
      </c>
      <c r="E134" s="175">
        <f>Volume!C134*100</f>
        <v>-34</v>
      </c>
      <c r="F134" s="347">
        <f>'Open Int.'!D134*100</f>
        <v>-4</v>
      </c>
      <c r="G134" s="176">
        <f>'Open Int.'!R134</f>
        <v>223.62010125</v>
      </c>
      <c r="H134" s="176">
        <f>'Open Int.'!Z134</f>
        <v>-11.749578749999984</v>
      </c>
      <c r="I134" s="171">
        <f>'Open Int.'!O134</f>
        <v>0.990794686553251</v>
      </c>
      <c r="J134" s="185">
        <f>IF(Volume!D134=0,0,Volume!F134/Volume!D134)</f>
        <v>0.1348973607038123</v>
      </c>
      <c r="K134" s="187">
        <f>IF('Open Int.'!E134=0,0,'Open Int.'!H134/'Open Int.'!E134)</f>
        <v>0.10921248142644874</v>
      </c>
    </row>
    <row r="135" spans="1:11" ht="15">
      <c r="A135" s="201" t="s">
        <v>36</v>
      </c>
      <c r="B135" s="287">
        <f>Margins!B135</f>
        <v>225</v>
      </c>
      <c r="C135" s="287">
        <f>Volume!J135</f>
        <v>884.6</v>
      </c>
      <c r="D135" s="182">
        <f>Volume!M135</f>
        <v>-3.274834618118193</v>
      </c>
      <c r="E135" s="175">
        <f>Volume!C135*100</f>
        <v>75</v>
      </c>
      <c r="F135" s="347">
        <f>'Open Int.'!D135*100</f>
        <v>9</v>
      </c>
      <c r="G135" s="176">
        <f>'Open Int.'!R135</f>
        <v>984.0489435</v>
      </c>
      <c r="H135" s="176">
        <f>'Open Int.'!Z135</f>
        <v>54.95988487499994</v>
      </c>
      <c r="I135" s="171">
        <f>'Open Int.'!O135</f>
        <v>0.9796929673752554</v>
      </c>
      <c r="J135" s="185">
        <f>IF(Volume!D135=0,0,Volume!F135/Volume!D135)</f>
        <v>0.14453125</v>
      </c>
      <c r="K135" s="187">
        <f>IF('Open Int.'!E135=0,0,'Open Int.'!H135/'Open Int.'!E135)</f>
        <v>0.29199372056514916</v>
      </c>
    </row>
    <row r="136" spans="1:11" ht="15">
      <c r="A136" s="201" t="s">
        <v>172</v>
      </c>
      <c r="B136" s="287">
        <f>Margins!B136</f>
        <v>1050</v>
      </c>
      <c r="C136" s="287">
        <f>Volume!J136</f>
        <v>211.85</v>
      </c>
      <c r="D136" s="182">
        <f>Volume!M136</f>
        <v>-5.844444444444448</v>
      </c>
      <c r="E136" s="175">
        <f>Volume!C136*100</f>
        <v>-31</v>
      </c>
      <c r="F136" s="347">
        <f>'Open Int.'!D136*100</f>
        <v>0</v>
      </c>
      <c r="G136" s="176">
        <f>'Open Int.'!R136</f>
        <v>152.6400435</v>
      </c>
      <c r="H136" s="176">
        <f>'Open Int.'!Z136</f>
        <v>-9.687331499999999</v>
      </c>
      <c r="I136" s="171">
        <f>'Open Int.'!O136</f>
        <v>0.9985426989215972</v>
      </c>
      <c r="J136" s="185">
        <f>IF(Volume!D136=0,0,Volume!F136/Volume!D136)</f>
        <v>0.058823529411764705</v>
      </c>
      <c r="K136" s="187">
        <f>IF('Open Int.'!E136=0,0,'Open Int.'!H136/'Open Int.'!E136)</f>
        <v>0.04477611940298507</v>
      </c>
    </row>
    <row r="137" spans="1:11" ht="15">
      <c r="A137" s="201" t="s">
        <v>80</v>
      </c>
      <c r="B137" s="287">
        <f>Margins!B137</f>
        <v>1200</v>
      </c>
      <c r="C137" s="287">
        <f>Volume!J137</f>
        <v>220.8</v>
      </c>
      <c r="D137" s="182">
        <f>Volume!M137</f>
        <v>-4.083405734144212</v>
      </c>
      <c r="E137" s="175">
        <f>Volume!C137*100</f>
        <v>-71</v>
      </c>
      <c r="F137" s="347">
        <f>'Open Int.'!D137*100</f>
        <v>-2</v>
      </c>
      <c r="G137" s="176">
        <f>'Open Int.'!R137</f>
        <v>66.478464</v>
      </c>
      <c r="H137" s="176">
        <f>'Open Int.'!Z137</f>
        <v>-3.9074880000000007</v>
      </c>
      <c r="I137" s="171">
        <f>'Open Int.'!O137</f>
        <v>1</v>
      </c>
      <c r="J137" s="185">
        <f>IF(Volume!D137=0,0,Volume!F137/Volume!D137)</f>
        <v>0</v>
      </c>
      <c r="K137" s="187">
        <f>IF('Open Int.'!E137=0,0,'Open Int.'!H137/'Open Int.'!E137)</f>
        <v>0</v>
      </c>
    </row>
    <row r="138" spans="1:11" ht="15">
      <c r="A138" s="201" t="s">
        <v>412</v>
      </c>
      <c r="B138" s="287">
        <f>Margins!B138</f>
        <v>500</v>
      </c>
      <c r="C138" s="287">
        <f>Volume!J138</f>
        <v>495.85</v>
      </c>
      <c r="D138" s="182">
        <f>Volume!M138</f>
        <v>-7.585499953406008</v>
      </c>
      <c r="E138" s="175">
        <f>Volume!C138*100</f>
        <v>64</v>
      </c>
      <c r="F138" s="347">
        <f>'Open Int.'!D138*100</f>
        <v>-10</v>
      </c>
      <c r="G138" s="176">
        <f>'Open Int.'!R138</f>
        <v>94.40984</v>
      </c>
      <c r="H138" s="176">
        <f>'Open Int.'!Z138</f>
        <v>-18.748554999999996</v>
      </c>
      <c r="I138" s="171">
        <f>'Open Int.'!O138</f>
        <v>0.998686974789916</v>
      </c>
      <c r="J138" s="185">
        <f>IF(Volume!D138=0,0,Volume!F138/Volume!D138)</f>
        <v>0</v>
      </c>
      <c r="K138" s="187">
        <f>IF('Open Int.'!E138=0,0,'Open Int.'!H138/'Open Int.'!E138)</f>
        <v>0</v>
      </c>
    </row>
    <row r="139" spans="1:11" ht="15">
      <c r="A139" s="201" t="s">
        <v>272</v>
      </c>
      <c r="B139" s="287">
        <f>Margins!B139</f>
        <v>700</v>
      </c>
      <c r="C139" s="287">
        <f>Volume!J139</f>
        <v>326.05</v>
      </c>
      <c r="D139" s="182">
        <f>Volume!M139</f>
        <v>-8.899133836267104</v>
      </c>
      <c r="E139" s="175">
        <f>Volume!C139*100</f>
        <v>7.000000000000001</v>
      </c>
      <c r="F139" s="347">
        <f>'Open Int.'!D139*100</f>
        <v>-2</v>
      </c>
      <c r="G139" s="176">
        <f>'Open Int.'!R139</f>
        <v>187.0842295</v>
      </c>
      <c r="H139" s="176">
        <f>'Open Int.'!Z139</f>
        <v>-21.356730499999998</v>
      </c>
      <c r="I139" s="171">
        <f>'Open Int.'!O139</f>
        <v>0.9982920580700256</v>
      </c>
      <c r="J139" s="185">
        <f>IF(Volume!D139=0,0,Volume!F139/Volume!D139)</f>
        <v>0.045454545454545456</v>
      </c>
      <c r="K139" s="187">
        <f>IF('Open Int.'!E139=0,0,'Open Int.'!H139/'Open Int.'!E139)</f>
        <v>0.10256410256410256</v>
      </c>
    </row>
    <row r="140" spans="1:11" ht="15">
      <c r="A140" s="201" t="s">
        <v>413</v>
      </c>
      <c r="B140" s="287">
        <f>Margins!B140</f>
        <v>500</v>
      </c>
      <c r="C140" s="287">
        <f>Volume!J140</f>
        <v>433.35</v>
      </c>
      <c r="D140" s="182">
        <f>Volume!M140</f>
        <v>-3.2808838299296927</v>
      </c>
      <c r="E140" s="175">
        <f>Volume!C140*100</f>
        <v>-41</v>
      </c>
      <c r="F140" s="347">
        <f>'Open Int.'!D140*100</f>
        <v>-2</v>
      </c>
      <c r="G140" s="176">
        <f>'Open Int.'!R140</f>
        <v>21.710835</v>
      </c>
      <c r="H140" s="176">
        <f>'Open Int.'!Z140</f>
        <v>-1.1621175000000008</v>
      </c>
      <c r="I140" s="171">
        <f>'Open Int.'!O140</f>
        <v>1</v>
      </c>
      <c r="J140" s="185">
        <f>IF(Volume!D140=0,0,Volume!F140/Volume!D140)</f>
        <v>0</v>
      </c>
      <c r="K140" s="187">
        <f>IF('Open Int.'!E140=0,0,'Open Int.'!H140/'Open Int.'!E140)</f>
        <v>0</v>
      </c>
    </row>
    <row r="141" spans="1:11" ht="15">
      <c r="A141" s="201" t="s">
        <v>222</v>
      </c>
      <c r="B141" s="287">
        <f>Margins!B141</f>
        <v>650</v>
      </c>
      <c r="C141" s="287">
        <f>Volume!J141</f>
        <v>438.2</v>
      </c>
      <c r="D141" s="182">
        <f>Volume!M141</f>
        <v>-7.111817700052997</v>
      </c>
      <c r="E141" s="175">
        <f>Volume!C141*100</f>
        <v>71</v>
      </c>
      <c r="F141" s="347">
        <f>'Open Int.'!D141*100</f>
        <v>-1</v>
      </c>
      <c r="G141" s="176">
        <f>'Open Int.'!R141</f>
        <v>251.675788</v>
      </c>
      <c r="H141" s="176">
        <f>'Open Int.'!Z141</f>
        <v>-22.02884449999999</v>
      </c>
      <c r="I141" s="171">
        <f>'Open Int.'!O141</f>
        <v>0.9989814395654142</v>
      </c>
      <c r="J141" s="185">
        <f>IF(Volume!D141=0,0,Volume!F141/Volume!D141)</f>
        <v>0</v>
      </c>
      <c r="K141" s="187">
        <f>IF('Open Int.'!E141=0,0,'Open Int.'!H141/'Open Int.'!E141)</f>
        <v>0</v>
      </c>
    </row>
    <row r="142" spans="1:11" ht="15">
      <c r="A142" s="201" t="s">
        <v>414</v>
      </c>
      <c r="B142" s="287">
        <f>Margins!B142</f>
        <v>550</v>
      </c>
      <c r="C142" s="287">
        <f>Volume!J142</f>
        <v>427.3</v>
      </c>
      <c r="D142" s="182">
        <f>Volume!M142</f>
        <v>-8.842666666666664</v>
      </c>
      <c r="E142" s="175">
        <f>Volume!C142*100</f>
        <v>-34</v>
      </c>
      <c r="F142" s="347">
        <f>'Open Int.'!D142*100</f>
        <v>-3</v>
      </c>
      <c r="G142" s="176">
        <f>'Open Int.'!R142</f>
        <v>45.6634145</v>
      </c>
      <c r="H142" s="176">
        <f>'Open Int.'!Z142</f>
        <v>-6.027991749999998</v>
      </c>
      <c r="I142" s="171">
        <f>'Open Int.'!O142</f>
        <v>0.9969119917653114</v>
      </c>
      <c r="J142" s="185">
        <f>IF(Volume!D142=0,0,Volume!F142/Volume!D142)</f>
        <v>0</v>
      </c>
      <c r="K142" s="187">
        <f>IF('Open Int.'!E142=0,0,'Open Int.'!H142/'Open Int.'!E142)</f>
        <v>0</v>
      </c>
    </row>
    <row r="143" spans="1:11" ht="15">
      <c r="A143" s="201" t="s">
        <v>415</v>
      </c>
      <c r="B143" s="287">
        <f>Margins!B143</f>
        <v>4400</v>
      </c>
      <c r="C143" s="287">
        <f>Volume!J143</f>
        <v>58.9</v>
      </c>
      <c r="D143" s="182">
        <f>Volume!M143</f>
        <v>-7.024467245461725</v>
      </c>
      <c r="E143" s="175">
        <f>Volume!C143*100</f>
        <v>63</v>
      </c>
      <c r="F143" s="347">
        <f>'Open Int.'!D143*100</f>
        <v>-8</v>
      </c>
      <c r="G143" s="176">
        <f>'Open Int.'!R143</f>
        <v>146.710476</v>
      </c>
      <c r="H143" s="176">
        <f>'Open Int.'!Z143</f>
        <v>-19.167698</v>
      </c>
      <c r="I143" s="171">
        <f>'Open Int.'!O143</f>
        <v>0.9883412824589295</v>
      </c>
      <c r="J143" s="185">
        <f>IF(Volume!D143=0,0,Volume!F143/Volume!D143)</f>
        <v>0.12562814070351758</v>
      </c>
      <c r="K143" s="187">
        <f>IF('Open Int.'!E143=0,0,'Open Int.'!H143/'Open Int.'!E143)</f>
        <v>0.12057667103538663</v>
      </c>
    </row>
    <row r="144" spans="1:11" ht="15">
      <c r="A144" s="201" t="s">
        <v>388</v>
      </c>
      <c r="B144" s="287">
        <f>Margins!B144</f>
        <v>2400</v>
      </c>
      <c r="C144" s="287">
        <f>Volume!J144</f>
        <v>174.35</v>
      </c>
      <c r="D144" s="182">
        <f>Volume!M144</f>
        <v>-6.31380977968834</v>
      </c>
      <c r="E144" s="175">
        <f>Volume!C144*100</f>
        <v>-45</v>
      </c>
      <c r="F144" s="347">
        <f>'Open Int.'!D144*100</f>
        <v>-8</v>
      </c>
      <c r="G144" s="176">
        <f>'Open Int.'!R144</f>
        <v>176.832744</v>
      </c>
      <c r="H144" s="176">
        <f>'Open Int.'!Z144</f>
        <v>-24.37857600000001</v>
      </c>
      <c r="I144" s="171">
        <f>'Open Int.'!O144</f>
        <v>0.9955040227165168</v>
      </c>
      <c r="J144" s="185">
        <f>IF(Volume!D144=0,0,Volume!F144/Volume!D144)</f>
        <v>0.06936416184971098</v>
      </c>
      <c r="K144" s="187">
        <f>IF('Open Int.'!E144=0,0,'Open Int.'!H144/'Open Int.'!E144)</f>
        <v>0.10300429184549356</v>
      </c>
    </row>
    <row r="145" spans="1:11" ht="15">
      <c r="A145" s="201" t="s">
        <v>81</v>
      </c>
      <c r="B145" s="287">
        <f>Margins!B145</f>
        <v>600</v>
      </c>
      <c r="C145" s="287">
        <f>Volume!J145</f>
        <v>486.9</v>
      </c>
      <c r="D145" s="182">
        <f>Volume!M145</f>
        <v>-5.47466511357019</v>
      </c>
      <c r="E145" s="175">
        <f>Volume!C145*100</f>
        <v>-46</v>
      </c>
      <c r="F145" s="347">
        <f>'Open Int.'!D145*100</f>
        <v>-1</v>
      </c>
      <c r="G145" s="176">
        <f>'Open Int.'!R145</f>
        <v>313.641504</v>
      </c>
      <c r="H145" s="176">
        <f>'Open Int.'!Z145</f>
        <v>-22.863023999999996</v>
      </c>
      <c r="I145" s="171">
        <f>'Open Int.'!O145</f>
        <v>0.9982302533532041</v>
      </c>
      <c r="J145" s="185">
        <f>IF(Volume!D145=0,0,Volume!F145/Volume!D145)</f>
        <v>0</v>
      </c>
      <c r="K145" s="187">
        <f>IF('Open Int.'!E145=0,0,'Open Int.'!H145/'Open Int.'!E145)</f>
        <v>0</v>
      </c>
    </row>
    <row r="146" spans="1:11" ht="15">
      <c r="A146" s="201" t="s">
        <v>223</v>
      </c>
      <c r="B146" s="287">
        <f>Margins!B146</f>
        <v>1400</v>
      </c>
      <c r="C146" s="287">
        <f>Volume!J146</f>
        <v>117.25</v>
      </c>
      <c r="D146" s="182">
        <f>Volume!M146</f>
        <v>-5.443548387096774</v>
      </c>
      <c r="E146" s="175">
        <f>Volume!C146*100</f>
        <v>41</v>
      </c>
      <c r="F146" s="347">
        <f>'Open Int.'!D146*100</f>
        <v>-2</v>
      </c>
      <c r="G146" s="176">
        <f>'Open Int.'!R146</f>
        <v>75.64032</v>
      </c>
      <c r="H146" s="176">
        <f>'Open Int.'!Z146</f>
        <v>-5.587119999999999</v>
      </c>
      <c r="I146" s="171">
        <f>'Open Int.'!O146</f>
        <v>0.998046875</v>
      </c>
      <c r="J146" s="185">
        <f>IF(Volume!D146=0,0,Volume!F146/Volume!D146)</f>
        <v>0.03225806451612903</v>
      </c>
      <c r="K146" s="187">
        <f>IF('Open Int.'!E146=0,0,'Open Int.'!H146/'Open Int.'!E146)</f>
        <v>0.07272727272727272</v>
      </c>
    </row>
    <row r="147" spans="1:11" ht="15">
      <c r="A147" s="201" t="s">
        <v>294</v>
      </c>
      <c r="B147" s="287">
        <f>Margins!B147</f>
        <v>2200</v>
      </c>
      <c r="C147" s="287">
        <f>Volume!J147</f>
        <v>206.45</v>
      </c>
      <c r="D147" s="182">
        <f>Volume!M147</f>
        <v>-5.080459770114948</v>
      </c>
      <c r="E147" s="175">
        <f>Volume!C147*100</f>
        <v>13</v>
      </c>
      <c r="F147" s="347">
        <f>'Open Int.'!D147*100</f>
        <v>-5</v>
      </c>
      <c r="G147" s="176">
        <f>'Open Int.'!R147</f>
        <v>340.506243</v>
      </c>
      <c r="H147" s="176">
        <f>'Open Int.'!Z147</f>
        <v>-36.791007000000036</v>
      </c>
      <c r="I147" s="171">
        <f>'Open Int.'!O147</f>
        <v>0.9957316259837268</v>
      </c>
      <c r="J147" s="185">
        <f>IF(Volume!D147=0,0,Volume!F147/Volume!D147)</f>
        <v>0.03571428571428571</v>
      </c>
      <c r="K147" s="187">
        <f>IF('Open Int.'!E147=0,0,'Open Int.'!H147/'Open Int.'!E147)</f>
        <v>0.08396946564885496</v>
      </c>
    </row>
    <row r="148" spans="1:11" ht="15">
      <c r="A148" s="201" t="s">
        <v>224</v>
      </c>
      <c r="B148" s="287">
        <f>Margins!B148</f>
        <v>1500</v>
      </c>
      <c r="C148" s="287">
        <f>Volume!J148</f>
        <v>264.7</v>
      </c>
      <c r="D148" s="182">
        <f>Volume!M148</f>
        <v>-6.762944698837615</v>
      </c>
      <c r="E148" s="175">
        <f>Volume!C148*100</f>
        <v>-24</v>
      </c>
      <c r="F148" s="347">
        <f>'Open Int.'!D148*100</f>
        <v>-6</v>
      </c>
      <c r="G148" s="176">
        <f>'Open Int.'!R148</f>
        <v>241.128465</v>
      </c>
      <c r="H148" s="176">
        <f>'Open Int.'!Z148</f>
        <v>-30.64900499999999</v>
      </c>
      <c r="I148" s="171">
        <f>'Open Int.'!O148</f>
        <v>0.974312530874362</v>
      </c>
      <c r="J148" s="185">
        <f>IF(Volume!D148=0,0,Volume!F148/Volume!D148)</f>
        <v>0.09090909090909091</v>
      </c>
      <c r="K148" s="187">
        <f>IF('Open Int.'!E148=0,0,'Open Int.'!H148/'Open Int.'!E148)</f>
        <v>0.060240963855421686</v>
      </c>
    </row>
    <row r="149" spans="1:11" ht="15">
      <c r="A149" s="201" t="s">
        <v>416</v>
      </c>
      <c r="B149" s="287">
        <f>Margins!B149</f>
        <v>550</v>
      </c>
      <c r="C149" s="287">
        <f>Volume!J149</f>
        <v>541.55</v>
      </c>
      <c r="D149" s="182">
        <f>Volume!M149</f>
        <v>-4.547457477747434</v>
      </c>
      <c r="E149" s="175">
        <f>Volume!C149*100</f>
        <v>-66</v>
      </c>
      <c r="F149" s="347">
        <f>'Open Int.'!D149*100</f>
        <v>-1</v>
      </c>
      <c r="G149" s="176">
        <f>'Open Int.'!R149</f>
        <v>49.59244124999999</v>
      </c>
      <c r="H149" s="176">
        <f>'Open Int.'!Z149</f>
        <v>-2.768290250000007</v>
      </c>
      <c r="I149" s="171">
        <f>'Open Int.'!O149</f>
        <v>0.9993993993993994</v>
      </c>
      <c r="J149" s="185">
        <f>IF(Volume!D149=0,0,Volume!F149/Volume!D149)</f>
        <v>0</v>
      </c>
      <c r="K149" s="187">
        <f>IF('Open Int.'!E149=0,0,'Open Int.'!H149/'Open Int.'!E149)</f>
        <v>0</v>
      </c>
    </row>
    <row r="150" spans="1:11" ht="15">
      <c r="A150" s="201" t="s">
        <v>225</v>
      </c>
      <c r="B150" s="287">
        <f>Margins!B150</f>
        <v>800</v>
      </c>
      <c r="C150" s="287">
        <f>Volume!J150</f>
        <v>367.4</v>
      </c>
      <c r="D150" s="182">
        <f>Volume!M150</f>
        <v>-5.7948717948718</v>
      </c>
      <c r="E150" s="175">
        <f>Volume!C150*100</f>
        <v>-6</v>
      </c>
      <c r="F150" s="347">
        <f>'Open Int.'!D150*100</f>
        <v>-5</v>
      </c>
      <c r="G150" s="176">
        <f>'Open Int.'!R150</f>
        <v>305.911936</v>
      </c>
      <c r="H150" s="176">
        <f>'Open Int.'!Z150</f>
        <v>-31.98406399999999</v>
      </c>
      <c r="I150" s="171">
        <f>'Open Int.'!O150</f>
        <v>0.9926979246733282</v>
      </c>
      <c r="J150" s="185">
        <f>IF(Volume!D150=0,0,Volume!F150/Volume!D150)</f>
        <v>0.09974424552429667</v>
      </c>
      <c r="K150" s="187">
        <f>IF('Open Int.'!E150=0,0,'Open Int.'!H150/'Open Int.'!E150)</f>
        <v>0.15139442231075698</v>
      </c>
    </row>
    <row r="151" spans="1:11" ht="15">
      <c r="A151" s="201" t="s">
        <v>232</v>
      </c>
      <c r="B151" s="287">
        <f>Margins!B151</f>
        <v>700</v>
      </c>
      <c r="C151" s="287">
        <f>Volume!J151</f>
        <v>530.8</v>
      </c>
      <c r="D151" s="182">
        <f>Volume!M151</f>
        <v>-5.044722719141332</v>
      </c>
      <c r="E151" s="175">
        <f>Volume!C151*100</f>
        <v>-12</v>
      </c>
      <c r="F151" s="347">
        <f>'Open Int.'!D151*100</f>
        <v>3</v>
      </c>
      <c r="G151" s="176">
        <f>'Open Int.'!R151</f>
        <v>1273.1874959999998</v>
      </c>
      <c r="H151" s="176">
        <f>'Open Int.'!Z151</f>
        <v>-9.259124000000156</v>
      </c>
      <c r="I151" s="171">
        <f>'Open Int.'!O151</f>
        <v>0.9919745520340862</v>
      </c>
      <c r="J151" s="185">
        <f>IF(Volume!D151=0,0,Volume!F151/Volume!D151)</f>
        <v>0.0969962453066333</v>
      </c>
      <c r="K151" s="187">
        <f>IF('Open Int.'!E151=0,0,'Open Int.'!H151/'Open Int.'!E151)</f>
        <v>0.12</v>
      </c>
    </row>
    <row r="152" spans="1:11" ht="15">
      <c r="A152" s="201" t="s">
        <v>98</v>
      </c>
      <c r="B152" s="287">
        <f>Margins!B152</f>
        <v>550</v>
      </c>
      <c r="C152" s="287">
        <f>Volume!J152</f>
        <v>737.4</v>
      </c>
      <c r="D152" s="182">
        <f>Volume!M152</f>
        <v>-7.105064247921389</v>
      </c>
      <c r="E152" s="175">
        <f>Volume!C152*100</f>
        <v>-20</v>
      </c>
      <c r="F152" s="347">
        <f>'Open Int.'!D152*100</f>
        <v>0</v>
      </c>
      <c r="G152" s="176">
        <f>'Open Int.'!R152</f>
        <v>897.404739</v>
      </c>
      <c r="H152" s="176">
        <f>'Open Int.'!Z152</f>
        <v>-67.153548</v>
      </c>
      <c r="I152" s="171">
        <f>'Open Int.'!O152</f>
        <v>0.996655669543996</v>
      </c>
      <c r="J152" s="185">
        <f>IF(Volume!D152=0,0,Volume!F152/Volume!D152)</f>
        <v>0.02004008016032064</v>
      </c>
      <c r="K152" s="187">
        <f>IF('Open Int.'!E152=0,0,'Open Int.'!H152/'Open Int.'!E152)</f>
        <v>0.048204158790170135</v>
      </c>
    </row>
    <row r="153" spans="1:11" ht="15">
      <c r="A153" s="201" t="s">
        <v>149</v>
      </c>
      <c r="B153" s="287">
        <f>Margins!B153</f>
        <v>550</v>
      </c>
      <c r="C153" s="287">
        <f>Volume!J153</f>
        <v>1109.85</v>
      </c>
      <c r="D153" s="182">
        <f>Volume!M153</f>
        <v>-7.720129708156659</v>
      </c>
      <c r="E153" s="175">
        <f>Volume!C153*100</f>
        <v>20</v>
      </c>
      <c r="F153" s="347">
        <f>'Open Int.'!D153*100</f>
        <v>-3</v>
      </c>
      <c r="G153" s="176">
        <f>'Open Int.'!R153</f>
        <v>807.2161019999999</v>
      </c>
      <c r="H153" s="176">
        <f>'Open Int.'!Z153</f>
        <v>-69.11922600000014</v>
      </c>
      <c r="I153" s="171">
        <f>'Open Int.'!O153</f>
        <v>0.9962946158499697</v>
      </c>
      <c r="J153" s="185">
        <f>IF(Volume!D153=0,0,Volume!F153/Volume!D153)</f>
        <v>0.0773067331670823</v>
      </c>
      <c r="K153" s="187">
        <f>IF('Open Int.'!E153=0,0,'Open Int.'!H153/'Open Int.'!E153)</f>
        <v>0.16920731707317074</v>
      </c>
    </row>
    <row r="154" spans="1:11" ht="15">
      <c r="A154" s="201" t="s">
        <v>201</v>
      </c>
      <c r="B154" s="287">
        <f>Margins!B154</f>
        <v>150</v>
      </c>
      <c r="C154" s="287">
        <f>Volume!J154</f>
        <v>1797.75</v>
      </c>
      <c r="D154" s="182">
        <f>Volume!M154</f>
        <v>-5.0567731713757595</v>
      </c>
      <c r="E154" s="175">
        <f>Volume!C154*100</f>
        <v>35</v>
      </c>
      <c r="F154" s="347">
        <f>'Open Int.'!D154*100</f>
        <v>7.000000000000001</v>
      </c>
      <c r="G154" s="176">
        <f>'Open Int.'!R154</f>
        <v>2807.72595</v>
      </c>
      <c r="H154" s="176">
        <f>'Open Int.'!Z154</f>
        <v>125.33704500000022</v>
      </c>
      <c r="I154" s="171">
        <f>'Open Int.'!O154</f>
        <v>0.9879369957741068</v>
      </c>
      <c r="J154" s="185">
        <f>IF(Volume!D154=0,0,Volume!F154/Volume!D154)</f>
        <v>0.20387680802912525</v>
      </c>
      <c r="K154" s="187">
        <f>IF('Open Int.'!E154=0,0,'Open Int.'!H154/'Open Int.'!E154)</f>
        <v>0.26545882101437657</v>
      </c>
    </row>
    <row r="155" spans="1:11" ht="15">
      <c r="A155" s="201" t="s">
        <v>295</v>
      </c>
      <c r="B155" s="287">
        <f>Margins!B155</f>
        <v>1000</v>
      </c>
      <c r="C155" s="287">
        <f>Volume!J155</f>
        <v>588.25</v>
      </c>
      <c r="D155" s="182">
        <f>Volume!M155</f>
        <v>-5.9025833799887995</v>
      </c>
      <c r="E155" s="175">
        <f>Volume!C155*100</f>
        <v>-13</v>
      </c>
      <c r="F155" s="347">
        <f>'Open Int.'!D155*100</f>
        <v>-7.000000000000001</v>
      </c>
      <c r="G155" s="176">
        <f>'Open Int.'!R155</f>
        <v>104.179075</v>
      </c>
      <c r="H155" s="176">
        <f>'Open Int.'!Z155</f>
        <v>-14.661940000000001</v>
      </c>
      <c r="I155" s="171">
        <f>'Open Int.'!O155</f>
        <v>0.9813664596273292</v>
      </c>
      <c r="J155" s="185">
        <f>IF(Volume!D155=0,0,Volume!F155/Volume!D155)</f>
        <v>0</v>
      </c>
      <c r="K155" s="187">
        <f>IF('Open Int.'!E155=0,0,'Open Int.'!H155/'Open Int.'!E155)</f>
        <v>0</v>
      </c>
    </row>
    <row r="156" spans="1:11" ht="15">
      <c r="A156" s="201" t="s">
        <v>417</v>
      </c>
      <c r="B156" s="287">
        <f>Margins!B156</f>
        <v>7150</v>
      </c>
      <c r="C156" s="287">
        <f>Volume!J156</f>
        <v>41.55</v>
      </c>
      <c r="D156" s="182">
        <f>Volume!M156</f>
        <v>-5.6753688989784346</v>
      </c>
      <c r="E156" s="175">
        <f>Volume!C156*100</f>
        <v>-16</v>
      </c>
      <c r="F156" s="347">
        <f>'Open Int.'!D156*100</f>
        <v>-6</v>
      </c>
      <c r="G156" s="176">
        <f>'Open Int.'!R156</f>
        <v>341.02100175</v>
      </c>
      <c r="H156" s="176">
        <f>'Open Int.'!Z156</f>
        <v>-23.573800250000033</v>
      </c>
      <c r="I156" s="171">
        <f>'Open Int.'!O156</f>
        <v>0.9839707291575921</v>
      </c>
      <c r="J156" s="185">
        <f>IF(Volume!D156=0,0,Volume!F156/Volume!D156)</f>
        <v>0.14623338257016247</v>
      </c>
      <c r="K156" s="187">
        <f>IF('Open Int.'!E156=0,0,'Open Int.'!H156/'Open Int.'!E156)</f>
        <v>0.1426947129050597</v>
      </c>
    </row>
    <row r="157" spans="1:11" ht="15">
      <c r="A157" s="201" t="s">
        <v>418</v>
      </c>
      <c r="B157" s="287">
        <f>Margins!B157</f>
        <v>450</v>
      </c>
      <c r="C157" s="287">
        <f>Volume!J157</f>
        <v>473.95</v>
      </c>
      <c r="D157" s="182">
        <f>Volume!M157</f>
        <v>-4.271864269844483</v>
      </c>
      <c r="E157" s="175">
        <f>Volume!C157*100</f>
        <v>-52</v>
      </c>
      <c r="F157" s="347">
        <f>'Open Int.'!D157*100</f>
        <v>-8</v>
      </c>
      <c r="G157" s="176">
        <f>'Open Int.'!R157</f>
        <v>26.5743765</v>
      </c>
      <c r="H157" s="176">
        <f>'Open Int.'!Z157</f>
        <v>-3.4138304999999995</v>
      </c>
      <c r="I157" s="171">
        <f>'Open Int.'!O157</f>
        <v>0.9919743178170144</v>
      </c>
      <c r="J157" s="185">
        <f>IF(Volume!D157=0,0,Volume!F157/Volume!D157)</f>
        <v>0</v>
      </c>
      <c r="K157" s="187">
        <f>IF('Open Int.'!E157=0,0,'Open Int.'!H157/'Open Int.'!E157)</f>
        <v>0.06666666666666667</v>
      </c>
    </row>
    <row r="158" spans="1:11" ht="15">
      <c r="A158" s="201" t="s">
        <v>214</v>
      </c>
      <c r="B158" s="287">
        <f>Margins!B158</f>
        <v>3350</v>
      </c>
      <c r="C158" s="287">
        <f>Volume!J158</f>
        <v>107.55</v>
      </c>
      <c r="D158" s="182">
        <f>Volume!M158</f>
        <v>-3.6721898790864382</v>
      </c>
      <c r="E158" s="175">
        <f>Volume!C158*100</f>
        <v>33</v>
      </c>
      <c r="F158" s="347">
        <f>'Open Int.'!D158*100</f>
        <v>4</v>
      </c>
      <c r="G158" s="176">
        <f>'Open Int.'!R158</f>
        <v>836.56315575</v>
      </c>
      <c r="H158" s="176">
        <f>'Open Int.'!Z158</f>
        <v>21.968663499999934</v>
      </c>
      <c r="I158" s="171">
        <f>'Open Int.'!O158</f>
        <v>0.9689909126146691</v>
      </c>
      <c r="J158" s="185">
        <f>IF(Volume!D158=0,0,Volume!F158/Volume!D158)</f>
        <v>0.35946462715105165</v>
      </c>
      <c r="K158" s="187">
        <f>IF('Open Int.'!E158=0,0,'Open Int.'!H158/'Open Int.'!E158)</f>
        <v>0.23890142964635064</v>
      </c>
    </row>
    <row r="159" spans="1:11" ht="15">
      <c r="A159" s="201" t="s">
        <v>233</v>
      </c>
      <c r="B159" s="287">
        <f>Margins!B159</f>
        <v>2700</v>
      </c>
      <c r="C159" s="287">
        <f>Volume!J159</f>
        <v>144.45</v>
      </c>
      <c r="D159" s="182">
        <f>Volume!M159</f>
        <v>-3.9241769205187933</v>
      </c>
      <c r="E159" s="175">
        <f>Volume!C159*100</f>
        <v>54</v>
      </c>
      <c r="F159" s="347">
        <f>'Open Int.'!D159*100</f>
        <v>13</v>
      </c>
      <c r="G159" s="176">
        <f>'Open Int.'!R159</f>
        <v>515.7948375</v>
      </c>
      <c r="H159" s="176">
        <f>'Open Int.'!Z159</f>
        <v>40.39264799999995</v>
      </c>
      <c r="I159" s="171">
        <f>'Open Int.'!O159</f>
        <v>0.9888846880907373</v>
      </c>
      <c r="J159" s="185">
        <f>IF(Volume!D159=0,0,Volume!F159/Volume!D159)</f>
        <v>0.1721132897603486</v>
      </c>
      <c r="K159" s="187">
        <f>IF('Open Int.'!E159=0,0,'Open Int.'!H159/'Open Int.'!E159)</f>
        <v>0.12159174649963155</v>
      </c>
    </row>
    <row r="160" spans="1:11" ht="15">
      <c r="A160" s="201" t="s">
        <v>202</v>
      </c>
      <c r="B160" s="287">
        <f>Margins!B160</f>
        <v>600</v>
      </c>
      <c r="C160" s="287">
        <f>Volume!J160</f>
        <v>470.2</v>
      </c>
      <c r="D160" s="182">
        <f>Volume!M160</f>
        <v>-2.1436004162330926</v>
      </c>
      <c r="E160" s="175">
        <f>Volume!C160*100</f>
        <v>-16</v>
      </c>
      <c r="F160" s="347">
        <f>'Open Int.'!D160*100</f>
        <v>4</v>
      </c>
      <c r="G160" s="176">
        <f>'Open Int.'!R160</f>
        <v>505.051224</v>
      </c>
      <c r="H160" s="176">
        <f>'Open Int.'!Z160</f>
        <v>8.569794000000002</v>
      </c>
      <c r="I160" s="171">
        <f>'Open Int.'!O160</f>
        <v>0.9954753658809071</v>
      </c>
      <c r="J160" s="185">
        <f>IF(Volume!D160=0,0,Volume!F160/Volume!D160)</f>
        <v>0.15819209039548024</v>
      </c>
      <c r="K160" s="187">
        <f>IF('Open Int.'!E160=0,0,'Open Int.'!H160/'Open Int.'!E160)</f>
        <v>0.1913265306122449</v>
      </c>
    </row>
    <row r="161" spans="1:11" ht="15">
      <c r="A161" s="201" t="s">
        <v>203</v>
      </c>
      <c r="B161" s="287">
        <f>Margins!B161</f>
        <v>250</v>
      </c>
      <c r="C161" s="287">
        <f>Volume!J161</f>
        <v>1548.05</v>
      </c>
      <c r="D161" s="182">
        <f>Volume!M161</f>
        <v>-4.66791883486775</v>
      </c>
      <c r="E161" s="175">
        <f>Volume!C161*100</f>
        <v>-32</v>
      </c>
      <c r="F161" s="347">
        <f>'Open Int.'!D161*100</f>
        <v>-10</v>
      </c>
      <c r="G161" s="176">
        <f>'Open Int.'!R161</f>
        <v>1680.408275</v>
      </c>
      <c r="H161" s="176">
        <f>'Open Int.'!Z161</f>
        <v>-244.86888124999996</v>
      </c>
      <c r="I161" s="171">
        <f>'Open Int.'!O161</f>
        <v>0.9939198526024874</v>
      </c>
      <c r="J161" s="185">
        <f>IF(Volume!D161=0,0,Volume!F161/Volume!D161)</f>
        <v>0.5208540218470705</v>
      </c>
      <c r="K161" s="187">
        <f>IF('Open Int.'!E161=0,0,'Open Int.'!H161/'Open Int.'!E161)</f>
        <v>0.49544072948328266</v>
      </c>
    </row>
    <row r="162" spans="1:11" ht="15">
      <c r="A162" s="201" t="s">
        <v>37</v>
      </c>
      <c r="B162" s="287">
        <f>Margins!B162</f>
        <v>1600</v>
      </c>
      <c r="C162" s="287">
        <f>Volume!J162</f>
        <v>196.65</v>
      </c>
      <c r="D162" s="182">
        <f>Volume!M162</f>
        <v>-5.8865757358219595</v>
      </c>
      <c r="E162" s="175">
        <f>Volume!C162*100</f>
        <v>-59</v>
      </c>
      <c r="F162" s="347">
        <f>'Open Int.'!D162*100</f>
        <v>7.000000000000001</v>
      </c>
      <c r="G162" s="176">
        <f>'Open Int.'!R162</f>
        <v>25.076808</v>
      </c>
      <c r="H162" s="176">
        <f>'Open Int.'!Z162</f>
        <v>0.13653599999999955</v>
      </c>
      <c r="I162" s="171">
        <f>'Open Int.'!O162</f>
        <v>1</v>
      </c>
      <c r="J162" s="185">
        <f>IF(Volume!D162=0,0,Volume!F162/Volume!D162)</f>
        <v>0.14285714285714285</v>
      </c>
      <c r="K162" s="187">
        <f>IF('Open Int.'!E162=0,0,'Open Int.'!H162/'Open Int.'!E162)</f>
        <v>0.05555555555555555</v>
      </c>
    </row>
    <row r="163" spans="1:11" ht="15">
      <c r="A163" s="201" t="s">
        <v>296</v>
      </c>
      <c r="B163" s="287">
        <f>Margins!B163</f>
        <v>150</v>
      </c>
      <c r="C163" s="287">
        <f>Volume!J163</f>
        <v>1771.3</v>
      </c>
      <c r="D163" s="182">
        <f>Volume!M163</f>
        <v>-1.6545444450613491</v>
      </c>
      <c r="E163" s="175">
        <f>Volume!C163*100</f>
        <v>16</v>
      </c>
      <c r="F163" s="347">
        <f>'Open Int.'!D163*100</f>
        <v>2</v>
      </c>
      <c r="G163" s="176">
        <f>'Open Int.'!R163</f>
        <v>196.5877305</v>
      </c>
      <c r="H163" s="176">
        <f>'Open Int.'!Z163</f>
        <v>-0.06537299999999391</v>
      </c>
      <c r="I163" s="171">
        <f>'Open Int.'!O163</f>
        <v>0.859170158129477</v>
      </c>
      <c r="J163" s="185">
        <f>IF(Volume!D163=0,0,Volume!F163/Volume!D163)</f>
        <v>0.2</v>
      </c>
      <c r="K163" s="187">
        <f>IF('Open Int.'!E163=0,0,'Open Int.'!H163/'Open Int.'!E163)</f>
        <v>0.07692307692307693</v>
      </c>
    </row>
    <row r="164" spans="1:11" ht="15">
      <c r="A164" s="201" t="s">
        <v>419</v>
      </c>
      <c r="B164" s="287">
        <f>Margins!B164</f>
        <v>200</v>
      </c>
      <c r="C164" s="287">
        <f>Volume!J164</f>
        <v>1215.15</v>
      </c>
      <c r="D164" s="182">
        <f>Volume!M164</f>
        <v>-3.868517859261886</v>
      </c>
      <c r="E164" s="175">
        <f>Volume!C164*100</f>
        <v>-20</v>
      </c>
      <c r="F164" s="347">
        <f>'Open Int.'!D164*100</f>
        <v>-2</v>
      </c>
      <c r="G164" s="176">
        <f>'Open Int.'!R164</f>
        <v>6.56181</v>
      </c>
      <c r="H164" s="176">
        <f>'Open Int.'!Z164</f>
        <v>-0.4157459999999995</v>
      </c>
      <c r="I164" s="171">
        <f>'Open Int.'!O164</f>
        <v>0.9962962962962963</v>
      </c>
      <c r="J164" s="185">
        <f>IF(Volume!D164=0,0,Volume!F164/Volume!D164)</f>
        <v>0</v>
      </c>
      <c r="K164" s="187">
        <f>IF('Open Int.'!E164=0,0,'Open Int.'!H164/'Open Int.'!E164)</f>
        <v>0</v>
      </c>
    </row>
    <row r="165" spans="1:11" ht="15">
      <c r="A165" s="201" t="s">
        <v>226</v>
      </c>
      <c r="B165" s="287">
        <f>Margins!B165</f>
        <v>188</v>
      </c>
      <c r="C165" s="287">
        <f>Volume!J165</f>
        <v>1220.5</v>
      </c>
      <c r="D165" s="182">
        <f>Volume!M165</f>
        <v>-4.852855193919314</v>
      </c>
      <c r="E165" s="175">
        <f>Volume!C165*100</f>
        <v>-23</v>
      </c>
      <c r="F165" s="347">
        <f>'Open Int.'!D165*100</f>
        <v>6</v>
      </c>
      <c r="G165" s="176">
        <f>'Open Int.'!R165</f>
        <v>139.6915952</v>
      </c>
      <c r="H165" s="176">
        <f>'Open Int.'!Z165</f>
        <v>1.7256754999999941</v>
      </c>
      <c r="I165" s="171">
        <f>'Open Int.'!O165</f>
        <v>0.9980289093298291</v>
      </c>
      <c r="J165" s="185">
        <f>IF(Volume!D165=0,0,Volume!F165/Volume!D165)</f>
        <v>0</v>
      </c>
      <c r="K165" s="187">
        <f>IF('Open Int.'!E165=0,0,'Open Int.'!H165/'Open Int.'!E165)</f>
        <v>0</v>
      </c>
    </row>
    <row r="166" spans="1:11" ht="15">
      <c r="A166" s="201" t="s">
        <v>420</v>
      </c>
      <c r="B166" s="287">
        <f>Margins!B166</f>
        <v>2600</v>
      </c>
      <c r="C166" s="287">
        <f>Volume!J166</f>
        <v>99.1</v>
      </c>
      <c r="D166" s="182">
        <f>Volume!M166</f>
        <v>-6.81711330512459</v>
      </c>
      <c r="E166" s="175">
        <f>Volume!C166*100</f>
        <v>-34</v>
      </c>
      <c r="F166" s="347">
        <f>'Open Int.'!D166*100</f>
        <v>-1</v>
      </c>
      <c r="G166" s="176">
        <f>'Open Int.'!R166</f>
        <v>119.657304</v>
      </c>
      <c r="H166" s="176">
        <f>'Open Int.'!Z166</f>
        <v>-9.500517000000016</v>
      </c>
      <c r="I166" s="171">
        <f>'Open Int.'!O166</f>
        <v>0.9997846683893196</v>
      </c>
      <c r="J166" s="185">
        <f>IF(Volume!D166=0,0,Volume!F166/Volume!D166)</f>
        <v>0</v>
      </c>
      <c r="K166" s="187">
        <f>IF('Open Int.'!E166=0,0,'Open Int.'!H166/'Open Int.'!E166)</f>
        <v>0</v>
      </c>
    </row>
    <row r="167" spans="1:11" ht="15">
      <c r="A167" s="201" t="s">
        <v>273</v>
      </c>
      <c r="B167" s="287">
        <f>Margins!B167</f>
        <v>350</v>
      </c>
      <c r="C167" s="287">
        <f>Volume!J167</f>
        <v>845.25</v>
      </c>
      <c r="D167" s="182">
        <f>Volume!M167</f>
        <v>-5.283505154639173</v>
      </c>
      <c r="E167" s="175">
        <f>Volume!C167*100</f>
        <v>-45</v>
      </c>
      <c r="F167" s="347">
        <f>'Open Int.'!D167*100</f>
        <v>-3</v>
      </c>
      <c r="G167" s="176">
        <f>'Open Int.'!R167</f>
        <v>56.83038375</v>
      </c>
      <c r="H167" s="176">
        <f>'Open Int.'!Z167</f>
        <v>-5.262808249999999</v>
      </c>
      <c r="I167" s="171">
        <f>'Open Int.'!O167</f>
        <v>1</v>
      </c>
      <c r="J167" s="185">
        <f>IF(Volume!D167=0,0,Volume!F167/Volume!D167)</f>
        <v>0</v>
      </c>
      <c r="K167" s="187">
        <f>IF('Open Int.'!E167=0,0,'Open Int.'!H167/'Open Int.'!E167)</f>
        <v>0</v>
      </c>
    </row>
    <row r="168" spans="1:11" ht="15">
      <c r="A168" s="201" t="s">
        <v>180</v>
      </c>
      <c r="B168" s="287">
        <f>Margins!B168</f>
        <v>1500</v>
      </c>
      <c r="C168" s="287">
        <f>Volume!J168</f>
        <v>136.6</v>
      </c>
      <c r="D168" s="182">
        <f>Volume!M168</f>
        <v>-5.336105336105348</v>
      </c>
      <c r="E168" s="175">
        <f>Volume!C168*100</f>
        <v>31</v>
      </c>
      <c r="F168" s="347">
        <f>'Open Int.'!D168*100</f>
        <v>-2</v>
      </c>
      <c r="G168" s="176">
        <f>'Open Int.'!R168</f>
        <v>81.63216</v>
      </c>
      <c r="H168" s="176">
        <f>'Open Int.'!Z168</f>
        <v>-6.52792500000001</v>
      </c>
      <c r="I168" s="171">
        <f>'Open Int.'!O168</f>
        <v>0.9979919678714859</v>
      </c>
      <c r="J168" s="185">
        <f>IF(Volume!D168=0,0,Volume!F168/Volume!D168)</f>
        <v>0.06896551724137931</v>
      </c>
      <c r="K168" s="187">
        <f>IF('Open Int.'!E168=0,0,'Open Int.'!H168/'Open Int.'!E168)</f>
        <v>0.043859649122807015</v>
      </c>
    </row>
    <row r="169" spans="1:11" ht="15">
      <c r="A169" s="201" t="s">
        <v>181</v>
      </c>
      <c r="B169" s="287">
        <f>Margins!B169</f>
        <v>850</v>
      </c>
      <c r="C169" s="287">
        <f>Volume!J169</f>
        <v>288.25</v>
      </c>
      <c r="D169" s="182">
        <f>Volume!M169</f>
        <v>-4.647700959311946</v>
      </c>
      <c r="E169" s="175">
        <f>Volume!C169*100</f>
        <v>38</v>
      </c>
      <c r="F169" s="347">
        <f>'Open Int.'!D169*100</f>
        <v>-2</v>
      </c>
      <c r="G169" s="176">
        <f>'Open Int.'!R169</f>
        <v>20.58105</v>
      </c>
      <c r="H169" s="176">
        <f>'Open Int.'!Z169</f>
        <v>-1.3372114999999987</v>
      </c>
      <c r="I169" s="171">
        <f>'Open Int.'!O169</f>
        <v>1</v>
      </c>
      <c r="J169" s="185">
        <f>IF(Volume!D169=0,0,Volume!F169/Volume!D169)</f>
        <v>0</v>
      </c>
      <c r="K169" s="187">
        <f>IF('Open Int.'!E169=0,0,'Open Int.'!H169/'Open Int.'!E169)</f>
        <v>0</v>
      </c>
    </row>
    <row r="170" spans="1:11" ht="15">
      <c r="A170" s="201" t="s">
        <v>150</v>
      </c>
      <c r="B170" s="287">
        <f>Margins!B170</f>
        <v>438</v>
      </c>
      <c r="C170" s="287">
        <f>Volume!J170</f>
        <v>621.75</v>
      </c>
      <c r="D170" s="182">
        <f>Volume!M170</f>
        <v>-5.809725799121349</v>
      </c>
      <c r="E170" s="175">
        <f>Volume!C170*100</f>
        <v>9</v>
      </c>
      <c r="F170" s="347">
        <f>'Open Int.'!D170*100</f>
        <v>6</v>
      </c>
      <c r="G170" s="176">
        <f>'Open Int.'!R170</f>
        <v>286.5419433</v>
      </c>
      <c r="H170" s="176">
        <f>'Open Int.'!Z170</f>
        <v>-0.23995392000000493</v>
      </c>
      <c r="I170" s="171">
        <f>'Open Int.'!O170</f>
        <v>0.9986694544763353</v>
      </c>
      <c r="J170" s="185">
        <f>IF(Volume!D170=0,0,Volume!F170/Volume!D170)</f>
        <v>0.1111111111111111</v>
      </c>
      <c r="K170" s="187">
        <f>IF('Open Int.'!E170=0,0,'Open Int.'!H170/'Open Int.'!E170)</f>
        <v>0.25</v>
      </c>
    </row>
    <row r="171" spans="1:11" ht="15">
      <c r="A171" s="201" t="s">
        <v>421</v>
      </c>
      <c r="B171" s="287">
        <f>Margins!B171</f>
        <v>1250</v>
      </c>
      <c r="C171" s="287">
        <f>Volume!J171</f>
        <v>169.4</v>
      </c>
      <c r="D171" s="182">
        <f>Volume!M171</f>
        <v>-0.732493407559332</v>
      </c>
      <c r="E171" s="175">
        <f>Volume!C171*100</f>
        <v>95</v>
      </c>
      <c r="F171" s="347">
        <f>'Open Int.'!D171*100</f>
        <v>1</v>
      </c>
      <c r="G171" s="176">
        <f>'Open Int.'!R171</f>
        <v>44.2134</v>
      </c>
      <c r="H171" s="176">
        <f>'Open Int.'!Z171</f>
        <v>0.07904374999999675</v>
      </c>
      <c r="I171" s="171">
        <f>'Open Int.'!O171</f>
        <v>0.9501915708812261</v>
      </c>
      <c r="J171" s="185">
        <f>IF(Volume!D171=0,0,Volume!F171/Volume!D171)</f>
        <v>0</v>
      </c>
      <c r="K171" s="187">
        <f>IF('Open Int.'!E171=0,0,'Open Int.'!H171/'Open Int.'!E171)</f>
        <v>0</v>
      </c>
    </row>
    <row r="172" spans="1:11" ht="15">
      <c r="A172" s="201" t="s">
        <v>422</v>
      </c>
      <c r="B172" s="287">
        <f>Margins!B172</f>
        <v>1050</v>
      </c>
      <c r="C172" s="287">
        <f>Volume!J172</f>
        <v>207.85</v>
      </c>
      <c r="D172" s="182">
        <f>Volume!M172</f>
        <v>-5.436760691537769</v>
      </c>
      <c r="E172" s="175">
        <f>Volume!C172*100</f>
        <v>-34</v>
      </c>
      <c r="F172" s="347">
        <f>'Open Int.'!D172*100</f>
        <v>-3</v>
      </c>
      <c r="G172" s="176">
        <f>'Open Int.'!R172</f>
        <v>59.29648725</v>
      </c>
      <c r="H172" s="176">
        <f>'Open Int.'!Z172</f>
        <v>-5.532423750000007</v>
      </c>
      <c r="I172" s="171">
        <f>'Open Int.'!O172</f>
        <v>0.9963194700036805</v>
      </c>
      <c r="J172" s="185">
        <f>IF(Volume!D172=0,0,Volume!F172/Volume!D172)</f>
        <v>0</v>
      </c>
      <c r="K172" s="187">
        <f>IF('Open Int.'!E172=0,0,'Open Int.'!H172/'Open Int.'!E172)</f>
        <v>0.1111111111111111</v>
      </c>
    </row>
    <row r="173" spans="1:11" ht="15">
      <c r="A173" s="201" t="s">
        <v>151</v>
      </c>
      <c r="B173" s="287">
        <f>Margins!B173</f>
        <v>225</v>
      </c>
      <c r="C173" s="287">
        <f>Volume!J173</f>
        <v>905.55</v>
      </c>
      <c r="D173" s="182">
        <f>Volume!M173</f>
        <v>-2.801481242956048</v>
      </c>
      <c r="E173" s="175">
        <f>Volume!C173*100</f>
        <v>95</v>
      </c>
      <c r="F173" s="347">
        <f>'Open Int.'!D173*100</f>
        <v>8</v>
      </c>
      <c r="G173" s="176">
        <f>'Open Int.'!R173</f>
        <v>165.668108625</v>
      </c>
      <c r="H173" s="176">
        <f>'Open Int.'!Z173</f>
        <v>7.445989125000011</v>
      </c>
      <c r="I173" s="171">
        <f>'Open Int.'!O173</f>
        <v>0.9968023613331694</v>
      </c>
      <c r="J173" s="185">
        <f>IF(Volume!D173=0,0,Volume!F173/Volume!D173)</f>
        <v>0</v>
      </c>
      <c r="K173" s="187">
        <f>IF('Open Int.'!E173=0,0,'Open Int.'!H173/'Open Int.'!E173)</f>
        <v>0</v>
      </c>
    </row>
    <row r="174" spans="1:11" ht="15">
      <c r="A174" s="201" t="s">
        <v>212</v>
      </c>
      <c r="B174" s="287">
        <f>Margins!B174</f>
        <v>500</v>
      </c>
      <c r="C174" s="287">
        <f>Volume!J174</f>
        <v>401.05</v>
      </c>
      <c r="D174" s="182">
        <f>Volume!M174</f>
        <v>-5.8789016662755245</v>
      </c>
      <c r="E174" s="175">
        <f>Volume!C174*100</f>
        <v>39</v>
      </c>
      <c r="F174" s="347">
        <f>'Open Int.'!D174*100</f>
        <v>-2</v>
      </c>
      <c r="G174" s="176">
        <f>'Open Int.'!R174</f>
        <v>51.3544525</v>
      </c>
      <c r="H174" s="176">
        <f>'Open Int.'!Z174</f>
        <v>-4.1237675</v>
      </c>
      <c r="I174" s="171">
        <f>'Open Int.'!O174</f>
        <v>0.9921905505661851</v>
      </c>
      <c r="J174" s="185">
        <f>IF(Volume!D174=0,0,Volume!F174/Volume!D174)</f>
        <v>0</v>
      </c>
      <c r="K174" s="187">
        <f>IF('Open Int.'!E174=0,0,'Open Int.'!H174/'Open Int.'!E174)</f>
        <v>0</v>
      </c>
    </row>
    <row r="175" spans="1:11" ht="15">
      <c r="A175" s="201" t="s">
        <v>227</v>
      </c>
      <c r="B175" s="287">
        <f>Margins!B175</f>
        <v>200</v>
      </c>
      <c r="C175" s="287">
        <f>Volume!J175</f>
        <v>1202.45</v>
      </c>
      <c r="D175" s="182">
        <f>Volume!M175</f>
        <v>-5.397112623421574</v>
      </c>
      <c r="E175" s="175">
        <f>Volume!C175*100</f>
        <v>-18</v>
      </c>
      <c r="F175" s="347">
        <f>'Open Int.'!D175*100</f>
        <v>3</v>
      </c>
      <c r="G175" s="176">
        <f>'Open Int.'!R175</f>
        <v>390.748152</v>
      </c>
      <c r="H175" s="176">
        <f>'Open Int.'!Z175</f>
        <v>-8.666600000000017</v>
      </c>
      <c r="I175" s="171">
        <f>'Open Int.'!O175</f>
        <v>0.9966149679960611</v>
      </c>
      <c r="J175" s="185">
        <f>IF(Volume!D175=0,0,Volume!F175/Volume!D175)</f>
        <v>0.2727272727272727</v>
      </c>
      <c r="K175" s="187">
        <f>IF('Open Int.'!E175=0,0,'Open Int.'!H175/'Open Int.'!E175)</f>
        <v>0.07692307692307693</v>
      </c>
    </row>
    <row r="176" spans="1:11" ht="15">
      <c r="A176" s="201" t="s">
        <v>91</v>
      </c>
      <c r="B176" s="287">
        <f>Margins!B176</f>
        <v>3800</v>
      </c>
      <c r="C176" s="287">
        <f>Volume!J176</f>
        <v>78.65</v>
      </c>
      <c r="D176" s="182">
        <f>Volume!M176</f>
        <v>-5.525525525525519</v>
      </c>
      <c r="E176" s="175">
        <f>Volume!C176*100</f>
        <v>-34</v>
      </c>
      <c r="F176" s="347">
        <f>'Open Int.'!D176*100</f>
        <v>-4</v>
      </c>
      <c r="G176" s="176">
        <f>'Open Int.'!R176</f>
        <v>60.760271</v>
      </c>
      <c r="H176" s="176">
        <f>'Open Int.'!Z176</f>
        <v>-5.356878999999992</v>
      </c>
      <c r="I176" s="171">
        <f>'Open Int.'!O176</f>
        <v>0.9872110181997049</v>
      </c>
      <c r="J176" s="185">
        <f>IF(Volume!D176=0,0,Volume!F176/Volume!D176)</f>
        <v>0.20512820512820512</v>
      </c>
      <c r="K176" s="187">
        <f>IF('Open Int.'!E176=0,0,'Open Int.'!H176/'Open Int.'!E176)</f>
        <v>0.21153846153846154</v>
      </c>
    </row>
    <row r="177" spans="1:13" ht="15">
      <c r="A177" s="201" t="s">
        <v>152</v>
      </c>
      <c r="B177" s="287">
        <f>Margins!B177</f>
        <v>1350</v>
      </c>
      <c r="C177" s="287">
        <f>Volume!J177</f>
        <v>250.1</v>
      </c>
      <c r="D177" s="182">
        <f>Volume!M177</f>
        <v>-4.959148774463228</v>
      </c>
      <c r="E177" s="175">
        <f>Volume!C177*100</f>
        <v>-49</v>
      </c>
      <c r="F177" s="347">
        <f>'Open Int.'!D177*100</f>
        <v>1</v>
      </c>
      <c r="G177" s="176">
        <f>'Open Int.'!R177</f>
        <v>99.3659805</v>
      </c>
      <c r="H177" s="176">
        <f>'Open Int.'!Z177</f>
        <v>-4.048022249999988</v>
      </c>
      <c r="I177" s="171">
        <f>'Open Int.'!O177</f>
        <v>0.983010533469249</v>
      </c>
      <c r="J177" s="185">
        <f>IF(Volume!D177=0,0,Volume!F177/Volume!D177)</f>
        <v>0</v>
      </c>
      <c r="K177" s="187">
        <f>IF('Open Int.'!E177=0,0,'Open Int.'!H177/'Open Int.'!E177)</f>
        <v>0.14583333333333334</v>
      </c>
      <c r="M177" s="96"/>
    </row>
    <row r="178" spans="1:13" ht="15">
      <c r="A178" s="201" t="s">
        <v>206</v>
      </c>
      <c r="B178" s="287">
        <f>Margins!B178</f>
        <v>412</v>
      </c>
      <c r="C178" s="287">
        <f>Volume!J178</f>
        <v>667.4</v>
      </c>
      <c r="D178" s="182">
        <f>Volume!M178</f>
        <v>-4.575350300257364</v>
      </c>
      <c r="E178" s="175">
        <f>Volume!C178*100</f>
        <v>3</v>
      </c>
      <c r="F178" s="347">
        <f>'Open Int.'!D178*100</f>
        <v>3</v>
      </c>
      <c r="G178" s="176">
        <f>'Open Int.'!R178</f>
        <v>445.77941855999995</v>
      </c>
      <c r="H178" s="176">
        <f>'Open Int.'!Z178</f>
        <v>-5.381420399999968</v>
      </c>
      <c r="I178" s="171">
        <f>'Open Int.'!O178</f>
        <v>0.9959289415247965</v>
      </c>
      <c r="J178" s="185">
        <f>IF(Volume!D178=0,0,Volume!F178/Volume!D178)</f>
        <v>0.1377245508982036</v>
      </c>
      <c r="K178" s="187">
        <f>IF('Open Int.'!E178=0,0,'Open Int.'!H178/'Open Int.'!E178)</f>
        <v>0.1582089552238806</v>
      </c>
      <c r="M178" s="96"/>
    </row>
    <row r="179" spans="1:13" ht="15">
      <c r="A179" s="177" t="s">
        <v>228</v>
      </c>
      <c r="B179" s="287">
        <f>Margins!B179</f>
        <v>400</v>
      </c>
      <c r="C179" s="287">
        <f>Volume!J179</f>
        <v>700.15</v>
      </c>
      <c r="D179" s="182">
        <f>Volume!M179</f>
        <v>-4.722052119480172</v>
      </c>
      <c r="E179" s="175">
        <f>Volume!C179*100</f>
        <v>-20</v>
      </c>
      <c r="F179" s="347">
        <f>'Open Int.'!D179*100</f>
        <v>6</v>
      </c>
      <c r="G179" s="176">
        <f>'Open Int.'!R179</f>
        <v>146.639416</v>
      </c>
      <c r="H179" s="176">
        <f>'Open Int.'!Z179</f>
        <v>1.726996000000014</v>
      </c>
      <c r="I179" s="171">
        <f>'Open Int.'!O179</f>
        <v>0.991405653170359</v>
      </c>
      <c r="J179" s="185">
        <f>IF(Volume!D179=0,0,Volume!F179/Volume!D179)</f>
        <v>0.25</v>
      </c>
      <c r="K179" s="187">
        <f>IF('Open Int.'!E179=0,0,'Open Int.'!H179/'Open Int.'!E179)</f>
        <v>0.17391304347826086</v>
      </c>
      <c r="M179" s="96"/>
    </row>
    <row r="180" spans="1:13" ht="15">
      <c r="A180" s="177" t="s">
        <v>185</v>
      </c>
      <c r="B180" s="287">
        <f>Margins!B180</f>
        <v>675</v>
      </c>
      <c r="C180" s="287">
        <f>Volume!J180</f>
        <v>623.75</v>
      </c>
      <c r="D180" s="182">
        <f>Volume!M180</f>
        <v>-4.9523809523809526</v>
      </c>
      <c r="E180" s="175">
        <f>Volume!C180*100</f>
        <v>-22</v>
      </c>
      <c r="F180" s="347">
        <f>'Open Int.'!D180*100</f>
        <v>1</v>
      </c>
      <c r="G180" s="176">
        <f>'Open Int.'!R180</f>
        <v>617.48443125</v>
      </c>
      <c r="H180" s="176">
        <f>'Open Int.'!Z180</f>
        <v>-6.348459375000061</v>
      </c>
      <c r="I180" s="171">
        <f>'Open Int.'!O180</f>
        <v>0.9947497613527888</v>
      </c>
      <c r="J180" s="185">
        <f>IF(Volume!D180=0,0,Volume!F180/Volume!D180)</f>
        <v>0.17145688800792863</v>
      </c>
      <c r="K180" s="187">
        <f>IF('Open Int.'!E180=0,0,'Open Int.'!H180/'Open Int.'!E180)</f>
        <v>0.23076923076923078</v>
      </c>
      <c r="M180" s="96"/>
    </row>
    <row r="181" spans="1:13" ht="15">
      <c r="A181" s="177" t="s">
        <v>204</v>
      </c>
      <c r="B181" s="287">
        <f>Margins!B181</f>
        <v>550</v>
      </c>
      <c r="C181" s="287">
        <f>Volume!J181</f>
        <v>727.4</v>
      </c>
      <c r="D181" s="182">
        <f>Volume!M181</f>
        <v>-5.648874764900456</v>
      </c>
      <c r="E181" s="175">
        <f>Volume!C181*100</f>
        <v>24</v>
      </c>
      <c r="F181" s="347">
        <f>'Open Int.'!D181*100</f>
        <v>-4</v>
      </c>
      <c r="G181" s="176">
        <f>'Open Int.'!R181</f>
        <v>123.661637</v>
      </c>
      <c r="H181" s="176">
        <f>'Open Int.'!Z181</f>
        <v>-12.27997649999999</v>
      </c>
      <c r="I181" s="171">
        <f>'Open Int.'!O181</f>
        <v>0.9983824005176318</v>
      </c>
      <c r="J181" s="185">
        <f>IF(Volume!D181=0,0,Volume!F181/Volume!D181)</f>
        <v>0</v>
      </c>
      <c r="K181" s="187">
        <f>IF('Open Int.'!E181=0,0,'Open Int.'!H181/'Open Int.'!E181)</f>
        <v>0</v>
      </c>
      <c r="M181" s="96"/>
    </row>
    <row r="182" spans="1:13" ht="15">
      <c r="A182" s="177" t="s">
        <v>118</v>
      </c>
      <c r="B182" s="287">
        <f>Margins!B182</f>
        <v>250</v>
      </c>
      <c r="C182" s="287">
        <f>Volume!J182</f>
        <v>1115.15</v>
      </c>
      <c r="D182" s="182">
        <f>Volume!M182</f>
        <v>-3.558765026377226</v>
      </c>
      <c r="E182" s="175">
        <f>Volume!C182*100</f>
        <v>86</v>
      </c>
      <c r="F182" s="347">
        <f>'Open Int.'!D182*100</f>
        <v>15</v>
      </c>
      <c r="G182" s="176">
        <f>'Open Int.'!R182</f>
        <v>635.9421662500001</v>
      </c>
      <c r="H182" s="176">
        <f>'Open Int.'!Z182</f>
        <v>65.33702375000007</v>
      </c>
      <c r="I182" s="171">
        <f>'Open Int.'!O182</f>
        <v>0.9932927096576213</v>
      </c>
      <c r="J182" s="185">
        <f>IF(Volume!D182=0,0,Volume!F182/Volume!D182)</f>
        <v>0.1388888888888889</v>
      </c>
      <c r="K182" s="187">
        <f>IF('Open Int.'!E182=0,0,'Open Int.'!H182/'Open Int.'!E182)</f>
        <v>0.08456659619450317</v>
      </c>
      <c r="M182" s="96"/>
    </row>
    <row r="183" spans="1:13" ht="15">
      <c r="A183" s="177" t="s">
        <v>229</v>
      </c>
      <c r="B183" s="287">
        <f>Margins!B183</f>
        <v>206</v>
      </c>
      <c r="C183" s="287">
        <f>Volume!J183</f>
        <v>1101.9</v>
      </c>
      <c r="D183" s="182">
        <f>Volume!M183</f>
        <v>-4.411190631099537</v>
      </c>
      <c r="E183" s="175">
        <f>Volume!C183*100</f>
        <v>-26</v>
      </c>
      <c r="F183" s="347">
        <f>'Open Int.'!D183*100</f>
        <v>-15</v>
      </c>
      <c r="G183" s="176">
        <f>'Open Int.'!R183</f>
        <v>162.77553294</v>
      </c>
      <c r="H183" s="176">
        <f>'Open Int.'!Z183</f>
        <v>-37.812419610000006</v>
      </c>
      <c r="I183" s="171">
        <f>'Open Int.'!O183</f>
        <v>0.9987449449170269</v>
      </c>
      <c r="J183" s="185">
        <f>IF(Volume!D183=0,0,Volume!F183/Volume!D183)</f>
        <v>0</v>
      </c>
      <c r="K183" s="187">
        <f>IF('Open Int.'!E183=0,0,'Open Int.'!H183/'Open Int.'!E183)</f>
        <v>0</v>
      </c>
      <c r="M183" s="96"/>
    </row>
    <row r="184" spans="1:13" ht="15">
      <c r="A184" s="177" t="s">
        <v>297</v>
      </c>
      <c r="B184" s="287">
        <f>Margins!B184</f>
        <v>7700</v>
      </c>
      <c r="C184" s="287">
        <f>Volume!J184</f>
        <v>57.9</v>
      </c>
      <c r="D184" s="182">
        <f>Volume!M184</f>
        <v>-4.13907284768212</v>
      </c>
      <c r="E184" s="175">
        <f>Volume!C184*100</f>
        <v>-75</v>
      </c>
      <c r="F184" s="347">
        <f>'Open Int.'!D184*100</f>
        <v>-18</v>
      </c>
      <c r="G184" s="176">
        <f>'Open Int.'!R184</f>
        <v>11.948244</v>
      </c>
      <c r="H184" s="176">
        <f>'Open Int.'!Z184</f>
        <v>-3.073839999999999</v>
      </c>
      <c r="I184" s="171">
        <f>'Open Int.'!O184</f>
        <v>0.9701492537313433</v>
      </c>
      <c r="J184" s="185">
        <f>IF(Volume!D184=0,0,Volume!F184/Volume!D184)</f>
        <v>0</v>
      </c>
      <c r="K184" s="187">
        <f>IF('Open Int.'!E184=0,0,'Open Int.'!H184/'Open Int.'!E184)</f>
        <v>0.16666666666666666</v>
      </c>
      <c r="M184" s="96"/>
    </row>
    <row r="185" spans="1:13" ht="15">
      <c r="A185" s="177" t="s">
        <v>298</v>
      </c>
      <c r="B185" s="287">
        <f>Margins!B185</f>
        <v>10450</v>
      </c>
      <c r="C185" s="287">
        <f>Volume!J185</f>
        <v>27.15</v>
      </c>
      <c r="D185" s="182">
        <f>Volume!M185</f>
        <v>-5.06993006993008</v>
      </c>
      <c r="E185" s="175">
        <f>Volume!C185*100</f>
        <v>-3</v>
      </c>
      <c r="F185" s="347">
        <f>'Open Int.'!D185*100</f>
        <v>-1</v>
      </c>
      <c r="G185" s="176">
        <f>'Open Int.'!R185</f>
        <v>236.93248425</v>
      </c>
      <c r="H185" s="176">
        <f>'Open Int.'!Z185</f>
        <v>-7.333966750000002</v>
      </c>
      <c r="I185" s="171">
        <f>'Open Int.'!O185</f>
        <v>0.991737516465094</v>
      </c>
      <c r="J185" s="185">
        <f>IF(Volume!D185=0,0,Volume!F185/Volume!D185)</f>
        <v>0.15369649805447472</v>
      </c>
      <c r="K185" s="187">
        <f>IF('Open Int.'!E185=0,0,'Open Int.'!H185/'Open Int.'!E185)</f>
        <v>0.22971887550200804</v>
      </c>
      <c r="M185" s="96"/>
    </row>
    <row r="186" spans="1:13" ht="15">
      <c r="A186" s="177" t="s">
        <v>173</v>
      </c>
      <c r="B186" s="287">
        <f>Margins!B186</f>
        <v>2950</v>
      </c>
      <c r="C186" s="287">
        <f>Volume!J186</f>
        <v>57.1</v>
      </c>
      <c r="D186" s="182">
        <f>Volume!M186</f>
        <v>-1.9742489270386243</v>
      </c>
      <c r="E186" s="175">
        <f>Volume!C186*100</f>
        <v>79</v>
      </c>
      <c r="F186" s="347">
        <f>'Open Int.'!D186*100</f>
        <v>-5</v>
      </c>
      <c r="G186" s="176">
        <f>'Open Int.'!R186</f>
        <v>31.3813035</v>
      </c>
      <c r="H186" s="176">
        <f>'Open Int.'!Z186</f>
        <v>-2.0410902499999963</v>
      </c>
      <c r="I186" s="171">
        <f>'Open Int.'!O186</f>
        <v>0.991411701556629</v>
      </c>
      <c r="J186" s="185">
        <f>IF(Volume!D186=0,0,Volume!F186/Volume!D186)</f>
        <v>0</v>
      </c>
      <c r="K186" s="187">
        <f>IF('Open Int.'!E186=0,0,'Open Int.'!H186/'Open Int.'!E186)</f>
        <v>0.09090909090909091</v>
      </c>
      <c r="M186" s="96"/>
    </row>
    <row r="187" spans="1:13" ht="15">
      <c r="A187" s="177" t="s">
        <v>299</v>
      </c>
      <c r="B187" s="287">
        <f>Margins!B187</f>
        <v>200</v>
      </c>
      <c r="C187" s="287">
        <f>Volume!J187</f>
        <v>903.8</v>
      </c>
      <c r="D187" s="182">
        <f>Volume!M187</f>
        <v>-3.1712020569959316</v>
      </c>
      <c r="E187" s="175">
        <f>Volume!C187*100</f>
        <v>-34</v>
      </c>
      <c r="F187" s="347">
        <f>'Open Int.'!D187*100</f>
        <v>-3</v>
      </c>
      <c r="G187" s="176">
        <f>'Open Int.'!R187</f>
        <v>70.67716</v>
      </c>
      <c r="H187" s="176">
        <f>'Open Int.'!Z187</f>
        <v>-4.274860000000004</v>
      </c>
      <c r="I187" s="171">
        <f>'Open Int.'!O187</f>
        <v>1</v>
      </c>
      <c r="J187" s="185">
        <f>IF(Volume!D187=0,0,Volume!F187/Volume!D187)</f>
        <v>0</v>
      </c>
      <c r="K187" s="187">
        <f>IF('Open Int.'!E187=0,0,'Open Int.'!H187/'Open Int.'!E187)</f>
        <v>0</v>
      </c>
      <c r="M187" s="96"/>
    </row>
    <row r="188" spans="1:13" ht="15">
      <c r="A188" s="177" t="s">
        <v>82</v>
      </c>
      <c r="B188" s="287">
        <f>Margins!B188</f>
        <v>2100</v>
      </c>
      <c r="C188" s="287">
        <f>Volume!J188</f>
        <v>142.3</v>
      </c>
      <c r="D188" s="182">
        <f>Volume!M188</f>
        <v>-8.72354073123797</v>
      </c>
      <c r="E188" s="175">
        <f>Volume!C188*100</f>
        <v>-46</v>
      </c>
      <c r="F188" s="347">
        <f>'Open Int.'!D188*100</f>
        <v>-5</v>
      </c>
      <c r="G188" s="176">
        <f>'Open Int.'!R188</f>
        <v>232.848336</v>
      </c>
      <c r="H188" s="176">
        <f>'Open Int.'!Z188</f>
        <v>-34.269165000000015</v>
      </c>
      <c r="I188" s="171">
        <f>'Open Int.'!O188</f>
        <v>0.998588295687885</v>
      </c>
      <c r="J188" s="185">
        <f>IF(Volume!D188=0,0,Volume!F188/Volume!D188)</f>
        <v>0.04</v>
      </c>
      <c r="K188" s="187">
        <f>IF('Open Int.'!E188=0,0,'Open Int.'!H188/'Open Int.'!E188)</f>
        <v>0.030303030303030304</v>
      </c>
      <c r="M188" s="96"/>
    </row>
    <row r="189" spans="1:13" ht="15">
      <c r="A189" s="177" t="s">
        <v>423</v>
      </c>
      <c r="B189" s="287">
        <f>Margins!B189</f>
        <v>700</v>
      </c>
      <c r="C189" s="287">
        <f>Volume!J189</f>
        <v>320.7</v>
      </c>
      <c r="D189" s="182">
        <f>Volume!M189</f>
        <v>4.089581304771167</v>
      </c>
      <c r="E189" s="175">
        <f>Volume!C189*100</f>
        <v>177</v>
      </c>
      <c r="F189" s="347">
        <f>'Open Int.'!D189*100</f>
        <v>-10</v>
      </c>
      <c r="G189" s="176">
        <f>'Open Int.'!R189</f>
        <v>5.971434</v>
      </c>
      <c r="H189" s="176">
        <f>'Open Int.'!Z189</f>
        <v>-0.4123980000000005</v>
      </c>
      <c r="I189" s="171">
        <f>'Open Int.'!O189</f>
        <v>1</v>
      </c>
      <c r="J189" s="185">
        <f>IF(Volume!D189=0,0,Volume!F189/Volume!D189)</f>
        <v>0</v>
      </c>
      <c r="K189" s="187">
        <f>IF('Open Int.'!E189=0,0,'Open Int.'!H189/'Open Int.'!E189)</f>
        <v>0</v>
      </c>
      <c r="M189" s="96"/>
    </row>
    <row r="190" spans="1:13" ht="15">
      <c r="A190" s="177" t="s">
        <v>424</v>
      </c>
      <c r="B190" s="287">
        <f>Margins!B190</f>
        <v>450</v>
      </c>
      <c r="C190" s="287">
        <f>Volume!J190</f>
        <v>511.95</v>
      </c>
      <c r="D190" s="182">
        <f>Volume!M190</f>
        <v>-8.384037222619895</v>
      </c>
      <c r="E190" s="175">
        <f>Volume!C190*100</f>
        <v>-7.000000000000001</v>
      </c>
      <c r="F190" s="347">
        <f>'Open Int.'!D190*100</f>
        <v>-4</v>
      </c>
      <c r="G190" s="176">
        <f>'Open Int.'!R190</f>
        <v>321.791292</v>
      </c>
      <c r="H190" s="176">
        <f>'Open Int.'!Z190</f>
        <v>-40.612859999999955</v>
      </c>
      <c r="I190" s="171">
        <f>'Open Int.'!O190</f>
        <v>0.9946305841924399</v>
      </c>
      <c r="J190" s="185">
        <f>IF(Volume!D190=0,0,Volume!F190/Volume!D190)</f>
        <v>0.06698564593301436</v>
      </c>
      <c r="K190" s="187">
        <f>IF('Open Int.'!E190=0,0,'Open Int.'!H190/'Open Int.'!E190)</f>
        <v>0.08490566037735849</v>
      </c>
      <c r="M190" s="96"/>
    </row>
    <row r="191" spans="1:13" ht="15">
      <c r="A191" s="177" t="s">
        <v>153</v>
      </c>
      <c r="B191" s="287">
        <f>Margins!B191</f>
        <v>450</v>
      </c>
      <c r="C191" s="287">
        <f>Volume!J191</f>
        <v>618</v>
      </c>
      <c r="D191" s="182">
        <f>Volume!M191</f>
        <v>-1.2621824572615399</v>
      </c>
      <c r="E191" s="175">
        <f>Volume!C191*100</f>
        <v>-40</v>
      </c>
      <c r="F191" s="347">
        <f>'Open Int.'!D191*100</f>
        <v>12</v>
      </c>
      <c r="G191" s="176">
        <f>'Open Int.'!R191</f>
        <v>53.50644</v>
      </c>
      <c r="H191" s="176">
        <f>'Open Int.'!Z191</f>
        <v>5.287103999999999</v>
      </c>
      <c r="I191" s="171">
        <f>'Open Int.'!O191</f>
        <v>0.9911642411642412</v>
      </c>
      <c r="J191" s="185">
        <f>IF(Volume!D191=0,0,Volume!F191/Volume!D191)</f>
        <v>0</v>
      </c>
      <c r="K191" s="187">
        <f>IF('Open Int.'!E191=0,0,'Open Int.'!H191/'Open Int.'!E191)</f>
        <v>0</v>
      </c>
      <c r="M191" s="96"/>
    </row>
    <row r="192" spans="1:13" ht="15">
      <c r="A192" s="177" t="s">
        <v>154</v>
      </c>
      <c r="B192" s="287">
        <f>Margins!B192</f>
        <v>6900</v>
      </c>
      <c r="C192" s="287">
        <f>Volume!J192</f>
        <v>51.9</v>
      </c>
      <c r="D192" s="182">
        <f>Volume!M192</f>
        <v>-4.243542435424362</v>
      </c>
      <c r="E192" s="175">
        <f>Volume!C192*100</f>
        <v>-66</v>
      </c>
      <c r="F192" s="347">
        <f>'Open Int.'!D192*100</f>
        <v>-3</v>
      </c>
      <c r="G192" s="176">
        <f>'Open Int.'!R192</f>
        <v>31.728546</v>
      </c>
      <c r="H192" s="176">
        <f>'Open Int.'!Z192</f>
        <v>-2.490623999999997</v>
      </c>
      <c r="I192" s="171">
        <f>'Open Int.'!O192</f>
        <v>0.9943566591422122</v>
      </c>
      <c r="J192" s="185">
        <f>IF(Volume!D192=0,0,Volume!F192/Volume!D192)</f>
        <v>0</v>
      </c>
      <c r="K192" s="187">
        <f>IF('Open Int.'!E192=0,0,'Open Int.'!H192/'Open Int.'!E192)</f>
        <v>0.06666666666666667</v>
      </c>
      <c r="M192" s="96"/>
    </row>
    <row r="193" spans="1:13" ht="15">
      <c r="A193" s="177" t="s">
        <v>300</v>
      </c>
      <c r="B193" s="287">
        <f>Margins!B193</f>
        <v>3600</v>
      </c>
      <c r="C193" s="287">
        <f>Volume!J193</f>
        <v>134.9</v>
      </c>
      <c r="D193" s="182">
        <f>Volume!M193</f>
        <v>-4.765266501941404</v>
      </c>
      <c r="E193" s="175">
        <f>Volume!C193*100</f>
        <v>4</v>
      </c>
      <c r="F193" s="347">
        <f>'Open Int.'!D193*100</f>
        <v>-13</v>
      </c>
      <c r="G193" s="176">
        <f>'Open Int.'!R193</f>
        <v>122.526972</v>
      </c>
      <c r="H193" s="176">
        <f>'Open Int.'!Z193</f>
        <v>-23.72381999999999</v>
      </c>
      <c r="I193" s="171">
        <f>'Open Int.'!O193</f>
        <v>0.9944510503369005</v>
      </c>
      <c r="J193" s="185">
        <f>IF(Volume!D193=0,0,Volume!F193/Volume!D193)</f>
        <v>0.0425531914893617</v>
      </c>
      <c r="K193" s="187">
        <f>IF('Open Int.'!E193=0,0,'Open Int.'!H193/'Open Int.'!E193)</f>
        <v>0.10588235294117647</v>
      </c>
      <c r="M193" s="96"/>
    </row>
    <row r="194" spans="1:13" ht="15">
      <c r="A194" s="177" t="s">
        <v>155</v>
      </c>
      <c r="B194" s="287">
        <f>Margins!B194</f>
        <v>525</v>
      </c>
      <c r="C194" s="287">
        <f>Volume!J194</f>
        <v>450.05</v>
      </c>
      <c r="D194" s="182">
        <f>Volume!M194</f>
        <v>-1.5638670166229174</v>
      </c>
      <c r="E194" s="175">
        <f>Volume!C194*100</f>
        <v>67</v>
      </c>
      <c r="F194" s="347">
        <f>'Open Int.'!D194*100</f>
        <v>13</v>
      </c>
      <c r="G194" s="176">
        <f>'Open Int.'!R194</f>
        <v>86.99691525</v>
      </c>
      <c r="H194" s="176">
        <f>'Open Int.'!Z194</f>
        <v>8.531108250000003</v>
      </c>
      <c r="I194" s="171">
        <f>'Open Int.'!O194</f>
        <v>0.9989136338946225</v>
      </c>
      <c r="J194" s="185">
        <f>IF(Volume!D194=0,0,Volume!F194/Volume!D194)</f>
        <v>0</v>
      </c>
      <c r="K194" s="187">
        <f>IF('Open Int.'!E194=0,0,'Open Int.'!H194/'Open Int.'!E194)</f>
        <v>0</v>
      </c>
      <c r="M194" s="96"/>
    </row>
    <row r="195" spans="1:13" ht="15">
      <c r="A195" s="177" t="s">
        <v>38</v>
      </c>
      <c r="B195" s="287">
        <f>Margins!B195</f>
        <v>600</v>
      </c>
      <c r="C195" s="287">
        <f>Volume!J195</f>
        <v>476.55</v>
      </c>
      <c r="D195" s="182">
        <f>Volume!M195</f>
        <v>-4.182165477028252</v>
      </c>
      <c r="E195" s="175">
        <f>Volume!C195*100</f>
        <v>122</v>
      </c>
      <c r="F195" s="347">
        <f>'Open Int.'!D195*100</f>
        <v>12</v>
      </c>
      <c r="G195" s="176">
        <f>'Open Int.'!R195</f>
        <v>413.340408</v>
      </c>
      <c r="H195" s="176">
        <f>'Open Int.'!Z195</f>
        <v>29.82387600000004</v>
      </c>
      <c r="I195" s="171">
        <f>'Open Int.'!O195</f>
        <v>0.9937050359712231</v>
      </c>
      <c r="J195" s="185">
        <f>IF(Volume!D195=0,0,Volume!F195/Volume!D195)</f>
        <v>0.10714285714285714</v>
      </c>
      <c r="K195" s="187">
        <f>IF('Open Int.'!E195=0,0,'Open Int.'!H195/'Open Int.'!E195)</f>
        <v>0.07692307692307693</v>
      </c>
      <c r="M195" s="96"/>
    </row>
    <row r="196" spans="1:13" ht="15">
      <c r="A196" s="177" t="s">
        <v>156</v>
      </c>
      <c r="B196" s="287">
        <f>Margins!B196</f>
        <v>600</v>
      </c>
      <c r="C196" s="287">
        <f>Volume!J196</f>
        <v>380.1</v>
      </c>
      <c r="D196" s="182">
        <f>Volume!M196</f>
        <v>-1.7067494181535987</v>
      </c>
      <c r="E196" s="175">
        <f>Volume!C196*100</f>
        <v>-7.000000000000001</v>
      </c>
      <c r="F196" s="347">
        <f>'Open Int.'!D196*100</f>
        <v>-8</v>
      </c>
      <c r="G196" s="176">
        <f>'Open Int.'!R196</f>
        <v>25.747974000000003</v>
      </c>
      <c r="H196" s="176">
        <f>'Open Int.'!Z196</f>
        <v>-2.7672839999999965</v>
      </c>
      <c r="I196" s="171">
        <f>'Open Int.'!O196</f>
        <v>0.9991142604074402</v>
      </c>
      <c r="J196" s="185">
        <f>IF(Volume!D196=0,0,Volume!F196/Volume!D196)</f>
        <v>0</v>
      </c>
      <c r="K196" s="187">
        <f>IF('Open Int.'!E196=0,0,'Open Int.'!H196/'Open Int.'!E196)</f>
        <v>0</v>
      </c>
      <c r="M196" s="96"/>
    </row>
    <row r="197" spans="1:13" ht="15">
      <c r="A197" s="177" t="s">
        <v>389</v>
      </c>
      <c r="B197" s="287">
        <f>Margins!B197</f>
        <v>700</v>
      </c>
      <c r="C197" s="287">
        <f>Volume!J197</f>
        <v>309.45</v>
      </c>
      <c r="D197" s="182">
        <f>Volume!M197</f>
        <v>-5.74169966494061</v>
      </c>
      <c r="E197" s="175">
        <f>Volume!C197*100</f>
        <v>49</v>
      </c>
      <c r="F197" s="347">
        <f>'Open Int.'!D197*100</f>
        <v>11</v>
      </c>
      <c r="G197" s="176">
        <f>'Open Int.'!R197</f>
        <v>106.9861485</v>
      </c>
      <c r="H197" s="176">
        <f>'Open Int.'!Z197</f>
        <v>4.9734894999999995</v>
      </c>
      <c r="I197" s="171">
        <f>'Open Int.'!O197</f>
        <v>0.9969629479651752</v>
      </c>
      <c r="J197" s="185">
        <f>IF(Volume!D197=0,0,Volume!F197/Volume!D197)</f>
        <v>0</v>
      </c>
      <c r="K197" s="187">
        <f>IF('Open Int.'!E197=0,0,'Open Int.'!H197/'Open Int.'!E197)</f>
        <v>0</v>
      </c>
      <c r="M197" s="96"/>
    </row>
    <row r="198" spans="6:9" ht="15" hidden="1">
      <c r="F198" s="10"/>
      <c r="G198" s="174">
        <f>'Open Int.'!R198</f>
        <v>77894.57964956998</v>
      </c>
      <c r="H198" s="131">
        <f>'Open Int.'!Z198</f>
        <v>86.53602206499755</v>
      </c>
      <c r="I198" s="100"/>
    </row>
    <row r="199" spans="6:9" ht="15">
      <c r="F199" s="10"/>
      <c r="I199" s="100"/>
    </row>
    <row r="200" spans="6:9" ht="15">
      <c r="F200" s="10"/>
      <c r="I200" s="100"/>
    </row>
    <row r="201" spans="6:9" ht="15">
      <c r="F201" s="10"/>
      <c r="I201" s="100"/>
    </row>
    <row r="202" spans="1:8" ht="15.75">
      <c r="A202" s="13"/>
      <c r="B202" s="13"/>
      <c r="C202" s="13"/>
      <c r="D202" s="14"/>
      <c r="E202" s="15"/>
      <c r="F202" s="8"/>
      <c r="G202" s="73"/>
      <c r="H202" s="73"/>
    </row>
    <row r="203" spans="2:10" ht="15.75" thickBot="1">
      <c r="B203" s="40" t="s">
        <v>53</v>
      </c>
      <c r="C203" s="41"/>
      <c r="D203" s="16"/>
      <c r="E203" s="11"/>
      <c r="F203" s="11"/>
      <c r="G203" s="12"/>
      <c r="H203" s="17"/>
      <c r="I203" s="17"/>
      <c r="J203" s="7"/>
    </row>
    <row r="204" spans="1:11" ht="15.75" thickBot="1">
      <c r="A204" s="29"/>
      <c r="B204" s="130" t="s">
        <v>182</v>
      </c>
      <c r="C204" s="130" t="s">
        <v>74</v>
      </c>
      <c r="D204" s="253" t="s">
        <v>9</v>
      </c>
      <c r="E204" s="130" t="s">
        <v>84</v>
      </c>
      <c r="F204" s="130" t="s">
        <v>49</v>
      </c>
      <c r="G204" s="18"/>
      <c r="I204" s="11"/>
      <c r="K204" s="12"/>
    </row>
    <row r="205" spans="1:11" ht="15">
      <c r="A205" s="192" t="s">
        <v>60</v>
      </c>
      <c r="B205" s="236">
        <f>'Open Int.'!$V$4</f>
        <v>123.45471</v>
      </c>
      <c r="C205" s="236">
        <f>'Open Int.'!$V$6</f>
        <v>42.170887</v>
      </c>
      <c r="D205" s="236">
        <f>'Open Int.'!$V$8</f>
        <v>19519.754672250005</v>
      </c>
      <c r="E205" s="250">
        <f>F205-(D205+C205+B205)</f>
        <v>38763.56950189997</v>
      </c>
      <c r="F205" s="250">
        <f>'Open Int.'!$V$198</f>
        <v>58448.94977114998</v>
      </c>
      <c r="G205" s="19"/>
      <c r="H205" s="42" t="s">
        <v>59</v>
      </c>
      <c r="I205" s="43"/>
      <c r="J205" s="65">
        <f>F208</f>
        <v>77894.57964956998</v>
      </c>
      <c r="K205" s="17"/>
    </row>
    <row r="206" spans="1:11" ht="15">
      <c r="A206" s="202" t="s">
        <v>61</v>
      </c>
      <c r="B206" s="237">
        <f>'Open Int.'!$W$4</f>
        <v>0</v>
      </c>
      <c r="C206" s="237">
        <f>'Open Int.'!$W$6</f>
        <v>0.049093</v>
      </c>
      <c r="D206" s="237">
        <f>'Open Int.'!$W$8</f>
        <v>7214.04581225</v>
      </c>
      <c r="E206" s="252">
        <f>F206-(D206+C206+B206)</f>
        <v>2319.548465844993</v>
      </c>
      <c r="F206" s="237">
        <f>'Open Int.'!$W$198</f>
        <v>9533.643371094993</v>
      </c>
      <c r="G206" s="20"/>
      <c r="H206" s="42" t="s">
        <v>66</v>
      </c>
      <c r="I206" s="43"/>
      <c r="J206" s="65">
        <f>'Open Int.'!$Z$198</f>
        <v>86.53602206499755</v>
      </c>
      <c r="K206" s="132">
        <f>J206/(J205-J206)</f>
        <v>0.001112173215397582</v>
      </c>
    </row>
    <row r="207" spans="1:11" ht="15.75" thickBot="1">
      <c r="A207" s="204" t="s">
        <v>62</v>
      </c>
      <c r="B207" s="237">
        <f>'Open Int.'!$X$4</f>
        <v>0</v>
      </c>
      <c r="C207" s="237">
        <f>'Open Int.'!$X$6</f>
        <v>0</v>
      </c>
      <c r="D207" s="237">
        <f>'Open Int.'!$X$8</f>
        <v>9450.680973250002</v>
      </c>
      <c r="E207" s="252">
        <f>F207-(D207+C207+B207)</f>
        <v>461.3055340750034</v>
      </c>
      <c r="F207" s="237">
        <f>'Open Int.'!$X$198</f>
        <v>9911.986507325006</v>
      </c>
      <c r="G207" s="19"/>
      <c r="H207" s="348"/>
      <c r="I207" s="348"/>
      <c r="J207" s="349"/>
      <c r="K207" s="350"/>
    </row>
    <row r="208" spans="1:10" ht="15.75" thickBot="1">
      <c r="A208" s="201" t="s">
        <v>11</v>
      </c>
      <c r="B208" s="30">
        <f>SUM(B205:B207)</f>
        <v>123.45471</v>
      </c>
      <c r="C208" s="30">
        <f>SUM(C205:C207)</f>
        <v>42.21998</v>
      </c>
      <c r="D208" s="254">
        <f>SUM(D205:D207)</f>
        <v>36184.48145775001</v>
      </c>
      <c r="E208" s="254">
        <f>SUM(E205:E207)</f>
        <v>41544.42350181997</v>
      </c>
      <c r="F208" s="30">
        <f>SUM(F205:F207)</f>
        <v>77894.57964956998</v>
      </c>
      <c r="G208" s="22"/>
      <c r="H208" s="44" t="s">
        <v>67</v>
      </c>
      <c r="I208" s="45"/>
      <c r="J208" s="21">
        <f>Volume!P199</f>
        <v>0.2554094683987144</v>
      </c>
    </row>
    <row r="209" spans="1:11" ht="15">
      <c r="A209" s="192" t="s">
        <v>54</v>
      </c>
      <c r="B209" s="237">
        <f>'Open Int.'!$S$4</f>
        <v>122.5918545</v>
      </c>
      <c r="C209" s="237">
        <f>'Open Int.'!$S$6</f>
        <v>42.21998</v>
      </c>
      <c r="D209" s="237">
        <f>'Open Int.'!$S$8</f>
        <v>32930.156873</v>
      </c>
      <c r="E209" s="252">
        <f>F209-(D209+C209+B209)</f>
        <v>41186.30546860006</v>
      </c>
      <c r="F209" s="237">
        <f>'Open Int.'!$S$198</f>
        <v>74281.27417610007</v>
      </c>
      <c r="G209" s="20"/>
      <c r="H209" s="44" t="s">
        <v>68</v>
      </c>
      <c r="I209" s="45"/>
      <c r="J209" s="23">
        <f>'Open Int.'!E199</f>
        <v>0.2948130593714719</v>
      </c>
      <c r="K209" s="12"/>
    </row>
    <row r="210" spans="1:10" ht="15.75" thickBot="1">
      <c r="A210" s="204" t="s">
        <v>65</v>
      </c>
      <c r="B210" s="251">
        <f>B208-B209</f>
        <v>0.8628555000000091</v>
      </c>
      <c r="C210" s="251">
        <f>C208-C209</f>
        <v>0</v>
      </c>
      <c r="D210" s="255">
        <f>D208-D209</f>
        <v>3254.3245847500075</v>
      </c>
      <c r="E210" s="251">
        <f>E208-E209</f>
        <v>358.1180332199074</v>
      </c>
      <c r="F210" s="251">
        <f>F208-F209</f>
        <v>3613.305473469911</v>
      </c>
      <c r="G210" s="20"/>
      <c r="J210" s="66"/>
    </row>
    <row r="211" ht="15">
      <c r="G211" s="90"/>
    </row>
    <row r="212" spans="4:9" ht="15">
      <c r="D212" s="50"/>
      <c r="E212" s="26"/>
      <c r="I212" s="24"/>
    </row>
    <row r="213" spans="3:8" ht="15">
      <c r="C213" s="50"/>
      <c r="D213" s="50"/>
      <c r="E213" s="98"/>
      <c r="F213" s="266"/>
      <c r="H213" s="26"/>
    </row>
    <row r="214" spans="4:7" ht="15">
      <c r="D214" s="50"/>
      <c r="E214" s="26"/>
      <c r="F214" s="26"/>
      <c r="G214" s="26"/>
    </row>
    <row r="215" spans="4:5" ht="15">
      <c r="D215" s="50"/>
      <c r="E215" s="26"/>
    </row>
    <row r="218" ht="15">
      <c r="A218" s="7" t="s">
        <v>120</v>
      </c>
    </row>
    <row r="219" ht="15">
      <c r="A219" s="7" t="s">
        <v>115</v>
      </c>
    </row>
    <row r="233" ht="15">
      <c r="G233"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48"/>
  <sheetViews>
    <sheetView workbookViewId="0" topLeftCell="A1">
      <selection activeCell="A41" sqref="A41"/>
    </sheetView>
  </sheetViews>
  <sheetFormatPr defaultColWidth="9.140625" defaultRowHeight="12.75"/>
  <cols>
    <col min="1" max="1" width="20.28125" style="25" customWidth="1"/>
    <col min="2" max="2" width="14.7109375" style="25" customWidth="1"/>
    <col min="3" max="3" width="37.421875" style="25" customWidth="1"/>
    <col min="4" max="4" width="14.7109375" style="25" hidden="1" customWidth="1"/>
    <col min="5" max="5" width="12.28125" style="25" customWidth="1"/>
    <col min="6" max="6" width="20.8515625" style="25" customWidth="1"/>
    <col min="7" max="16384" width="9.140625" style="25" customWidth="1"/>
  </cols>
  <sheetData>
    <row r="1" spans="1:4" ht="13.5">
      <c r="A1" s="441" t="s">
        <v>127</v>
      </c>
      <c r="B1" s="441"/>
      <c r="C1" s="441"/>
      <c r="D1" s="92">
        <f ca="1">NOW()</f>
        <v>39295.775689814815</v>
      </c>
    </row>
    <row r="2" spans="1:3" ht="13.5">
      <c r="A2" s="94" t="s">
        <v>128</v>
      </c>
      <c r="B2" s="94" t="s">
        <v>129</v>
      </c>
      <c r="C2" s="95" t="s">
        <v>130</v>
      </c>
    </row>
    <row r="3" spans="1:3" ht="13.5">
      <c r="A3" s="25" t="s">
        <v>466</v>
      </c>
      <c r="B3" s="92">
        <v>39324</v>
      </c>
      <c r="C3" s="93">
        <f>B3-D1</f>
        <v>28.22431018518546</v>
      </c>
    </row>
    <row r="4" spans="1:3" ht="13.5">
      <c r="A4" s="25" t="s">
        <v>470</v>
      </c>
      <c r="B4" s="92">
        <v>39352</v>
      </c>
      <c r="C4" s="93">
        <f>B4-D1</f>
        <v>56.22431018518546</v>
      </c>
    </row>
    <row r="5" spans="1:3" ht="13.5">
      <c r="A5" s="25" t="s">
        <v>496</v>
      </c>
      <c r="B5" s="92">
        <v>39377</v>
      </c>
      <c r="C5" s="93">
        <f>B5-D1</f>
        <v>81.22431018518546</v>
      </c>
    </row>
    <row r="6" spans="1:3" ht="13.5">
      <c r="A6" s="51"/>
      <c r="B6" s="97"/>
      <c r="C6" s="93"/>
    </row>
    <row r="7" spans="1:3" ht="13.5">
      <c r="A7" s="440" t="s">
        <v>131</v>
      </c>
      <c r="B7" s="440"/>
      <c r="C7" s="440"/>
    </row>
    <row r="8" spans="1:3" ht="13.5">
      <c r="A8" s="91" t="s">
        <v>114</v>
      </c>
      <c r="B8" s="91" t="s">
        <v>116</v>
      </c>
      <c r="C8" s="91" t="s">
        <v>125</v>
      </c>
    </row>
    <row r="9" spans="1:8" ht="14.25">
      <c r="A9" s="379" t="s">
        <v>183</v>
      </c>
      <c r="B9" s="380">
        <v>39282</v>
      </c>
      <c r="C9" s="379" t="s">
        <v>463</v>
      </c>
      <c r="D9" s="376"/>
      <c r="E9"/>
      <c r="G9"/>
      <c r="H9"/>
    </row>
    <row r="10" spans="1:8" ht="14.25">
      <c r="A10" s="379" t="s">
        <v>137</v>
      </c>
      <c r="B10" s="380">
        <v>39282</v>
      </c>
      <c r="C10" s="379" t="s">
        <v>468</v>
      </c>
      <c r="D10"/>
      <c r="E10"/>
      <c r="G10"/>
      <c r="H10"/>
    </row>
    <row r="11" spans="1:8" ht="14.25">
      <c r="A11" s="379" t="s">
        <v>424</v>
      </c>
      <c r="B11" s="380">
        <v>39283</v>
      </c>
      <c r="C11" s="379" t="s">
        <v>467</v>
      </c>
      <c r="D11" s="376"/>
      <c r="E11"/>
      <c r="G11"/>
      <c r="H11"/>
    </row>
    <row r="12" spans="1:8" ht="14.25">
      <c r="A12" s="379" t="s">
        <v>204</v>
      </c>
      <c r="B12" s="380">
        <v>39286</v>
      </c>
      <c r="C12" s="379" t="s">
        <v>469</v>
      </c>
      <c r="D12"/>
      <c r="E12" s="376"/>
      <c r="F12"/>
      <c r="G12"/>
      <c r="H12"/>
    </row>
    <row r="13" spans="1:8" ht="14.25">
      <c r="A13" s="379" t="s">
        <v>212</v>
      </c>
      <c r="B13" s="380">
        <v>39286</v>
      </c>
      <c r="C13" s="379" t="s">
        <v>474</v>
      </c>
      <c r="D13"/>
      <c r="E13" s="376"/>
      <c r="F13"/>
      <c r="G13"/>
      <c r="H13"/>
    </row>
    <row r="14" spans="1:8" ht="14.25">
      <c r="A14" s="379" t="s">
        <v>118</v>
      </c>
      <c r="B14" s="380">
        <v>39290</v>
      </c>
      <c r="C14" s="379" t="s">
        <v>494</v>
      </c>
      <c r="D14"/>
      <c r="E14"/>
      <c r="G14"/>
      <c r="H14"/>
    </row>
    <row r="15" spans="1:8" ht="14.25">
      <c r="A15" s="379" t="s">
        <v>272</v>
      </c>
      <c r="B15" s="380">
        <v>39293</v>
      </c>
      <c r="C15" s="379" t="s">
        <v>467</v>
      </c>
      <c r="D15"/>
      <c r="E15"/>
      <c r="G15"/>
      <c r="H15"/>
    </row>
    <row r="16" spans="1:8" ht="14.25">
      <c r="A16" s="379" t="s">
        <v>146</v>
      </c>
      <c r="B16" s="380">
        <v>39295</v>
      </c>
      <c r="C16" s="379" t="s">
        <v>481</v>
      </c>
      <c r="D16"/>
      <c r="E16"/>
      <c r="G16"/>
      <c r="H16"/>
    </row>
    <row r="17" spans="1:8" ht="14.25">
      <c r="A17" s="379" t="s">
        <v>169</v>
      </c>
      <c r="B17" s="380">
        <v>39296</v>
      </c>
      <c r="C17" s="379" t="s">
        <v>472</v>
      </c>
      <c r="D17" s="376"/>
      <c r="E17"/>
      <c r="G17" t="s">
        <v>471</v>
      </c>
      <c r="H17" t="s">
        <v>471</v>
      </c>
    </row>
    <row r="18" spans="1:8" ht="14.25">
      <c r="A18" s="379" t="s">
        <v>273</v>
      </c>
      <c r="B18" s="380">
        <v>39296</v>
      </c>
      <c r="C18" s="379" t="s">
        <v>473</v>
      </c>
      <c r="D18"/>
      <c r="E18" s="376"/>
      <c r="G18" t="s">
        <v>471</v>
      </c>
      <c r="H18" t="s">
        <v>471</v>
      </c>
    </row>
    <row r="19" spans="1:8" ht="14.25">
      <c r="A19" s="379" t="s">
        <v>284</v>
      </c>
      <c r="B19" s="380">
        <v>39296</v>
      </c>
      <c r="C19" s="379" t="s">
        <v>478</v>
      </c>
      <c r="D19"/>
      <c r="E19"/>
      <c r="G19" t="s">
        <v>471</v>
      </c>
      <c r="H19" t="s">
        <v>471</v>
      </c>
    </row>
    <row r="20" spans="1:8" ht="14.25">
      <c r="A20" s="379" t="s">
        <v>0</v>
      </c>
      <c r="B20" s="380">
        <v>39296</v>
      </c>
      <c r="C20" s="379" t="s">
        <v>487</v>
      </c>
      <c r="D20"/>
      <c r="E20"/>
      <c r="G20" t="s">
        <v>471</v>
      </c>
      <c r="H20" t="s">
        <v>471</v>
      </c>
    </row>
    <row r="21" spans="1:8" ht="14.25">
      <c r="A21" s="379" t="s">
        <v>408</v>
      </c>
      <c r="B21" s="380">
        <v>39297</v>
      </c>
      <c r="C21" s="379" t="s">
        <v>480</v>
      </c>
      <c r="D21" s="376"/>
      <c r="E21"/>
      <c r="G21" t="s">
        <v>471</v>
      </c>
      <c r="H21" t="s">
        <v>471</v>
      </c>
    </row>
    <row r="22" spans="1:8" ht="14.25">
      <c r="A22" s="379" t="s">
        <v>486</v>
      </c>
      <c r="B22" s="380">
        <v>39297</v>
      </c>
      <c r="C22" s="379" t="s">
        <v>498</v>
      </c>
      <c r="D22" s="376"/>
      <c r="E22"/>
      <c r="G22" t="s">
        <v>471</v>
      </c>
      <c r="H22" t="s">
        <v>471</v>
      </c>
    </row>
    <row r="23" spans="1:8" ht="14.25">
      <c r="A23" s="379" t="s">
        <v>163</v>
      </c>
      <c r="B23" s="380">
        <v>39297</v>
      </c>
      <c r="C23" s="379" t="s">
        <v>500</v>
      </c>
      <c r="D23"/>
      <c r="E23"/>
      <c r="G23" t="s">
        <v>471</v>
      </c>
      <c r="H23" t="s">
        <v>471</v>
      </c>
    </row>
    <row r="24" spans="1:8" ht="14.25">
      <c r="A24" s="379" t="s">
        <v>276</v>
      </c>
      <c r="B24" s="380">
        <v>39302</v>
      </c>
      <c r="C24" s="379" t="s">
        <v>476</v>
      </c>
      <c r="D24"/>
      <c r="E24"/>
      <c r="F24" s="376"/>
      <c r="G24" t="s">
        <v>471</v>
      </c>
      <c r="H24" t="s">
        <v>471</v>
      </c>
    </row>
    <row r="25" spans="1:8" ht="14.25">
      <c r="A25" s="379" t="s">
        <v>3</v>
      </c>
      <c r="B25" s="380">
        <v>39302</v>
      </c>
      <c r="C25" s="379" t="s">
        <v>491</v>
      </c>
      <c r="D25"/>
      <c r="E25"/>
      <c r="F25"/>
      <c r="G25" t="s">
        <v>471</v>
      </c>
      <c r="H25" t="s">
        <v>471</v>
      </c>
    </row>
    <row r="26" spans="1:8" ht="14.25">
      <c r="A26" s="379" t="s">
        <v>233</v>
      </c>
      <c r="B26" s="380">
        <v>39302</v>
      </c>
      <c r="C26" s="379" t="s">
        <v>489</v>
      </c>
      <c r="D26"/>
      <c r="E26" s="376"/>
      <c r="F26"/>
      <c r="G26" t="s">
        <v>471</v>
      </c>
      <c r="H26" t="s">
        <v>471</v>
      </c>
    </row>
    <row r="27" spans="1:8" ht="14.25">
      <c r="A27" s="379" t="s">
        <v>389</v>
      </c>
      <c r="B27" s="380">
        <v>39302</v>
      </c>
      <c r="C27" s="379" t="s">
        <v>495</v>
      </c>
      <c r="D27" s="376"/>
      <c r="E27"/>
      <c r="F27" s="376"/>
      <c r="G27" t="s">
        <v>471</v>
      </c>
      <c r="H27" t="s">
        <v>471</v>
      </c>
    </row>
    <row r="28" spans="1:8" ht="14.25">
      <c r="A28" s="379" t="s">
        <v>3</v>
      </c>
      <c r="B28" s="380">
        <v>39302</v>
      </c>
      <c r="C28" s="379" t="s">
        <v>491</v>
      </c>
      <c r="D28"/>
      <c r="E28"/>
      <c r="F28"/>
      <c r="G28" t="s">
        <v>471</v>
      </c>
      <c r="H28" t="s">
        <v>471</v>
      </c>
    </row>
    <row r="29" spans="1:8" ht="14.25">
      <c r="A29" s="379" t="s">
        <v>233</v>
      </c>
      <c r="B29" s="380">
        <v>39302</v>
      </c>
      <c r="C29" s="379" t="s">
        <v>489</v>
      </c>
      <c r="D29" s="376"/>
      <c r="E29"/>
      <c r="F29" s="376"/>
      <c r="G29" t="s">
        <v>471</v>
      </c>
      <c r="H29" t="s">
        <v>471</v>
      </c>
    </row>
    <row r="30" spans="1:8" ht="14.25">
      <c r="A30" s="379" t="s">
        <v>173</v>
      </c>
      <c r="B30" s="380">
        <v>39304</v>
      </c>
      <c r="C30" s="379" t="s">
        <v>482</v>
      </c>
      <c r="D30"/>
      <c r="E30"/>
      <c r="F30"/>
      <c r="G30" t="s">
        <v>471</v>
      </c>
      <c r="H30" t="s">
        <v>471</v>
      </c>
    </row>
    <row r="31" spans="1:8" ht="14.25">
      <c r="A31" s="379" t="s">
        <v>387</v>
      </c>
      <c r="B31" s="380">
        <v>39308</v>
      </c>
      <c r="C31" s="379" t="s">
        <v>477</v>
      </c>
      <c r="D31"/>
      <c r="E31"/>
      <c r="F31"/>
      <c r="G31" t="s">
        <v>471</v>
      </c>
      <c r="H31" t="s">
        <v>471</v>
      </c>
    </row>
    <row r="32" spans="1:8" ht="14.25">
      <c r="A32" s="379" t="s">
        <v>166</v>
      </c>
      <c r="B32" s="380">
        <v>39308</v>
      </c>
      <c r="C32" s="379" t="s">
        <v>479</v>
      </c>
      <c r="D32" s="376"/>
      <c r="E32"/>
      <c r="F32" s="376"/>
      <c r="G32" t="s">
        <v>471</v>
      </c>
      <c r="H32" t="s">
        <v>471</v>
      </c>
    </row>
    <row r="33" spans="1:8" ht="14.25">
      <c r="A33" s="379" t="s">
        <v>208</v>
      </c>
      <c r="B33" s="380">
        <v>39308</v>
      </c>
      <c r="C33" s="379" t="s">
        <v>499</v>
      </c>
      <c r="D33"/>
      <c r="E33"/>
      <c r="G33"/>
      <c r="H33"/>
    </row>
    <row r="34" spans="1:8" ht="14.25">
      <c r="A34" s="379" t="s">
        <v>281</v>
      </c>
      <c r="B34" s="380">
        <v>39310</v>
      </c>
      <c r="C34" s="379" t="s">
        <v>488</v>
      </c>
      <c r="D34"/>
      <c r="E34"/>
      <c r="G34"/>
      <c r="H34"/>
    </row>
    <row r="35" spans="1:8" ht="14.25">
      <c r="A35" s="379" t="s">
        <v>396</v>
      </c>
      <c r="B35" s="380">
        <v>39310</v>
      </c>
      <c r="C35" s="379" t="s">
        <v>497</v>
      </c>
      <c r="D35" s="376"/>
      <c r="E35"/>
      <c r="G35"/>
      <c r="H35"/>
    </row>
    <row r="36" spans="1:8" ht="14.25">
      <c r="A36" s="379" t="s">
        <v>147</v>
      </c>
      <c r="B36" s="380">
        <v>39310</v>
      </c>
      <c r="C36" s="379" t="s">
        <v>503</v>
      </c>
      <c r="D36" s="376"/>
      <c r="E36"/>
      <c r="G36" s="376"/>
      <c r="H36" s="376"/>
    </row>
    <row r="37" spans="1:8" ht="14.25">
      <c r="A37" s="379" t="s">
        <v>159</v>
      </c>
      <c r="B37" s="380">
        <v>39315</v>
      </c>
      <c r="C37" s="379" t="s">
        <v>490</v>
      </c>
      <c r="D37"/>
      <c r="E37"/>
      <c r="G37"/>
      <c r="H37"/>
    </row>
    <row r="38" spans="1:8" ht="14.25">
      <c r="A38" s="379" t="s">
        <v>405</v>
      </c>
      <c r="B38" s="380">
        <v>39315</v>
      </c>
      <c r="C38" s="379" t="s">
        <v>501</v>
      </c>
      <c r="D38"/>
      <c r="E38"/>
      <c r="G38"/>
      <c r="H38"/>
    </row>
    <row r="39" spans="1:8" ht="14.25">
      <c r="A39" s="379" t="s">
        <v>221</v>
      </c>
      <c r="B39" s="380">
        <v>39316</v>
      </c>
      <c r="C39" s="379" t="s">
        <v>502</v>
      </c>
      <c r="D39"/>
      <c r="E39" s="376"/>
      <c r="G39"/>
      <c r="H39"/>
    </row>
    <row r="40" spans="1:8" ht="14.25">
      <c r="A40" s="379" t="s">
        <v>288</v>
      </c>
      <c r="B40" s="380">
        <v>39317</v>
      </c>
      <c r="C40" s="379" t="s">
        <v>492</v>
      </c>
      <c r="D40"/>
      <c r="E40" s="376"/>
      <c r="G40"/>
      <c r="H40"/>
    </row>
    <row r="41" spans="1:8" ht="14.25">
      <c r="A41" s="379" t="s">
        <v>202</v>
      </c>
      <c r="B41" s="380">
        <v>39317</v>
      </c>
      <c r="C41" s="379" t="s">
        <v>493</v>
      </c>
      <c r="D41" s="376"/>
      <c r="E41"/>
      <c r="G41"/>
      <c r="H41"/>
    </row>
    <row r="42" ht="14.25">
      <c r="A42" s="379"/>
    </row>
    <row r="43" ht="14.25">
      <c r="A43" s="379"/>
    </row>
    <row r="44" ht="14.25">
      <c r="A44" s="379"/>
    </row>
    <row r="45" ht="14.25">
      <c r="A45" s="379"/>
    </row>
    <row r="46" ht="14.25">
      <c r="A46" s="379"/>
    </row>
    <row r="47" ht="14.25">
      <c r="A47" s="379"/>
    </row>
    <row r="48" ht="14.25">
      <c r="A48" s="379"/>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220"/>
  <sheetViews>
    <sheetView workbookViewId="0" topLeftCell="A1">
      <selection activeCell="H272" sqref="H272"/>
    </sheetView>
  </sheetViews>
  <sheetFormatPr defaultColWidth="9.140625" defaultRowHeight="12.75" outlineLevelRow="2"/>
  <cols>
    <col min="1" max="1" width="20.421875" style="357" bestFit="1" customWidth="1"/>
    <col min="2" max="2" width="15.57421875" style="357" customWidth="1"/>
    <col min="3" max="3" width="13.421875" style="357" customWidth="1"/>
    <col min="4" max="4" width="9.421875" style="364" bestFit="1" customWidth="1"/>
    <col min="5" max="16384" width="9.140625" style="357" customWidth="1"/>
  </cols>
  <sheetData>
    <row r="1" spans="1:4" ht="21.75" thickBot="1">
      <c r="A1" s="397" t="s">
        <v>235</v>
      </c>
      <c r="B1" s="398"/>
      <c r="C1" s="398"/>
      <c r="D1" s="398"/>
    </row>
    <row r="2" spans="1:4" ht="17.25" customHeight="1">
      <c r="A2" s="358" t="s">
        <v>236</v>
      </c>
      <c r="B2" s="358" t="s">
        <v>59</v>
      </c>
      <c r="C2" s="359" t="s">
        <v>70</v>
      </c>
      <c r="D2" s="363" t="s">
        <v>237</v>
      </c>
    </row>
    <row r="3" spans="1:4" ht="15">
      <c r="A3" s="358" t="s">
        <v>268</v>
      </c>
      <c r="B3" s="358">
        <f>SUM(B4:B8)</f>
        <v>45388300</v>
      </c>
      <c r="C3" s="358">
        <f>SUM(C4:C8)</f>
        <v>3630275</v>
      </c>
      <c r="D3" s="363">
        <f aca="true" t="shared" si="0" ref="D3:D8">C3/(B3-C3)</f>
        <v>0.08693598416112831</v>
      </c>
    </row>
    <row r="4" spans="1:4" ht="14.25">
      <c r="A4" s="360" t="s">
        <v>182</v>
      </c>
      <c r="B4" s="361">
        <f>VLOOKUP(A4,'Open Int.'!$A$4:$O$197,2,FALSE)</f>
        <v>186000</v>
      </c>
      <c r="C4" s="361">
        <f>VLOOKUP(A4,'Open Int.'!$A$4:$O$197,3,FALSE)</f>
        <v>-36750</v>
      </c>
      <c r="D4" s="362">
        <f t="shared" si="0"/>
        <v>-0.16498316498316498</v>
      </c>
    </row>
    <row r="5" spans="1:4" ht="14.25">
      <c r="A5" s="360" t="s">
        <v>455</v>
      </c>
      <c r="B5" s="361">
        <f>VLOOKUP(A5,'Open Int.'!$A$4:$O$197,2,FALSE)</f>
        <v>4150</v>
      </c>
      <c r="C5" s="361">
        <f>VLOOKUP(A5,'Open Int.'!$A$4:$O$197,3,FALSE)</f>
        <v>1100</v>
      </c>
      <c r="D5" s="362">
        <f t="shared" si="0"/>
        <v>0.36065573770491804</v>
      </c>
    </row>
    <row r="6" spans="1:4" ht="14.25">
      <c r="A6" s="360" t="s">
        <v>74</v>
      </c>
      <c r="B6" s="361">
        <f>VLOOKUP(A6,'Open Int.'!$A$4:$O$197,2,FALSE)</f>
        <v>85900</v>
      </c>
      <c r="C6" s="361">
        <f>VLOOKUP(A6,'Open Int.'!$A$4:$O$197,3,FALSE)</f>
        <v>5100</v>
      </c>
      <c r="D6" s="362">
        <f t="shared" si="0"/>
        <v>0.06311881188118812</v>
      </c>
    </row>
    <row r="7" spans="1:4" ht="14.25">
      <c r="A7" s="360" t="s">
        <v>456</v>
      </c>
      <c r="B7" s="361">
        <f>VLOOKUP(A7,'Open Int.'!$A$4:$O$197,2,FALSE)</f>
        <v>196400</v>
      </c>
      <c r="C7" s="361">
        <f>VLOOKUP(A7,'Open Int.'!$A$4:$O$197,3,FALSE)</f>
        <v>-8125</v>
      </c>
      <c r="D7" s="362">
        <f t="shared" si="0"/>
        <v>-0.03972619484170639</v>
      </c>
    </row>
    <row r="8" spans="1:4" ht="14.25">
      <c r="A8" s="360" t="s">
        <v>9</v>
      </c>
      <c r="B8" s="361">
        <f>VLOOKUP(A8,'Open Int.'!$A$4:$O$197,2,FALSE)</f>
        <v>44915850</v>
      </c>
      <c r="C8" s="361">
        <f>VLOOKUP(A8,'Open Int.'!$A$4:$O$197,3,FALSE)</f>
        <v>3668950</v>
      </c>
      <c r="D8" s="362">
        <f t="shared" si="0"/>
        <v>0.08895092722119723</v>
      </c>
    </row>
    <row r="9" spans="1:4" ht="14.25">
      <c r="A9" s="360"/>
      <c r="B9" s="361"/>
      <c r="C9" s="361"/>
      <c r="D9" s="362"/>
    </row>
    <row r="10" spans="1:4" ht="15">
      <c r="A10" s="358" t="s">
        <v>240</v>
      </c>
      <c r="B10" s="358">
        <f>B15+B11</f>
        <v>46278364</v>
      </c>
      <c r="C10" s="358">
        <f>C15+C11</f>
        <v>349862</v>
      </c>
      <c r="D10" s="363">
        <f>C10/(B10-C10)</f>
        <v>0.007617535620909212</v>
      </c>
    </row>
    <row r="11" spans="1:4" ht="15" outlineLevel="1">
      <c r="A11" s="358" t="s">
        <v>238</v>
      </c>
      <c r="B11" s="358">
        <f>SUM(B12:B14)</f>
        <v>7808550</v>
      </c>
      <c r="C11" s="358">
        <f>SUM(C12:C14)</f>
        <v>-96900</v>
      </c>
      <c r="D11" s="363">
        <f aca="true" t="shared" si="1" ref="D11:D20">C11/(B11-C11)</f>
        <v>-0.01225736675331575</v>
      </c>
    </row>
    <row r="12" spans="1:4" ht="14.25" outlineLevel="2">
      <c r="A12" s="360" t="s">
        <v>326</v>
      </c>
      <c r="B12" s="361">
        <f>VLOOKUP(A12,'Open Int.'!$A$4:$O$197,2,FALSE)</f>
        <v>989300</v>
      </c>
      <c r="C12" s="361">
        <f>VLOOKUP(A12,'Open Int.'!$A$4:$O$197,3,FALSE)</f>
        <v>71600</v>
      </c>
      <c r="D12" s="362">
        <f t="shared" si="1"/>
        <v>0.07802113980603684</v>
      </c>
    </row>
    <row r="13" spans="1:4" ht="14.25" outlineLevel="2">
      <c r="A13" s="360" t="s">
        <v>327</v>
      </c>
      <c r="B13" s="361">
        <f>VLOOKUP(A13,'Open Int.'!$A$4:$O$197,2,FALSE)</f>
        <v>1500400</v>
      </c>
      <c r="C13" s="361">
        <f>VLOOKUP(A13,'Open Int.'!$A$4:$O$197,3,FALSE)</f>
        <v>85200</v>
      </c>
      <c r="D13" s="362">
        <f t="shared" si="1"/>
        <v>0.060203504804974564</v>
      </c>
    </row>
    <row r="14" spans="1:4" ht="14.25" outlineLevel="2">
      <c r="A14" s="360" t="s">
        <v>328</v>
      </c>
      <c r="B14" s="361">
        <f>VLOOKUP(A14,'Open Int.'!$A$4:$O$197,2,FALSE)</f>
        <v>5318850</v>
      </c>
      <c r="C14" s="361">
        <f>VLOOKUP(A14,'Open Int.'!$A$4:$O$197,3,FALSE)</f>
        <v>-253700</v>
      </c>
      <c r="D14" s="362">
        <f t="shared" si="1"/>
        <v>-0.04552673372154579</v>
      </c>
    </row>
    <row r="15" spans="1:4" ht="15">
      <c r="A15" s="358" t="s">
        <v>239</v>
      </c>
      <c r="B15" s="358">
        <f>SUM(B16:B20)</f>
        <v>38469814</v>
      </c>
      <c r="C15" s="358">
        <f>SUM(C16:C20)</f>
        <v>446762</v>
      </c>
      <c r="D15" s="363">
        <f t="shared" si="1"/>
        <v>0.01174976695716062</v>
      </c>
    </row>
    <row r="16" spans="1:4" ht="14.25" outlineLevel="2">
      <c r="A16" s="360" t="s">
        <v>329</v>
      </c>
      <c r="B16" s="361">
        <f>VLOOKUP(A16,'Open Int.'!$A$4:$O$197,2,FALSE)</f>
        <v>19033150</v>
      </c>
      <c r="C16" s="361">
        <f>VLOOKUP(A16,'Open Int.'!$A$4:$O$197,3,FALSE)</f>
        <v>200550</v>
      </c>
      <c r="D16" s="362">
        <f t="shared" si="1"/>
        <v>0.010649087221095335</v>
      </c>
    </row>
    <row r="17" spans="1:4" ht="14.25" outlineLevel="2">
      <c r="A17" s="360" t="s">
        <v>330</v>
      </c>
      <c r="B17" s="361">
        <f>VLOOKUP(A17,'Open Int.'!$A$4:$O$197,2,FALSE)</f>
        <v>7656000</v>
      </c>
      <c r="C17" s="361">
        <f>VLOOKUP(A17,'Open Int.'!$A$4:$O$197,3,FALSE)</f>
        <v>-24000</v>
      </c>
      <c r="D17" s="362">
        <f t="shared" si="1"/>
        <v>-0.003125</v>
      </c>
    </row>
    <row r="18" spans="1:4" ht="14.25" outlineLevel="2">
      <c r="A18" s="360" t="s">
        <v>7</v>
      </c>
      <c r="B18" s="361">
        <f>VLOOKUP(A18,'Open Int.'!$A$4:$O$197,2,FALSE)</f>
        <v>2393976</v>
      </c>
      <c r="C18" s="361">
        <f>VLOOKUP(A18,'Open Int.'!$A$4:$O$197,3,FALSE)</f>
        <v>120120</v>
      </c>
      <c r="D18" s="362">
        <f t="shared" si="1"/>
        <v>0.05282656421514819</v>
      </c>
    </row>
    <row r="19" spans="1:4" ht="14.25" outlineLevel="2">
      <c r="A19" s="360" t="s">
        <v>44</v>
      </c>
      <c r="B19" s="361">
        <f>VLOOKUP(A19,'Open Int.'!$A$4:$O$197,2,FALSE)</f>
        <v>2867200</v>
      </c>
      <c r="C19" s="361">
        <f>VLOOKUP(A19,'Open Int.'!$A$4:$O$197,3,FALSE)</f>
        <v>-31600</v>
      </c>
      <c r="D19" s="362">
        <f t="shared" si="1"/>
        <v>-0.010901062508624259</v>
      </c>
    </row>
    <row r="20" spans="1:4" ht="14.25" outlineLevel="2">
      <c r="A20" s="360" t="s">
        <v>303</v>
      </c>
      <c r="B20" s="361">
        <f>VLOOKUP(A20,'Open Int.'!$A$4:$O$197,2,FALSE)</f>
        <v>6519488</v>
      </c>
      <c r="C20" s="361">
        <f>VLOOKUP(A20,'Open Int.'!$A$4:$O$197,3,FALSE)</f>
        <v>181692</v>
      </c>
      <c r="D20" s="362">
        <f t="shared" si="1"/>
        <v>0.028668010141064813</v>
      </c>
    </row>
    <row r="21" spans="1:4" ht="15" outlineLevel="1">
      <c r="A21" s="358" t="s">
        <v>241</v>
      </c>
      <c r="B21" s="358">
        <f>SUM(B22:B25)</f>
        <v>18070950</v>
      </c>
      <c r="C21" s="358">
        <f>SUM(C22:C25)</f>
        <v>-574400</v>
      </c>
      <c r="D21" s="363">
        <f aca="true" t="shared" si="2" ref="D21:D28">C21/(B21-C21)</f>
        <v>-0.030806608618234574</v>
      </c>
    </row>
    <row r="22" spans="1:4" ht="14.25" outlineLevel="1">
      <c r="A22" s="360" t="s">
        <v>180</v>
      </c>
      <c r="B22" s="361">
        <f>VLOOKUP(A22,'Open Int.'!$A$4:$O$197,2,FALSE)</f>
        <v>5797500</v>
      </c>
      <c r="C22" s="361">
        <f>VLOOKUP(A22,'Open Int.'!$A$4:$O$197,3,FALSE)</f>
        <v>-148500</v>
      </c>
      <c r="D22" s="362">
        <f t="shared" si="2"/>
        <v>-0.024974772956609485</v>
      </c>
    </row>
    <row r="23" spans="1:4" ht="14.25" outlineLevel="1">
      <c r="A23" s="360" t="s">
        <v>305</v>
      </c>
      <c r="B23" s="361">
        <f>VLOOKUP(A23,'Open Int.'!$A$4:$O$197,2,FALSE)</f>
        <v>957600</v>
      </c>
      <c r="C23" s="361">
        <f>VLOOKUP(A23,'Open Int.'!$A$4:$O$197,3,FALSE)</f>
        <v>-99000</v>
      </c>
      <c r="D23" s="362">
        <f t="shared" si="2"/>
        <v>-0.09369676320272573</v>
      </c>
    </row>
    <row r="24" spans="1:4" ht="14.25" outlineLevel="1">
      <c r="A24" s="360" t="s">
        <v>331</v>
      </c>
      <c r="B24" s="361">
        <f>VLOOKUP(A24,'Open Int.'!$A$4:$O$197,2,FALSE)</f>
        <v>10895000</v>
      </c>
      <c r="C24" s="361">
        <f>VLOOKUP(A24,'Open Int.'!$A$4:$O$197,3,FALSE)</f>
        <v>-306000</v>
      </c>
      <c r="D24" s="362">
        <f t="shared" si="2"/>
        <v>-0.027318989375948576</v>
      </c>
    </row>
    <row r="25" spans="1:4" ht="14.25" outlineLevel="1">
      <c r="A25" s="360" t="s">
        <v>332</v>
      </c>
      <c r="B25" s="361">
        <f>VLOOKUP(A25,'Open Int.'!$A$4:$O$197,2,FALSE)</f>
        <v>420850</v>
      </c>
      <c r="C25" s="361">
        <f>VLOOKUP(A25,'Open Int.'!$A$4:$O$197,3,FALSE)</f>
        <v>-20900</v>
      </c>
      <c r="D25" s="362">
        <f t="shared" si="2"/>
        <v>-0.047311827956989246</v>
      </c>
    </row>
    <row r="26" spans="1:4" ht="14.25" outlineLevel="1">
      <c r="A26" s="360"/>
      <c r="B26" s="361"/>
      <c r="C26" s="361"/>
      <c r="D26" s="362"/>
    </row>
    <row r="27" spans="1:4" ht="15">
      <c r="A27" s="358" t="s">
        <v>244</v>
      </c>
      <c r="B27" s="358">
        <f>B44+B28</f>
        <v>159380700</v>
      </c>
      <c r="C27" s="358">
        <f>C44+C28</f>
        <v>-8443700</v>
      </c>
      <c r="D27" s="363">
        <f>C27/(B27-C27)</f>
        <v>-0.050312707806492975</v>
      </c>
    </row>
    <row r="28" spans="1:4" ht="15" outlineLevel="1">
      <c r="A28" s="358" t="s">
        <v>242</v>
      </c>
      <c r="B28" s="358">
        <f>SUM(B29:B43)</f>
        <v>88524250</v>
      </c>
      <c r="C28" s="358">
        <f>SUM(C29:C43)</f>
        <v>-5407450</v>
      </c>
      <c r="D28" s="363">
        <f t="shared" si="2"/>
        <v>-0.05756789241544654</v>
      </c>
    </row>
    <row r="29" spans="1:4" ht="14.25" outlineLevel="2">
      <c r="A29" s="360" t="s">
        <v>135</v>
      </c>
      <c r="B29" s="361">
        <f>VLOOKUP(A29,'Open Int.'!$A$4:$O$197,2,FALSE)</f>
        <v>7303450</v>
      </c>
      <c r="C29" s="361">
        <f>VLOOKUP(A29,'Open Int.'!$A$4:$O$197,3,FALSE)</f>
        <v>-360150</v>
      </c>
      <c r="D29" s="362">
        <f aca="true" t="shared" si="3" ref="D29:D44">C29/(B29-C29)</f>
        <v>-0.04699488491048593</v>
      </c>
    </row>
    <row r="30" spans="1:4" ht="14.25" outlineLevel="2">
      <c r="A30" s="360" t="s">
        <v>333</v>
      </c>
      <c r="B30" s="361">
        <f>VLOOKUP(A30,'Open Int.'!$A$4:$O$197,2,FALSE)</f>
        <v>5727000</v>
      </c>
      <c r="C30" s="361">
        <f>VLOOKUP(A30,'Open Int.'!$A$4:$O$197,3,FALSE)</f>
        <v>-243800</v>
      </c>
      <c r="D30" s="362">
        <f t="shared" si="3"/>
        <v>-0.040832049306625574</v>
      </c>
    </row>
    <row r="31" spans="1:4" ht="14.25" outlineLevel="2">
      <c r="A31" s="360" t="s">
        <v>334</v>
      </c>
      <c r="B31" s="361">
        <f>VLOOKUP(A31,'Open Int.'!$A$4:$O$197,2,FALSE)</f>
        <v>6687800</v>
      </c>
      <c r="C31" s="361">
        <f>VLOOKUP(A31,'Open Int.'!$A$4:$O$197,3,FALSE)</f>
        <v>-504000</v>
      </c>
      <c r="D31" s="362">
        <f t="shared" si="3"/>
        <v>-0.07007981312049835</v>
      </c>
    </row>
    <row r="32" spans="1:4" ht="14.25" outlineLevel="2">
      <c r="A32" s="360" t="s">
        <v>335</v>
      </c>
      <c r="B32" s="361">
        <f>VLOOKUP(A32,'Open Int.'!$A$4:$O$197,2,FALSE)</f>
        <v>3828500</v>
      </c>
      <c r="C32" s="361">
        <f>VLOOKUP(A32,'Open Int.'!$A$4:$O$197,3,FALSE)</f>
        <v>-72200</v>
      </c>
      <c r="D32" s="362">
        <f t="shared" si="3"/>
        <v>-0.018509498295177788</v>
      </c>
    </row>
    <row r="33" spans="1:4" ht="14.25" outlineLevel="2">
      <c r="A33" s="360" t="s">
        <v>336</v>
      </c>
      <c r="B33" s="361">
        <f>VLOOKUP(A33,'Open Int.'!$A$4:$O$197,2,FALSE)</f>
        <v>2158400</v>
      </c>
      <c r="C33" s="361">
        <f>VLOOKUP(A33,'Open Int.'!$A$4:$O$197,3,FALSE)</f>
        <v>-158400</v>
      </c>
      <c r="D33" s="362">
        <f t="shared" si="3"/>
        <v>-0.06837016574585636</v>
      </c>
    </row>
    <row r="34" spans="1:4" ht="14.25" outlineLevel="2">
      <c r="A34" s="360" t="s">
        <v>337</v>
      </c>
      <c r="B34" s="361">
        <f>VLOOKUP(A34,'Open Int.'!$A$4:$O$197,2,FALSE)</f>
        <v>260400</v>
      </c>
      <c r="C34" s="361">
        <f>VLOOKUP(A34,'Open Int.'!$A$4:$O$197,3,FALSE)</f>
        <v>-27600</v>
      </c>
      <c r="D34" s="362">
        <f t="shared" si="3"/>
        <v>-0.09583333333333334</v>
      </c>
    </row>
    <row r="35" spans="1:4" ht="14.25" outlineLevel="2">
      <c r="A35" s="360" t="s">
        <v>446</v>
      </c>
      <c r="B35" s="361">
        <f>VLOOKUP(A35,'Open Int.'!$A$4:$O$197,2,FALSE)</f>
        <v>9051000</v>
      </c>
      <c r="C35" s="361">
        <f>VLOOKUP(A35,'Open Int.'!$A$4:$O$197,3,FALSE)</f>
        <v>-1202250</v>
      </c>
      <c r="D35" s="362">
        <f t="shared" si="3"/>
        <v>-0.11725550435227855</v>
      </c>
    </row>
    <row r="36" spans="1:4" ht="14.25" outlineLevel="2">
      <c r="A36" s="360" t="s">
        <v>390</v>
      </c>
      <c r="B36" s="361">
        <f>VLOOKUP(A36,'Open Int.'!$A$4:$O$197,2,FALSE)</f>
        <v>3132800</v>
      </c>
      <c r="C36" s="361">
        <f>VLOOKUP(A36,'Open Int.'!$A$4:$O$197,3,FALSE)</f>
        <v>-15400</v>
      </c>
      <c r="D36" s="362">
        <f t="shared" si="3"/>
        <v>-0.004891684136967156</v>
      </c>
    </row>
    <row r="37" spans="1:4" ht="14.25" outlineLevel="2">
      <c r="A37" s="360" t="s">
        <v>143</v>
      </c>
      <c r="B37" s="361">
        <f>VLOOKUP(A37,'Open Int.'!$A$4:$O$197,2,FALSE)</f>
        <v>1669700</v>
      </c>
      <c r="C37" s="361">
        <f>VLOOKUP(A37,'Open Int.'!$A$4:$O$197,3,FALSE)</f>
        <v>-224200</v>
      </c>
      <c r="D37" s="362">
        <f t="shared" si="3"/>
        <v>-0.11838006230529595</v>
      </c>
    </row>
    <row r="38" spans="1:4" ht="14.25" outlineLevel="2">
      <c r="A38" s="360" t="s">
        <v>338</v>
      </c>
      <c r="B38" s="361">
        <f>VLOOKUP(A38,'Open Int.'!$A$4:$O$197,2,FALSE)</f>
        <v>2996400</v>
      </c>
      <c r="C38" s="361">
        <f>VLOOKUP(A38,'Open Int.'!$A$4:$O$197,3,FALSE)</f>
        <v>-48000</v>
      </c>
      <c r="D38" s="362">
        <f t="shared" si="3"/>
        <v>-0.015766653527788728</v>
      </c>
    </row>
    <row r="39" spans="1:4" ht="14.25" outlineLevel="2">
      <c r="A39" s="360" t="s">
        <v>81</v>
      </c>
      <c r="B39" s="361">
        <f>VLOOKUP(A39,'Open Int.'!$A$4:$O$197,2,FALSE)</f>
        <v>6439200</v>
      </c>
      <c r="C39" s="361">
        <f>VLOOKUP(A39,'Open Int.'!$A$4:$O$197,3,FALSE)</f>
        <v>-91800</v>
      </c>
      <c r="D39" s="362">
        <f t="shared" si="3"/>
        <v>-0.014056040422599909</v>
      </c>
    </row>
    <row r="40" spans="1:4" ht="14.25" outlineLevel="2">
      <c r="A40" s="360" t="s">
        <v>203</v>
      </c>
      <c r="B40" s="361">
        <f>VLOOKUP(A40,'Open Int.'!$A$4:$O$197,2,FALSE)</f>
        <v>9871000</v>
      </c>
      <c r="C40" s="361">
        <f>VLOOKUP(A40,'Open Int.'!$A$4:$O$197,3,FALSE)</f>
        <v>-1142250</v>
      </c>
      <c r="D40" s="362">
        <f t="shared" si="3"/>
        <v>-0.10371597848046671</v>
      </c>
    </row>
    <row r="41" spans="1:4" ht="14.25" outlineLevel="2">
      <c r="A41" s="360" t="s">
        <v>339</v>
      </c>
      <c r="B41" s="361">
        <f>VLOOKUP(A41,'Open Int.'!$A$4:$O$197,2,FALSE)</f>
        <v>7246600</v>
      </c>
      <c r="C41" s="361">
        <f>VLOOKUP(A41,'Open Int.'!$A$4:$O$197,3,FALSE)</f>
        <v>-304000</v>
      </c>
      <c r="D41" s="362">
        <f t="shared" si="3"/>
        <v>-0.04026170105686965</v>
      </c>
    </row>
    <row r="42" spans="1:4" ht="14.25" outlineLevel="2">
      <c r="A42" s="360" t="s">
        <v>340</v>
      </c>
      <c r="B42" s="361">
        <f>VLOOKUP(A42,'Open Int.'!$A$4:$O$197,2,FALSE)</f>
        <v>16149000</v>
      </c>
      <c r="C42" s="361">
        <f>VLOOKUP(A42,'Open Int.'!$A$4:$O$197,3,FALSE)</f>
        <v>-806400</v>
      </c>
      <c r="D42" s="362">
        <f t="shared" si="3"/>
        <v>-0.04756006935843448</v>
      </c>
    </row>
    <row r="43" spans="1:4" ht="14.25" outlineLevel="2">
      <c r="A43" s="360" t="s">
        <v>341</v>
      </c>
      <c r="B43" s="361">
        <f>VLOOKUP(A43,'Open Int.'!$A$4:$O$197,2,FALSE)</f>
        <v>6003000</v>
      </c>
      <c r="C43" s="361">
        <f>VLOOKUP(A43,'Open Int.'!$A$4:$O$197,3,FALSE)</f>
        <v>-207000</v>
      </c>
      <c r="D43" s="362">
        <f t="shared" si="3"/>
        <v>-0.03333333333333333</v>
      </c>
    </row>
    <row r="44" spans="1:4" ht="15">
      <c r="A44" s="358" t="s">
        <v>243</v>
      </c>
      <c r="B44" s="358">
        <f>SUM(B45:B53)</f>
        <v>70856450</v>
      </c>
      <c r="C44" s="358">
        <f>SUM(C45:C53)</f>
        <v>-3036250</v>
      </c>
      <c r="D44" s="363">
        <f t="shared" si="3"/>
        <v>-0.04108998588493857</v>
      </c>
    </row>
    <row r="45" spans="1:4" ht="14.25" outlineLevel="2">
      <c r="A45" s="360" t="s">
        <v>342</v>
      </c>
      <c r="B45" s="361">
        <f>VLOOKUP(A45,'Open Int.'!$A$4:$O$197,2,FALSE)</f>
        <v>274300</v>
      </c>
      <c r="C45" s="361">
        <f>VLOOKUP(A45,'Open Int.'!$A$4:$O$197,3,FALSE)</f>
        <v>-41600</v>
      </c>
      <c r="D45" s="362">
        <f aca="true" t="shared" si="4" ref="D45:D53">C45/(B45-C45)</f>
        <v>-0.13168724279835392</v>
      </c>
    </row>
    <row r="46" spans="1:4" ht="14.25" outlineLevel="2">
      <c r="A46" s="360" t="s">
        <v>316</v>
      </c>
      <c r="B46" s="361">
        <f>VLOOKUP(A46,'Open Int.'!$A$4:$O$197,2,FALSE)</f>
        <v>1244650</v>
      </c>
      <c r="C46" s="361">
        <f>VLOOKUP(A46,'Open Int.'!$A$4:$O$197,3,FALSE)</f>
        <v>-244200</v>
      </c>
      <c r="D46" s="362">
        <f t="shared" si="4"/>
        <v>-0.16401920945696344</v>
      </c>
    </row>
    <row r="47" spans="1:4" ht="14.25" outlineLevel="2">
      <c r="A47" s="360" t="s">
        <v>343</v>
      </c>
      <c r="B47" s="361">
        <f>VLOOKUP(A47,'Open Int.'!$A$4:$O$197,2,FALSE)</f>
        <v>2248800</v>
      </c>
      <c r="C47" s="361">
        <f>VLOOKUP(A47,'Open Int.'!$A$4:$O$197,3,FALSE)</f>
        <v>244400</v>
      </c>
      <c r="D47" s="362">
        <f t="shared" si="4"/>
        <v>0.12193175014967073</v>
      </c>
    </row>
    <row r="48" spans="1:4" ht="14.25" outlineLevel="2">
      <c r="A48" s="360" t="s">
        <v>302</v>
      </c>
      <c r="B48" s="361">
        <f>VLOOKUP(A48,'Open Int.'!$A$4:$O$197,2,FALSE)</f>
        <v>14427700</v>
      </c>
      <c r="C48" s="361">
        <f>VLOOKUP(A48,'Open Int.'!$A$4:$O$197,3,FALSE)</f>
        <v>-731150</v>
      </c>
      <c r="D48" s="362">
        <f t="shared" si="4"/>
        <v>-0.04823255062224377</v>
      </c>
    </row>
    <row r="49" spans="1:4" ht="14.25" outlineLevel="2">
      <c r="A49" s="360" t="s">
        <v>141</v>
      </c>
      <c r="B49" s="361">
        <f>VLOOKUP(A49,'Open Int.'!$A$4:$O$197,2,FALSE)</f>
        <v>40334400</v>
      </c>
      <c r="C49" s="361">
        <f>VLOOKUP(A49,'Open Int.'!$A$4:$O$197,3,FALSE)</f>
        <v>-1920000</v>
      </c>
      <c r="D49" s="362">
        <f t="shared" si="4"/>
        <v>-0.04543905486765875</v>
      </c>
    </row>
    <row r="50" spans="1:4" ht="14.25" outlineLevel="2">
      <c r="A50" s="360" t="s">
        <v>345</v>
      </c>
      <c r="B50" s="361">
        <f>VLOOKUP(A50,'Open Int.'!$A$4:$O$197,2,FALSE)</f>
        <v>9559550</v>
      </c>
      <c r="C50" s="361">
        <f>VLOOKUP(A50,'Open Int.'!$A$4:$O$197,3,FALSE)</f>
        <v>-350350</v>
      </c>
      <c r="D50" s="362">
        <f t="shared" si="4"/>
        <v>-0.03535353535353535</v>
      </c>
    </row>
    <row r="51" spans="1:4" ht="14.25" outlineLevel="2">
      <c r="A51" s="360" t="s">
        <v>344</v>
      </c>
      <c r="B51" s="361">
        <f>VLOOKUP(A51,'Open Int.'!$A$4:$O$197,2,FALSE)</f>
        <v>116700</v>
      </c>
      <c r="C51" s="361">
        <f>VLOOKUP(A51,'Open Int.'!$A$4:$O$197,3,FALSE)</f>
        <v>0</v>
      </c>
      <c r="D51" s="362">
        <f t="shared" si="4"/>
        <v>0</v>
      </c>
    </row>
    <row r="52" spans="1:4" ht="14.25" outlineLevel="2">
      <c r="A52" s="360" t="s">
        <v>346</v>
      </c>
      <c r="B52" s="361">
        <f>VLOOKUP(A52,'Open Int.'!$A$4:$O$197,2,FALSE)</f>
        <v>1785000</v>
      </c>
      <c r="C52" s="361">
        <f>VLOOKUP(A52,'Open Int.'!$A$4:$O$197,3,FALSE)</f>
        <v>-88750</v>
      </c>
      <c r="D52" s="362">
        <f t="shared" si="4"/>
        <v>-0.047364909939959975</v>
      </c>
    </row>
    <row r="53" spans="1:4" ht="14.25" outlineLevel="2">
      <c r="A53" s="360" t="s">
        <v>347</v>
      </c>
      <c r="B53" s="361">
        <f>VLOOKUP(A53,'Open Int.'!$A$4:$O$197,2,FALSE)</f>
        <v>865350</v>
      </c>
      <c r="C53" s="361">
        <f>VLOOKUP(A53,'Open Int.'!$A$4:$O$197,3,FALSE)</f>
        <v>95400</v>
      </c>
      <c r="D53" s="362">
        <f t="shared" si="4"/>
        <v>0.12390414962010521</v>
      </c>
    </row>
    <row r="54" spans="1:4" ht="15" outlineLevel="1">
      <c r="A54" s="358" t="s">
        <v>245</v>
      </c>
      <c r="B54" s="358">
        <f>SUM(B55:B63)</f>
        <v>34634352</v>
      </c>
      <c r="C54" s="358">
        <f>SUM(C55:C63)</f>
        <v>-1378916</v>
      </c>
      <c r="D54" s="363">
        <f aca="true" t="shared" si="5" ref="D54:D85">C54/(B54-C54)</f>
        <v>-0.03828911055780886</v>
      </c>
    </row>
    <row r="55" spans="1:4" ht="14.25" outlineLevel="1">
      <c r="A55" s="360" t="s">
        <v>134</v>
      </c>
      <c r="B55" s="361">
        <f>VLOOKUP(A55,'Open Int.'!$A$4:$O$197,2,FALSE)</f>
        <v>1864500</v>
      </c>
      <c r="C55" s="361">
        <f>VLOOKUP(A55,'Open Int.'!$A$4:$O$197,3,FALSE)</f>
        <v>66500</v>
      </c>
      <c r="D55" s="362">
        <f t="shared" si="5"/>
        <v>0.036985539488320354</v>
      </c>
    </row>
    <row r="56" spans="1:4" ht="14.25" outlineLevel="1">
      <c r="A56" s="360" t="s">
        <v>276</v>
      </c>
      <c r="B56" s="361">
        <f>VLOOKUP(A56,'Open Int.'!$A$4:$O$197,2,FALSE)</f>
        <v>953800</v>
      </c>
      <c r="C56" s="361">
        <f>VLOOKUP(A56,'Open Int.'!$A$4:$O$197,3,FALSE)</f>
        <v>8600</v>
      </c>
      <c r="D56" s="362">
        <f t="shared" si="5"/>
        <v>0.009098603470165044</v>
      </c>
    </row>
    <row r="57" spans="1:4" ht="14.25" outlineLevel="1">
      <c r="A57" s="360" t="s">
        <v>438</v>
      </c>
      <c r="B57" s="361">
        <f>VLOOKUP(A57,'Open Int.'!$A$4:$O$197,2,FALSE)</f>
        <v>661200</v>
      </c>
      <c r="C57" s="361">
        <f>VLOOKUP(A57,'Open Int.'!$A$4:$O$197,3,FALSE)</f>
        <v>-800</v>
      </c>
      <c r="D57" s="362">
        <f t="shared" si="5"/>
        <v>-0.0012084592145015106</v>
      </c>
    </row>
    <row r="58" spans="1:4" ht="14.25" outlineLevel="1">
      <c r="A58" s="360" t="s">
        <v>399</v>
      </c>
      <c r="B58" s="361">
        <f>VLOOKUP(A58,'Open Int.'!$A$4:$O$197,2,FALSE)</f>
        <v>1170000</v>
      </c>
      <c r="C58" s="361">
        <f>VLOOKUP(A58,'Open Int.'!$A$4:$O$197,3,FALSE)</f>
        <v>-102000</v>
      </c>
      <c r="D58" s="362">
        <f t="shared" si="5"/>
        <v>-0.08018867924528301</v>
      </c>
    </row>
    <row r="59" spans="1:4" ht="14.25">
      <c r="A59" s="360" t="s">
        <v>208</v>
      </c>
      <c r="B59" s="361">
        <f>VLOOKUP(A59,'Open Int.'!$A$4:$O$197,2,FALSE)</f>
        <v>3183000</v>
      </c>
      <c r="C59" s="361">
        <f>VLOOKUP(A59,'Open Int.'!$A$4:$O$197,3,FALSE)</f>
        <v>-26400</v>
      </c>
      <c r="D59" s="362">
        <f t="shared" si="5"/>
        <v>-0.008225836604972891</v>
      </c>
    </row>
    <row r="60" spans="1:4" ht="14.25" outlineLevel="1">
      <c r="A60" s="360" t="s">
        <v>439</v>
      </c>
      <c r="B60" s="361">
        <f>VLOOKUP(A60,'Open Int.'!$A$4:$O$197,2,FALSE)</f>
        <v>500500</v>
      </c>
      <c r="C60" s="361">
        <f>VLOOKUP(A60,'Open Int.'!$A$4:$O$197,3,FALSE)</f>
        <v>-9500</v>
      </c>
      <c r="D60" s="362">
        <f t="shared" si="5"/>
        <v>-0.018627450980392157</v>
      </c>
    </row>
    <row r="61" spans="1:4" ht="14.25">
      <c r="A61" s="360" t="s">
        <v>320</v>
      </c>
      <c r="B61" s="361">
        <f>VLOOKUP(A61,'Open Int.'!$A$4:$O$197,2,FALSE)</f>
        <v>16181000</v>
      </c>
      <c r="C61" s="361">
        <f>VLOOKUP(A61,'Open Int.'!$A$4:$O$197,3,FALSE)</f>
        <v>-858000</v>
      </c>
      <c r="D61" s="362">
        <f t="shared" si="5"/>
        <v>-0.05035506778566817</v>
      </c>
    </row>
    <row r="62" spans="1:4" ht="14.25">
      <c r="A62" s="360" t="s">
        <v>348</v>
      </c>
      <c r="B62" s="361">
        <f>VLOOKUP(A62,'Open Int.'!$A$4:$O$197,2,FALSE)</f>
        <v>8977500</v>
      </c>
      <c r="C62" s="361">
        <f>VLOOKUP(A62,'Open Int.'!$A$4:$O$197,3,FALSE)</f>
        <v>-526500</v>
      </c>
      <c r="D62" s="362">
        <f t="shared" si="5"/>
        <v>-0.05539772727272727</v>
      </c>
    </row>
    <row r="63" spans="1:4" ht="14.25" outlineLevel="1">
      <c r="A63" s="360" t="s">
        <v>246</v>
      </c>
      <c r="B63" s="361">
        <f>VLOOKUP(A63,'Open Int.'!$A$4:$O$197,2,FALSE)</f>
        <v>1142852</v>
      </c>
      <c r="C63" s="361">
        <f>VLOOKUP(A63,'Open Int.'!$A$4:$O$197,3,FALSE)</f>
        <v>69184</v>
      </c>
      <c r="D63" s="362">
        <f t="shared" si="5"/>
        <v>0.06443705130450009</v>
      </c>
    </row>
    <row r="64" spans="1:4" ht="15" outlineLevel="1">
      <c r="A64" s="358" t="s">
        <v>247</v>
      </c>
      <c r="B64" s="358">
        <f>SUM(B65:B72)</f>
        <v>31881589</v>
      </c>
      <c r="C64" s="358">
        <f>SUM(C65:C72)</f>
        <v>-1726970</v>
      </c>
      <c r="D64" s="363">
        <f t="shared" si="5"/>
        <v>-0.05138482729949832</v>
      </c>
    </row>
    <row r="65" spans="1:4" ht="14.25">
      <c r="A65" s="360" t="s">
        <v>0</v>
      </c>
      <c r="B65" s="361">
        <f>VLOOKUP(A65,'Open Int.'!$A$4:$O$197,2,FALSE)</f>
        <v>3158625</v>
      </c>
      <c r="C65" s="361">
        <f>VLOOKUP(A65,'Open Int.'!$A$4:$O$197,3,FALSE)</f>
        <v>207000</v>
      </c>
      <c r="D65" s="362">
        <f t="shared" si="5"/>
        <v>0.07013086011942574</v>
      </c>
    </row>
    <row r="66" spans="1:4" ht="14.25">
      <c r="A66" s="360" t="s">
        <v>442</v>
      </c>
      <c r="B66" s="361">
        <f>VLOOKUP(A66,'Open Int.'!$A$4:$O$197,2,FALSE)</f>
        <v>2023850</v>
      </c>
      <c r="C66" s="361">
        <f>VLOOKUP(A66,'Open Int.'!$A$4:$O$197,3,FALSE)</f>
        <v>-21250</v>
      </c>
      <c r="D66" s="362">
        <f t="shared" si="5"/>
        <v>-0.010390689941812137</v>
      </c>
    </row>
    <row r="67" spans="1:4" ht="14.25">
      <c r="A67" s="360" t="s">
        <v>220</v>
      </c>
      <c r="B67" s="361">
        <f>VLOOKUP(A67,'Open Int.'!$A$4:$O$197,2,FALSE)</f>
        <v>862400</v>
      </c>
      <c r="C67" s="361">
        <f>VLOOKUP(A67,'Open Int.'!$A$4:$O$197,3,FALSE)</f>
        <v>8272</v>
      </c>
      <c r="D67" s="362">
        <f t="shared" si="5"/>
        <v>0.009684731094168555</v>
      </c>
    </row>
    <row r="68" spans="1:4" ht="14.25">
      <c r="A68" s="360" t="s">
        <v>485</v>
      </c>
      <c r="B68" s="361">
        <f>VLOOKUP(A68,'Open Int.'!$A$4:$O$197,2,FALSE)</f>
        <v>17984764</v>
      </c>
      <c r="C68" s="361">
        <f>VLOOKUP(A68,'Open Int.'!$A$4:$O$197,3,FALSE)</f>
        <v>-1063992</v>
      </c>
      <c r="D68" s="362">
        <f t="shared" si="5"/>
        <v>-0.055856245940679804</v>
      </c>
    </row>
    <row r="69" spans="1:4" ht="14.25" outlineLevel="1">
      <c r="A69" s="360" t="s">
        <v>349</v>
      </c>
      <c r="B69" s="361">
        <f>VLOOKUP(A69,'Open Int.'!$A$4:$O$197,2,FALSE)</f>
        <v>5720250</v>
      </c>
      <c r="C69" s="361">
        <f>VLOOKUP(A69,'Open Int.'!$A$4:$O$197,3,FALSE)</f>
        <v>-620600</v>
      </c>
      <c r="D69" s="362">
        <f t="shared" si="5"/>
        <v>-0.0978733135147496</v>
      </c>
    </row>
    <row r="70" spans="1:4" ht="14.25" outlineLevel="1">
      <c r="A70" s="360" t="s">
        <v>314</v>
      </c>
      <c r="B70" s="361">
        <f>VLOOKUP(A70,'Open Int.'!$A$4:$O$197,2,FALSE)</f>
        <v>1295700</v>
      </c>
      <c r="C70" s="361">
        <f>VLOOKUP(A70,'Open Int.'!$A$4:$O$197,3,FALSE)</f>
        <v>-214200</v>
      </c>
      <c r="D70" s="362">
        <f t="shared" si="5"/>
        <v>-0.14186369958275383</v>
      </c>
    </row>
    <row r="71" spans="1:4" ht="14.25">
      <c r="A71" s="360" t="s">
        <v>443</v>
      </c>
      <c r="B71" s="361">
        <f>VLOOKUP(A71,'Open Int.'!$A$4:$O$197,2,FALSE)</f>
        <v>54000</v>
      </c>
      <c r="C71" s="361">
        <f>VLOOKUP(A71,'Open Int.'!$A$4:$O$197,3,FALSE)</f>
        <v>-1200</v>
      </c>
      <c r="D71" s="362">
        <f t="shared" si="5"/>
        <v>-0.021739130434782608</v>
      </c>
    </row>
    <row r="72" spans="1:4" ht="14.25" outlineLevel="1">
      <c r="A72" s="360" t="s">
        <v>324</v>
      </c>
      <c r="B72" s="361">
        <f>VLOOKUP(A72,'Open Int.'!$A$4:$O$197,2,FALSE)</f>
        <v>782000</v>
      </c>
      <c r="C72" s="361">
        <f>VLOOKUP(A72,'Open Int.'!$A$4:$O$197,3,FALSE)</f>
        <v>-21000</v>
      </c>
      <c r="D72" s="362">
        <f t="shared" si="5"/>
        <v>-0.026151930261519303</v>
      </c>
    </row>
    <row r="73" spans="1:4" ht="15" outlineLevel="1">
      <c r="A73" s="358" t="s">
        <v>265</v>
      </c>
      <c r="B73" s="358">
        <f>SUM(B74:B80)</f>
        <v>77992350</v>
      </c>
      <c r="C73" s="358">
        <f>SUM(C74:C80)</f>
        <v>-4713800</v>
      </c>
      <c r="D73" s="363">
        <f t="shared" si="5"/>
        <v>-0.05699455240027495</v>
      </c>
    </row>
    <row r="74" spans="1:4" ht="14.25">
      <c r="A74" s="360" t="s">
        <v>440</v>
      </c>
      <c r="B74" s="361">
        <f>VLOOKUP(A74,'Open Int.'!$A$4:$O$197,2,FALSE)</f>
        <v>19354500</v>
      </c>
      <c r="C74" s="361">
        <f>VLOOKUP(A74,'Open Int.'!$A$4:$O$197,3,FALSE)</f>
        <v>-158400</v>
      </c>
      <c r="D74" s="362">
        <f t="shared" si="5"/>
        <v>-0.008117706747843734</v>
      </c>
    </row>
    <row r="75" spans="1:4" ht="14.25">
      <c r="A75" s="360" t="s">
        <v>377</v>
      </c>
      <c r="B75" s="361">
        <f>VLOOKUP(A75,'Open Int.'!$A$4:$O$197,2,FALSE)</f>
        <v>7783200</v>
      </c>
      <c r="C75" s="361">
        <f>VLOOKUP(A75,'Open Int.'!$A$4:$O$197,3,FALSE)</f>
        <v>-131100</v>
      </c>
      <c r="D75" s="362">
        <f t="shared" si="5"/>
        <v>-0.016564952048823016</v>
      </c>
    </row>
    <row r="76" spans="1:4" ht="14.25">
      <c r="A76" s="360" t="s">
        <v>166</v>
      </c>
      <c r="B76" s="361">
        <f>VLOOKUP(A76,'Open Int.'!$A$4:$O$197,2,FALSE)</f>
        <v>2888050</v>
      </c>
      <c r="C76" s="361">
        <f>VLOOKUP(A76,'Open Int.'!$A$4:$O$197,3,FALSE)</f>
        <v>-174050</v>
      </c>
      <c r="D76" s="362">
        <f t="shared" si="5"/>
        <v>-0.05684007707129094</v>
      </c>
    </row>
    <row r="77" spans="1:4" ht="14.25">
      <c r="A77" s="360" t="s">
        <v>313</v>
      </c>
      <c r="B77" s="361">
        <f>VLOOKUP(A77,'Open Int.'!$A$4:$O$197,2,FALSE)</f>
        <v>3001600</v>
      </c>
      <c r="C77" s="361">
        <f>VLOOKUP(A77,'Open Int.'!$A$4:$O$197,3,FALSE)</f>
        <v>-105000</v>
      </c>
      <c r="D77" s="362">
        <f t="shared" si="5"/>
        <v>-0.0337990085624155</v>
      </c>
    </row>
    <row r="78" spans="1:4" ht="14.25" outlineLevel="1">
      <c r="A78" s="360" t="s">
        <v>378</v>
      </c>
      <c r="B78" s="361">
        <f>VLOOKUP(A78,'Open Int.'!$A$4:$O$197,2,FALSE)</f>
        <v>40880000</v>
      </c>
      <c r="C78" s="361">
        <f>VLOOKUP(A78,'Open Int.'!$A$4:$O$197,3,FALSE)</f>
        <v>-4158000</v>
      </c>
      <c r="D78" s="362">
        <f t="shared" si="5"/>
        <v>-0.0923220391669257</v>
      </c>
    </row>
    <row r="79" spans="1:4" ht="14.25" outlineLevel="1">
      <c r="A79" s="360" t="s">
        <v>379</v>
      </c>
      <c r="B79" s="361">
        <f>VLOOKUP(A79,'Open Int.'!$A$4:$O$197,2,FALSE)</f>
        <v>3898800</v>
      </c>
      <c r="C79" s="361">
        <f>VLOOKUP(A79,'Open Int.'!$A$4:$O$197,3,FALSE)</f>
        <v>33750</v>
      </c>
      <c r="D79" s="362">
        <f t="shared" si="5"/>
        <v>0.008732099196646874</v>
      </c>
    </row>
    <row r="80" spans="1:4" ht="14.25" outlineLevel="1">
      <c r="A80" s="360" t="s">
        <v>441</v>
      </c>
      <c r="B80" s="361">
        <f>VLOOKUP(A80,'Open Int.'!$A$4:$O$197,2,FALSE)</f>
        <v>186200</v>
      </c>
      <c r="C80" s="361">
        <f>VLOOKUP(A80,'Open Int.'!$A$4:$O$197,3,FALSE)</f>
        <v>-21000</v>
      </c>
      <c r="D80" s="362">
        <f t="shared" si="5"/>
        <v>-0.10135135135135136</v>
      </c>
    </row>
    <row r="81" spans="1:4" ht="15" outlineLevel="1">
      <c r="A81" s="358" t="s">
        <v>248</v>
      </c>
      <c r="B81" s="358">
        <f>SUM(B82:B87)</f>
        <v>47547984</v>
      </c>
      <c r="C81" s="358">
        <f>SUM(C82:C87)</f>
        <v>2443782</v>
      </c>
      <c r="D81" s="363">
        <f t="shared" si="5"/>
        <v>0.054180805593234974</v>
      </c>
    </row>
    <row r="82" spans="1:4" ht="14.25">
      <c r="A82" s="360" t="s">
        <v>249</v>
      </c>
      <c r="B82" s="361">
        <f>VLOOKUP(A82,'Open Int.'!$A$4:$O$197,2,FALSE)</f>
        <v>1424850</v>
      </c>
      <c r="C82" s="361">
        <f>VLOOKUP(A82,'Open Int.'!$A$4:$O$197,3,FALSE)</f>
        <v>-144900</v>
      </c>
      <c r="D82" s="362">
        <f t="shared" si="5"/>
        <v>-0.09230769230769231</v>
      </c>
    </row>
    <row r="83" spans="1:4" ht="14.25" outlineLevel="1">
      <c r="A83" s="360" t="s">
        <v>139</v>
      </c>
      <c r="B83" s="361">
        <f>VLOOKUP(A83,'Open Int.'!$A$4:$O$197,2,FALSE)</f>
        <v>6693300</v>
      </c>
      <c r="C83" s="361">
        <f>VLOOKUP(A83,'Open Int.'!$A$4:$O$197,3,FALSE)</f>
        <v>637200</v>
      </c>
      <c r="D83" s="362">
        <f t="shared" si="5"/>
        <v>0.10521622826571556</v>
      </c>
    </row>
    <row r="84" spans="1:4" ht="14.25" outlineLevel="1">
      <c r="A84" s="360" t="s">
        <v>483</v>
      </c>
      <c r="B84" s="361">
        <f>VLOOKUP(A84,'Open Int.'!$A$4:$O$197,2,FALSE)</f>
        <v>15353000</v>
      </c>
      <c r="C84" s="361">
        <f>VLOOKUP(A84,'Open Int.'!$A$4:$O$197,3,FALSE)</f>
        <v>1396000</v>
      </c>
      <c r="D84" s="362">
        <f t="shared" si="5"/>
        <v>0.10002149459052805</v>
      </c>
    </row>
    <row r="85" spans="1:4" ht="14.25" outlineLevel="1">
      <c r="A85" s="360" t="s">
        <v>6</v>
      </c>
      <c r="B85" s="361">
        <f>VLOOKUP(A85,'Open Int.'!$A$4:$O$197,2,FALSE)</f>
        <v>20909250</v>
      </c>
      <c r="C85" s="361">
        <f>VLOOKUP(A85,'Open Int.'!$A$4:$O$197,3,FALSE)</f>
        <v>882000</v>
      </c>
      <c r="D85" s="362">
        <f t="shared" si="5"/>
        <v>0.044039995506122906</v>
      </c>
    </row>
    <row r="86" spans="1:4" ht="14.25" outlineLevel="1">
      <c r="A86" s="360" t="s">
        <v>350</v>
      </c>
      <c r="B86" s="361">
        <f>VLOOKUP(A86,'Open Int.'!$A$4:$O$197,2,FALSE)</f>
        <v>1691800</v>
      </c>
      <c r="C86" s="361">
        <f>VLOOKUP(A86,'Open Int.'!$A$4:$O$197,3,FALSE)</f>
        <v>-63250</v>
      </c>
      <c r="D86" s="362">
        <f aca="true" t="shared" si="6" ref="D86:D117">C86/(B86-C86)</f>
        <v>-0.03603885929175807</v>
      </c>
    </row>
    <row r="87" spans="1:4" ht="14.25" outlineLevel="1">
      <c r="A87" s="360" t="s">
        <v>250</v>
      </c>
      <c r="B87" s="361">
        <f>VLOOKUP(A87,'Open Int.'!$A$4:$O$197,2,FALSE)</f>
        <v>1475784</v>
      </c>
      <c r="C87" s="361">
        <f>VLOOKUP(A87,'Open Int.'!$A$4:$O$197,3,FALSE)</f>
        <v>-263268</v>
      </c>
      <c r="D87" s="362">
        <f t="shared" si="6"/>
        <v>-0.1513859275053305</v>
      </c>
    </row>
    <row r="88" spans="1:4" ht="15" outlineLevel="1">
      <c r="A88" s="358" t="s">
        <v>251</v>
      </c>
      <c r="B88" s="358">
        <f>SUM(B89:B102)</f>
        <v>60167150</v>
      </c>
      <c r="C88" s="358">
        <f>SUM(C89:C102)</f>
        <v>1892075</v>
      </c>
      <c r="D88" s="363">
        <f t="shared" si="6"/>
        <v>0.032467997681684665</v>
      </c>
    </row>
    <row r="89" spans="1:4" ht="14.25" outlineLevel="1">
      <c r="A89" s="360" t="s">
        <v>447</v>
      </c>
      <c r="B89" s="361">
        <f>VLOOKUP(A89,'Open Int.'!$A$4:$O$197,2,FALSE)</f>
        <v>307500</v>
      </c>
      <c r="C89" s="361">
        <f>VLOOKUP(A89,'Open Int.'!$A$4:$O$197,3,FALSE)</f>
        <v>-75450</v>
      </c>
      <c r="D89" s="362">
        <f t="shared" si="6"/>
        <v>-0.19702311006658832</v>
      </c>
    </row>
    <row r="90" spans="1:4" ht="14.25" outlineLevel="1">
      <c r="A90" s="360" t="s">
        <v>448</v>
      </c>
      <c r="B90" s="361">
        <f>VLOOKUP(A90,'Open Int.'!$A$4:$O$197,2,FALSE)</f>
        <v>903150</v>
      </c>
      <c r="C90" s="361">
        <f>VLOOKUP(A90,'Open Int.'!$A$4:$O$197,3,FALSE)</f>
        <v>-30300</v>
      </c>
      <c r="D90" s="362">
        <f t="shared" si="6"/>
        <v>-0.032460228185762496</v>
      </c>
    </row>
    <row r="91" spans="1:4" ht="14.25">
      <c r="A91" s="360" t="s">
        <v>351</v>
      </c>
      <c r="B91" s="361">
        <f>VLOOKUP(A91,'Open Int.'!$A$4:$O$197,2,FALSE)</f>
        <v>4330300</v>
      </c>
      <c r="C91" s="361">
        <f>VLOOKUP(A91,'Open Int.'!$A$4:$O$197,3,FALSE)</f>
        <v>342550</v>
      </c>
      <c r="D91" s="362">
        <f t="shared" si="6"/>
        <v>0.08590057049714751</v>
      </c>
    </row>
    <row r="92" spans="1:4" ht="14.25">
      <c r="A92" s="360" t="s">
        <v>425</v>
      </c>
      <c r="B92" s="361">
        <f>VLOOKUP(A92,'Open Int.'!$A$4:$O$197,2,FALSE)</f>
        <v>402750</v>
      </c>
      <c r="C92" s="361">
        <f>VLOOKUP(A92,'Open Int.'!$A$4:$O$197,3,FALSE)</f>
        <v>-8500</v>
      </c>
      <c r="D92" s="362">
        <f t="shared" si="6"/>
        <v>-0.02066869300911854</v>
      </c>
    </row>
    <row r="93" spans="1:4" ht="14.25" outlineLevel="1">
      <c r="A93" s="360" t="s">
        <v>352</v>
      </c>
      <c r="B93" s="361">
        <f>VLOOKUP(A93,'Open Int.'!$A$4:$O$197,2,FALSE)</f>
        <v>5064700</v>
      </c>
      <c r="C93" s="361">
        <f>VLOOKUP(A93,'Open Int.'!$A$4:$O$197,3,FALSE)</f>
        <v>415200</v>
      </c>
      <c r="D93" s="362">
        <f t="shared" si="6"/>
        <v>0.08929992472308851</v>
      </c>
    </row>
    <row r="94" spans="1:4" ht="14.25" outlineLevel="1">
      <c r="A94" s="360" t="s">
        <v>449</v>
      </c>
      <c r="B94" s="361">
        <f>VLOOKUP(A94,'Open Int.'!$A$4:$O$197,2,FALSE)</f>
        <v>3428700</v>
      </c>
      <c r="C94" s="361">
        <f>VLOOKUP(A94,'Open Int.'!$A$4:$O$197,3,FALSE)</f>
        <v>-50325</v>
      </c>
      <c r="D94" s="362">
        <f t="shared" si="6"/>
        <v>-0.014465259663267727</v>
      </c>
    </row>
    <row r="95" spans="1:4" ht="14.25" outlineLevel="1">
      <c r="A95" s="360" t="s">
        <v>275</v>
      </c>
      <c r="B95" s="361">
        <f>VLOOKUP(A95,'Open Int.'!$A$4:$O$197,2,FALSE)</f>
        <v>6000000</v>
      </c>
      <c r="C95" s="361">
        <f>VLOOKUP(A95,'Open Int.'!$A$4:$O$197,3,FALSE)</f>
        <v>-396000</v>
      </c>
      <c r="D95" s="362">
        <f t="shared" si="6"/>
        <v>-0.06191369606003752</v>
      </c>
    </row>
    <row r="96" spans="1:4" ht="14.25" outlineLevel="1">
      <c r="A96" s="360" t="s">
        <v>252</v>
      </c>
      <c r="B96" s="361">
        <f>VLOOKUP(A96,'Open Int.'!$A$4:$O$197,2,FALSE)</f>
        <v>5736900</v>
      </c>
      <c r="C96" s="361">
        <f>VLOOKUP(A96,'Open Int.'!$A$4:$O$197,3,FALSE)</f>
        <v>-63700</v>
      </c>
      <c r="D96" s="362">
        <f t="shared" si="6"/>
        <v>-0.010981622590766472</v>
      </c>
    </row>
    <row r="97" spans="1:4" ht="14.25" outlineLevel="1">
      <c r="A97" s="360" t="s">
        <v>253</v>
      </c>
      <c r="B97" s="361">
        <f>VLOOKUP(A97,'Open Int.'!$A$4:$O$197,2,FALSE)</f>
        <v>6286000</v>
      </c>
      <c r="C97" s="361">
        <f>VLOOKUP(A97,'Open Int.'!$A$4:$O$197,3,FALSE)</f>
        <v>-119000</v>
      </c>
      <c r="D97" s="362">
        <f t="shared" si="6"/>
        <v>-0.018579234972677595</v>
      </c>
    </row>
    <row r="98" spans="1:4" ht="14.25" outlineLevel="1">
      <c r="A98" s="360" t="s">
        <v>450</v>
      </c>
      <c r="B98" s="361">
        <f>VLOOKUP(A98,'Open Int.'!$A$4:$O$197,2,FALSE)</f>
        <v>553500</v>
      </c>
      <c r="C98" s="361">
        <f>VLOOKUP(A98,'Open Int.'!$A$4:$O$197,3,FALSE)</f>
        <v>-50400</v>
      </c>
      <c r="D98" s="362">
        <f t="shared" si="6"/>
        <v>-0.08345752608047691</v>
      </c>
    </row>
    <row r="99" spans="1:4" ht="14.25" outlineLevel="1">
      <c r="A99" s="360" t="s">
        <v>353</v>
      </c>
      <c r="B99" s="361">
        <f>VLOOKUP(A99,'Open Int.'!$A$4:$O$197,2,FALSE)</f>
        <v>10180800</v>
      </c>
      <c r="C99" s="361">
        <f>VLOOKUP(A99,'Open Int.'!$A$4:$O$197,3,FALSE)</f>
        <v>351600</v>
      </c>
      <c r="D99" s="362">
        <f t="shared" si="6"/>
        <v>0.03577096813575876</v>
      </c>
    </row>
    <row r="100" spans="1:4" ht="14.25" outlineLevel="1">
      <c r="A100" s="360" t="s">
        <v>451</v>
      </c>
      <c r="B100" s="361">
        <f>VLOOKUP(A100,'Open Int.'!$A$4:$O$197,2,FALSE)</f>
        <v>2842350</v>
      </c>
      <c r="C100" s="361">
        <f>VLOOKUP(A100,'Open Int.'!$A$4:$O$197,3,FALSE)</f>
        <v>-98700</v>
      </c>
      <c r="D100" s="362">
        <f t="shared" si="6"/>
        <v>-0.03355944305605141</v>
      </c>
    </row>
    <row r="101" spans="1:4" ht="14.25" outlineLevel="1">
      <c r="A101" s="360" t="s">
        <v>118</v>
      </c>
      <c r="B101" s="361">
        <f>VLOOKUP(A101,'Open Int.'!$A$4:$O$197,2,FALSE)</f>
        <v>5574500</v>
      </c>
      <c r="C101" s="361">
        <f>VLOOKUP(A101,'Open Int.'!$A$4:$O$197,3,FALSE)</f>
        <v>738500</v>
      </c>
      <c r="D101" s="362">
        <f t="shared" si="6"/>
        <v>0.15270885028949546</v>
      </c>
    </row>
    <row r="102" spans="1:4" ht="14.25" outlineLevel="1">
      <c r="A102" s="360" t="s">
        <v>254</v>
      </c>
      <c r="B102" s="361">
        <f>VLOOKUP(A102,'Open Int.'!$A$4:$O$197,2,FALSE)</f>
        <v>8556000</v>
      </c>
      <c r="C102" s="361">
        <f>VLOOKUP(A102,'Open Int.'!$A$4:$O$197,3,FALSE)</f>
        <v>936600</v>
      </c>
      <c r="D102" s="362">
        <f t="shared" si="6"/>
        <v>0.12292306480825262</v>
      </c>
    </row>
    <row r="103" spans="1:4" ht="15">
      <c r="A103" s="358" t="s">
        <v>271</v>
      </c>
      <c r="B103" s="358">
        <f>SUM(B104:B116)</f>
        <v>59725300</v>
      </c>
      <c r="C103" s="358">
        <f>SUM(C104:C116)</f>
        <v>-1504000</v>
      </c>
      <c r="D103" s="363">
        <f t="shared" si="6"/>
        <v>-0.024563403468600815</v>
      </c>
    </row>
    <row r="104" spans="1:4" ht="14.25">
      <c r="A104" s="360" t="s">
        <v>433</v>
      </c>
      <c r="B104" s="361">
        <f>VLOOKUP(A104,'Open Int.'!$A$4:$O$197,2,FALSE)</f>
        <v>1510600</v>
      </c>
      <c r="C104" s="361">
        <f>VLOOKUP(A104,'Open Int.'!$A$4:$O$197,3,FALSE)</f>
        <v>-40950</v>
      </c>
      <c r="D104" s="362">
        <f t="shared" si="6"/>
        <v>-0.026392961876832845</v>
      </c>
    </row>
    <row r="105" spans="1:4" ht="14.25">
      <c r="A105" s="360" t="s">
        <v>475</v>
      </c>
      <c r="B105" s="361">
        <f>VLOOKUP(A105,'Open Int.'!$A$4:$O$197,2,FALSE)</f>
        <v>14652800</v>
      </c>
      <c r="C105" s="361">
        <f>VLOOKUP(A105,'Open Int.'!$A$4:$O$197,3,FALSE)</f>
        <v>-101200</v>
      </c>
      <c r="D105" s="362">
        <f>C105/(B105-C105)</f>
        <v>-0.00685915683882337</v>
      </c>
    </row>
    <row r="106" spans="1:4" ht="14.25">
      <c r="A106" s="360" t="s">
        <v>434</v>
      </c>
      <c r="B106" s="361">
        <f>VLOOKUP(A106,'Open Int.'!$A$4:$O$197,2,FALSE)</f>
        <v>619150</v>
      </c>
      <c r="C106" s="361">
        <f>VLOOKUP(A106,'Open Int.'!$A$4:$O$197,3,FALSE)</f>
        <v>-19950</v>
      </c>
      <c r="D106" s="362">
        <f t="shared" si="6"/>
        <v>-0.0312157721796276</v>
      </c>
    </row>
    <row r="107" spans="1:4" ht="14.25">
      <c r="A107" s="360" t="s">
        <v>385</v>
      </c>
      <c r="B107" s="361">
        <f>VLOOKUP(A107,'Open Int.'!$A$4:$O$197,2,FALSE)</f>
        <v>8370000</v>
      </c>
      <c r="C107" s="361">
        <f>VLOOKUP(A107,'Open Int.'!$A$4:$O$197,3,FALSE)</f>
        <v>181000</v>
      </c>
      <c r="D107" s="362">
        <f t="shared" si="6"/>
        <v>0.02210282085724753</v>
      </c>
    </row>
    <row r="108" spans="1:4" ht="14.25">
      <c r="A108" s="360" t="s">
        <v>287</v>
      </c>
      <c r="B108" s="361">
        <f>VLOOKUP(A108,'Open Int.'!$A$4:$O$197,2,FALSE)</f>
        <v>2555000</v>
      </c>
      <c r="C108" s="361">
        <f>VLOOKUP(A108,'Open Int.'!$A$4:$O$197,3,FALSE)</f>
        <v>47600</v>
      </c>
      <c r="D108" s="362">
        <f t="shared" si="6"/>
        <v>0.018983807928531545</v>
      </c>
    </row>
    <row r="109" spans="1:4" ht="14.25">
      <c r="A109" s="360" t="s">
        <v>484</v>
      </c>
      <c r="B109" s="361">
        <f>VLOOKUP(A109,'Open Int.'!$A$4:$O$197,2,FALSE)</f>
        <v>8492000</v>
      </c>
      <c r="C109" s="361">
        <f>VLOOKUP(A109,'Open Int.'!$A$4:$O$197,3,FALSE)</f>
        <v>-389600</v>
      </c>
      <c r="D109" s="362">
        <f>C109/(B109-C109)</f>
        <v>-0.04386597009547829</v>
      </c>
    </row>
    <row r="110" spans="1:4" ht="14.25">
      <c r="A110" s="360" t="s">
        <v>384</v>
      </c>
      <c r="B110" s="361">
        <f>VLOOKUP(A110,'Open Int.'!$A$4:$O$197,2,FALSE)</f>
        <v>4505500</v>
      </c>
      <c r="C110" s="361">
        <f>VLOOKUP(A110,'Open Int.'!$A$4:$O$197,3,FALSE)</f>
        <v>-397000</v>
      </c>
      <c r="D110" s="362">
        <f t="shared" si="6"/>
        <v>-0.08097909229984701</v>
      </c>
    </row>
    <row r="111" spans="1:4" ht="14.25">
      <c r="A111" s="360" t="s">
        <v>270</v>
      </c>
      <c r="B111" s="361">
        <f>VLOOKUP(A111,'Open Int.'!$A$4:$O$197,2,FALSE)</f>
        <v>2907850</v>
      </c>
      <c r="C111" s="361">
        <f>VLOOKUP(A111,'Open Int.'!$A$4:$O$197,3,FALSE)</f>
        <v>-289000</v>
      </c>
      <c r="D111" s="362">
        <f t="shared" si="6"/>
        <v>-0.0904014889657006</v>
      </c>
    </row>
    <row r="112" spans="1:4" ht="14.25">
      <c r="A112" s="360" t="s">
        <v>319</v>
      </c>
      <c r="B112" s="361">
        <f>VLOOKUP(A112,'Open Int.'!$A$4:$O$197,2,FALSE)</f>
        <v>2585000</v>
      </c>
      <c r="C112" s="361">
        <f>VLOOKUP(A112,'Open Int.'!$A$4:$O$197,3,FALSE)</f>
        <v>-96000</v>
      </c>
      <c r="D112" s="362">
        <f t="shared" si="6"/>
        <v>-0.03580753450205147</v>
      </c>
    </row>
    <row r="113" spans="1:4" ht="14.25">
      <c r="A113" s="360" t="s">
        <v>272</v>
      </c>
      <c r="B113" s="361">
        <f>VLOOKUP(A113,'Open Int.'!$A$4:$O$197,2,FALSE)</f>
        <v>5707800</v>
      </c>
      <c r="C113" s="361">
        <f>VLOOKUP(A113,'Open Int.'!$A$4:$O$197,3,FALSE)</f>
        <v>-95200</v>
      </c>
      <c r="D113" s="362">
        <f t="shared" si="6"/>
        <v>-0.016405307599517492</v>
      </c>
    </row>
    <row r="114" spans="1:4" ht="14.25">
      <c r="A114" s="360" t="s">
        <v>435</v>
      </c>
      <c r="B114" s="361">
        <f>VLOOKUP(A114,'Open Int.'!$A$4:$O$197,2,FALSE)</f>
        <v>1068650</v>
      </c>
      <c r="C114" s="361">
        <f>VLOOKUP(A114,'Open Int.'!$A$4:$O$197,3,FALSE)</f>
        <v>-34100</v>
      </c>
      <c r="D114" s="362">
        <f t="shared" si="6"/>
        <v>-0.030922693266832918</v>
      </c>
    </row>
    <row r="115" spans="1:4" ht="14.25">
      <c r="A115" s="360" t="s">
        <v>273</v>
      </c>
      <c r="B115" s="361">
        <f>VLOOKUP(A115,'Open Int.'!$A$4:$O$197,2,FALSE)</f>
        <v>672350</v>
      </c>
      <c r="C115" s="361">
        <f>VLOOKUP(A115,'Open Int.'!$A$4:$O$197,3,FALSE)</f>
        <v>-23450</v>
      </c>
      <c r="D115" s="362">
        <f t="shared" si="6"/>
        <v>-0.03370221327967807</v>
      </c>
    </row>
    <row r="116" spans="1:4" ht="14.25">
      <c r="A116" s="360" t="s">
        <v>436</v>
      </c>
      <c r="B116" s="361">
        <f>VLOOKUP(A116,'Open Int.'!$A$4:$O$197,2,FALSE)</f>
        <v>6078600</v>
      </c>
      <c r="C116" s="361">
        <f>VLOOKUP(A116,'Open Int.'!$A$4:$O$197,3,FALSE)</f>
        <v>-246150</v>
      </c>
      <c r="D116" s="362">
        <f t="shared" si="6"/>
        <v>-0.038918534329420135</v>
      </c>
    </row>
    <row r="117" spans="1:4" ht="15" outlineLevel="1">
      <c r="A117" s="358" t="s">
        <v>261</v>
      </c>
      <c r="B117" s="358">
        <f>SUM(B119:B121)</f>
        <v>9642500</v>
      </c>
      <c r="C117" s="358">
        <f>SUM(C119:C121)</f>
        <v>230800</v>
      </c>
      <c r="D117" s="363">
        <f t="shared" si="6"/>
        <v>0.024522668593346578</v>
      </c>
    </row>
    <row r="118" spans="1:4" ht="14.25" outlineLevel="1">
      <c r="A118" s="360" t="s">
        <v>437</v>
      </c>
      <c r="B118" s="361"/>
      <c r="C118" s="361"/>
      <c r="D118" s="362"/>
    </row>
    <row r="119" spans="1:4" ht="14.25">
      <c r="A119" s="360" t="s">
        <v>171</v>
      </c>
      <c r="B119" s="361">
        <f>VLOOKUP(A119,'Open Int.'!$A$4:$O$197,2,FALSE)</f>
        <v>4915900</v>
      </c>
      <c r="C119" s="361">
        <f>VLOOKUP(A119,'Open Int.'!$A$4:$O$197,3,FALSE)</f>
        <v>-93500</v>
      </c>
      <c r="D119" s="362">
        <f aca="true" t="shared" si="7" ref="D119:D150">C119/(B119-C119)</f>
        <v>-0.018664909969257796</v>
      </c>
    </row>
    <row r="120" spans="1:4" ht="14.25" outlineLevel="1">
      <c r="A120" s="360" t="s">
        <v>374</v>
      </c>
      <c r="B120" s="361">
        <f>VLOOKUP(A120,'Open Int.'!$A$4:$O$197,2,FALSE)</f>
        <v>1280500</v>
      </c>
      <c r="C120" s="361">
        <f>VLOOKUP(A120,'Open Int.'!$A$4:$O$197,3,FALSE)</f>
        <v>-21500</v>
      </c>
      <c r="D120" s="362">
        <f t="shared" si="7"/>
        <v>-0.01651305683563748</v>
      </c>
    </row>
    <row r="121" spans="1:4" ht="14.25" outlineLevel="1">
      <c r="A121" s="360" t="s">
        <v>389</v>
      </c>
      <c r="B121" s="361">
        <f>VLOOKUP(A121,'Open Int.'!$A$4:$O$197,2,FALSE)</f>
        <v>3446100</v>
      </c>
      <c r="C121" s="361">
        <f>VLOOKUP(A121,'Open Int.'!$A$4:$O$197,3,FALSE)</f>
        <v>345800</v>
      </c>
      <c r="D121" s="362">
        <f t="shared" si="7"/>
        <v>0.11153759313614811</v>
      </c>
    </row>
    <row r="122" spans="1:4" ht="15" outlineLevel="1">
      <c r="A122" s="358" t="s">
        <v>260</v>
      </c>
      <c r="B122" s="358">
        <f>SUM(B123:B132)</f>
        <v>95195976</v>
      </c>
      <c r="C122" s="358">
        <f>SUM(C123:C132)</f>
        <v>3848682</v>
      </c>
      <c r="D122" s="363">
        <f t="shared" si="7"/>
        <v>0.042132413905988285</v>
      </c>
    </row>
    <row r="123" spans="1:4" ht="14.25">
      <c r="A123" s="360" t="s">
        <v>458</v>
      </c>
      <c r="B123" s="361">
        <f>VLOOKUP(A123,'Open Int.'!$A$4:$O$197,2,FALSE)</f>
        <v>32729400</v>
      </c>
      <c r="C123" s="361">
        <f>VLOOKUP(A123,'Open Int.'!$A$4:$O$197,3,FALSE)</f>
        <v>-338140</v>
      </c>
      <c r="D123" s="362">
        <f t="shared" si="7"/>
        <v>-0.010225737989581324</v>
      </c>
    </row>
    <row r="124" spans="1:4" ht="14.25" outlineLevel="1">
      <c r="A124" s="360" t="s">
        <v>367</v>
      </c>
      <c r="B124" s="361">
        <f>VLOOKUP(A124,'Open Int.'!$A$4:$O$197,2,FALSE)</f>
        <v>9146000</v>
      </c>
      <c r="C124" s="361">
        <f>VLOOKUP(A124,'Open Int.'!$A$4:$O$197,3,FALSE)</f>
        <v>-62000</v>
      </c>
      <c r="D124" s="362">
        <f t="shared" si="7"/>
        <v>-0.006733275412684622</v>
      </c>
    </row>
    <row r="125" spans="1:4" ht="14.25" outlineLevel="1">
      <c r="A125" s="360" t="s">
        <v>322</v>
      </c>
      <c r="B125" s="361">
        <f>VLOOKUP(A125,'Open Int.'!$A$4:$O$197,2,FALSE)</f>
        <v>1105650</v>
      </c>
      <c r="C125" s="361">
        <f>VLOOKUP(A125,'Open Int.'!$A$4:$O$197,3,FALSE)</f>
        <v>17100</v>
      </c>
      <c r="D125" s="362">
        <f t="shared" si="7"/>
        <v>0.015708970649028525</v>
      </c>
    </row>
    <row r="126" spans="1:4" ht="14.25" outlineLevel="1">
      <c r="A126" s="360" t="s">
        <v>315</v>
      </c>
      <c r="B126" s="361">
        <f>VLOOKUP(A126,'Open Int.'!$A$4:$O$197,2,FALSE)</f>
        <v>1645050</v>
      </c>
      <c r="C126" s="361">
        <f>VLOOKUP(A126,'Open Int.'!$A$4:$O$197,3,FALSE)</f>
        <v>33000</v>
      </c>
      <c r="D126" s="362">
        <f t="shared" si="7"/>
        <v>0.02047082906857728</v>
      </c>
    </row>
    <row r="127" spans="1:4" ht="14.25" outlineLevel="1">
      <c r="A127" s="360" t="s">
        <v>368</v>
      </c>
      <c r="B127" s="361">
        <f>VLOOKUP(A127,'Open Int.'!$A$4:$O$197,2,FALSE)</f>
        <v>170750</v>
      </c>
      <c r="C127" s="361">
        <f>VLOOKUP(A127,'Open Int.'!$A$4:$O$197,3,FALSE)</f>
        <v>-11750</v>
      </c>
      <c r="D127" s="362">
        <f t="shared" si="7"/>
        <v>-0.06438356164383562</v>
      </c>
    </row>
    <row r="128" spans="1:4" ht="14.25" outlineLevel="1">
      <c r="A128" s="360" t="s">
        <v>369</v>
      </c>
      <c r="B128" s="361">
        <f>VLOOKUP(A128,'Open Int.'!$A$4:$O$197,2,FALSE)</f>
        <v>762000</v>
      </c>
      <c r="C128" s="361">
        <f>VLOOKUP(A128,'Open Int.'!$A$4:$O$197,3,FALSE)</f>
        <v>10800</v>
      </c>
      <c r="D128" s="362">
        <f t="shared" si="7"/>
        <v>0.01437699680511182</v>
      </c>
    </row>
    <row r="129" spans="1:4" ht="14.25" outlineLevel="1">
      <c r="A129" s="360" t="s">
        <v>370</v>
      </c>
      <c r="B129" s="361">
        <f>VLOOKUP(A129,'Open Int.'!$A$4:$O$197,2,FALSE)</f>
        <v>4922000</v>
      </c>
      <c r="C129" s="361">
        <f>VLOOKUP(A129,'Open Int.'!$A$4:$O$197,3,FALSE)</f>
        <v>278300</v>
      </c>
      <c r="D129" s="362">
        <f t="shared" si="7"/>
        <v>0.05993065874195146</v>
      </c>
    </row>
    <row r="130" spans="1:4" ht="14.25" outlineLevel="1">
      <c r="A130" s="360" t="s">
        <v>233</v>
      </c>
      <c r="B130" s="361">
        <f>VLOOKUP(A130,'Open Int.'!$A$4:$O$197,2,FALSE)</f>
        <v>31598100</v>
      </c>
      <c r="C130" s="361">
        <f>VLOOKUP(A130,'Open Int.'!$A$4:$O$197,3,FALSE)</f>
        <v>3553200</v>
      </c>
      <c r="D130" s="362">
        <f t="shared" si="7"/>
        <v>0.12669683257918551</v>
      </c>
    </row>
    <row r="131" spans="1:4" ht="14.25" outlineLevel="1">
      <c r="A131" s="360" t="s">
        <v>372</v>
      </c>
      <c r="B131" s="361">
        <f>VLOOKUP(A131,'Open Int.'!$A$4:$O$197,2,FALSE)</f>
        <v>4599876</v>
      </c>
      <c r="C131" s="361">
        <f>VLOOKUP(A131,'Open Int.'!$A$4:$O$197,3,FALSE)</f>
        <v>260172</v>
      </c>
      <c r="D131" s="362">
        <f t="shared" si="7"/>
        <v>0.05995155429955591</v>
      </c>
    </row>
    <row r="132" spans="1:4" ht="14.25" outlineLevel="1">
      <c r="A132" s="360" t="s">
        <v>373</v>
      </c>
      <c r="B132" s="361">
        <f>VLOOKUP(A132,'Open Int.'!$A$4:$O$197,2,FALSE)</f>
        <v>8517150</v>
      </c>
      <c r="C132" s="361">
        <f>VLOOKUP(A132,'Open Int.'!$A$4:$O$197,3,FALSE)</f>
        <v>108000</v>
      </c>
      <c r="D132" s="362">
        <f t="shared" si="7"/>
        <v>0.012843152994060041</v>
      </c>
    </row>
    <row r="133" spans="1:4" ht="15" outlineLevel="1">
      <c r="A133" s="358" t="s">
        <v>266</v>
      </c>
      <c r="B133" s="358">
        <f>SUM(B134:B139)</f>
        <v>136344850</v>
      </c>
      <c r="C133" s="358">
        <f>SUM(C134:C139)</f>
        <v>93275</v>
      </c>
      <c r="D133" s="363">
        <f t="shared" si="7"/>
        <v>0.0006845792424784815</v>
      </c>
    </row>
    <row r="134" spans="1:4" ht="14.25">
      <c r="A134" s="360" t="s">
        <v>4</v>
      </c>
      <c r="B134" s="361">
        <f>VLOOKUP(A134,'Open Int.'!$A$4:$O$197,2,FALSE)</f>
        <v>1436100</v>
      </c>
      <c r="C134" s="361">
        <f>VLOOKUP(A134,'Open Int.'!$A$4:$O$197,3,FALSE)</f>
        <v>174300</v>
      </c>
      <c r="D134" s="362">
        <f t="shared" si="7"/>
        <v>0.1381359961959106</v>
      </c>
    </row>
    <row r="135" spans="1:4" ht="14.25" outlineLevel="1">
      <c r="A135" s="360" t="s">
        <v>184</v>
      </c>
      <c r="B135" s="361">
        <f>VLOOKUP(A135,'Open Int.'!$A$4:$O$197,2,FALSE)</f>
        <v>13325150</v>
      </c>
      <c r="C135" s="361">
        <f>VLOOKUP(A135,'Open Int.'!$A$4:$O$197,3,FALSE)</f>
        <v>-781750</v>
      </c>
      <c r="D135" s="362">
        <f t="shared" si="7"/>
        <v>-0.055416143872856545</v>
      </c>
    </row>
    <row r="136" spans="1:4" ht="14.25" outlineLevel="1">
      <c r="A136" s="360" t="s">
        <v>175</v>
      </c>
      <c r="B136" s="361">
        <f>VLOOKUP(A136,'Open Int.'!$A$4:$O$197,2,FALSE)</f>
        <v>103792500</v>
      </c>
      <c r="C136" s="361">
        <f>VLOOKUP(A136,'Open Int.'!$A$4:$O$197,3,FALSE)</f>
        <v>1819125</v>
      </c>
      <c r="D136" s="362">
        <f t="shared" si="7"/>
        <v>0.017839215383427292</v>
      </c>
    </row>
    <row r="137" spans="1:4" ht="14.25" outlineLevel="1">
      <c r="A137" s="360" t="s">
        <v>380</v>
      </c>
      <c r="B137" s="361">
        <f>VLOOKUP(A137,'Open Int.'!$A$4:$O$197,2,FALSE)</f>
        <v>1836000</v>
      </c>
      <c r="C137" s="361">
        <f>VLOOKUP(A137,'Open Int.'!$A$4:$O$197,3,FALSE)</f>
        <v>-108800</v>
      </c>
      <c r="D137" s="362">
        <f t="shared" si="7"/>
        <v>-0.055944055944055944</v>
      </c>
    </row>
    <row r="138" spans="1:4" ht="14.25" outlineLevel="1">
      <c r="A138" s="360" t="s">
        <v>388</v>
      </c>
      <c r="B138" s="361">
        <f>VLOOKUP(A138,'Open Int.'!$A$4:$O$197,2,FALSE)</f>
        <v>9525600</v>
      </c>
      <c r="C138" s="361">
        <f>VLOOKUP(A138,'Open Int.'!$A$4:$O$197,3,FALSE)</f>
        <v>-816000</v>
      </c>
      <c r="D138" s="362">
        <f t="shared" si="7"/>
        <v>-0.07890461824089116</v>
      </c>
    </row>
    <row r="139" spans="1:4" ht="14.25" outlineLevel="1">
      <c r="A139" s="360" t="s">
        <v>381</v>
      </c>
      <c r="B139" s="361">
        <f>VLOOKUP(A139,'Open Int.'!$A$4:$O$197,2,FALSE)</f>
        <v>6429500</v>
      </c>
      <c r="C139" s="361">
        <f>VLOOKUP(A139,'Open Int.'!$A$4:$O$197,3,FALSE)</f>
        <v>-193600</v>
      </c>
      <c r="D139" s="362">
        <f t="shared" si="7"/>
        <v>-0.029231024746719812</v>
      </c>
    </row>
    <row r="140" spans="1:4" ht="15" outlineLevel="1">
      <c r="A140" s="358" t="s">
        <v>258</v>
      </c>
      <c r="B140" s="358">
        <f>SUM(B141:B156)</f>
        <v>247282200</v>
      </c>
      <c r="C140" s="358">
        <f>SUM(C141:C156)</f>
        <v>-2624575</v>
      </c>
      <c r="D140" s="363">
        <f t="shared" si="7"/>
        <v>-0.010502216276449488</v>
      </c>
    </row>
    <row r="141" spans="1:4" ht="14.25">
      <c r="A141" s="360" t="s">
        <v>364</v>
      </c>
      <c r="B141" s="361">
        <f>VLOOKUP(A141,'Open Int.'!$A$4:$O$197,2,FALSE)</f>
        <v>3928500</v>
      </c>
      <c r="C141" s="361">
        <f>VLOOKUP(A141,'Open Int.'!$A$4:$O$197,3,FALSE)</f>
        <v>-351000</v>
      </c>
      <c r="D141" s="362">
        <f t="shared" si="7"/>
        <v>-0.08201892744479496</v>
      </c>
    </row>
    <row r="142" spans="1:4" ht="14.25" outlineLevel="1">
      <c r="A142" s="360" t="s">
        <v>2</v>
      </c>
      <c r="B142" s="361">
        <f>VLOOKUP(A142,'Open Int.'!$A$4:$O$197,2,FALSE)</f>
        <v>3147100</v>
      </c>
      <c r="C142" s="361">
        <f>VLOOKUP(A142,'Open Int.'!$A$4:$O$197,3,FALSE)</f>
        <v>135300</v>
      </c>
      <c r="D142" s="362">
        <f t="shared" si="7"/>
        <v>0.04492330168005844</v>
      </c>
    </row>
    <row r="143" spans="1:4" ht="14.25" outlineLevel="1">
      <c r="A143" s="360" t="s">
        <v>428</v>
      </c>
      <c r="B143" s="361">
        <f>VLOOKUP(A143,'Open Int.'!$A$4:$O$197,2,FALSE)</f>
        <v>10800000</v>
      </c>
      <c r="C143" s="361">
        <f>VLOOKUP(A143,'Open Int.'!$A$4:$O$197,3,FALSE)</f>
        <v>-452500</v>
      </c>
      <c r="D143" s="362">
        <f t="shared" si="7"/>
        <v>-0.040213285936458565</v>
      </c>
    </row>
    <row r="144" spans="1:4" ht="14.25" outlineLevel="1">
      <c r="A144" s="360" t="s">
        <v>426</v>
      </c>
      <c r="B144" s="361">
        <f>VLOOKUP(A144,'Open Int.'!$A$4:$O$197,2,FALSE)</f>
        <v>804600</v>
      </c>
      <c r="C144" s="361">
        <f>VLOOKUP(A144,'Open Int.'!$A$4:$O$197,3,FALSE)</f>
        <v>-55800</v>
      </c>
      <c r="D144" s="362">
        <f t="shared" si="7"/>
        <v>-0.06485355648535565</v>
      </c>
    </row>
    <row r="145" spans="1:4" ht="14.25" outlineLevel="1">
      <c r="A145" s="360" t="s">
        <v>365</v>
      </c>
      <c r="B145" s="361">
        <f>VLOOKUP(A145,'Open Int.'!$A$4:$O$197,2,FALSE)</f>
        <v>21136650</v>
      </c>
      <c r="C145" s="361">
        <f>VLOOKUP(A145,'Open Int.'!$A$4:$O$197,3,FALSE)</f>
        <v>79100</v>
      </c>
      <c r="D145" s="362">
        <f t="shared" si="7"/>
        <v>0.003756372417493963</v>
      </c>
    </row>
    <row r="146" spans="1:4" ht="14.25" outlineLevel="1">
      <c r="A146" s="360" t="s">
        <v>89</v>
      </c>
      <c r="B146" s="361">
        <f>VLOOKUP(A146,'Open Int.'!$A$4:$O$197,2,FALSE)</f>
        <v>4877250</v>
      </c>
      <c r="C146" s="361">
        <f>VLOOKUP(A146,'Open Int.'!$A$4:$O$197,3,FALSE)</f>
        <v>529500</v>
      </c>
      <c r="D146" s="362">
        <f t="shared" si="7"/>
        <v>0.1217871312747973</v>
      </c>
    </row>
    <row r="147" spans="1:4" ht="14.25" outlineLevel="1">
      <c r="A147" s="360" t="s">
        <v>366</v>
      </c>
      <c r="B147" s="361">
        <f>VLOOKUP(A147,'Open Int.'!$A$4:$O$197,2,FALSE)</f>
        <v>6067100</v>
      </c>
      <c r="C147" s="361">
        <f>VLOOKUP(A147,'Open Int.'!$A$4:$O$197,3,FALSE)</f>
        <v>447200</v>
      </c>
      <c r="D147" s="362">
        <f t="shared" si="7"/>
        <v>0.07957436965070552</v>
      </c>
    </row>
    <row r="148" spans="1:4" ht="14.25" outlineLevel="1">
      <c r="A148" s="360" t="s">
        <v>90</v>
      </c>
      <c r="B148" s="361">
        <f>VLOOKUP(A148,'Open Int.'!$A$4:$O$197,2,FALSE)</f>
        <v>1357200</v>
      </c>
      <c r="C148" s="361">
        <f>VLOOKUP(A148,'Open Int.'!$A$4:$O$197,3,FALSE)</f>
        <v>-72600</v>
      </c>
      <c r="D148" s="362">
        <f t="shared" si="7"/>
        <v>-0.05077633235417541</v>
      </c>
    </row>
    <row r="149" spans="1:4" ht="14.25" outlineLevel="1">
      <c r="A149" s="360" t="s">
        <v>35</v>
      </c>
      <c r="B149" s="361">
        <f>VLOOKUP(A149,'Open Int.'!$A$4:$O$197,2,FALSE)</f>
        <v>2330900</v>
      </c>
      <c r="C149" s="361">
        <f>VLOOKUP(A149,'Open Int.'!$A$4:$O$197,3,FALSE)</f>
        <v>49500</v>
      </c>
      <c r="D149" s="362">
        <f t="shared" si="7"/>
        <v>0.021697203471552556</v>
      </c>
    </row>
    <row r="150" spans="1:4" ht="14.25" outlineLevel="1">
      <c r="A150" s="360" t="s">
        <v>452</v>
      </c>
      <c r="B150" s="361">
        <f>VLOOKUP(A150,'Open Int.'!$A$4:$O$197,2,FALSE)</f>
        <v>1160500</v>
      </c>
      <c r="C150" s="361">
        <f>VLOOKUP(A150,'Open Int.'!$A$4:$O$197,3,FALSE)</f>
        <v>-194000</v>
      </c>
      <c r="D150" s="362">
        <f t="shared" si="7"/>
        <v>-0.14322628276116647</v>
      </c>
    </row>
    <row r="151" spans="1:4" ht="14.25" outlineLevel="1">
      <c r="A151" s="360" t="s">
        <v>146</v>
      </c>
      <c r="B151" s="361">
        <f>VLOOKUP(A151,'Open Int.'!$A$4:$O$197,2,FALSE)</f>
        <v>13065200</v>
      </c>
      <c r="C151" s="361">
        <f>VLOOKUP(A151,'Open Int.'!$A$4:$O$197,3,FALSE)</f>
        <v>-560700</v>
      </c>
      <c r="D151" s="362">
        <f aca="true" t="shared" si="8" ref="D151:D172">C151/(B151-C151)</f>
        <v>-0.041149575440888306</v>
      </c>
    </row>
    <row r="152" spans="1:4" ht="14.25" outlineLevel="1">
      <c r="A152" s="360" t="s">
        <v>36</v>
      </c>
      <c r="B152" s="361">
        <f>VLOOKUP(A152,'Open Int.'!$A$4:$O$197,2,FALSE)</f>
        <v>10939050</v>
      </c>
      <c r="C152" s="361">
        <f>VLOOKUP(A152,'Open Int.'!$A$4:$O$197,3,FALSE)</f>
        <v>930825</v>
      </c>
      <c r="D152" s="362">
        <f t="shared" si="8"/>
        <v>0.09300600256289202</v>
      </c>
    </row>
    <row r="153" spans="1:4" ht="14.25" outlineLevel="1">
      <c r="A153" s="360" t="s">
        <v>453</v>
      </c>
      <c r="B153" s="361">
        <f>VLOOKUP(A153,'Open Int.'!$A$4:$O$197,2,FALSE)</f>
        <v>21146400</v>
      </c>
      <c r="C153" s="361">
        <f>VLOOKUP(A153,'Open Int.'!$A$4:$O$197,3,FALSE)</f>
        <v>-1922800</v>
      </c>
      <c r="D153" s="362">
        <f t="shared" si="8"/>
        <v>-0.08334922754148388</v>
      </c>
    </row>
    <row r="154" spans="1:4" ht="14.25" outlineLevel="1">
      <c r="A154" s="360" t="s">
        <v>259</v>
      </c>
      <c r="B154" s="361">
        <f>VLOOKUP(A154,'Open Int.'!$A$4:$O$197,2,FALSE)</f>
        <v>12066300</v>
      </c>
      <c r="C154" s="361">
        <f>VLOOKUP(A154,'Open Int.'!$A$4:$O$197,3,FALSE)</f>
        <v>739500</v>
      </c>
      <c r="D154" s="362">
        <f t="shared" si="8"/>
        <v>0.06528763640216124</v>
      </c>
    </row>
    <row r="155" spans="1:4" ht="14.25" outlineLevel="1">
      <c r="A155" s="360" t="s">
        <v>417</v>
      </c>
      <c r="B155" s="361">
        <f>VLOOKUP(A155,'Open Int.'!$A$4:$O$197,2,FALSE)</f>
        <v>67703350</v>
      </c>
      <c r="C155" s="361">
        <f>VLOOKUP(A155,'Open Int.'!$A$4:$O$197,3,FALSE)</f>
        <v>-4468750</v>
      </c>
      <c r="D155" s="362">
        <f t="shared" si="8"/>
        <v>-0.061917971071923913</v>
      </c>
    </row>
    <row r="156" spans="1:4" ht="14.25" outlineLevel="1">
      <c r="A156" s="360" t="s">
        <v>214</v>
      </c>
      <c r="B156" s="361">
        <f>VLOOKUP(A156,'Open Int.'!$A$4:$O$197,2,FALSE)</f>
        <v>66752100</v>
      </c>
      <c r="C156" s="361">
        <f>VLOOKUP(A156,'Open Int.'!$A$4:$O$197,3,FALSE)</f>
        <v>2542650</v>
      </c>
      <c r="D156" s="362">
        <f t="shared" si="8"/>
        <v>0.03959931131632494</v>
      </c>
    </row>
    <row r="157" spans="1:4" ht="15" outlineLevel="1">
      <c r="A157" s="358" t="s">
        <v>255</v>
      </c>
      <c r="B157" s="358">
        <f>SUM(B158:B171)</f>
        <v>49251537</v>
      </c>
      <c r="C157" s="358">
        <f>SUM(C158:C171)</f>
        <v>-369286</v>
      </c>
      <c r="D157" s="363">
        <f t="shared" si="8"/>
        <v>-0.007442157902137174</v>
      </c>
    </row>
    <row r="158" spans="1:4" ht="14.25">
      <c r="A158" s="360" t="s">
        <v>354</v>
      </c>
      <c r="B158" s="361">
        <f>VLOOKUP(A158,'Open Int.'!$A$4:$O$197,2,FALSE)</f>
        <v>1995000</v>
      </c>
      <c r="C158" s="361">
        <f>VLOOKUP(A158,'Open Int.'!$A$4:$O$197,3,FALSE)</f>
        <v>-101150</v>
      </c>
      <c r="D158" s="362">
        <f t="shared" si="8"/>
        <v>-0.048255134413090664</v>
      </c>
    </row>
    <row r="159" spans="1:4" ht="14.25" outlineLevel="1">
      <c r="A159" s="360" t="s">
        <v>256</v>
      </c>
      <c r="B159" s="361">
        <f>VLOOKUP(A159,'Open Int.'!$A$4:$O$197,2,FALSE)</f>
        <v>17210000</v>
      </c>
      <c r="C159" s="361">
        <f>VLOOKUP(A159,'Open Int.'!$A$4:$O$197,3,FALSE)</f>
        <v>193750</v>
      </c>
      <c r="D159" s="362">
        <f t="shared" si="8"/>
        <v>0.011386174979798722</v>
      </c>
    </row>
    <row r="160" spans="1:4" ht="14.25" outlineLevel="1">
      <c r="A160" s="360" t="s">
        <v>355</v>
      </c>
      <c r="B160" s="361">
        <f>VLOOKUP(A160,'Open Int.'!$A$4:$O$197,2,FALSE)</f>
        <v>474052</v>
      </c>
      <c r="C160" s="361">
        <f>VLOOKUP(A160,'Open Int.'!$A$4:$O$197,3,FALSE)</f>
        <v>-16926</v>
      </c>
      <c r="D160" s="362">
        <f t="shared" si="8"/>
        <v>-0.034474049753756786</v>
      </c>
    </row>
    <row r="161" spans="1:4" ht="14.25" outlineLevel="1">
      <c r="A161" s="360" t="s">
        <v>301</v>
      </c>
      <c r="B161" s="361">
        <f>VLOOKUP(A161,'Open Int.'!$A$4:$O$197,2,FALSE)</f>
        <v>2481200</v>
      </c>
      <c r="C161" s="361">
        <f>VLOOKUP(A161,'Open Int.'!$A$4:$O$197,3,FALSE)</f>
        <v>-19600</v>
      </c>
      <c r="D161" s="362">
        <f t="shared" si="8"/>
        <v>-0.007837492002559182</v>
      </c>
    </row>
    <row r="162" spans="1:4" ht="14.25" outlineLevel="1">
      <c r="A162" s="360" t="s">
        <v>140</v>
      </c>
      <c r="B162" s="361">
        <f>VLOOKUP(A162,'Open Int.'!$A$4:$O$197,2,FALSE)</f>
        <v>696900</v>
      </c>
      <c r="C162" s="361">
        <f>VLOOKUP(A162,'Open Int.'!$A$4:$O$197,3,FALSE)</f>
        <v>86700</v>
      </c>
      <c r="D162" s="362">
        <f t="shared" si="8"/>
        <v>0.14208456243854473</v>
      </c>
    </row>
    <row r="163" spans="1:4" ht="14.25" outlineLevel="1">
      <c r="A163" s="360" t="s">
        <v>317</v>
      </c>
      <c r="B163" s="361">
        <f>VLOOKUP(A163,'Open Int.'!$A$4:$O$197,2,FALSE)</f>
        <v>3568950</v>
      </c>
      <c r="C163" s="361">
        <f>VLOOKUP(A163,'Open Int.'!$A$4:$O$197,3,FALSE)</f>
        <v>-186200</v>
      </c>
      <c r="D163" s="362">
        <f t="shared" si="8"/>
        <v>-0.04958523627551496</v>
      </c>
    </row>
    <row r="164" spans="1:4" ht="14.25" outlineLevel="1">
      <c r="A164" s="360" t="s">
        <v>356</v>
      </c>
      <c r="B164" s="361">
        <f>VLOOKUP(A164,'Open Int.'!$A$4:$O$197,2,FALSE)</f>
        <v>1398750</v>
      </c>
      <c r="C164" s="361">
        <f>VLOOKUP(A164,'Open Int.'!$A$4:$O$197,3,FALSE)</f>
        <v>-2500</v>
      </c>
      <c r="D164" s="362">
        <f t="shared" si="8"/>
        <v>-0.001784121320249777</v>
      </c>
    </row>
    <row r="165" spans="1:4" ht="14.25" outlineLevel="1">
      <c r="A165" s="360" t="s">
        <v>358</v>
      </c>
      <c r="B165" s="361">
        <f>VLOOKUP(A165,'Open Int.'!$A$4:$O$197,2,FALSE)</f>
        <v>839135</v>
      </c>
      <c r="C165" s="361">
        <f>VLOOKUP(A165,'Open Int.'!$A$4:$O$197,3,FALSE)</f>
        <v>-3135</v>
      </c>
      <c r="D165" s="362">
        <f t="shared" si="8"/>
        <v>-0.0037220843672456576</v>
      </c>
    </row>
    <row r="166" spans="1:4" ht="14.25" outlineLevel="1">
      <c r="A166" s="360" t="s">
        <v>357</v>
      </c>
      <c r="B166" s="361">
        <f>VLOOKUP(A166,'Open Int.'!$A$4:$O$197,2,FALSE)</f>
        <v>7131600</v>
      </c>
      <c r="C166" s="361">
        <f>VLOOKUP(A166,'Open Int.'!$A$4:$O$197,3,FALSE)</f>
        <v>-22050</v>
      </c>
      <c r="D166" s="362">
        <f t="shared" si="8"/>
        <v>-0.0030823425803610744</v>
      </c>
    </row>
    <row r="167" spans="1:4" ht="14.25" outlineLevel="1">
      <c r="A167" s="360" t="s">
        <v>23</v>
      </c>
      <c r="B167" s="361">
        <f>VLOOKUP(A167,'Open Int.'!$A$4:$O$197,2,FALSE)</f>
        <v>7632800</v>
      </c>
      <c r="C167" s="361">
        <f>VLOOKUP(A167,'Open Int.'!$A$4:$O$197,3,FALSE)</f>
        <v>-380800</v>
      </c>
      <c r="D167" s="362">
        <f t="shared" si="8"/>
        <v>-0.047519217330538085</v>
      </c>
    </row>
    <row r="168" spans="1:4" ht="14.25" outlineLevel="1">
      <c r="A168" s="360" t="s">
        <v>181</v>
      </c>
      <c r="B168" s="361">
        <f>VLOOKUP(A168,'Open Int.'!$A$4:$O$197,2,FALSE)</f>
        <v>714000</v>
      </c>
      <c r="C168" s="361">
        <f>VLOOKUP(A168,'Open Int.'!$A$4:$O$197,3,FALSE)</f>
        <v>-11050</v>
      </c>
      <c r="D168" s="362">
        <f t="shared" si="8"/>
        <v>-0.015240328253223915</v>
      </c>
    </row>
    <row r="169" spans="1:4" ht="14.25" outlineLevel="1">
      <c r="A169" s="360" t="s">
        <v>454</v>
      </c>
      <c r="B169" s="361">
        <f>VLOOKUP(A169,'Open Int.'!$A$4:$O$197,2,FALSE)</f>
        <v>2602500</v>
      </c>
      <c r="C169" s="361">
        <f>VLOOKUP(A169,'Open Int.'!$A$4:$O$197,3,FALSE)</f>
        <v>22500</v>
      </c>
      <c r="D169" s="362">
        <f t="shared" si="8"/>
        <v>0.00872093023255814</v>
      </c>
    </row>
    <row r="170" spans="1:4" ht="14.25" outlineLevel="1">
      <c r="A170" s="360" t="s">
        <v>359</v>
      </c>
      <c r="B170" s="361">
        <f>VLOOKUP(A170,'Open Int.'!$A$4:$O$197,2,FALSE)</f>
        <v>1829250</v>
      </c>
      <c r="C170" s="361">
        <f>VLOOKUP(A170,'Open Int.'!$A$4:$O$197,3,FALSE)</f>
        <v>131175</v>
      </c>
      <c r="D170" s="362">
        <f t="shared" si="8"/>
        <v>0.07724923810785743</v>
      </c>
    </row>
    <row r="171" spans="1:4" ht="14.25" outlineLevel="1">
      <c r="A171" s="360" t="s">
        <v>360</v>
      </c>
      <c r="B171" s="361">
        <f>VLOOKUP(A171,'Open Int.'!$A$4:$O$197,2,FALSE)</f>
        <v>677400</v>
      </c>
      <c r="C171" s="361">
        <f>VLOOKUP(A171,'Open Int.'!$A$4:$O$197,3,FALSE)</f>
        <v>-60000</v>
      </c>
      <c r="D171" s="362">
        <f t="shared" si="8"/>
        <v>-0.08136696501220504</v>
      </c>
    </row>
    <row r="172" spans="1:4" ht="15" outlineLevel="1">
      <c r="A172" s="358" t="s">
        <v>262</v>
      </c>
      <c r="B172" s="358">
        <f>SUM(B173:B180)</f>
        <v>56603875</v>
      </c>
      <c r="C172" s="358">
        <f>SUM(C173:C180)</f>
        <v>-540100</v>
      </c>
      <c r="D172" s="363">
        <f t="shared" si="8"/>
        <v>-0.009451565103757657</v>
      </c>
    </row>
    <row r="173" spans="1:4" ht="14.25">
      <c r="A173" s="360" t="s">
        <v>34</v>
      </c>
      <c r="B173" s="361">
        <f>VLOOKUP(A173,'Open Int.'!$A$4:$O$197,2,FALSE)</f>
        <v>740575</v>
      </c>
      <c r="C173" s="361">
        <f>VLOOKUP(A173,'Open Int.'!$A$4:$O$197,3,FALSE)</f>
        <v>-46750</v>
      </c>
      <c r="D173" s="362">
        <f aca="true" t="shared" si="9" ref="D173:D180">C173/(B173-C173)</f>
        <v>-0.059378274537198746</v>
      </c>
    </row>
    <row r="174" spans="1:4" ht="14.25" outlineLevel="1">
      <c r="A174" s="360" t="s">
        <v>1</v>
      </c>
      <c r="B174" s="361">
        <f>VLOOKUP(A174,'Open Int.'!$A$4:$O$197,2,FALSE)</f>
        <v>2917800</v>
      </c>
      <c r="C174" s="361">
        <f>VLOOKUP(A174,'Open Int.'!$A$4:$O$197,3,FALSE)</f>
        <v>222600</v>
      </c>
      <c r="D174" s="362">
        <f t="shared" si="9"/>
        <v>0.0825912733748887</v>
      </c>
    </row>
    <row r="175" spans="1:4" ht="14.25" outlineLevel="1">
      <c r="A175" s="360" t="s">
        <v>160</v>
      </c>
      <c r="B175" s="361">
        <f>VLOOKUP(A175,'Open Int.'!$A$4:$O$197,2,FALSE)</f>
        <v>1735250</v>
      </c>
      <c r="C175" s="361">
        <f>VLOOKUP(A175,'Open Int.'!$A$4:$O$197,3,FALSE)</f>
        <v>30250</v>
      </c>
      <c r="D175" s="362">
        <f t="shared" si="9"/>
        <v>0.017741935483870968</v>
      </c>
    </row>
    <row r="176" spans="1:4" ht="14.25" outlineLevel="1">
      <c r="A176" s="360" t="s">
        <v>98</v>
      </c>
      <c r="B176" s="361">
        <f>VLOOKUP(A176,'Open Int.'!$A$4:$O$197,2,FALSE)</f>
        <v>11559900</v>
      </c>
      <c r="C176" s="361">
        <f>VLOOKUP(A176,'Open Int.'!$A$4:$O$197,3,FALSE)</f>
        <v>-54450</v>
      </c>
      <c r="D176" s="362">
        <f t="shared" si="9"/>
        <v>-0.00468816593266089</v>
      </c>
    </row>
    <row r="177" spans="1:4" ht="14.25" outlineLevel="1">
      <c r="A177" s="360" t="s">
        <v>375</v>
      </c>
      <c r="B177" s="361">
        <f>VLOOKUP(A177,'Open Int.'!$A$4:$O$197,2,FALSE)</f>
        <v>27431250</v>
      </c>
      <c r="C177" s="361">
        <f>VLOOKUP(A177,'Open Int.'!$A$4:$O$197,3,FALSE)</f>
        <v>-406250</v>
      </c>
      <c r="D177" s="362">
        <f t="shared" si="9"/>
        <v>-0.014593623709025595</v>
      </c>
    </row>
    <row r="178" spans="1:4" ht="14.25" outlineLevel="1">
      <c r="A178" s="360" t="s">
        <v>263</v>
      </c>
      <c r="B178" s="361">
        <f>VLOOKUP(A178,'Open Int.'!$A$4:$O$197,2,FALSE)</f>
        <v>3238400</v>
      </c>
      <c r="C178" s="361">
        <f>VLOOKUP(A178,'Open Int.'!$A$4:$O$197,3,FALSE)</f>
        <v>105400</v>
      </c>
      <c r="D178" s="362">
        <f t="shared" si="9"/>
        <v>0.033641876795403765</v>
      </c>
    </row>
    <row r="179" spans="1:4" ht="14.25" outlineLevel="1">
      <c r="A179" s="360" t="s">
        <v>371</v>
      </c>
      <c r="B179" s="361">
        <f>VLOOKUP(A179,'Open Int.'!$A$4:$O$197,2,FALSE)</f>
        <v>6897100</v>
      </c>
      <c r="C179" s="361">
        <f>VLOOKUP(A179,'Open Int.'!$A$4:$O$197,3,FALSE)</f>
        <v>-513300</v>
      </c>
      <c r="D179" s="362">
        <f>C179/(B179-C179)</f>
        <v>-0.06926751592356688</v>
      </c>
    </row>
    <row r="180" spans="1:4" ht="14.25" outlineLevel="1">
      <c r="A180" s="360" t="s">
        <v>304</v>
      </c>
      <c r="B180" s="361">
        <f>VLOOKUP(A180,'Open Int.'!$A$4:$O$197,2,FALSE)</f>
        <v>2083600</v>
      </c>
      <c r="C180" s="361">
        <f>VLOOKUP(A180,'Open Int.'!$A$4:$O$197,3,FALSE)</f>
        <v>122400</v>
      </c>
      <c r="D180" s="362">
        <f t="shared" si="9"/>
        <v>0.0624107689169896</v>
      </c>
    </row>
    <row r="181" spans="1:4" ht="15" outlineLevel="1">
      <c r="A181" s="358" t="s">
        <v>309</v>
      </c>
      <c r="B181" s="358">
        <f>SUM(B182:B183)</f>
        <v>4493200</v>
      </c>
      <c r="C181" s="358">
        <f>SUM(C182:C183)</f>
        <v>-377600</v>
      </c>
      <c r="D181" s="363">
        <f aca="true" t="shared" si="10" ref="D181:D198">C181/(B181-C181)</f>
        <v>-0.07752319947441899</v>
      </c>
    </row>
    <row r="182" spans="1:4" ht="14.25">
      <c r="A182" s="360" t="s">
        <v>37</v>
      </c>
      <c r="B182" s="361">
        <f>VLOOKUP(A182,'Open Int.'!$A$4:$O$197,2,FALSE)</f>
        <v>1244800</v>
      </c>
      <c r="C182" s="361">
        <f>VLOOKUP(A182,'Open Int.'!$A$4:$O$197,3,FALSE)</f>
        <v>78400</v>
      </c>
      <c r="D182" s="362">
        <f t="shared" si="10"/>
        <v>0.06721536351165981</v>
      </c>
    </row>
    <row r="183" spans="1:4" ht="14.25">
      <c r="A183" s="360" t="s">
        <v>269</v>
      </c>
      <c r="B183" s="361">
        <f>VLOOKUP(A183,'Open Int.'!$A$4:$O$197,2,FALSE)</f>
        <v>3248400</v>
      </c>
      <c r="C183" s="361">
        <f>VLOOKUP(A183,'Open Int.'!$A$4:$O$197,3,FALSE)</f>
        <v>-456000</v>
      </c>
      <c r="D183" s="362">
        <f t="shared" si="10"/>
        <v>-0.12309685779073534</v>
      </c>
    </row>
    <row r="184" spans="1:4" ht="15">
      <c r="A184" s="358" t="s">
        <v>306</v>
      </c>
      <c r="B184" s="358">
        <f>SUM(B185:B188)</f>
        <v>26062800</v>
      </c>
      <c r="C184" s="358">
        <f>SUM(C185:C188)</f>
        <v>-1790500</v>
      </c>
      <c r="D184" s="363">
        <f t="shared" si="10"/>
        <v>-0.06428322676307655</v>
      </c>
    </row>
    <row r="185" spans="1:4" ht="14.25">
      <c r="A185" s="360" t="s">
        <v>307</v>
      </c>
      <c r="B185" s="361">
        <f>VLOOKUP(A185,'Open Int.'!$A$4:$O$197,2,FALSE)</f>
        <v>9334700</v>
      </c>
      <c r="C185" s="361">
        <f>VLOOKUP(A185,'Open Int.'!$A$4:$O$197,3,FALSE)</f>
        <v>-594700</v>
      </c>
      <c r="D185" s="362">
        <f t="shared" si="10"/>
        <v>-0.059892843474933025</v>
      </c>
    </row>
    <row r="186" spans="1:4" ht="14.25">
      <c r="A186" s="360" t="s">
        <v>321</v>
      </c>
      <c r="B186" s="361">
        <f>VLOOKUP(A186,'Open Int.'!$A$4:$O$197,2,FALSE)</f>
        <v>1768000</v>
      </c>
      <c r="C186" s="361">
        <f>VLOOKUP(A186,'Open Int.'!$A$4:$O$197,3,FALSE)</f>
        <v>-131000</v>
      </c>
      <c r="D186" s="362">
        <f t="shared" si="10"/>
        <v>-0.06898367561874671</v>
      </c>
    </row>
    <row r="187" spans="1:4" ht="14.25">
      <c r="A187" s="360" t="s">
        <v>323</v>
      </c>
      <c r="B187" s="361">
        <f>VLOOKUP(A187,'Open Int.'!$A$4:$O$197,2,FALSE)</f>
        <v>2009700</v>
      </c>
      <c r="C187" s="361">
        <f>VLOOKUP(A187,'Open Int.'!$A$4:$O$197,3,FALSE)</f>
        <v>-431200</v>
      </c>
      <c r="D187" s="362">
        <f t="shared" si="10"/>
        <v>-0.17665615141955837</v>
      </c>
    </row>
    <row r="188" spans="1:4" ht="14.25">
      <c r="A188" s="360" t="s">
        <v>308</v>
      </c>
      <c r="B188" s="361">
        <f>VLOOKUP(A188,'Open Int.'!$A$4:$O$197,2,FALSE)</f>
        <v>12950400</v>
      </c>
      <c r="C188" s="361">
        <f>VLOOKUP(A188,'Open Int.'!$A$4:$O$197,3,FALSE)</f>
        <v>-633600</v>
      </c>
      <c r="D188" s="362">
        <f t="shared" si="10"/>
        <v>-0.046643109540636045</v>
      </c>
    </row>
    <row r="189" spans="1:4" ht="15" outlineLevel="1">
      <c r="A189" s="358" t="s">
        <v>257</v>
      </c>
      <c r="B189" s="358">
        <f>SUM(B190:B196)</f>
        <v>52988000</v>
      </c>
      <c r="C189" s="358">
        <f>SUM(C190:C196)</f>
        <v>-687725</v>
      </c>
      <c r="D189" s="363">
        <f t="shared" si="10"/>
        <v>-0.012812588931029809</v>
      </c>
    </row>
    <row r="190" spans="1:4" ht="14.25">
      <c r="A190" s="360" t="s">
        <v>361</v>
      </c>
      <c r="B190" s="361">
        <f>VLOOKUP(A190,'Open Int.'!$A$4:$O$197,2,FALSE)</f>
        <v>6770350</v>
      </c>
      <c r="C190" s="361">
        <f>VLOOKUP(A190,'Open Int.'!$A$4:$O$197,3,FALSE)</f>
        <v>-351750</v>
      </c>
      <c r="D190" s="362">
        <f t="shared" si="10"/>
        <v>-0.049388523047977424</v>
      </c>
    </row>
    <row r="191" spans="1:4" ht="14.25">
      <c r="A191" s="360" t="s">
        <v>362</v>
      </c>
      <c r="B191" s="361">
        <f>VLOOKUP(A191,'Open Int.'!$A$4:$O$197,2,FALSE)</f>
        <v>19539200</v>
      </c>
      <c r="C191" s="361">
        <f>VLOOKUP(A191,'Open Int.'!$A$4:$O$197,3,FALSE)</f>
        <v>546100</v>
      </c>
      <c r="D191" s="362">
        <f t="shared" si="10"/>
        <v>0.0287525469775866</v>
      </c>
    </row>
    <row r="192" spans="1:4" ht="14.25">
      <c r="A192" s="360" t="s">
        <v>311</v>
      </c>
      <c r="B192" s="361">
        <f>VLOOKUP(A192,'Open Int.'!$A$4:$O$197,2,FALSE)</f>
        <v>903900</v>
      </c>
      <c r="C192" s="361">
        <f>VLOOKUP(A192,'Open Int.'!$A$4:$O$197,3,FALSE)</f>
        <v>-24900</v>
      </c>
      <c r="D192" s="362">
        <f t="shared" si="10"/>
        <v>-0.026808785529715762</v>
      </c>
    </row>
    <row r="193" spans="1:4" ht="14.25">
      <c r="A193" s="360" t="s">
        <v>402</v>
      </c>
      <c r="B193" s="361">
        <f>VLOOKUP(A193,'Open Int.'!$A$4:$O$197,2,FALSE)</f>
        <v>5646500</v>
      </c>
      <c r="C193" s="361">
        <f>VLOOKUP(A193,'Open Int.'!$A$4:$O$197,3,FALSE)</f>
        <v>-35650</v>
      </c>
      <c r="D193" s="362">
        <f t="shared" si="10"/>
        <v>-0.006274033596437968</v>
      </c>
    </row>
    <row r="194" spans="1:4" ht="14.25">
      <c r="A194" s="360" t="s">
        <v>363</v>
      </c>
      <c r="B194" s="361">
        <f>VLOOKUP(A194,'Open Int.'!$A$4:$O$197,2,FALSE)</f>
        <v>6199050</v>
      </c>
      <c r="C194" s="361">
        <f>VLOOKUP(A194,'Open Int.'!$A$4:$O$197,3,FALSE)</f>
        <v>-535925</v>
      </c>
      <c r="D194" s="362">
        <f t="shared" si="10"/>
        <v>-0.07957342083675144</v>
      </c>
    </row>
    <row r="195" spans="1:4" ht="14.25" outlineLevel="1">
      <c r="A195" s="360" t="s">
        <v>444</v>
      </c>
      <c r="B195" s="361">
        <f>VLOOKUP(A195,'Open Int.'!$A$4:$O$197,2,FALSE)</f>
        <v>1904000</v>
      </c>
      <c r="C195" s="361">
        <f>VLOOKUP(A195,'Open Int.'!$A$4:$O$197,3,FALSE)</f>
        <v>-205000</v>
      </c>
      <c r="D195" s="362">
        <f t="shared" si="10"/>
        <v>-0.09720246562351825</v>
      </c>
    </row>
    <row r="196" spans="1:4" ht="14.25" outlineLevel="1">
      <c r="A196" s="360" t="s">
        <v>445</v>
      </c>
      <c r="B196" s="361">
        <f>VLOOKUP(A196,'Open Int.'!$A$4:$O$197,2,FALSE)</f>
        <v>12025000</v>
      </c>
      <c r="C196" s="361">
        <f>VLOOKUP(A196,'Open Int.'!$A$4:$O$197,3,FALSE)</f>
        <v>-80600</v>
      </c>
      <c r="D196" s="362">
        <f t="shared" si="10"/>
        <v>-0.00665807560137457</v>
      </c>
    </row>
    <row r="197" spans="1:4" ht="15" outlineLevel="1">
      <c r="A197" s="358" t="s">
        <v>264</v>
      </c>
      <c r="B197" s="358">
        <f>SUM(B198:B204)</f>
        <v>162745525</v>
      </c>
      <c r="C197" s="358">
        <f>SUM(C198:C204)</f>
        <v>1605375</v>
      </c>
      <c r="D197" s="363">
        <f t="shared" si="10"/>
        <v>0.009962600878800224</v>
      </c>
    </row>
    <row r="198" spans="1:4" ht="14.25">
      <c r="A198" s="360" t="s">
        <v>376</v>
      </c>
      <c r="B198" s="361">
        <f>VLOOKUP(A198,'Open Int.'!$A$4:$O$197,2,FALSE)</f>
        <v>12346000</v>
      </c>
      <c r="C198" s="361">
        <f>VLOOKUP(A198,'Open Int.'!$A$4:$O$197,3,FALSE)</f>
        <v>1228000</v>
      </c>
      <c r="D198" s="362">
        <f t="shared" si="10"/>
        <v>0.11045152005756431</v>
      </c>
    </row>
    <row r="199" spans="1:4" ht="14.25" outlineLevel="1">
      <c r="A199" s="360" t="s">
        <v>8</v>
      </c>
      <c r="B199" s="361">
        <f>VLOOKUP(A199,'Open Int.'!$A$4:$O$197,2,FALSE)</f>
        <v>20929600</v>
      </c>
      <c r="C199" s="361">
        <f>VLOOKUP(A199,'Open Int.'!$A$4:$O$197,3,FALSE)</f>
        <v>-137600</v>
      </c>
      <c r="D199" s="362">
        <f aca="true" t="shared" si="11" ref="D199:D204">C199/(B199-C199)</f>
        <v>-0.006531480215690742</v>
      </c>
    </row>
    <row r="200" spans="1:4" ht="14.25" outlineLevel="1">
      <c r="A200" s="375" t="s">
        <v>285</v>
      </c>
      <c r="B200" s="361">
        <f>VLOOKUP(A200,'Open Int.'!$A$4:$O$197,2,FALSE)</f>
        <v>7762500</v>
      </c>
      <c r="C200" s="361">
        <f>VLOOKUP(A200,'Open Int.'!$A$4:$O$197,3,FALSE)</f>
        <v>394500</v>
      </c>
      <c r="D200" s="362">
        <f t="shared" si="11"/>
        <v>0.05354234527687297</v>
      </c>
    </row>
    <row r="201" spans="1:4" ht="14.25" outlineLevel="1">
      <c r="A201" s="375" t="s">
        <v>298</v>
      </c>
      <c r="B201" s="361">
        <f>VLOOKUP(A201,'Open Int.'!$A$4:$O$197,2,FALSE)</f>
        <v>71269000</v>
      </c>
      <c r="C201" s="361">
        <f>VLOOKUP(A201,'Open Int.'!$A$4:$O$197,3,FALSE)</f>
        <v>-407550</v>
      </c>
      <c r="D201" s="362">
        <f t="shared" si="11"/>
        <v>-0.005685960052485785</v>
      </c>
    </row>
    <row r="202" spans="1:4" ht="14.25" outlineLevel="1">
      <c r="A202" s="360" t="s">
        <v>232</v>
      </c>
      <c r="B202" s="361">
        <f>VLOOKUP(A202,'Open Int.'!$A$4:$O$197,2,FALSE)</f>
        <v>21653800</v>
      </c>
      <c r="C202" s="361">
        <f>VLOOKUP(A202,'Open Int.'!$A$4:$O$197,3,FALSE)</f>
        <v>548800</v>
      </c>
      <c r="D202" s="362">
        <f t="shared" si="11"/>
        <v>0.026003316749585406</v>
      </c>
    </row>
    <row r="203" spans="1:4" ht="14.25" outlineLevel="1">
      <c r="A203" s="360" t="s">
        <v>392</v>
      </c>
      <c r="B203" s="361">
        <f>VLOOKUP(A203,'Open Int.'!$A$4:$O$197,2,FALSE)</f>
        <v>26854200</v>
      </c>
      <c r="C203" s="361">
        <f>VLOOKUP(A203,'Open Int.'!$A$4:$O$197,3,FALSE)</f>
        <v>-237600</v>
      </c>
      <c r="D203" s="362">
        <f t="shared" si="11"/>
        <v>-0.00877018138329679</v>
      </c>
    </row>
    <row r="204" spans="1:4" ht="14.25" outlineLevel="1">
      <c r="A204" s="360" t="s">
        <v>155</v>
      </c>
      <c r="B204" s="361">
        <f>VLOOKUP(A204,'Open Int.'!$A$4:$O$197,2,FALSE)</f>
        <v>1930425</v>
      </c>
      <c r="C204" s="361">
        <f>VLOOKUP(A204,'Open Int.'!$A$4:$O$197,3,FALSE)</f>
        <v>216825</v>
      </c>
      <c r="D204" s="362">
        <f t="shared" si="11"/>
        <v>0.12653186274509803</v>
      </c>
    </row>
    <row r="205" spans="1:4" ht="15">
      <c r="A205" s="358" t="s">
        <v>267</v>
      </c>
      <c r="B205" s="358">
        <f>SUM(B206:B220)</f>
        <v>57321750</v>
      </c>
      <c r="C205" s="358">
        <f>SUM(C206:C220)</f>
        <v>-1327550</v>
      </c>
      <c r="D205" s="363">
        <f aca="true" t="shared" si="12" ref="D205:D220">C205/(B205-C205)</f>
        <v>-0.022635393772815704</v>
      </c>
    </row>
    <row r="206" spans="1:4" ht="14.25">
      <c r="A206" s="360" t="s">
        <v>429</v>
      </c>
      <c r="B206" s="361">
        <f>VLOOKUP(A206,'Open Int.'!$A$4:$O$197,2,FALSE)</f>
        <v>354400</v>
      </c>
      <c r="C206" s="361">
        <f>VLOOKUP(A206,'Open Int.'!$A$4:$O$197,3,FALSE)</f>
        <v>-14000</v>
      </c>
      <c r="D206" s="362">
        <f t="shared" si="12"/>
        <v>-0.038002171552660155</v>
      </c>
    </row>
    <row r="207" spans="1:4" ht="14.25">
      <c r="A207" s="360" t="s">
        <v>430</v>
      </c>
      <c r="B207" s="361">
        <f>VLOOKUP(A207,'Open Int.'!$A$4:$O$197,2,FALSE)</f>
        <v>2097800</v>
      </c>
      <c r="C207" s="361">
        <f>VLOOKUP(A207,'Open Int.'!$A$4:$O$197,3,FALSE)</f>
        <v>-20400</v>
      </c>
      <c r="D207" s="362">
        <f t="shared" si="12"/>
        <v>-0.009630818619582664</v>
      </c>
    </row>
    <row r="208" spans="1:4" ht="14.25">
      <c r="A208" s="360" t="s">
        <v>310</v>
      </c>
      <c r="B208" s="361">
        <f>VLOOKUP(A208,'Open Int.'!$A$4:$O$197,2,FALSE)</f>
        <v>1955100</v>
      </c>
      <c r="C208" s="361">
        <f>VLOOKUP(A208,'Open Int.'!$A$4:$O$197,3,FALSE)</f>
        <v>-58800</v>
      </c>
      <c r="D208" s="362">
        <f t="shared" si="12"/>
        <v>-0.029197080291970802</v>
      </c>
    </row>
    <row r="209" spans="1:4" ht="14.25">
      <c r="A209" s="360" t="s">
        <v>312</v>
      </c>
      <c r="B209" s="361">
        <f>VLOOKUP(A209,'Open Int.'!$A$4:$O$197,2,FALSE)</f>
        <v>763000</v>
      </c>
      <c r="C209" s="361">
        <f>VLOOKUP(A209,'Open Int.'!$A$4:$O$197,3,FALSE)</f>
        <v>-122000</v>
      </c>
      <c r="D209" s="362">
        <f t="shared" si="12"/>
        <v>-0.13785310734463277</v>
      </c>
    </row>
    <row r="210" spans="1:4" ht="14.25">
      <c r="A210" s="360" t="s">
        <v>405</v>
      </c>
      <c r="B210" s="361">
        <f>VLOOKUP(A210,'Open Int.'!$A$4:$O$197,2,FALSE)</f>
        <v>360800</v>
      </c>
      <c r="C210" s="361">
        <f>VLOOKUP(A210,'Open Int.'!$A$4:$O$197,3,FALSE)</f>
        <v>-25000</v>
      </c>
      <c r="D210" s="362">
        <f t="shared" si="12"/>
        <v>-0.06480041472265423</v>
      </c>
    </row>
    <row r="211" spans="1:4" ht="14.25">
      <c r="A211" s="360" t="s">
        <v>284</v>
      </c>
      <c r="B211" s="361">
        <f>VLOOKUP(A211,'Open Int.'!$A$4:$O$197,2,FALSE)</f>
        <v>3272000</v>
      </c>
      <c r="C211" s="361">
        <f>VLOOKUP(A211,'Open Int.'!$A$4:$O$197,3,FALSE)</f>
        <v>-50000</v>
      </c>
      <c r="D211" s="362">
        <f t="shared" si="12"/>
        <v>-0.015051173991571343</v>
      </c>
    </row>
    <row r="212" spans="1:4" ht="14.25">
      <c r="A212" s="360" t="s">
        <v>431</v>
      </c>
      <c r="B212" s="361">
        <f>VLOOKUP(A212,'Open Int.'!$A$4:$O$197,2,FALSE)</f>
        <v>14272500</v>
      </c>
      <c r="C212" s="361">
        <f>VLOOKUP(A212,'Open Int.'!$A$4:$O$197,3,FALSE)</f>
        <v>585000</v>
      </c>
      <c r="D212" s="362">
        <f t="shared" si="12"/>
        <v>0.042739726027397264</v>
      </c>
    </row>
    <row r="213" spans="1:4" ht="14.25">
      <c r="A213" s="360" t="s">
        <v>465</v>
      </c>
      <c r="B213" s="361">
        <f>VLOOKUP(A213,'Open Int.'!$A$4:$O$197,2,FALSE)</f>
        <v>1135250</v>
      </c>
      <c r="C213" s="361">
        <f>VLOOKUP(A213,'Open Int.'!$A$4:$O$197,3,FALSE)</f>
        <v>-20250</v>
      </c>
      <c r="D213" s="362">
        <f>C213/(B213-C213)</f>
        <v>-0.01752488100389442</v>
      </c>
    </row>
    <row r="214" spans="1:4" ht="14.25">
      <c r="A214" s="360" t="s">
        <v>382</v>
      </c>
      <c r="B214" s="361">
        <f>VLOOKUP(A214,'Open Int.'!$A$4:$O$197,2,FALSE)</f>
        <v>11121250</v>
      </c>
      <c r="C214" s="361">
        <f>VLOOKUP(A214,'Open Int.'!$A$4:$O$197,3,FALSE)</f>
        <v>-89250</v>
      </c>
      <c r="D214" s="362">
        <f t="shared" si="12"/>
        <v>-0.007961286294099281</v>
      </c>
    </row>
    <row r="215" spans="1:4" ht="14.25">
      <c r="A215" s="360" t="s">
        <v>427</v>
      </c>
      <c r="B215" s="361">
        <f>VLOOKUP(A215,'Open Int.'!$A$4:$O$197,2,FALSE)</f>
        <v>5109500</v>
      </c>
      <c r="C215" s="361">
        <f>VLOOKUP(A215,'Open Int.'!$A$4:$O$197,3,FALSE)</f>
        <v>-19000</v>
      </c>
      <c r="D215" s="362">
        <f t="shared" si="12"/>
        <v>-0.003704786974748952</v>
      </c>
    </row>
    <row r="216" spans="1:4" ht="14.25">
      <c r="A216" s="360" t="s">
        <v>427</v>
      </c>
      <c r="B216" s="361">
        <f>VLOOKUP(A216,'Open Int.'!$A$4:$O$197,2,FALSE)</f>
        <v>5109500</v>
      </c>
      <c r="C216" s="361">
        <f>VLOOKUP(A216,'Open Int.'!$A$4:$O$197,3,FALSE)</f>
        <v>-19000</v>
      </c>
      <c r="D216" s="362">
        <f t="shared" si="12"/>
        <v>-0.003704786974748952</v>
      </c>
    </row>
    <row r="217" spans="1:4" ht="14.25">
      <c r="A217" s="360" t="s">
        <v>383</v>
      </c>
      <c r="B217" s="361">
        <f>VLOOKUP(A217,'Open Int.'!$A$4:$O$197,2,FALSE)</f>
        <v>1468000</v>
      </c>
      <c r="C217" s="361">
        <f>VLOOKUP(A217,'Open Int.'!$A$4:$O$197,3,FALSE)</f>
        <v>-30400</v>
      </c>
      <c r="D217" s="362">
        <f t="shared" si="12"/>
        <v>-0.0202883075280299</v>
      </c>
    </row>
    <row r="218" spans="1:4" ht="14.25">
      <c r="A218" s="360" t="s">
        <v>318</v>
      </c>
      <c r="B218" s="361">
        <f>VLOOKUP(A218,'Open Int.'!$A$4:$O$197,2,FALSE)</f>
        <v>642500</v>
      </c>
      <c r="C218" s="361">
        <f>VLOOKUP(A218,'Open Int.'!$A$4:$O$197,3,FALSE)</f>
        <v>-112500</v>
      </c>
      <c r="D218" s="362">
        <f t="shared" si="12"/>
        <v>-0.1490066225165563</v>
      </c>
    </row>
    <row r="219" spans="1:4" ht="14.25">
      <c r="A219" s="360" t="s">
        <v>432</v>
      </c>
      <c r="B219" s="361">
        <f>VLOOKUP(A219,'Open Int.'!$A$4:$O$197,2,FALSE)</f>
        <v>915750</v>
      </c>
      <c r="C219" s="361">
        <f>VLOOKUP(A219,'Open Int.'!$A$4:$O$197,3,FALSE)</f>
        <v>-7150</v>
      </c>
      <c r="D219" s="362">
        <f t="shared" si="12"/>
        <v>-0.0077473182359952325</v>
      </c>
    </row>
    <row r="220" spans="1:4" ht="14.25">
      <c r="A220" s="360" t="s">
        <v>325</v>
      </c>
      <c r="B220" s="361">
        <f>VLOOKUP(A220,'Open Int.'!$A$4:$O$197,2,FALSE)</f>
        <v>8744400</v>
      </c>
      <c r="C220" s="361">
        <f>VLOOKUP(A220,'Open Int.'!$A$4:$O$197,3,FALSE)</f>
        <v>-1324800</v>
      </c>
      <c r="D220" s="362">
        <f t="shared" si="12"/>
        <v>-0.13156953879156238</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C77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H650" sqref="H650"/>
    </sheetView>
  </sheetViews>
  <sheetFormatPr defaultColWidth="9.140625" defaultRowHeight="12.75"/>
  <cols>
    <col min="1" max="1" width="14.8515625" style="3" customWidth="1"/>
    <col min="2" max="2" width="11.57421875" style="6" customWidth="1"/>
    <col min="3" max="3" width="10.421875" style="6" customWidth="1"/>
    <col min="4" max="4" width="10.7109375" style="370" customWidth="1"/>
    <col min="5" max="5" width="10.57421875" style="6" bestFit="1" customWidth="1"/>
    <col min="6" max="6" width="9.8515625" style="6" customWidth="1"/>
    <col min="7" max="7" width="9.28125" style="368" bestFit="1" customWidth="1"/>
    <col min="8" max="8" width="10.57421875" style="6" bestFit="1" customWidth="1"/>
    <col min="9" max="9" width="8.7109375" style="6" customWidth="1"/>
    <col min="10" max="10" width="9.8515625" style="368" customWidth="1"/>
    <col min="11" max="11" width="12.7109375" style="6" customWidth="1"/>
    <col min="12" max="12" width="11.421875" style="6" customWidth="1"/>
    <col min="13" max="13" width="8.421875" style="368" customWidth="1"/>
    <col min="14" max="14" width="10.2812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401" t="s">
        <v>53</v>
      </c>
      <c r="B1" s="401"/>
      <c r="C1" s="401"/>
      <c r="D1" s="402"/>
      <c r="E1" s="123"/>
      <c r="F1" s="123"/>
      <c r="G1" s="82"/>
      <c r="H1" s="123"/>
      <c r="I1" s="123"/>
      <c r="J1" s="82"/>
      <c r="K1" s="123"/>
      <c r="L1" s="123"/>
      <c r="M1" s="82"/>
      <c r="N1" s="81"/>
      <c r="O1" s="81" t="s">
        <v>115</v>
      </c>
      <c r="P1" s="52"/>
      <c r="Q1" s="52"/>
      <c r="R1" s="52"/>
      <c r="S1" s="52"/>
      <c r="T1" s="53"/>
      <c r="U1" s="52"/>
      <c r="V1" s="52"/>
      <c r="W1" s="52"/>
      <c r="X1" s="52"/>
      <c r="Y1" s="52"/>
      <c r="Z1" s="87"/>
      <c r="AA1" s="74" t="s">
        <v>115</v>
      </c>
    </row>
    <row r="2" spans="1:27" s="58" customFormat="1" ht="16.5" customHeight="1" thickBot="1">
      <c r="A2" s="192"/>
      <c r="B2" s="406" t="s">
        <v>10</v>
      </c>
      <c r="C2" s="387"/>
      <c r="D2" s="388"/>
      <c r="E2" s="404" t="s">
        <v>47</v>
      </c>
      <c r="F2" s="407"/>
      <c r="G2" s="408"/>
      <c r="H2" s="404" t="s">
        <v>48</v>
      </c>
      <c r="I2" s="407"/>
      <c r="J2" s="408"/>
      <c r="K2" s="404" t="s">
        <v>49</v>
      </c>
      <c r="L2" s="409"/>
      <c r="M2" s="410"/>
      <c r="N2" s="404" t="s">
        <v>51</v>
      </c>
      <c r="O2" s="405"/>
      <c r="P2" s="83"/>
      <c r="Q2" s="54"/>
      <c r="R2" s="403"/>
      <c r="S2" s="403"/>
      <c r="T2" s="55"/>
      <c r="U2" s="56"/>
      <c r="V2" s="56"/>
      <c r="W2" s="56"/>
      <c r="X2" s="56"/>
      <c r="Y2" s="85"/>
      <c r="Z2" s="399" t="s">
        <v>96</v>
      </c>
      <c r="AA2" s="75"/>
    </row>
    <row r="3" spans="1:27" s="58" customFormat="1" ht="15.75" thickBot="1">
      <c r="A3" s="101" t="s">
        <v>45</v>
      </c>
      <c r="B3" s="260" t="s">
        <v>41</v>
      </c>
      <c r="C3" s="261" t="s">
        <v>70</v>
      </c>
      <c r="D3" s="259" t="s">
        <v>46</v>
      </c>
      <c r="E3" s="260" t="s">
        <v>41</v>
      </c>
      <c r="F3" s="261" t="s">
        <v>70</v>
      </c>
      <c r="G3" s="278" t="s">
        <v>46</v>
      </c>
      <c r="H3" s="260" t="s">
        <v>41</v>
      </c>
      <c r="I3" s="261" t="s">
        <v>70</v>
      </c>
      <c r="J3" s="259" t="s">
        <v>46</v>
      </c>
      <c r="K3" s="260" t="s">
        <v>41</v>
      </c>
      <c r="L3" s="261" t="s">
        <v>70</v>
      </c>
      <c r="M3" s="259" t="s">
        <v>46</v>
      </c>
      <c r="N3" s="33" t="s">
        <v>41</v>
      </c>
      <c r="O3" s="279" t="s">
        <v>50</v>
      </c>
      <c r="P3" s="84" t="s">
        <v>95</v>
      </c>
      <c r="Q3" s="57" t="s">
        <v>215</v>
      </c>
      <c r="R3" s="46" t="s">
        <v>97</v>
      </c>
      <c r="S3" s="57" t="s">
        <v>54</v>
      </c>
      <c r="T3" s="80" t="s">
        <v>55</v>
      </c>
      <c r="U3" s="57" t="s">
        <v>56</v>
      </c>
      <c r="V3" s="57" t="s">
        <v>10</v>
      </c>
      <c r="W3" s="57" t="s">
        <v>63</v>
      </c>
      <c r="X3" s="57" t="s">
        <v>64</v>
      </c>
      <c r="Y3" s="86" t="s">
        <v>83</v>
      </c>
      <c r="Z3" s="400"/>
      <c r="AA3" s="75"/>
    </row>
    <row r="4" spans="1:28" s="58" customFormat="1" ht="15">
      <c r="A4" s="101" t="s">
        <v>182</v>
      </c>
      <c r="B4" s="280">
        <v>186000</v>
      </c>
      <c r="C4" s="281">
        <v>-36750</v>
      </c>
      <c r="D4" s="262">
        <v>-0.16</v>
      </c>
      <c r="E4" s="280">
        <v>0</v>
      </c>
      <c r="F4" s="282">
        <v>0</v>
      </c>
      <c r="G4" s="262">
        <v>0</v>
      </c>
      <c r="H4" s="280">
        <v>0</v>
      </c>
      <c r="I4" s="282">
        <v>0</v>
      </c>
      <c r="J4" s="262">
        <v>0</v>
      </c>
      <c r="K4" s="280">
        <v>186000</v>
      </c>
      <c r="L4" s="282">
        <v>-36750</v>
      </c>
      <c r="M4" s="351">
        <v>-0.16</v>
      </c>
      <c r="N4" s="112">
        <v>184700</v>
      </c>
      <c r="O4" s="173">
        <f>N4/K4</f>
        <v>0.9930107526881721</v>
      </c>
      <c r="P4" s="108">
        <f>Volume!K4</f>
        <v>6928.45</v>
      </c>
      <c r="Q4" s="69">
        <f>Volume!J4</f>
        <v>6637.35</v>
      </c>
      <c r="R4" s="236">
        <f>Q4*K4/10000000</f>
        <v>123.45471</v>
      </c>
      <c r="S4" s="103">
        <f>Q4*N4/10000000</f>
        <v>122.5918545</v>
      </c>
      <c r="T4" s="109">
        <f>K4-L4</f>
        <v>222750</v>
      </c>
      <c r="U4" s="103">
        <f>L4/T4*100</f>
        <v>-16.4983164983165</v>
      </c>
      <c r="V4" s="103">
        <f>Q4*B4/10000000</f>
        <v>123.45471</v>
      </c>
      <c r="W4" s="103">
        <f>Q4*E4/10000000</f>
        <v>0</v>
      </c>
      <c r="X4" s="103">
        <f>Q4*H4/10000000</f>
        <v>0</v>
      </c>
      <c r="Y4" s="103">
        <f>(T4*P4)/10000000</f>
        <v>154.33122375</v>
      </c>
      <c r="Z4" s="236">
        <f>R4-Y4</f>
        <v>-30.876513749999987</v>
      </c>
      <c r="AA4" s="78"/>
      <c r="AB4" s="77"/>
    </row>
    <row r="5" spans="1:28" s="58" customFormat="1" ht="15">
      <c r="A5" s="193" t="s">
        <v>455</v>
      </c>
      <c r="B5" s="164">
        <v>4150</v>
      </c>
      <c r="C5" s="162">
        <v>1100</v>
      </c>
      <c r="D5" s="170">
        <v>0.36</v>
      </c>
      <c r="E5" s="164">
        <v>0</v>
      </c>
      <c r="F5" s="112">
        <v>0</v>
      </c>
      <c r="G5" s="170">
        <v>0</v>
      </c>
      <c r="H5" s="164">
        <v>0</v>
      </c>
      <c r="I5" s="112">
        <v>0</v>
      </c>
      <c r="J5" s="170">
        <v>0</v>
      </c>
      <c r="K5" s="164">
        <v>4150</v>
      </c>
      <c r="L5" s="112">
        <v>1100</v>
      </c>
      <c r="M5" s="127">
        <v>0.36</v>
      </c>
      <c r="N5" s="112">
        <v>4150</v>
      </c>
      <c r="O5" s="173">
        <f>N5/K5</f>
        <v>1</v>
      </c>
      <c r="P5" s="108">
        <f>Volume!K5</f>
        <v>4436.15</v>
      </c>
      <c r="Q5" s="69">
        <f>Volume!J5</f>
        <v>4252.2</v>
      </c>
      <c r="R5" s="237">
        <f>Q5*K5/10000000</f>
        <v>1.764663</v>
      </c>
      <c r="S5" s="103">
        <f>Q5*N5/10000000</f>
        <v>1.764663</v>
      </c>
      <c r="T5" s="109">
        <f>K5-L5</f>
        <v>3050</v>
      </c>
      <c r="U5" s="103">
        <f>L5/T5*100</f>
        <v>36.0655737704918</v>
      </c>
      <c r="V5" s="103">
        <f>Q5*B5/10000000</f>
        <v>1.764663</v>
      </c>
      <c r="W5" s="103">
        <f>Q5*E5/10000000</f>
        <v>0</v>
      </c>
      <c r="X5" s="103">
        <f>Q5*H5/10000000</f>
        <v>0</v>
      </c>
      <c r="Y5" s="103">
        <f>(T5*P5)/10000000</f>
        <v>1.3530257499999998</v>
      </c>
      <c r="Z5" s="237">
        <f>R5-Y5</f>
        <v>0.4116372500000003</v>
      </c>
      <c r="AA5" s="78"/>
      <c r="AB5" s="77"/>
    </row>
    <row r="6" spans="1:28" s="58" customFormat="1" ht="15">
      <c r="A6" s="193" t="s">
        <v>74</v>
      </c>
      <c r="B6" s="164">
        <v>85900</v>
      </c>
      <c r="C6" s="162">
        <v>5100</v>
      </c>
      <c r="D6" s="170">
        <v>0.06</v>
      </c>
      <c r="E6" s="164">
        <v>100</v>
      </c>
      <c r="F6" s="112">
        <v>0</v>
      </c>
      <c r="G6" s="170">
        <v>0</v>
      </c>
      <c r="H6" s="164">
        <v>0</v>
      </c>
      <c r="I6" s="112">
        <v>0</v>
      </c>
      <c r="J6" s="170">
        <v>0</v>
      </c>
      <c r="K6" s="164">
        <v>86000</v>
      </c>
      <c r="L6" s="112">
        <v>5100</v>
      </c>
      <c r="M6" s="127">
        <v>0.06</v>
      </c>
      <c r="N6" s="112">
        <v>86000</v>
      </c>
      <c r="O6" s="173">
        <f>N6/K6</f>
        <v>1</v>
      </c>
      <c r="P6" s="108">
        <f>Volume!K6</f>
        <v>5086.7</v>
      </c>
      <c r="Q6" s="69">
        <f>Volume!J6</f>
        <v>4909.3</v>
      </c>
      <c r="R6" s="237">
        <f>Q6*K6/10000000</f>
        <v>42.21998</v>
      </c>
      <c r="S6" s="103">
        <f>Q6*N6/10000000</f>
        <v>42.21998</v>
      </c>
      <c r="T6" s="109">
        <f>K6-L6</f>
        <v>80900</v>
      </c>
      <c r="U6" s="103">
        <f>L6/T6*100</f>
        <v>6.30407911001236</v>
      </c>
      <c r="V6" s="103">
        <f>Q6*B6/10000000</f>
        <v>42.170887</v>
      </c>
      <c r="W6" s="103">
        <f>Q6*E6/10000000</f>
        <v>0.049093</v>
      </c>
      <c r="X6" s="103">
        <f>Q6*H6/10000000</f>
        <v>0</v>
      </c>
      <c r="Y6" s="103">
        <f>(T6*P6)/10000000</f>
        <v>41.151403</v>
      </c>
      <c r="Z6" s="237">
        <f>R6-Y6</f>
        <v>1.0685769999999977</v>
      </c>
      <c r="AA6" s="78"/>
      <c r="AB6" s="77"/>
    </row>
    <row r="7" spans="1:28" s="58" customFormat="1" ht="15">
      <c r="A7" s="193" t="s">
        <v>456</v>
      </c>
      <c r="B7" s="164">
        <v>196400</v>
      </c>
      <c r="C7" s="162">
        <v>-8125</v>
      </c>
      <c r="D7" s="170">
        <v>-0.04</v>
      </c>
      <c r="E7" s="164">
        <v>0</v>
      </c>
      <c r="F7" s="112">
        <v>0</v>
      </c>
      <c r="G7" s="170">
        <v>0</v>
      </c>
      <c r="H7" s="164">
        <v>0</v>
      </c>
      <c r="I7" s="112">
        <v>0</v>
      </c>
      <c r="J7" s="170">
        <v>0</v>
      </c>
      <c r="K7" s="164">
        <v>196400</v>
      </c>
      <c r="L7" s="112">
        <v>-8125</v>
      </c>
      <c r="M7" s="127">
        <v>-0.04</v>
      </c>
      <c r="N7" s="112">
        <v>195575</v>
      </c>
      <c r="O7" s="173">
        <f>N7/K7</f>
        <v>0.9957993890020367</v>
      </c>
      <c r="P7" s="108">
        <f>Volume!K7</f>
        <v>8849.6</v>
      </c>
      <c r="Q7" s="69">
        <f>Volume!J7</f>
        <v>8427.05</v>
      </c>
      <c r="R7" s="237">
        <f>Q7*K7/10000000</f>
        <v>165.50726199999997</v>
      </c>
      <c r="S7" s="103">
        <f>Q7*N7/10000000</f>
        <v>164.81203037499998</v>
      </c>
      <c r="T7" s="109">
        <f>K7-L7</f>
        <v>204525</v>
      </c>
      <c r="U7" s="103">
        <f>L7/T7*100</f>
        <v>-3.972619484170639</v>
      </c>
      <c r="V7" s="103">
        <f>Q7*B7/10000000</f>
        <v>165.50726199999997</v>
      </c>
      <c r="W7" s="103">
        <f>Q7*E7/10000000</f>
        <v>0</v>
      </c>
      <c r="X7" s="103">
        <f>Q7*H7/10000000</f>
        <v>0</v>
      </c>
      <c r="Y7" s="103">
        <f>(T7*P7)/10000000</f>
        <v>180.996444</v>
      </c>
      <c r="Z7" s="237">
        <f>R7-Y7</f>
        <v>-15.489182000000028</v>
      </c>
      <c r="AA7" s="78"/>
      <c r="AB7" s="77"/>
    </row>
    <row r="8" spans="1:28" s="58" customFormat="1" ht="15">
      <c r="A8" s="193" t="s">
        <v>9</v>
      </c>
      <c r="B8" s="164">
        <v>44915850</v>
      </c>
      <c r="C8" s="162">
        <v>3668950</v>
      </c>
      <c r="D8" s="170">
        <v>0.09</v>
      </c>
      <c r="E8" s="164">
        <v>16599850</v>
      </c>
      <c r="F8" s="112">
        <v>2260850</v>
      </c>
      <c r="G8" s="170">
        <v>0.16</v>
      </c>
      <c r="H8" s="164">
        <v>21746450</v>
      </c>
      <c r="I8" s="112">
        <v>1154550</v>
      </c>
      <c r="J8" s="170">
        <v>0.06</v>
      </c>
      <c r="K8" s="164">
        <v>83262150</v>
      </c>
      <c r="L8" s="112">
        <v>7084350</v>
      </c>
      <c r="M8" s="127">
        <v>0.09</v>
      </c>
      <c r="N8" s="112">
        <v>75773800</v>
      </c>
      <c r="O8" s="173">
        <f aca="true" t="shared" si="0" ref="O8:O72">N8/K8</f>
        <v>0.9100629757939231</v>
      </c>
      <c r="P8" s="108">
        <f>Volume!K8</f>
        <v>4528.85</v>
      </c>
      <c r="Q8" s="69">
        <f>Volume!J8</f>
        <v>4345.85</v>
      </c>
      <c r="R8" s="237">
        <f aca="true" t="shared" si="1" ref="R8:R72">Q8*K8/10000000</f>
        <v>36184.48145775</v>
      </c>
      <c r="S8" s="103">
        <f aca="true" t="shared" si="2" ref="S8:S72">Q8*N8/10000000</f>
        <v>32930.156873</v>
      </c>
      <c r="T8" s="109">
        <f aca="true" t="shared" si="3" ref="T8:T72">K8-L8</f>
        <v>76177800</v>
      </c>
      <c r="U8" s="103">
        <f aca="true" t="shared" si="4" ref="U8:U72">L8/T8*100</f>
        <v>9.299756622007987</v>
      </c>
      <c r="V8" s="103">
        <f aca="true" t="shared" si="5" ref="V8:V72">Q8*B8/10000000</f>
        <v>19519.754672250005</v>
      </c>
      <c r="W8" s="103">
        <f aca="true" t="shared" si="6" ref="W8:W72">Q8*E8/10000000</f>
        <v>7214.04581225</v>
      </c>
      <c r="X8" s="103">
        <f aca="true" t="shared" si="7" ref="X8:X72">Q8*H8/10000000</f>
        <v>9450.680973250002</v>
      </c>
      <c r="Y8" s="103">
        <f aca="true" t="shared" si="8" ref="Y8:Y72">(T8*P8)/10000000</f>
        <v>34499.782953</v>
      </c>
      <c r="Z8" s="237">
        <f aca="true" t="shared" si="9" ref="Z8:Z72">R8-Y8</f>
        <v>1684.6985047499984</v>
      </c>
      <c r="AA8" s="78"/>
      <c r="AB8" s="77"/>
    </row>
    <row r="9" spans="1:28" s="7" customFormat="1" ht="15">
      <c r="A9" s="193" t="s">
        <v>276</v>
      </c>
      <c r="B9" s="164">
        <v>953800</v>
      </c>
      <c r="C9" s="162">
        <v>8600</v>
      </c>
      <c r="D9" s="170">
        <v>0.01</v>
      </c>
      <c r="E9" s="164">
        <v>800</v>
      </c>
      <c r="F9" s="112">
        <v>0</v>
      </c>
      <c r="G9" s="170">
        <v>0</v>
      </c>
      <c r="H9" s="164">
        <v>0</v>
      </c>
      <c r="I9" s="112">
        <v>0</v>
      </c>
      <c r="J9" s="170">
        <v>0</v>
      </c>
      <c r="K9" s="164">
        <v>954600</v>
      </c>
      <c r="L9" s="112">
        <v>8600</v>
      </c>
      <c r="M9" s="127">
        <v>0.01</v>
      </c>
      <c r="N9" s="112">
        <v>951800</v>
      </c>
      <c r="O9" s="173">
        <f t="shared" si="0"/>
        <v>0.9970668342761366</v>
      </c>
      <c r="P9" s="108">
        <f>Volume!K9</f>
        <v>3019.25</v>
      </c>
      <c r="Q9" s="69">
        <f>Volume!J9</f>
        <v>2896.55</v>
      </c>
      <c r="R9" s="237">
        <f t="shared" si="1"/>
        <v>276.504663</v>
      </c>
      <c r="S9" s="103">
        <f t="shared" si="2"/>
        <v>275.693629</v>
      </c>
      <c r="T9" s="109">
        <f t="shared" si="3"/>
        <v>946000</v>
      </c>
      <c r="U9" s="103">
        <f t="shared" si="4"/>
        <v>0.9090909090909091</v>
      </c>
      <c r="V9" s="103">
        <f t="shared" si="5"/>
        <v>276.272939</v>
      </c>
      <c r="W9" s="103">
        <f t="shared" si="6"/>
        <v>0.231724</v>
      </c>
      <c r="X9" s="103">
        <f t="shared" si="7"/>
        <v>0</v>
      </c>
      <c r="Y9" s="103">
        <f t="shared" si="8"/>
        <v>285.62105</v>
      </c>
      <c r="Z9" s="237">
        <f t="shared" si="9"/>
        <v>-9.116387000000032</v>
      </c>
      <c r="AB9" s="77"/>
    </row>
    <row r="10" spans="1:28" s="58" customFormat="1" ht="15">
      <c r="A10" s="193" t="s">
        <v>134</v>
      </c>
      <c r="B10" s="164">
        <v>1864500</v>
      </c>
      <c r="C10" s="162">
        <v>66500</v>
      </c>
      <c r="D10" s="170">
        <v>0.04</v>
      </c>
      <c r="E10" s="164">
        <v>4000</v>
      </c>
      <c r="F10" s="112">
        <v>500</v>
      </c>
      <c r="G10" s="170">
        <v>0.14</v>
      </c>
      <c r="H10" s="164">
        <v>0</v>
      </c>
      <c r="I10" s="112">
        <v>0</v>
      </c>
      <c r="J10" s="170">
        <v>0</v>
      </c>
      <c r="K10" s="164">
        <v>1868500</v>
      </c>
      <c r="L10" s="112">
        <v>67000</v>
      </c>
      <c r="M10" s="127">
        <v>0.04</v>
      </c>
      <c r="N10" s="112">
        <v>1855500</v>
      </c>
      <c r="O10" s="173">
        <f t="shared" si="0"/>
        <v>0.993042547497993</v>
      </c>
      <c r="P10" s="108">
        <f>Volume!K10</f>
        <v>1147.35</v>
      </c>
      <c r="Q10" s="69">
        <f>Volume!J10</f>
        <v>1079.45</v>
      </c>
      <c r="R10" s="237">
        <f t="shared" si="1"/>
        <v>201.6952325</v>
      </c>
      <c r="S10" s="103">
        <f t="shared" si="2"/>
        <v>200.2919475</v>
      </c>
      <c r="T10" s="109">
        <f t="shared" si="3"/>
        <v>1801500</v>
      </c>
      <c r="U10" s="103">
        <f t="shared" si="4"/>
        <v>3.7191229530946432</v>
      </c>
      <c r="V10" s="103">
        <f t="shared" si="5"/>
        <v>201.2634525</v>
      </c>
      <c r="W10" s="103">
        <f t="shared" si="6"/>
        <v>0.43178</v>
      </c>
      <c r="X10" s="103">
        <f t="shared" si="7"/>
        <v>0</v>
      </c>
      <c r="Y10" s="103">
        <f t="shared" si="8"/>
        <v>206.6951025</v>
      </c>
      <c r="Z10" s="237">
        <f t="shared" si="9"/>
        <v>-4.999869999999987</v>
      </c>
      <c r="AA10" s="78"/>
      <c r="AB10" s="77"/>
    </row>
    <row r="11" spans="1:28" s="58" customFormat="1" ht="15">
      <c r="A11" s="193" t="s">
        <v>394</v>
      </c>
      <c r="B11" s="164">
        <v>354400</v>
      </c>
      <c r="C11" s="162">
        <v>-14000</v>
      </c>
      <c r="D11" s="170">
        <v>-0.04</v>
      </c>
      <c r="E11" s="164">
        <v>400</v>
      </c>
      <c r="F11" s="112">
        <v>0</v>
      </c>
      <c r="G11" s="170">
        <v>0</v>
      </c>
      <c r="H11" s="164">
        <v>0</v>
      </c>
      <c r="I11" s="112">
        <v>0</v>
      </c>
      <c r="J11" s="170">
        <v>0</v>
      </c>
      <c r="K11" s="164">
        <v>354800</v>
      </c>
      <c r="L11" s="112">
        <v>-14000</v>
      </c>
      <c r="M11" s="127">
        <v>-0.04</v>
      </c>
      <c r="N11" s="112">
        <v>354400</v>
      </c>
      <c r="O11" s="173">
        <f t="shared" si="0"/>
        <v>0.9988726042841037</v>
      </c>
      <c r="P11" s="108">
        <f>Volume!K11</f>
        <v>1481.15</v>
      </c>
      <c r="Q11" s="69">
        <f>Volume!J11</f>
        <v>1388.4</v>
      </c>
      <c r="R11" s="237">
        <f t="shared" si="1"/>
        <v>49.26043200000001</v>
      </c>
      <c r="S11" s="103">
        <f t="shared" si="2"/>
        <v>49.204896000000005</v>
      </c>
      <c r="T11" s="109">
        <f t="shared" si="3"/>
        <v>368800</v>
      </c>
      <c r="U11" s="103">
        <f t="shared" si="4"/>
        <v>-3.7960954446854664</v>
      </c>
      <c r="V11" s="103">
        <f t="shared" si="5"/>
        <v>49.204896000000005</v>
      </c>
      <c r="W11" s="103">
        <f t="shared" si="6"/>
        <v>0.055536</v>
      </c>
      <c r="X11" s="103">
        <f t="shared" si="7"/>
        <v>0</v>
      </c>
      <c r="Y11" s="103">
        <f t="shared" si="8"/>
        <v>54.624812</v>
      </c>
      <c r="Z11" s="237">
        <f t="shared" si="9"/>
        <v>-5.36437999999999</v>
      </c>
      <c r="AA11" s="78"/>
      <c r="AB11" s="77"/>
    </row>
    <row r="12" spans="1:28" s="7" customFormat="1" ht="15">
      <c r="A12" s="193" t="s">
        <v>0</v>
      </c>
      <c r="B12" s="164">
        <v>3158625</v>
      </c>
      <c r="C12" s="163">
        <v>207000</v>
      </c>
      <c r="D12" s="170">
        <v>0.07</v>
      </c>
      <c r="E12" s="164">
        <v>64500</v>
      </c>
      <c r="F12" s="112">
        <v>16125</v>
      </c>
      <c r="G12" s="170">
        <v>0.33</v>
      </c>
      <c r="H12" s="164">
        <v>9000</v>
      </c>
      <c r="I12" s="112">
        <v>1875</v>
      </c>
      <c r="J12" s="170">
        <v>0.26</v>
      </c>
      <c r="K12" s="164">
        <v>3232125</v>
      </c>
      <c r="L12" s="112">
        <v>225000</v>
      </c>
      <c r="M12" s="127">
        <v>0.07</v>
      </c>
      <c r="N12" s="112">
        <v>3222000</v>
      </c>
      <c r="O12" s="173">
        <f t="shared" si="0"/>
        <v>0.9968673860076575</v>
      </c>
      <c r="P12" s="108">
        <f>Volume!K12</f>
        <v>1063.85</v>
      </c>
      <c r="Q12" s="69">
        <f>Volume!J12</f>
        <v>967.1</v>
      </c>
      <c r="R12" s="237">
        <f t="shared" si="1"/>
        <v>312.57880875</v>
      </c>
      <c r="S12" s="103">
        <f t="shared" si="2"/>
        <v>311.59962</v>
      </c>
      <c r="T12" s="109">
        <f t="shared" si="3"/>
        <v>3007125</v>
      </c>
      <c r="U12" s="103">
        <f t="shared" si="4"/>
        <v>7.482229704451927</v>
      </c>
      <c r="V12" s="103">
        <f t="shared" si="5"/>
        <v>305.47062375</v>
      </c>
      <c r="W12" s="103">
        <f t="shared" si="6"/>
        <v>6.237795</v>
      </c>
      <c r="X12" s="103">
        <f t="shared" si="7"/>
        <v>0.87039</v>
      </c>
      <c r="Y12" s="103">
        <f t="shared" si="8"/>
        <v>319.91299312499996</v>
      </c>
      <c r="Z12" s="237">
        <f t="shared" si="9"/>
        <v>-7.33418437499995</v>
      </c>
      <c r="AB12" s="77"/>
    </row>
    <row r="13" spans="1:28" s="7" customFormat="1" ht="15">
      <c r="A13" s="193" t="s">
        <v>395</v>
      </c>
      <c r="B13" s="164">
        <v>2219850</v>
      </c>
      <c r="C13" s="163">
        <v>-34200</v>
      </c>
      <c r="D13" s="170">
        <v>-0.02</v>
      </c>
      <c r="E13" s="164">
        <v>10350</v>
      </c>
      <c r="F13" s="112">
        <v>900</v>
      </c>
      <c r="G13" s="170">
        <v>0.1</v>
      </c>
      <c r="H13" s="164">
        <v>450</v>
      </c>
      <c r="I13" s="112">
        <v>0</v>
      </c>
      <c r="J13" s="170">
        <v>0</v>
      </c>
      <c r="K13" s="164">
        <v>2230650</v>
      </c>
      <c r="L13" s="112">
        <v>-33300</v>
      </c>
      <c r="M13" s="127">
        <v>-0.01</v>
      </c>
      <c r="N13" s="112">
        <v>2230650</v>
      </c>
      <c r="O13" s="173">
        <f t="shared" si="0"/>
        <v>1</v>
      </c>
      <c r="P13" s="108">
        <f>Volume!K13</f>
        <v>512.7</v>
      </c>
      <c r="Q13" s="69">
        <f>Volume!J13</f>
        <v>482.5</v>
      </c>
      <c r="R13" s="237">
        <f t="shared" si="1"/>
        <v>107.6288625</v>
      </c>
      <c r="S13" s="103">
        <f t="shared" si="2"/>
        <v>107.6288625</v>
      </c>
      <c r="T13" s="109">
        <f t="shared" si="3"/>
        <v>2263950</v>
      </c>
      <c r="U13" s="103">
        <f t="shared" si="4"/>
        <v>-1.4708805406479826</v>
      </c>
      <c r="V13" s="103">
        <f t="shared" si="5"/>
        <v>107.1077625</v>
      </c>
      <c r="W13" s="103">
        <f t="shared" si="6"/>
        <v>0.4993875</v>
      </c>
      <c r="X13" s="103">
        <f t="shared" si="7"/>
        <v>0.0217125</v>
      </c>
      <c r="Y13" s="103">
        <f t="shared" si="8"/>
        <v>116.0727165</v>
      </c>
      <c r="Z13" s="237">
        <f t="shared" si="9"/>
        <v>-8.443854000000002</v>
      </c>
      <c r="AB13" s="77"/>
    </row>
    <row r="14" spans="1:28" s="7" customFormat="1" ht="15">
      <c r="A14" s="193" t="s">
        <v>396</v>
      </c>
      <c r="B14" s="164">
        <v>661200</v>
      </c>
      <c r="C14" s="163">
        <v>-800</v>
      </c>
      <c r="D14" s="170">
        <v>0</v>
      </c>
      <c r="E14" s="164">
        <v>0</v>
      </c>
      <c r="F14" s="112">
        <v>0</v>
      </c>
      <c r="G14" s="170">
        <v>0</v>
      </c>
      <c r="H14" s="164">
        <v>0</v>
      </c>
      <c r="I14" s="112">
        <v>0</v>
      </c>
      <c r="J14" s="170">
        <v>0</v>
      </c>
      <c r="K14" s="164">
        <v>661200</v>
      </c>
      <c r="L14" s="112">
        <v>-800</v>
      </c>
      <c r="M14" s="127">
        <v>0</v>
      </c>
      <c r="N14" s="112">
        <v>660400</v>
      </c>
      <c r="O14" s="173">
        <f t="shared" si="0"/>
        <v>0.9987900786448881</v>
      </c>
      <c r="P14" s="108">
        <f>Volume!K14</f>
        <v>1534.7</v>
      </c>
      <c r="Q14" s="69">
        <f>Volume!J14</f>
        <v>1415.15</v>
      </c>
      <c r="R14" s="237">
        <f t="shared" si="1"/>
        <v>93.56971800000001</v>
      </c>
      <c r="S14" s="103">
        <f t="shared" si="2"/>
        <v>93.45650600000002</v>
      </c>
      <c r="T14" s="109">
        <f t="shared" si="3"/>
        <v>662000</v>
      </c>
      <c r="U14" s="103">
        <f t="shared" si="4"/>
        <v>-0.12084592145015105</v>
      </c>
      <c r="V14" s="103">
        <f t="shared" si="5"/>
        <v>93.56971800000001</v>
      </c>
      <c r="W14" s="103">
        <f t="shared" si="6"/>
        <v>0</v>
      </c>
      <c r="X14" s="103">
        <f t="shared" si="7"/>
        <v>0</v>
      </c>
      <c r="Y14" s="103">
        <f t="shared" si="8"/>
        <v>101.59714</v>
      </c>
      <c r="Z14" s="237">
        <f t="shared" si="9"/>
        <v>-8.027421999999987</v>
      </c>
      <c r="AB14" s="77"/>
    </row>
    <row r="15" spans="1:28" s="7" customFormat="1" ht="15">
      <c r="A15" s="193" t="s">
        <v>397</v>
      </c>
      <c r="B15" s="164">
        <v>2097800</v>
      </c>
      <c r="C15" s="163">
        <v>-20400</v>
      </c>
      <c r="D15" s="170">
        <v>-0.01</v>
      </c>
      <c r="E15" s="164">
        <v>156400</v>
      </c>
      <c r="F15" s="112">
        <v>25500</v>
      </c>
      <c r="G15" s="170">
        <v>0.19</v>
      </c>
      <c r="H15" s="164">
        <v>35700</v>
      </c>
      <c r="I15" s="112">
        <v>18700</v>
      </c>
      <c r="J15" s="170">
        <v>1.1</v>
      </c>
      <c r="K15" s="164">
        <v>2289900</v>
      </c>
      <c r="L15" s="112">
        <v>23800</v>
      </c>
      <c r="M15" s="127">
        <v>0.01</v>
      </c>
      <c r="N15" s="112">
        <v>2266100</v>
      </c>
      <c r="O15" s="173">
        <f t="shared" si="0"/>
        <v>0.9896065330363771</v>
      </c>
      <c r="P15" s="108">
        <f>Volume!K15</f>
        <v>140.95</v>
      </c>
      <c r="Q15" s="69">
        <f>Volume!J15</f>
        <v>138.1</v>
      </c>
      <c r="R15" s="237">
        <f t="shared" si="1"/>
        <v>31.623519</v>
      </c>
      <c r="S15" s="103">
        <f t="shared" si="2"/>
        <v>31.294841</v>
      </c>
      <c r="T15" s="109">
        <f t="shared" si="3"/>
        <v>2266100</v>
      </c>
      <c r="U15" s="103">
        <f t="shared" si="4"/>
        <v>1.0502625656414104</v>
      </c>
      <c r="V15" s="103">
        <f t="shared" si="5"/>
        <v>28.970618</v>
      </c>
      <c r="W15" s="103">
        <f t="shared" si="6"/>
        <v>2.159884</v>
      </c>
      <c r="X15" s="103">
        <f t="shared" si="7"/>
        <v>0.493017</v>
      </c>
      <c r="Y15" s="103">
        <f t="shared" si="8"/>
        <v>31.9406795</v>
      </c>
      <c r="Z15" s="237">
        <f t="shared" si="9"/>
        <v>-0.31716049999999996</v>
      </c>
      <c r="AB15" s="77"/>
    </row>
    <row r="16" spans="1:28" s="7" customFormat="1" ht="15">
      <c r="A16" s="193" t="s">
        <v>135</v>
      </c>
      <c r="B16" s="283">
        <v>7303450</v>
      </c>
      <c r="C16" s="163">
        <v>-360150</v>
      </c>
      <c r="D16" s="171">
        <v>-0.05</v>
      </c>
      <c r="E16" s="172">
        <v>262150</v>
      </c>
      <c r="F16" s="167">
        <v>34300</v>
      </c>
      <c r="G16" s="171">
        <v>0.15</v>
      </c>
      <c r="H16" s="165">
        <v>26950</v>
      </c>
      <c r="I16" s="168">
        <v>7350</v>
      </c>
      <c r="J16" s="171">
        <v>0.38</v>
      </c>
      <c r="K16" s="164">
        <v>7592550</v>
      </c>
      <c r="L16" s="112">
        <v>-318500</v>
      </c>
      <c r="M16" s="352">
        <v>-0.04</v>
      </c>
      <c r="N16" s="112">
        <v>7577850</v>
      </c>
      <c r="O16" s="173">
        <f t="shared" si="0"/>
        <v>0.9980638915779284</v>
      </c>
      <c r="P16" s="108">
        <f>Volume!K16</f>
        <v>95.7</v>
      </c>
      <c r="Q16" s="69">
        <f>Volume!J16</f>
        <v>89.15</v>
      </c>
      <c r="R16" s="237">
        <f t="shared" si="1"/>
        <v>67.68758325</v>
      </c>
      <c r="S16" s="103">
        <f t="shared" si="2"/>
        <v>67.55653275</v>
      </c>
      <c r="T16" s="109">
        <f t="shared" si="3"/>
        <v>7911050</v>
      </c>
      <c r="U16" s="103">
        <f t="shared" si="4"/>
        <v>-4.026014245896562</v>
      </c>
      <c r="V16" s="103">
        <f t="shared" si="5"/>
        <v>65.11025675</v>
      </c>
      <c r="W16" s="103">
        <f t="shared" si="6"/>
        <v>2.33706725</v>
      </c>
      <c r="X16" s="103">
        <f t="shared" si="7"/>
        <v>0.24025925</v>
      </c>
      <c r="Y16" s="103">
        <f t="shared" si="8"/>
        <v>75.7087485</v>
      </c>
      <c r="Z16" s="237">
        <f t="shared" si="9"/>
        <v>-8.021165249999996</v>
      </c>
      <c r="AB16" s="77"/>
    </row>
    <row r="17" spans="1:28" s="58" customFormat="1" ht="15">
      <c r="A17" s="193" t="s">
        <v>174</v>
      </c>
      <c r="B17" s="164">
        <v>6770350</v>
      </c>
      <c r="C17" s="162">
        <v>-351750</v>
      </c>
      <c r="D17" s="170">
        <v>-0.05</v>
      </c>
      <c r="E17" s="164">
        <v>552750</v>
      </c>
      <c r="F17" s="112">
        <v>53600</v>
      </c>
      <c r="G17" s="170">
        <v>0.11</v>
      </c>
      <c r="H17" s="164">
        <v>36850</v>
      </c>
      <c r="I17" s="112">
        <v>10050</v>
      </c>
      <c r="J17" s="170">
        <v>0.38</v>
      </c>
      <c r="K17" s="164">
        <v>7359950</v>
      </c>
      <c r="L17" s="112">
        <v>-288100</v>
      </c>
      <c r="M17" s="127">
        <v>-0.04</v>
      </c>
      <c r="N17" s="112">
        <v>7289600</v>
      </c>
      <c r="O17" s="173">
        <f t="shared" si="0"/>
        <v>0.9904415111515703</v>
      </c>
      <c r="P17" s="108">
        <f>Volume!K17</f>
        <v>68.2</v>
      </c>
      <c r="Q17" s="69">
        <f>Volume!J17</f>
        <v>63.4</v>
      </c>
      <c r="R17" s="237">
        <f t="shared" si="1"/>
        <v>46.662083</v>
      </c>
      <c r="S17" s="103">
        <f t="shared" si="2"/>
        <v>46.216064</v>
      </c>
      <c r="T17" s="109">
        <f t="shared" si="3"/>
        <v>7648050</v>
      </c>
      <c r="U17" s="103">
        <f t="shared" si="4"/>
        <v>-3.7669732807709155</v>
      </c>
      <c r="V17" s="103">
        <f t="shared" si="5"/>
        <v>42.924019</v>
      </c>
      <c r="W17" s="103">
        <f t="shared" si="6"/>
        <v>3.504435</v>
      </c>
      <c r="X17" s="103">
        <f t="shared" si="7"/>
        <v>0.233629</v>
      </c>
      <c r="Y17" s="103">
        <f t="shared" si="8"/>
        <v>52.159701</v>
      </c>
      <c r="Z17" s="237">
        <f t="shared" si="9"/>
        <v>-5.497617999999996</v>
      </c>
      <c r="AA17" s="78"/>
      <c r="AB17" s="77"/>
    </row>
    <row r="18" spans="1:28" s="7" customFormat="1" ht="15">
      <c r="A18" s="201" t="s">
        <v>486</v>
      </c>
      <c r="B18" s="164">
        <v>17984764</v>
      </c>
      <c r="C18" s="162">
        <v>-1063992</v>
      </c>
      <c r="D18" s="170">
        <v>-0.06</v>
      </c>
      <c r="E18" s="164">
        <v>1033062</v>
      </c>
      <c r="F18" s="112">
        <v>179394</v>
      </c>
      <c r="G18" s="170">
        <v>0.21</v>
      </c>
      <c r="H18" s="164">
        <v>210324</v>
      </c>
      <c r="I18" s="112">
        <v>86604</v>
      </c>
      <c r="J18" s="170">
        <v>0.7</v>
      </c>
      <c r="K18" s="164">
        <v>19228150</v>
      </c>
      <c r="L18" s="112">
        <v>-797994</v>
      </c>
      <c r="M18" s="127">
        <v>-0.04</v>
      </c>
      <c r="N18" s="112">
        <v>19137422</v>
      </c>
      <c r="O18" s="173">
        <f>N18/K18</f>
        <v>0.9952815013404825</v>
      </c>
      <c r="P18" s="108">
        <f>Volume!K18</f>
        <v>131.4</v>
      </c>
      <c r="Q18" s="69">
        <f>Volume!J18</f>
        <v>128.9</v>
      </c>
      <c r="R18" s="237">
        <f>Q18*K18/10000000</f>
        <v>247.8508535</v>
      </c>
      <c r="S18" s="103">
        <f>Q18*N18/10000000</f>
        <v>246.68136958000002</v>
      </c>
      <c r="T18" s="109">
        <f>K18-L18</f>
        <v>20026144</v>
      </c>
      <c r="U18" s="103">
        <f>L18/T18*100</f>
        <v>-3.9847611202635913</v>
      </c>
      <c r="V18" s="103">
        <f>Q18*B18/10000000</f>
        <v>231.82360796</v>
      </c>
      <c r="W18" s="103">
        <f>Q18*E18/10000000</f>
        <v>13.316169180000001</v>
      </c>
      <c r="X18" s="103">
        <f>Q18*H18/10000000</f>
        <v>2.7110763600000003</v>
      </c>
      <c r="Y18" s="103">
        <f>(T18*P18)/10000000</f>
        <v>263.14353216</v>
      </c>
      <c r="Z18" s="237">
        <f>R18-Y18</f>
        <v>-15.292678660000007</v>
      </c>
      <c r="AA18"/>
      <c r="AB18"/>
    </row>
    <row r="19" spans="1:28" s="58" customFormat="1" ht="15">
      <c r="A19" s="193" t="s">
        <v>277</v>
      </c>
      <c r="B19" s="164">
        <v>957600</v>
      </c>
      <c r="C19" s="162">
        <v>-99000</v>
      </c>
      <c r="D19" s="170">
        <v>-0.09</v>
      </c>
      <c r="E19" s="164">
        <v>0</v>
      </c>
      <c r="F19" s="112">
        <v>0</v>
      </c>
      <c r="G19" s="170">
        <v>0</v>
      </c>
      <c r="H19" s="164">
        <v>0</v>
      </c>
      <c r="I19" s="112">
        <v>0</v>
      </c>
      <c r="J19" s="170">
        <v>0</v>
      </c>
      <c r="K19" s="164">
        <v>957600</v>
      </c>
      <c r="L19" s="112">
        <v>-99000</v>
      </c>
      <c r="M19" s="127">
        <v>-0.09</v>
      </c>
      <c r="N19" s="112">
        <v>957600</v>
      </c>
      <c r="O19" s="173">
        <f t="shared" si="0"/>
        <v>1</v>
      </c>
      <c r="P19" s="108">
        <f>Volume!K19</f>
        <v>379.1</v>
      </c>
      <c r="Q19" s="69">
        <f>Volume!J19</f>
        <v>374.65</v>
      </c>
      <c r="R19" s="237">
        <f t="shared" si="1"/>
        <v>35.876484</v>
      </c>
      <c r="S19" s="103">
        <f t="shared" si="2"/>
        <v>35.876484</v>
      </c>
      <c r="T19" s="109">
        <f t="shared" si="3"/>
        <v>1056600</v>
      </c>
      <c r="U19" s="103">
        <f t="shared" si="4"/>
        <v>-9.369676320272573</v>
      </c>
      <c r="V19" s="103">
        <f t="shared" si="5"/>
        <v>35.876484</v>
      </c>
      <c r="W19" s="103">
        <f t="shared" si="6"/>
        <v>0</v>
      </c>
      <c r="X19" s="103">
        <f t="shared" si="7"/>
        <v>0</v>
      </c>
      <c r="Y19" s="103">
        <f t="shared" si="8"/>
        <v>40.055706</v>
      </c>
      <c r="Z19" s="237">
        <f t="shared" si="9"/>
        <v>-4.179222000000003</v>
      </c>
      <c r="AA19" s="78"/>
      <c r="AB19" s="77"/>
    </row>
    <row r="20" spans="1:28" s="7" customFormat="1" ht="15">
      <c r="A20" s="193" t="s">
        <v>75</v>
      </c>
      <c r="B20" s="164">
        <v>5727000</v>
      </c>
      <c r="C20" s="162">
        <v>-243800</v>
      </c>
      <c r="D20" s="170">
        <v>-0.04</v>
      </c>
      <c r="E20" s="164">
        <v>374900</v>
      </c>
      <c r="F20" s="112">
        <v>55200</v>
      </c>
      <c r="G20" s="170">
        <v>0.17</v>
      </c>
      <c r="H20" s="164">
        <v>16100</v>
      </c>
      <c r="I20" s="112">
        <v>4600</v>
      </c>
      <c r="J20" s="170">
        <v>0.4</v>
      </c>
      <c r="K20" s="164">
        <v>6118000</v>
      </c>
      <c r="L20" s="112">
        <v>-184000</v>
      </c>
      <c r="M20" s="127">
        <v>-0.03</v>
      </c>
      <c r="N20" s="112">
        <v>6095000</v>
      </c>
      <c r="O20" s="173">
        <f t="shared" si="0"/>
        <v>0.9962406015037594</v>
      </c>
      <c r="P20" s="108">
        <f>Volume!K20</f>
        <v>85.2</v>
      </c>
      <c r="Q20" s="69">
        <f>Volume!J20</f>
        <v>82.5</v>
      </c>
      <c r="R20" s="237">
        <f t="shared" si="1"/>
        <v>50.4735</v>
      </c>
      <c r="S20" s="103">
        <f t="shared" si="2"/>
        <v>50.28375</v>
      </c>
      <c r="T20" s="109">
        <f t="shared" si="3"/>
        <v>6302000</v>
      </c>
      <c r="U20" s="103">
        <f t="shared" si="4"/>
        <v>-2.9197080291970803</v>
      </c>
      <c r="V20" s="103">
        <f t="shared" si="5"/>
        <v>47.24775</v>
      </c>
      <c r="W20" s="103">
        <f t="shared" si="6"/>
        <v>3.092925</v>
      </c>
      <c r="X20" s="103">
        <f t="shared" si="7"/>
        <v>0.132825</v>
      </c>
      <c r="Y20" s="103">
        <f t="shared" si="8"/>
        <v>53.69304</v>
      </c>
      <c r="Z20" s="237">
        <f t="shared" si="9"/>
        <v>-3.219540000000002</v>
      </c>
      <c r="AB20" s="77"/>
    </row>
    <row r="21" spans="1:28" s="7" customFormat="1" ht="15">
      <c r="A21" s="193" t="s">
        <v>398</v>
      </c>
      <c r="B21" s="164">
        <v>1510600</v>
      </c>
      <c r="C21" s="162">
        <v>-40950</v>
      </c>
      <c r="D21" s="170">
        <v>-0.03</v>
      </c>
      <c r="E21" s="164">
        <v>2600</v>
      </c>
      <c r="F21" s="112">
        <v>0</v>
      </c>
      <c r="G21" s="170">
        <v>0</v>
      </c>
      <c r="H21" s="164">
        <v>0</v>
      </c>
      <c r="I21" s="112">
        <v>0</v>
      </c>
      <c r="J21" s="170">
        <v>0</v>
      </c>
      <c r="K21" s="164">
        <v>1513200</v>
      </c>
      <c r="L21" s="112">
        <v>-40950</v>
      </c>
      <c r="M21" s="127">
        <v>-0.03</v>
      </c>
      <c r="N21" s="112">
        <v>1512550</v>
      </c>
      <c r="O21" s="173">
        <f t="shared" si="0"/>
        <v>0.9995704467353952</v>
      </c>
      <c r="P21" s="108">
        <f>Volume!K21</f>
        <v>271.15</v>
      </c>
      <c r="Q21" s="69">
        <f>Volume!J21</f>
        <v>256.5</v>
      </c>
      <c r="R21" s="237">
        <f t="shared" si="1"/>
        <v>38.81358</v>
      </c>
      <c r="S21" s="103">
        <f t="shared" si="2"/>
        <v>38.7969075</v>
      </c>
      <c r="T21" s="109">
        <f t="shared" si="3"/>
        <v>1554150</v>
      </c>
      <c r="U21" s="103">
        <f t="shared" si="4"/>
        <v>-2.6348808030112925</v>
      </c>
      <c r="V21" s="103">
        <f t="shared" si="5"/>
        <v>38.74689</v>
      </c>
      <c r="W21" s="103">
        <f t="shared" si="6"/>
        <v>0.06669</v>
      </c>
      <c r="X21" s="103">
        <f t="shared" si="7"/>
        <v>0</v>
      </c>
      <c r="Y21" s="103">
        <f t="shared" si="8"/>
        <v>42.14077724999999</v>
      </c>
      <c r="Z21" s="237">
        <f t="shared" si="9"/>
        <v>-3.3271972499999904</v>
      </c>
      <c r="AB21" s="77"/>
    </row>
    <row r="22" spans="1:28" s="7" customFormat="1" ht="15">
      <c r="A22" s="193" t="s">
        <v>399</v>
      </c>
      <c r="B22" s="164">
        <v>1170000</v>
      </c>
      <c r="C22" s="162">
        <v>-102000</v>
      </c>
      <c r="D22" s="170">
        <v>-0.08</v>
      </c>
      <c r="E22" s="164">
        <v>0</v>
      </c>
      <c r="F22" s="112">
        <v>0</v>
      </c>
      <c r="G22" s="170">
        <v>0</v>
      </c>
      <c r="H22" s="164">
        <v>0</v>
      </c>
      <c r="I22" s="112">
        <v>0</v>
      </c>
      <c r="J22" s="170">
        <v>0</v>
      </c>
      <c r="K22" s="164">
        <v>1170000</v>
      </c>
      <c r="L22" s="112">
        <v>-102000</v>
      </c>
      <c r="M22" s="127">
        <v>-0.08</v>
      </c>
      <c r="N22" s="112">
        <v>1166800</v>
      </c>
      <c r="O22" s="173">
        <f t="shared" si="0"/>
        <v>0.9972649572649572</v>
      </c>
      <c r="P22" s="108">
        <f>Volume!K22</f>
        <v>776.6</v>
      </c>
      <c r="Q22" s="69">
        <f>Volume!J22</f>
        <v>727.9</v>
      </c>
      <c r="R22" s="237">
        <f t="shared" si="1"/>
        <v>85.1643</v>
      </c>
      <c r="S22" s="103">
        <f t="shared" si="2"/>
        <v>84.931372</v>
      </c>
      <c r="T22" s="109">
        <f t="shared" si="3"/>
        <v>1272000</v>
      </c>
      <c r="U22" s="103">
        <f t="shared" si="4"/>
        <v>-8.018867924528301</v>
      </c>
      <c r="V22" s="103">
        <f t="shared" si="5"/>
        <v>85.1643</v>
      </c>
      <c r="W22" s="103">
        <f t="shared" si="6"/>
        <v>0</v>
      </c>
      <c r="X22" s="103">
        <f t="shared" si="7"/>
        <v>0</v>
      </c>
      <c r="Y22" s="103">
        <f t="shared" si="8"/>
        <v>98.78352</v>
      </c>
      <c r="Z22" s="237">
        <f t="shared" si="9"/>
        <v>-13.619219999999999</v>
      </c>
      <c r="AB22" s="77"/>
    </row>
    <row r="23" spans="1:28" s="7" customFormat="1" ht="15">
      <c r="A23" s="193" t="s">
        <v>88</v>
      </c>
      <c r="B23" s="283">
        <v>19539200</v>
      </c>
      <c r="C23" s="163">
        <v>546100</v>
      </c>
      <c r="D23" s="171">
        <v>0.03</v>
      </c>
      <c r="E23" s="172">
        <v>2188700</v>
      </c>
      <c r="F23" s="167">
        <v>361200</v>
      </c>
      <c r="G23" s="171">
        <v>0.2</v>
      </c>
      <c r="H23" s="165">
        <v>146200</v>
      </c>
      <c r="I23" s="168">
        <v>38700</v>
      </c>
      <c r="J23" s="171">
        <v>0.36</v>
      </c>
      <c r="K23" s="164">
        <v>21874100</v>
      </c>
      <c r="L23" s="112">
        <v>946000</v>
      </c>
      <c r="M23" s="352">
        <v>0.05</v>
      </c>
      <c r="N23" s="112">
        <v>21706400</v>
      </c>
      <c r="O23" s="173">
        <f t="shared" si="0"/>
        <v>0.9923333988598388</v>
      </c>
      <c r="P23" s="108">
        <f>Volume!K23</f>
        <v>48.5</v>
      </c>
      <c r="Q23" s="69">
        <f>Volume!J23</f>
        <v>45.15</v>
      </c>
      <c r="R23" s="237">
        <f t="shared" si="1"/>
        <v>98.7615615</v>
      </c>
      <c r="S23" s="103">
        <f t="shared" si="2"/>
        <v>98.004396</v>
      </c>
      <c r="T23" s="109">
        <f t="shared" si="3"/>
        <v>20928100</v>
      </c>
      <c r="U23" s="103">
        <f t="shared" si="4"/>
        <v>4.520238339839737</v>
      </c>
      <c r="V23" s="103">
        <f t="shared" si="5"/>
        <v>88.219488</v>
      </c>
      <c r="W23" s="103">
        <f t="shared" si="6"/>
        <v>9.8819805</v>
      </c>
      <c r="X23" s="103">
        <f t="shared" si="7"/>
        <v>0.660093</v>
      </c>
      <c r="Y23" s="103">
        <f t="shared" si="8"/>
        <v>101.501285</v>
      </c>
      <c r="Z23" s="237">
        <f t="shared" si="9"/>
        <v>-2.7397234999999966</v>
      </c>
      <c r="AB23" s="77"/>
    </row>
    <row r="24" spans="1:28" s="58" customFormat="1" ht="15">
      <c r="A24" s="193" t="s">
        <v>136</v>
      </c>
      <c r="B24" s="164">
        <v>19033150</v>
      </c>
      <c r="C24" s="162">
        <v>200550</v>
      </c>
      <c r="D24" s="170">
        <v>0.01</v>
      </c>
      <c r="E24" s="164">
        <v>2946175</v>
      </c>
      <c r="F24" s="112">
        <v>200550</v>
      </c>
      <c r="G24" s="170">
        <v>0.07</v>
      </c>
      <c r="H24" s="164">
        <v>849950</v>
      </c>
      <c r="I24" s="112">
        <v>81175</v>
      </c>
      <c r="J24" s="170">
        <v>0.11</v>
      </c>
      <c r="K24" s="164">
        <v>22829275</v>
      </c>
      <c r="L24" s="112">
        <v>482275</v>
      </c>
      <c r="M24" s="127">
        <v>0.02</v>
      </c>
      <c r="N24" s="112">
        <v>22571425</v>
      </c>
      <c r="O24" s="173">
        <f t="shared" si="0"/>
        <v>0.9887052917799624</v>
      </c>
      <c r="P24" s="108">
        <f>Volume!K24</f>
        <v>37.2</v>
      </c>
      <c r="Q24" s="69">
        <f>Volume!J24</f>
        <v>36.05</v>
      </c>
      <c r="R24" s="237">
        <f t="shared" si="1"/>
        <v>82.29953637499999</v>
      </c>
      <c r="S24" s="103">
        <f t="shared" si="2"/>
        <v>81.369987125</v>
      </c>
      <c r="T24" s="109">
        <f t="shared" si="3"/>
        <v>22347000</v>
      </c>
      <c r="U24" s="103">
        <f t="shared" si="4"/>
        <v>2.158119658119658</v>
      </c>
      <c r="V24" s="103">
        <f t="shared" si="5"/>
        <v>68.61450575</v>
      </c>
      <c r="W24" s="103">
        <f t="shared" si="6"/>
        <v>10.620960874999998</v>
      </c>
      <c r="X24" s="103">
        <f t="shared" si="7"/>
        <v>3.06406975</v>
      </c>
      <c r="Y24" s="103">
        <f t="shared" si="8"/>
        <v>83.13084</v>
      </c>
      <c r="Z24" s="237">
        <f t="shared" si="9"/>
        <v>-0.8313036250000181</v>
      </c>
      <c r="AA24" s="78"/>
      <c r="AB24" s="77"/>
    </row>
    <row r="25" spans="1:28" s="58" customFormat="1" ht="15">
      <c r="A25" s="193" t="s">
        <v>157</v>
      </c>
      <c r="B25" s="164">
        <v>1995000</v>
      </c>
      <c r="C25" s="162">
        <v>-101150</v>
      </c>
      <c r="D25" s="170">
        <v>-0.05</v>
      </c>
      <c r="E25" s="164">
        <v>700</v>
      </c>
      <c r="F25" s="112">
        <v>0</v>
      </c>
      <c r="G25" s="170">
        <v>0</v>
      </c>
      <c r="H25" s="164">
        <v>0</v>
      </c>
      <c r="I25" s="112">
        <v>0</v>
      </c>
      <c r="J25" s="170">
        <v>0</v>
      </c>
      <c r="K25" s="164">
        <v>1995700</v>
      </c>
      <c r="L25" s="112">
        <v>-101150</v>
      </c>
      <c r="M25" s="127">
        <v>-0.05</v>
      </c>
      <c r="N25" s="112">
        <v>1992900</v>
      </c>
      <c r="O25" s="173">
        <f t="shared" si="0"/>
        <v>0.9985969835145563</v>
      </c>
      <c r="P25" s="108">
        <f>Volume!K25</f>
        <v>650.8</v>
      </c>
      <c r="Q25" s="69">
        <f>Volume!J25</f>
        <v>613.5</v>
      </c>
      <c r="R25" s="237">
        <f t="shared" si="1"/>
        <v>122.436195</v>
      </c>
      <c r="S25" s="103">
        <f t="shared" si="2"/>
        <v>122.264415</v>
      </c>
      <c r="T25" s="109">
        <f t="shared" si="3"/>
        <v>2096850</v>
      </c>
      <c r="U25" s="103">
        <f t="shared" si="4"/>
        <v>-4.823902520447337</v>
      </c>
      <c r="V25" s="103">
        <f t="shared" si="5"/>
        <v>122.39325</v>
      </c>
      <c r="W25" s="103">
        <f t="shared" si="6"/>
        <v>0.042945</v>
      </c>
      <c r="X25" s="103">
        <f t="shared" si="7"/>
        <v>0</v>
      </c>
      <c r="Y25" s="103">
        <f t="shared" si="8"/>
        <v>136.462998</v>
      </c>
      <c r="Z25" s="237">
        <f t="shared" si="9"/>
        <v>-14.026803000000001</v>
      </c>
      <c r="AA25" s="78"/>
      <c r="AB25" s="77"/>
    </row>
    <row r="26" spans="1:28" s="58" customFormat="1" ht="15">
      <c r="A26" s="193" t="s">
        <v>193</v>
      </c>
      <c r="B26" s="164">
        <v>989300</v>
      </c>
      <c r="C26" s="162">
        <v>71600</v>
      </c>
      <c r="D26" s="170">
        <v>0.08</v>
      </c>
      <c r="E26" s="164">
        <v>7000</v>
      </c>
      <c r="F26" s="112">
        <v>400</v>
      </c>
      <c r="G26" s="170">
        <v>0.06</v>
      </c>
      <c r="H26" s="164">
        <v>0</v>
      </c>
      <c r="I26" s="112">
        <v>0</v>
      </c>
      <c r="J26" s="170">
        <v>0</v>
      </c>
      <c r="K26" s="164">
        <v>996300</v>
      </c>
      <c r="L26" s="112">
        <v>72000</v>
      </c>
      <c r="M26" s="127">
        <v>0.08</v>
      </c>
      <c r="N26" s="112">
        <v>993900</v>
      </c>
      <c r="O26" s="173">
        <f t="shared" si="0"/>
        <v>0.9975910870219813</v>
      </c>
      <c r="P26" s="108">
        <f>Volume!K26</f>
        <v>2354.8</v>
      </c>
      <c r="Q26" s="69">
        <f>Volume!J26</f>
        <v>2286.5</v>
      </c>
      <c r="R26" s="237">
        <f t="shared" si="1"/>
        <v>227.803995</v>
      </c>
      <c r="S26" s="103">
        <f t="shared" si="2"/>
        <v>227.255235</v>
      </c>
      <c r="T26" s="109">
        <f t="shared" si="3"/>
        <v>924300</v>
      </c>
      <c r="U26" s="103">
        <f t="shared" si="4"/>
        <v>7.789678675754626</v>
      </c>
      <c r="V26" s="103">
        <f t="shared" si="5"/>
        <v>226.203445</v>
      </c>
      <c r="W26" s="103">
        <f t="shared" si="6"/>
        <v>1.60055</v>
      </c>
      <c r="X26" s="103">
        <f t="shared" si="7"/>
        <v>0</v>
      </c>
      <c r="Y26" s="103">
        <f t="shared" si="8"/>
        <v>217.654164</v>
      </c>
      <c r="Z26" s="237">
        <f t="shared" si="9"/>
        <v>10.149830999999978</v>
      </c>
      <c r="AA26" s="78"/>
      <c r="AB26" s="77"/>
    </row>
    <row r="27" spans="1:28" s="58" customFormat="1" ht="15">
      <c r="A27" s="193" t="s">
        <v>278</v>
      </c>
      <c r="B27" s="164">
        <v>9334700</v>
      </c>
      <c r="C27" s="162">
        <v>-594700</v>
      </c>
      <c r="D27" s="170">
        <v>-0.06</v>
      </c>
      <c r="E27" s="164">
        <v>524400</v>
      </c>
      <c r="F27" s="112">
        <v>45600</v>
      </c>
      <c r="G27" s="170">
        <v>0.1</v>
      </c>
      <c r="H27" s="164">
        <v>38000</v>
      </c>
      <c r="I27" s="112">
        <v>0</v>
      </c>
      <c r="J27" s="170">
        <v>0</v>
      </c>
      <c r="K27" s="164">
        <v>9897100</v>
      </c>
      <c r="L27" s="112">
        <v>-549100</v>
      </c>
      <c r="M27" s="127">
        <v>-0.05</v>
      </c>
      <c r="N27" s="112">
        <v>9834400</v>
      </c>
      <c r="O27" s="173">
        <f t="shared" si="0"/>
        <v>0.9936648109042042</v>
      </c>
      <c r="P27" s="108">
        <f>Volume!K27</f>
        <v>154.2</v>
      </c>
      <c r="Q27" s="69">
        <f>Volume!J27</f>
        <v>151.35</v>
      </c>
      <c r="R27" s="237">
        <f t="shared" si="1"/>
        <v>149.7926085</v>
      </c>
      <c r="S27" s="103">
        <f t="shared" si="2"/>
        <v>148.843644</v>
      </c>
      <c r="T27" s="109">
        <f t="shared" si="3"/>
        <v>10446200</v>
      </c>
      <c r="U27" s="103">
        <f t="shared" si="4"/>
        <v>-5.256456893415788</v>
      </c>
      <c r="V27" s="103">
        <f t="shared" si="5"/>
        <v>141.2806845</v>
      </c>
      <c r="W27" s="103">
        <f t="shared" si="6"/>
        <v>7.936794</v>
      </c>
      <c r="X27" s="103">
        <f t="shared" si="7"/>
        <v>0.57513</v>
      </c>
      <c r="Y27" s="103">
        <f t="shared" si="8"/>
        <v>161.080404</v>
      </c>
      <c r="Z27" s="237">
        <f t="shared" si="9"/>
        <v>-11.287795499999987</v>
      </c>
      <c r="AA27" s="78"/>
      <c r="AB27" s="77"/>
    </row>
    <row r="28" spans="1:28" s="8" customFormat="1" ht="15">
      <c r="A28" s="193" t="s">
        <v>279</v>
      </c>
      <c r="B28" s="164">
        <v>12950400</v>
      </c>
      <c r="C28" s="162">
        <v>-633600</v>
      </c>
      <c r="D28" s="170">
        <v>-0.05</v>
      </c>
      <c r="E28" s="164">
        <v>1689600</v>
      </c>
      <c r="F28" s="112">
        <v>76800</v>
      </c>
      <c r="G28" s="170">
        <v>0.05</v>
      </c>
      <c r="H28" s="164">
        <v>216000</v>
      </c>
      <c r="I28" s="112">
        <v>14400</v>
      </c>
      <c r="J28" s="170">
        <v>0.07</v>
      </c>
      <c r="K28" s="164">
        <v>14856000</v>
      </c>
      <c r="L28" s="112">
        <v>-542400</v>
      </c>
      <c r="M28" s="127">
        <v>-0.04</v>
      </c>
      <c r="N28" s="112">
        <v>14606400</v>
      </c>
      <c r="O28" s="173">
        <f t="shared" si="0"/>
        <v>0.9831987075928917</v>
      </c>
      <c r="P28" s="108">
        <f>Volume!K28</f>
        <v>68.2</v>
      </c>
      <c r="Q28" s="69">
        <f>Volume!J28</f>
        <v>66.65</v>
      </c>
      <c r="R28" s="237">
        <f t="shared" si="1"/>
        <v>99.01524</v>
      </c>
      <c r="S28" s="103">
        <f t="shared" si="2"/>
        <v>97.351656</v>
      </c>
      <c r="T28" s="109">
        <f t="shared" si="3"/>
        <v>15398400</v>
      </c>
      <c r="U28" s="103">
        <f t="shared" si="4"/>
        <v>-3.5224438902743143</v>
      </c>
      <c r="V28" s="103">
        <f t="shared" si="5"/>
        <v>86.31441600000001</v>
      </c>
      <c r="W28" s="103">
        <f t="shared" si="6"/>
        <v>11.261184000000002</v>
      </c>
      <c r="X28" s="103">
        <f t="shared" si="7"/>
        <v>1.4396400000000003</v>
      </c>
      <c r="Y28" s="103">
        <f t="shared" si="8"/>
        <v>105.017088</v>
      </c>
      <c r="Z28" s="237">
        <f t="shared" si="9"/>
        <v>-6.001847999999995</v>
      </c>
      <c r="AA28"/>
      <c r="AB28" s="77"/>
    </row>
    <row r="29" spans="1:28" s="8" customFormat="1" ht="15">
      <c r="A29" s="193" t="s">
        <v>76</v>
      </c>
      <c r="B29" s="164">
        <v>6687800</v>
      </c>
      <c r="C29" s="162">
        <v>-504000</v>
      </c>
      <c r="D29" s="170">
        <v>-0.07</v>
      </c>
      <c r="E29" s="164">
        <v>2800</v>
      </c>
      <c r="F29" s="112">
        <v>0</v>
      </c>
      <c r="G29" s="170">
        <v>0</v>
      </c>
      <c r="H29" s="164">
        <v>0</v>
      </c>
      <c r="I29" s="112">
        <v>0</v>
      </c>
      <c r="J29" s="170">
        <v>0</v>
      </c>
      <c r="K29" s="164">
        <v>6690600</v>
      </c>
      <c r="L29" s="112">
        <v>-504000</v>
      </c>
      <c r="M29" s="127">
        <v>-0.07</v>
      </c>
      <c r="N29" s="112">
        <v>6676600</v>
      </c>
      <c r="O29" s="173">
        <f t="shared" si="0"/>
        <v>0.9979075120318058</v>
      </c>
      <c r="P29" s="108">
        <f>Volume!K29</f>
        <v>300</v>
      </c>
      <c r="Q29" s="69">
        <f>Volume!J29</f>
        <v>287.2</v>
      </c>
      <c r="R29" s="237">
        <f t="shared" si="1"/>
        <v>192.154032</v>
      </c>
      <c r="S29" s="103">
        <f t="shared" si="2"/>
        <v>191.751952</v>
      </c>
      <c r="T29" s="109">
        <f t="shared" si="3"/>
        <v>7194600</v>
      </c>
      <c r="U29" s="103">
        <f t="shared" si="4"/>
        <v>-7.005253940455342</v>
      </c>
      <c r="V29" s="103">
        <f t="shared" si="5"/>
        <v>192.073616</v>
      </c>
      <c r="W29" s="103">
        <f t="shared" si="6"/>
        <v>0.080416</v>
      </c>
      <c r="X29" s="103">
        <f t="shared" si="7"/>
        <v>0</v>
      </c>
      <c r="Y29" s="103">
        <f t="shared" si="8"/>
        <v>215.838</v>
      </c>
      <c r="Z29" s="237">
        <f t="shared" si="9"/>
        <v>-23.683967999999993</v>
      </c>
      <c r="AA29"/>
      <c r="AB29" s="77"/>
    </row>
    <row r="30" spans="1:28" s="58" customFormat="1" ht="15">
      <c r="A30" s="193" t="s">
        <v>77</v>
      </c>
      <c r="B30" s="164">
        <v>3828500</v>
      </c>
      <c r="C30" s="162">
        <v>-72200</v>
      </c>
      <c r="D30" s="170">
        <v>-0.02</v>
      </c>
      <c r="E30" s="164">
        <v>108300</v>
      </c>
      <c r="F30" s="112">
        <v>28500</v>
      </c>
      <c r="G30" s="170">
        <v>0.36</v>
      </c>
      <c r="H30" s="164">
        <v>45600</v>
      </c>
      <c r="I30" s="112">
        <v>7600</v>
      </c>
      <c r="J30" s="170">
        <v>0.2</v>
      </c>
      <c r="K30" s="164">
        <v>3982400</v>
      </c>
      <c r="L30" s="112">
        <v>-36100</v>
      </c>
      <c r="M30" s="127">
        <v>-0.01</v>
      </c>
      <c r="N30" s="112">
        <v>3942500</v>
      </c>
      <c r="O30" s="173">
        <f t="shared" si="0"/>
        <v>0.9899809160305344</v>
      </c>
      <c r="P30" s="108">
        <f>Volume!K30</f>
        <v>258.3</v>
      </c>
      <c r="Q30" s="69">
        <f>Volume!J30</f>
        <v>239.4</v>
      </c>
      <c r="R30" s="237">
        <f t="shared" si="1"/>
        <v>95.338656</v>
      </c>
      <c r="S30" s="103">
        <f t="shared" si="2"/>
        <v>94.38345</v>
      </c>
      <c r="T30" s="109">
        <f t="shared" si="3"/>
        <v>4018500</v>
      </c>
      <c r="U30" s="103">
        <f t="shared" si="4"/>
        <v>-0.8983451536643027</v>
      </c>
      <c r="V30" s="103">
        <f t="shared" si="5"/>
        <v>91.65429</v>
      </c>
      <c r="W30" s="103">
        <f t="shared" si="6"/>
        <v>2.592702</v>
      </c>
      <c r="X30" s="103">
        <f t="shared" si="7"/>
        <v>1.091664</v>
      </c>
      <c r="Y30" s="103">
        <f t="shared" si="8"/>
        <v>103.797855</v>
      </c>
      <c r="Z30" s="237">
        <f t="shared" si="9"/>
        <v>-8.459198999999998</v>
      </c>
      <c r="AA30"/>
      <c r="AB30" s="77"/>
    </row>
    <row r="31" spans="1:28" s="7" customFormat="1" ht="15">
      <c r="A31" s="193" t="s">
        <v>280</v>
      </c>
      <c r="B31" s="283">
        <v>1955100</v>
      </c>
      <c r="C31" s="163">
        <v>-58800</v>
      </c>
      <c r="D31" s="171">
        <v>-0.03</v>
      </c>
      <c r="E31" s="172">
        <v>4200</v>
      </c>
      <c r="F31" s="167">
        <v>1050</v>
      </c>
      <c r="G31" s="171">
        <v>0.33</v>
      </c>
      <c r="H31" s="165">
        <v>0</v>
      </c>
      <c r="I31" s="168">
        <v>0</v>
      </c>
      <c r="J31" s="171">
        <v>0</v>
      </c>
      <c r="K31" s="164">
        <v>1959300</v>
      </c>
      <c r="L31" s="112">
        <v>-57750</v>
      </c>
      <c r="M31" s="352">
        <v>-0.03</v>
      </c>
      <c r="N31" s="112">
        <v>1957200</v>
      </c>
      <c r="O31" s="173">
        <f t="shared" si="0"/>
        <v>0.9989281886387996</v>
      </c>
      <c r="P31" s="108">
        <f>Volume!K31</f>
        <v>163.15</v>
      </c>
      <c r="Q31" s="69">
        <f>Volume!J31</f>
        <v>157.4</v>
      </c>
      <c r="R31" s="237">
        <f t="shared" si="1"/>
        <v>30.839382</v>
      </c>
      <c r="S31" s="103">
        <f t="shared" si="2"/>
        <v>30.806328</v>
      </c>
      <c r="T31" s="109">
        <f t="shared" si="3"/>
        <v>2017050</v>
      </c>
      <c r="U31" s="103">
        <f t="shared" si="4"/>
        <v>-2.8630921395106714</v>
      </c>
      <c r="V31" s="103">
        <f t="shared" si="5"/>
        <v>30.773274</v>
      </c>
      <c r="W31" s="103">
        <f t="shared" si="6"/>
        <v>0.066108</v>
      </c>
      <c r="X31" s="103">
        <f t="shared" si="7"/>
        <v>0</v>
      </c>
      <c r="Y31" s="103">
        <f t="shared" si="8"/>
        <v>32.90817075</v>
      </c>
      <c r="Z31" s="237">
        <f t="shared" si="9"/>
        <v>-2.068788749999996</v>
      </c>
      <c r="AB31" s="77"/>
    </row>
    <row r="32" spans="1:28" s="7" customFormat="1" ht="15">
      <c r="A32" s="193" t="s">
        <v>34</v>
      </c>
      <c r="B32" s="283">
        <v>740575</v>
      </c>
      <c r="C32" s="163">
        <v>-46750</v>
      </c>
      <c r="D32" s="171">
        <v>-0.06</v>
      </c>
      <c r="E32" s="172">
        <v>1375</v>
      </c>
      <c r="F32" s="167">
        <v>1375</v>
      </c>
      <c r="G32" s="171">
        <v>0</v>
      </c>
      <c r="H32" s="165">
        <v>0</v>
      </c>
      <c r="I32" s="168">
        <v>0</v>
      </c>
      <c r="J32" s="171">
        <v>0</v>
      </c>
      <c r="K32" s="164">
        <v>741950</v>
      </c>
      <c r="L32" s="112">
        <v>-45375</v>
      </c>
      <c r="M32" s="352">
        <v>-0.06</v>
      </c>
      <c r="N32" s="112">
        <v>741675</v>
      </c>
      <c r="O32" s="173">
        <f t="shared" si="0"/>
        <v>0.9996293550778355</v>
      </c>
      <c r="P32" s="108">
        <f>Volume!K32</f>
        <v>1767.85</v>
      </c>
      <c r="Q32" s="69">
        <f>Volume!J32</f>
        <v>1635.1</v>
      </c>
      <c r="R32" s="237">
        <f t="shared" si="1"/>
        <v>121.3162445</v>
      </c>
      <c r="S32" s="103">
        <f t="shared" si="2"/>
        <v>121.27127925</v>
      </c>
      <c r="T32" s="109">
        <f t="shared" si="3"/>
        <v>787325</v>
      </c>
      <c r="U32" s="103">
        <f t="shared" si="4"/>
        <v>-5.763185469786937</v>
      </c>
      <c r="V32" s="103">
        <f t="shared" si="5"/>
        <v>121.09141825</v>
      </c>
      <c r="W32" s="103">
        <f t="shared" si="6"/>
        <v>0.22482625</v>
      </c>
      <c r="X32" s="103">
        <f t="shared" si="7"/>
        <v>0</v>
      </c>
      <c r="Y32" s="103">
        <f t="shared" si="8"/>
        <v>139.187250125</v>
      </c>
      <c r="Z32" s="237">
        <f t="shared" si="9"/>
        <v>-17.871005624999995</v>
      </c>
      <c r="AB32" s="77"/>
    </row>
    <row r="33" spans="1:28" s="58" customFormat="1" ht="15">
      <c r="A33" s="193" t="s">
        <v>281</v>
      </c>
      <c r="B33" s="164">
        <v>344750</v>
      </c>
      <c r="C33" s="162">
        <v>-35000</v>
      </c>
      <c r="D33" s="170">
        <v>-0.09</v>
      </c>
      <c r="E33" s="164">
        <v>250</v>
      </c>
      <c r="F33" s="112">
        <v>0</v>
      </c>
      <c r="G33" s="170">
        <v>0</v>
      </c>
      <c r="H33" s="164">
        <v>500</v>
      </c>
      <c r="I33" s="112">
        <v>0</v>
      </c>
      <c r="J33" s="170">
        <v>0</v>
      </c>
      <c r="K33" s="164">
        <v>345500</v>
      </c>
      <c r="L33" s="112">
        <v>-35000</v>
      </c>
      <c r="M33" s="127">
        <v>-0.09</v>
      </c>
      <c r="N33" s="112">
        <v>345000</v>
      </c>
      <c r="O33" s="173">
        <f t="shared" si="0"/>
        <v>0.9985528219971056</v>
      </c>
      <c r="P33" s="108">
        <f>Volume!K33</f>
        <v>1249.25</v>
      </c>
      <c r="Q33" s="69">
        <f>Volume!J33</f>
        <v>1215.15</v>
      </c>
      <c r="R33" s="237">
        <f t="shared" si="1"/>
        <v>41.983432500000006</v>
      </c>
      <c r="S33" s="103">
        <f t="shared" si="2"/>
        <v>41.922675000000005</v>
      </c>
      <c r="T33" s="109">
        <f t="shared" si="3"/>
        <v>380500</v>
      </c>
      <c r="U33" s="103">
        <f t="shared" si="4"/>
        <v>-9.198423127463863</v>
      </c>
      <c r="V33" s="103">
        <f t="shared" si="5"/>
        <v>41.89229625000001</v>
      </c>
      <c r="W33" s="103">
        <f t="shared" si="6"/>
        <v>0.03037875</v>
      </c>
      <c r="X33" s="103">
        <f t="shared" si="7"/>
        <v>0.0607575</v>
      </c>
      <c r="Y33" s="103">
        <f t="shared" si="8"/>
        <v>47.5339625</v>
      </c>
      <c r="Z33" s="237">
        <f t="shared" si="9"/>
        <v>-5.550529999999995</v>
      </c>
      <c r="AA33" s="78"/>
      <c r="AB33" s="77"/>
    </row>
    <row r="34" spans="1:28" s="58" customFormat="1" ht="15">
      <c r="A34" s="193" t="s">
        <v>137</v>
      </c>
      <c r="B34" s="164">
        <v>10895000</v>
      </c>
      <c r="C34" s="162">
        <v>-306000</v>
      </c>
      <c r="D34" s="170">
        <v>-0.03</v>
      </c>
      <c r="E34" s="164">
        <v>57000</v>
      </c>
      <c r="F34" s="112">
        <v>8000</v>
      </c>
      <c r="G34" s="170">
        <v>0.16</v>
      </c>
      <c r="H34" s="164">
        <v>13000</v>
      </c>
      <c r="I34" s="112">
        <v>5000</v>
      </c>
      <c r="J34" s="170">
        <v>0.63</v>
      </c>
      <c r="K34" s="164">
        <v>10965000</v>
      </c>
      <c r="L34" s="112">
        <v>-293000</v>
      </c>
      <c r="M34" s="127">
        <v>-0.03</v>
      </c>
      <c r="N34" s="112">
        <v>10934000</v>
      </c>
      <c r="O34" s="173">
        <f t="shared" si="0"/>
        <v>0.997172822617419</v>
      </c>
      <c r="P34" s="108">
        <f>Volume!K34</f>
        <v>285.8</v>
      </c>
      <c r="Q34" s="69">
        <f>Volume!J34</f>
        <v>274.65</v>
      </c>
      <c r="R34" s="237">
        <f t="shared" si="1"/>
        <v>301.15372499999995</v>
      </c>
      <c r="S34" s="103">
        <f t="shared" si="2"/>
        <v>300.30231</v>
      </c>
      <c r="T34" s="109">
        <f t="shared" si="3"/>
        <v>11258000</v>
      </c>
      <c r="U34" s="103">
        <f t="shared" si="4"/>
        <v>-2.602593711138746</v>
      </c>
      <c r="V34" s="103">
        <f t="shared" si="5"/>
        <v>299.23117499999995</v>
      </c>
      <c r="W34" s="103">
        <f t="shared" si="6"/>
        <v>1.565505</v>
      </c>
      <c r="X34" s="103">
        <f t="shared" si="7"/>
        <v>0.35704499999999995</v>
      </c>
      <c r="Y34" s="103">
        <f t="shared" si="8"/>
        <v>321.75364</v>
      </c>
      <c r="Z34" s="237">
        <f t="shared" si="9"/>
        <v>-20.599915000000067</v>
      </c>
      <c r="AA34" s="78"/>
      <c r="AB34" s="77"/>
    </row>
    <row r="35" spans="1:28" s="7" customFormat="1" ht="15">
      <c r="A35" s="193" t="s">
        <v>230</v>
      </c>
      <c r="B35" s="164">
        <v>12346000</v>
      </c>
      <c r="C35" s="162">
        <v>1228000</v>
      </c>
      <c r="D35" s="170">
        <v>0.11</v>
      </c>
      <c r="E35" s="164">
        <v>126000</v>
      </c>
      <c r="F35" s="112">
        <v>16000</v>
      </c>
      <c r="G35" s="170">
        <v>0.15</v>
      </c>
      <c r="H35" s="164">
        <v>15000</v>
      </c>
      <c r="I35" s="112">
        <v>1000</v>
      </c>
      <c r="J35" s="170">
        <v>0.07</v>
      </c>
      <c r="K35" s="164">
        <v>12487000</v>
      </c>
      <c r="L35" s="112">
        <v>1245000</v>
      </c>
      <c r="M35" s="127">
        <v>0.11</v>
      </c>
      <c r="N35" s="112">
        <v>12413500</v>
      </c>
      <c r="O35" s="173">
        <f t="shared" si="0"/>
        <v>0.9941138784335709</v>
      </c>
      <c r="P35" s="108">
        <f>Volume!K35</f>
        <v>901.1</v>
      </c>
      <c r="Q35" s="69">
        <f>Volume!J35</f>
        <v>862.9</v>
      </c>
      <c r="R35" s="237">
        <f t="shared" si="1"/>
        <v>1077.50323</v>
      </c>
      <c r="S35" s="103">
        <f t="shared" si="2"/>
        <v>1071.160915</v>
      </c>
      <c r="T35" s="109">
        <f t="shared" si="3"/>
        <v>11242000</v>
      </c>
      <c r="U35" s="103">
        <f t="shared" si="4"/>
        <v>11.074541896459705</v>
      </c>
      <c r="V35" s="103">
        <f t="shared" si="5"/>
        <v>1065.33634</v>
      </c>
      <c r="W35" s="103">
        <f t="shared" si="6"/>
        <v>10.87254</v>
      </c>
      <c r="X35" s="103">
        <f t="shared" si="7"/>
        <v>1.29435</v>
      </c>
      <c r="Y35" s="103">
        <f t="shared" si="8"/>
        <v>1013.01662</v>
      </c>
      <c r="Z35" s="237">
        <f t="shared" si="9"/>
        <v>64.48661000000004</v>
      </c>
      <c r="AB35" s="77"/>
    </row>
    <row r="36" spans="1:28" s="7" customFormat="1" ht="15">
      <c r="A36" s="193" t="s">
        <v>1</v>
      </c>
      <c r="B36" s="283">
        <v>2917800</v>
      </c>
      <c r="C36" s="163">
        <v>222600</v>
      </c>
      <c r="D36" s="171">
        <v>0.08</v>
      </c>
      <c r="E36" s="172">
        <v>14400</v>
      </c>
      <c r="F36" s="167">
        <v>3600</v>
      </c>
      <c r="G36" s="171">
        <v>0.33</v>
      </c>
      <c r="H36" s="165">
        <v>900</v>
      </c>
      <c r="I36" s="168">
        <v>0</v>
      </c>
      <c r="J36" s="171">
        <v>0</v>
      </c>
      <c r="K36" s="164">
        <v>2933100</v>
      </c>
      <c r="L36" s="112">
        <v>226200</v>
      </c>
      <c r="M36" s="352">
        <v>0.08</v>
      </c>
      <c r="N36" s="112">
        <v>2910000</v>
      </c>
      <c r="O36" s="173">
        <f t="shared" si="0"/>
        <v>0.9921243735297126</v>
      </c>
      <c r="P36" s="108">
        <f>Volume!K36</f>
        <v>1728</v>
      </c>
      <c r="Q36" s="69">
        <f>Volume!J36</f>
        <v>1666.15</v>
      </c>
      <c r="R36" s="237">
        <f t="shared" si="1"/>
        <v>488.6984565</v>
      </c>
      <c r="S36" s="103">
        <f t="shared" si="2"/>
        <v>484.84965</v>
      </c>
      <c r="T36" s="109">
        <f t="shared" si="3"/>
        <v>2706900</v>
      </c>
      <c r="U36" s="103">
        <f t="shared" si="4"/>
        <v>8.356422475894936</v>
      </c>
      <c r="V36" s="103">
        <f t="shared" si="5"/>
        <v>486.149247</v>
      </c>
      <c r="W36" s="103">
        <f t="shared" si="6"/>
        <v>2.399256</v>
      </c>
      <c r="X36" s="103">
        <f t="shared" si="7"/>
        <v>0.1499535</v>
      </c>
      <c r="Y36" s="103">
        <f t="shared" si="8"/>
        <v>467.75232</v>
      </c>
      <c r="Z36" s="237">
        <f t="shared" si="9"/>
        <v>20.946136500000023</v>
      </c>
      <c r="AB36" s="77"/>
    </row>
    <row r="37" spans="1:28" s="7" customFormat="1" ht="15">
      <c r="A37" s="193" t="s">
        <v>158</v>
      </c>
      <c r="B37" s="283">
        <v>2544100</v>
      </c>
      <c r="C37" s="163">
        <v>-191900</v>
      </c>
      <c r="D37" s="171">
        <v>-0.07</v>
      </c>
      <c r="E37" s="172">
        <v>184300</v>
      </c>
      <c r="F37" s="167">
        <v>9500</v>
      </c>
      <c r="G37" s="171">
        <v>0.05</v>
      </c>
      <c r="H37" s="165">
        <v>15200</v>
      </c>
      <c r="I37" s="168">
        <v>0</v>
      </c>
      <c r="J37" s="171">
        <v>0</v>
      </c>
      <c r="K37" s="164">
        <v>2743600</v>
      </c>
      <c r="L37" s="112">
        <v>-182400</v>
      </c>
      <c r="M37" s="352">
        <v>-0.06</v>
      </c>
      <c r="N37" s="112">
        <v>2726500</v>
      </c>
      <c r="O37" s="173">
        <f t="shared" si="0"/>
        <v>0.9937673130193906</v>
      </c>
      <c r="P37" s="108">
        <f>Volume!K37</f>
        <v>136.15</v>
      </c>
      <c r="Q37" s="69">
        <f>Volume!J37</f>
        <v>131.85</v>
      </c>
      <c r="R37" s="237">
        <f t="shared" si="1"/>
        <v>36.174366</v>
      </c>
      <c r="S37" s="103">
        <f t="shared" si="2"/>
        <v>35.9489025</v>
      </c>
      <c r="T37" s="109">
        <f t="shared" si="3"/>
        <v>2926000</v>
      </c>
      <c r="U37" s="103">
        <f t="shared" si="4"/>
        <v>-6.233766233766234</v>
      </c>
      <c r="V37" s="103">
        <f t="shared" si="5"/>
        <v>33.5439585</v>
      </c>
      <c r="W37" s="103">
        <f t="shared" si="6"/>
        <v>2.4299955</v>
      </c>
      <c r="X37" s="103">
        <f t="shared" si="7"/>
        <v>0.200412</v>
      </c>
      <c r="Y37" s="103">
        <f t="shared" si="8"/>
        <v>39.83749</v>
      </c>
      <c r="Z37" s="237">
        <f t="shared" si="9"/>
        <v>-3.6631240000000034</v>
      </c>
      <c r="AB37" s="77"/>
    </row>
    <row r="38" spans="1:28" s="7" customFormat="1" ht="15">
      <c r="A38" s="193" t="s">
        <v>400</v>
      </c>
      <c r="B38" s="283">
        <v>19354500</v>
      </c>
      <c r="C38" s="163">
        <v>-158400</v>
      </c>
      <c r="D38" s="171">
        <v>-0.01</v>
      </c>
      <c r="E38" s="172">
        <v>569250</v>
      </c>
      <c r="F38" s="167">
        <v>103950</v>
      </c>
      <c r="G38" s="171">
        <v>0.22</v>
      </c>
      <c r="H38" s="165">
        <v>0</v>
      </c>
      <c r="I38" s="168">
        <v>0</v>
      </c>
      <c r="J38" s="171">
        <v>0</v>
      </c>
      <c r="K38" s="164">
        <v>19923750</v>
      </c>
      <c r="L38" s="112">
        <v>-54450</v>
      </c>
      <c r="M38" s="352">
        <v>0</v>
      </c>
      <c r="N38" s="112">
        <v>19899000</v>
      </c>
      <c r="O38" s="173">
        <f t="shared" si="0"/>
        <v>0.9987577639751553</v>
      </c>
      <c r="P38" s="108">
        <f>Volume!K38</f>
        <v>36</v>
      </c>
      <c r="Q38" s="69">
        <f>Volume!J38</f>
        <v>33.5</v>
      </c>
      <c r="R38" s="237">
        <f t="shared" si="1"/>
        <v>66.7445625</v>
      </c>
      <c r="S38" s="103">
        <f t="shared" si="2"/>
        <v>66.66165</v>
      </c>
      <c r="T38" s="109">
        <f t="shared" si="3"/>
        <v>19978200</v>
      </c>
      <c r="U38" s="103">
        <f t="shared" si="4"/>
        <v>-0.27254707631318137</v>
      </c>
      <c r="V38" s="103">
        <f t="shared" si="5"/>
        <v>64.837575</v>
      </c>
      <c r="W38" s="103">
        <f t="shared" si="6"/>
        <v>1.9069875</v>
      </c>
      <c r="X38" s="103">
        <f t="shared" si="7"/>
        <v>0</v>
      </c>
      <c r="Y38" s="103">
        <f t="shared" si="8"/>
        <v>71.92152</v>
      </c>
      <c r="Z38" s="237">
        <f t="shared" si="9"/>
        <v>-5.1769575</v>
      </c>
      <c r="AB38" s="77"/>
    </row>
    <row r="39" spans="1:28" s="7" customFormat="1" ht="15">
      <c r="A39" s="193" t="s">
        <v>401</v>
      </c>
      <c r="B39" s="283">
        <v>2023850</v>
      </c>
      <c r="C39" s="163">
        <v>-21250</v>
      </c>
      <c r="D39" s="171">
        <v>-0.01</v>
      </c>
      <c r="E39" s="172">
        <v>0</v>
      </c>
      <c r="F39" s="167">
        <v>0</v>
      </c>
      <c r="G39" s="171">
        <v>0</v>
      </c>
      <c r="H39" s="165">
        <v>0</v>
      </c>
      <c r="I39" s="168">
        <v>0</v>
      </c>
      <c r="J39" s="171">
        <v>0</v>
      </c>
      <c r="K39" s="164">
        <v>2023850</v>
      </c>
      <c r="L39" s="112">
        <v>-21250</v>
      </c>
      <c r="M39" s="352">
        <v>-0.01</v>
      </c>
      <c r="N39" s="112">
        <v>2023850</v>
      </c>
      <c r="O39" s="173">
        <f t="shared" si="0"/>
        <v>1</v>
      </c>
      <c r="P39" s="108">
        <f>Volume!K39</f>
        <v>269.5</v>
      </c>
      <c r="Q39" s="69">
        <f>Volume!J39</f>
        <v>255.45</v>
      </c>
      <c r="R39" s="237">
        <f t="shared" si="1"/>
        <v>51.69924825</v>
      </c>
      <c r="S39" s="103">
        <f t="shared" si="2"/>
        <v>51.69924825</v>
      </c>
      <c r="T39" s="109">
        <f t="shared" si="3"/>
        <v>2045100</v>
      </c>
      <c r="U39" s="103">
        <f t="shared" si="4"/>
        <v>-1.0390689941812137</v>
      </c>
      <c r="V39" s="103">
        <f t="shared" si="5"/>
        <v>51.69924825</v>
      </c>
      <c r="W39" s="103">
        <f t="shared" si="6"/>
        <v>0</v>
      </c>
      <c r="X39" s="103">
        <f t="shared" si="7"/>
        <v>0</v>
      </c>
      <c r="Y39" s="103">
        <f t="shared" si="8"/>
        <v>55.115445</v>
      </c>
      <c r="Z39" s="237">
        <f t="shared" si="9"/>
        <v>-3.4161967500000046</v>
      </c>
      <c r="AB39" s="77"/>
    </row>
    <row r="40" spans="1:28" s="58" customFormat="1" ht="15">
      <c r="A40" s="193" t="s">
        <v>282</v>
      </c>
      <c r="B40" s="164">
        <v>903900</v>
      </c>
      <c r="C40" s="162">
        <v>-24900</v>
      </c>
      <c r="D40" s="170">
        <v>-0.03</v>
      </c>
      <c r="E40" s="164">
        <v>2700</v>
      </c>
      <c r="F40" s="112">
        <v>600</v>
      </c>
      <c r="G40" s="170">
        <v>0.29</v>
      </c>
      <c r="H40" s="164">
        <v>0</v>
      </c>
      <c r="I40" s="112">
        <v>0</v>
      </c>
      <c r="J40" s="170">
        <v>0</v>
      </c>
      <c r="K40" s="164">
        <v>906600</v>
      </c>
      <c r="L40" s="112">
        <v>-24300</v>
      </c>
      <c r="M40" s="127">
        <v>-0.03</v>
      </c>
      <c r="N40" s="112">
        <v>906600</v>
      </c>
      <c r="O40" s="173">
        <f t="shared" si="0"/>
        <v>1</v>
      </c>
      <c r="P40" s="108">
        <f>Volume!K40</f>
        <v>599.15</v>
      </c>
      <c r="Q40" s="69">
        <f>Volume!J40</f>
        <v>564.4</v>
      </c>
      <c r="R40" s="237">
        <f t="shared" si="1"/>
        <v>51.168504</v>
      </c>
      <c r="S40" s="103">
        <f t="shared" si="2"/>
        <v>51.168504</v>
      </c>
      <c r="T40" s="109">
        <f t="shared" si="3"/>
        <v>930900</v>
      </c>
      <c r="U40" s="103">
        <f t="shared" si="4"/>
        <v>-2.6103770544634224</v>
      </c>
      <c r="V40" s="103">
        <f t="shared" si="5"/>
        <v>51.016116</v>
      </c>
      <c r="W40" s="103">
        <f t="shared" si="6"/>
        <v>0.152388</v>
      </c>
      <c r="X40" s="103">
        <f t="shared" si="7"/>
        <v>0</v>
      </c>
      <c r="Y40" s="103">
        <f t="shared" si="8"/>
        <v>55.7748735</v>
      </c>
      <c r="Z40" s="237">
        <f t="shared" si="9"/>
        <v>-4.6063695</v>
      </c>
      <c r="AA40" s="78"/>
      <c r="AB40" s="77"/>
    </row>
    <row r="41" spans="1:28" s="7" customFormat="1" ht="15">
      <c r="A41" s="193" t="s">
        <v>159</v>
      </c>
      <c r="B41" s="164">
        <v>3928500</v>
      </c>
      <c r="C41" s="162">
        <v>-351000</v>
      </c>
      <c r="D41" s="170">
        <v>-0.08</v>
      </c>
      <c r="E41" s="164">
        <v>382500</v>
      </c>
      <c r="F41" s="112">
        <v>27000</v>
      </c>
      <c r="G41" s="170">
        <v>0.08</v>
      </c>
      <c r="H41" s="164">
        <v>0</v>
      </c>
      <c r="I41" s="112">
        <v>0</v>
      </c>
      <c r="J41" s="170">
        <v>0</v>
      </c>
      <c r="K41" s="164">
        <v>4311000</v>
      </c>
      <c r="L41" s="112">
        <v>-324000</v>
      </c>
      <c r="M41" s="127">
        <v>-0.07</v>
      </c>
      <c r="N41" s="112">
        <v>4261500</v>
      </c>
      <c r="O41" s="173">
        <f t="shared" si="0"/>
        <v>0.988517745302714</v>
      </c>
      <c r="P41" s="108">
        <f>Volume!K41</f>
        <v>52.35</v>
      </c>
      <c r="Q41" s="69">
        <f>Volume!J41</f>
        <v>51</v>
      </c>
      <c r="R41" s="237">
        <f t="shared" si="1"/>
        <v>21.9861</v>
      </c>
      <c r="S41" s="103">
        <f t="shared" si="2"/>
        <v>21.73365</v>
      </c>
      <c r="T41" s="109">
        <f t="shared" si="3"/>
        <v>4635000</v>
      </c>
      <c r="U41" s="103">
        <f t="shared" si="4"/>
        <v>-6.990291262135923</v>
      </c>
      <c r="V41" s="103">
        <f t="shared" si="5"/>
        <v>20.03535</v>
      </c>
      <c r="W41" s="103">
        <f t="shared" si="6"/>
        <v>1.95075</v>
      </c>
      <c r="X41" s="103">
        <f t="shared" si="7"/>
        <v>0</v>
      </c>
      <c r="Y41" s="103">
        <f t="shared" si="8"/>
        <v>24.264225</v>
      </c>
      <c r="Z41" s="237">
        <f t="shared" si="9"/>
        <v>-2.2781249999999993</v>
      </c>
      <c r="AB41" s="77"/>
    </row>
    <row r="42" spans="1:28" s="7" customFormat="1" ht="15">
      <c r="A42" s="193" t="s">
        <v>2</v>
      </c>
      <c r="B42" s="283">
        <v>3147100</v>
      </c>
      <c r="C42" s="163">
        <v>135300</v>
      </c>
      <c r="D42" s="171">
        <v>0.04</v>
      </c>
      <c r="E42" s="172">
        <v>25300</v>
      </c>
      <c r="F42" s="167">
        <v>2200</v>
      </c>
      <c r="G42" s="171">
        <v>0.1</v>
      </c>
      <c r="H42" s="165">
        <v>6600</v>
      </c>
      <c r="I42" s="168">
        <v>0</v>
      </c>
      <c r="J42" s="171">
        <v>0</v>
      </c>
      <c r="K42" s="164">
        <v>3179000</v>
      </c>
      <c r="L42" s="112">
        <v>137500</v>
      </c>
      <c r="M42" s="352">
        <v>0.05</v>
      </c>
      <c r="N42" s="112">
        <v>2794000</v>
      </c>
      <c r="O42" s="173">
        <f t="shared" si="0"/>
        <v>0.8788927335640139</v>
      </c>
      <c r="P42" s="108">
        <f>Volume!K42</f>
        <v>321.3</v>
      </c>
      <c r="Q42" s="69">
        <f>Volume!J42</f>
        <v>307.8</v>
      </c>
      <c r="R42" s="237">
        <f t="shared" si="1"/>
        <v>97.84962</v>
      </c>
      <c r="S42" s="103">
        <f t="shared" si="2"/>
        <v>85.99932</v>
      </c>
      <c r="T42" s="109">
        <f t="shared" si="3"/>
        <v>3041500</v>
      </c>
      <c r="U42" s="103">
        <f t="shared" si="4"/>
        <v>4.520795660036167</v>
      </c>
      <c r="V42" s="103">
        <f t="shared" si="5"/>
        <v>96.867738</v>
      </c>
      <c r="W42" s="103">
        <f t="shared" si="6"/>
        <v>0.778734</v>
      </c>
      <c r="X42" s="103">
        <f t="shared" si="7"/>
        <v>0.203148</v>
      </c>
      <c r="Y42" s="103">
        <f t="shared" si="8"/>
        <v>97.723395</v>
      </c>
      <c r="Z42" s="237">
        <f t="shared" si="9"/>
        <v>0.12622500000000514</v>
      </c>
      <c r="AB42" s="77"/>
    </row>
    <row r="43" spans="1:28" s="7" customFormat="1" ht="15">
      <c r="A43" s="193" t="s">
        <v>402</v>
      </c>
      <c r="B43" s="283">
        <v>5646500</v>
      </c>
      <c r="C43" s="163">
        <v>-35650</v>
      </c>
      <c r="D43" s="171">
        <v>-0.01</v>
      </c>
      <c r="E43" s="172">
        <v>3450</v>
      </c>
      <c r="F43" s="167">
        <v>1150</v>
      </c>
      <c r="G43" s="171">
        <v>0.5</v>
      </c>
      <c r="H43" s="165">
        <v>0</v>
      </c>
      <c r="I43" s="168">
        <v>0</v>
      </c>
      <c r="J43" s="171">
        <v>0</v>
      </c>
      <c r="K43" s="164">
        <v>5649950</v>
      </c>
      <c r="L43" s="112">
        <v>-34500</v>
      </c>
      <c r="M43" s="352">
        <v>-0.01</v>
      </c>
      <c r="N43" s="112">
        <v>5647650</v>
      </c>
      <c r="O43" s="173">
        <f t="shared" si="0"/>
        <v>0.9995929167514757</v>
      </c>
      <c r="P43" s="108">
        <f>Volume!K43</f>
        <v>210.5</v>
      </c>
      <c r="Q43" s="69">
        <f>Volume!J43</f>
        <v>198</v>
      </c>
      <c r="R43" s="237">
        <f t="shared" si="1"/>
        <v>111.86901</v>
      </c>
      <c r="S43" s="103">
        <f t="shared" si="2"/>
        <v>111.82347</v>
      </c>
      <c r="T43" s="109">
        <f t="shared" si="3"/>
        <v>5684450</v>
      </c>
      <c r="U43" s="103">
        <f t="shared" si="4"/>
        <v>-0.6069188751770179</v>
      </c>
      <c r="V43" s="103">
        <f t="shared" si="5"/>
        <v>111.8007</v>
      </c>
      <c r="W43" s="103">
        <f t="shared" si="6"/>
        <v>0.06831</v>
      </c>
      <c r="X43" s="103">
        <f t="shared" si="7"/>
        <v>0</v>
      </c>
      <c r="Y43" s="103">
        <f t="shared" si="8"/>
        <v>119.6576725</v>
      </c>
      <c r="Z43" s="237">
        <f t="shared" si="9"/>
        <v>-7.788662500000001</v>
      </c>
      <c r="AB43" s="77"/>
    </row>
    <row r="44" spans="1:28" s="7" customFormat="1" ht="15">
      <c r="A44" s="193" t="s">
        <v>386</v>
      </c>
      <c r="B44" s="283">
        <v>10800000</v>
      </c>
      <c r="C44" s="163">
        <v>-452500</v>
      </c>
      <c r="D44" s="171">
        <v>-0.04</v>
      </c>
      <c r="E44" s="172">
        <v>412500</v>
      </c>
      <c r="F44" s="167">
        <v>52500</v>
      </c>
      <c r="G44" s="171">
        <v>0.15</v>
      </c>
      <c r="H44" s="165">
        <v>47500</v>
      </c>
      <c r="I44" s="168">
        <v>15000</v>
      </c>
      <c r="J44" s="171">
        <v>0.46</v>
      </c>
      <c r="K44" s="164">
        <v>11260000</v>
      </c>
      <c r="L44" s="112">
        <v>-385000</v>
      </c>
      <c r="M44" s="352">
        <v>-0.03</v>
      </c>
      <c r="N44" s="112">
        <v>11217500</v>
      </c>
      <c r="O44" s="173">
        <f t="shared" si="0"/>
        <v>0.9962255772646537</v>
      </c>
      <c r="P44" s="108">
        <f>Volume!K44</f>
        <v>148.85</v>
      </c>
      <c r="Q44" s="69">
        <f>Volume!J44</f>
        <v>141.45</v>
      </c>
      <c r="R44" s="237">
        <f t="shared" si="1"/>
        <v>159.2727</v>
      </c>
      <c r="S44" s="103">
        <f t="shared" si="2"/>
        <v>158.67153749999997</v>
      </c>
      <c r="T44" s="109">
        <f t="shared" si="3"/>
        <v>11645000</v>
      </c>
      <c r="U44" s="103">
        <f t="shared" si="4"/>
        <v>-3.3061399742378708</v>
      </c>
      <c r="V44" s="103">
        <f t="shared" si="5"/>
        <v>152.76599999999996</v>
      </c>
      <c r="W44" s="103">
        <f t="shared" si="6"/>
        <v>5.834812499999999</v>
      </c>
      <c r="X44" s="103">
        <f t="shared" si="7"/>
        <v>0.6718874999999999</v>
      </c>
      <c r="Y44" s="103">
        <f t="shared" si="8"/>
        <v>173.335825</v>
      </c>
      <c r="Z44" s="237">
        <f t="shared" si="9"/>
        <v>-14.063125000000014</v>
      </c>
      <c r="AB44" s="77"/>
    </row>
    <row r="45" spans="1:28" s="7" customFormat="1" ht="15">
      <c r="A45" s="193" t="s">
        <v>78</v>
      </c>
      <c r="B45" s="164">
        <v>2158400</v>
      </c>
      <c r="C45" s="162">
        <v>-158400</v>
      </c>
      <c r="D45" s="170">
        <v>-0.07</v>
      </c>
      <c r="E45" s="164">
        <v>1600</v>
      </c>
      <c r="F45" s="112">
        <v>0</v>
      </c>
      <c r="G45" s="170">
        <v>0</v>
      </c>
      <c r="H45" s="164">
        <v>0</v>
      </c>
      <c r="I45" s="112">
        <v>0</v>
      </c>
      <c r="J45" s="170">
        <v>0</v>
      </c>
      <c r="K45" s="164">
        <v>2160000</v>
      </c>
      <c r="L45" s="112">
        <v>-158400</v>
      </c>
      <c r="M45" s="127">
        <v>-0.07</v>
      </c>
      <c r="N45" s="112">
        <v>2150400</v>
      </c>
      <c r="O45" s="173">
        <f t="shared" si="0"/>
        <v>0.9955555555555555</v>
      </c>
      <c r="P45" s="108">
        <f>Volume!K45</f>
        <v>261.75</v>
      </c>
      <c r="Q45" s="69">
        <f>Volume!J45</f>
        <v>249.15</v>
      </c>
      <c r="R45" s="237">
        <f t="shared" si="1"/>
        <v>53.8164</v>
      </c>
      <c r="S45" s="103">
        <f t="shared" si="2"/>
        <v>53.577216</v>
      </c>
      <c r="T45" s="109">
        <f t="shared" si="3"/>
        <v>2318400</v>
      </c>
      <c r="U45" s="103">
        <f t="shared" si="4"/>
        <v>-6.832298136645963</v>
      </c>
      <c r="V45" s="103">
        <f t="shared" si="5"/>
        <v>53.776536</v>
      </c>
      <c r="W45" s="103">
        <f t="shared" si="6"/>
        <v>0.039864</v>
      </c>
      <c r="X45" s="103">
        <f t="shared" si="7"/>
        <v>0</v>
      </c>
      <c r="Y45" s="103">
        <f t="shared" si="8"/>
        <v>60.68412</v>
      </c>
      <c r="Z45" s="237">
        <f t="shared" si="9"/>
        <v>-6.8677199999999985</v>
      </c>
      <c r="AB45" s="77"/>
    </row>
    <row r="46" spans="1:28" s="7" customFormat="1" ht="15">
      <c r="A46" s="193" t="s">
        <v>138</v>
      </c>
      <c r="B46" s="164">
        <v>6199050</v>
      </c>
      <c r="C46" s="162">
        <v>-535925</v>
      </c>
      <c r="D46" s="170">
        <v>-0.08</v>
      </c>
      <c r="E46" s="164">
        <v>39950</v>
      </c>
      <c r="F46" s="112">
        <v>850</v>
      </c>
      <c r="G46" s="170">
        <v>0.02</v>
      </c>
      <c r="H46" s="164">
        <v>5100</v>
      </c>
      <c r="I46" s="112">
        <v>425</v>
      </c>
      <c r="J46" s="170">
        <v>0.09</v>
      </c>
      <c r="K46" s="164">
        <v>6244100</v>
      </c>
      <c r="L46" s="112">
        <v>-534650</v>
      </c>
      <c r="M46" s="127">
        <v>-0.08</v>
      </c>
      <c r="N46" s="112">
        <v>6233050</v>
      </c>
      <c r="O46" s="173">
        <f t="shared" si="0"/>
        <v>0.9982303294309829</v>
      </c>
      <c r="P46" s="108">
        <f>Volume!K46</f>
        <v>727.9</v>
      </c>
      <c r="Q46" s="69">
        <f>Volume!J46</f>
        <v>700.15</v>
      </c>
      <c r="R46" s="237">
        <f t="shared" si="1"/>
        <v>437.1806615</v>
      </c>
      <c r="S46" s="103">
        <f t="shared" si="2"/>
        <v>436.40699575</v>
      </c>
      <c r="T46" s="109">
        <f t="shared" si="3"/>
        <v>6778750</v>
      </c>
      <c r="U46" s="103">
        <f t="shared" si="4"/>
        <v>-7.887147335423197</v>
      </c>
      <c r="V46" s="103">
        <f t="shared" si="5"/>
        <v>434.02648575</v>
      </c>
      <c r="W46" s="103">
        <f t="shared" si="6"/>
        <v>2.79709925</v>
      </c>
      <c r="X46" s="103">
        <f t="shared" si="7"/>
        <v>0.3570765</v>
      </c>
      <c r="Y46" s="103">
        <f t="shared" si="8"/>
        <v>493.4252125</v>
      </c>
      <c r="Z46" s="237">
        <f t="shared" si="9"/>
        <v>-56.244551</v>
      </c>
      <c r="AB46" s="77"/>
    </row>
    <row r="47" spans="1:28" s="7" customFormat="1" ht="15">
      <c r="A47" s="193" t="s">
        <v>160</v>
      </c>
      <c r="B47" s="283">
        <v>1735250</v>
      </c>
      <c r="C47" s="163">
        <v>30250</v>
      </c>
      <c r="D47" s="171">
        <v>0.02</v>
      </c>
      <c r="E47" s="172">
        <v>3300</v>
      </c>
      <c r="F47" s="167">
        <v>0</v>
      </c>
      <c r="G47" s="171">
        <v>0</v>
      </c>
      <c r="H47" s="165">
        <v>550</v>
      </c>
      <c r="I47" s="168">
        <v>0</v>
      </c>
      <c r="J47" s="171">
        <v>0</v>
      </c>
      <c r="K47" s="164">
        <v>1739100</v>
      </c>
      <c r="L47" s="112">
        <v>30250</v>
      </c>
      <c r="M47" s="352">
        <v>0.02</v>
      </c>
      <c r="N47" s="112">
        <v>1739100</v>
      </c>
      <c r="O47" s="173">
        <f t="shared" si="0"/>
        <v>1</v>
      </c>
      <c r="P47" s="108">
        <f>Volume!K47</f>
        <v>484.35</v>
      </c>
      <c r="Q47" s="69">
        <f>Volume!J47</f>
        <v>447.3</v>
      </c>
      <c r="R47" s="237">
        <f t="shared" si="1"/>
        <v>77.789943</v>
      </c>
      <c r="S47" s="103">
        <f t="shared" si="2"/>
        <v>77.789943</v>
      </c>
      <c r="T47" s="109">
        <f t="shared" si="3"/>
        <v>1708850</v>
      </c>
      <c r="U47" s="103">
        <f t="shared" si="4"/>
        <v>1.7701963308657869</v>
      </c>
      <c r="V47" s="103">
        <f t="shared" si="5"/>
        <v>77.6177325</v>
      </c>
      <c r="W47" s="103">
        <f t="shared" si="6"/>
        <v>0.147609</v>
      </c>
      <c r="X47" s="103">
        <f t="shared" si="7"/>
        <v>0.0246015</v>
      </c>
      <c r="Y47" s="103">
        <f t="shared" si="8"/>
        <v>82.76814975</v>
      </c>
      <c r="Z47" s="237">
        <f t="shared" si="9"/>
        <v>-4.9782067500000124</v>
      </c>
      <c r="AB47" s="77"/>
    </row>
    <row r="48" spans="1:28" s="58" customFormat="1" ht="15">
      <c r="A48" s="193" t="s">
        <v>161</v>
      </c>
      <c r="B48" s="164">
        <v>7783200</v>
      </c>
      <c r="C48" s="162">
        <v>-131100</v>
      </c>
      <c r="D48" s="170">
        <v>-0.02</v>
      </c>
      <c r="E48" s="164">
        <v>1014300</v>
      </c>
      <c r="F48" s="112">
        <v>41400</v>
      </c>
      <c r="G48" s="170">
        <v>0.04</v>
      </c>
      <c r="H48" s="164">
        <v>48300</v>
      </c>
      <c r="I48" s="112">
        <v>0</v>
      </c>
      <c r="J48" s="170">
        <v>0</v>
      </c>
      <c r="K48" s="164">
        <v>8845800</v>
      </c>
      <c r="L48" s="112">
        <v>-89700</v>
      </c>
      <c r="M48" s="127">
        <v>-0.01</v>
      </c>
      <c r="N48" s="112">
        <v>8825100</v>
      </c>
      <c r="O48" s="173">
        <f t="shared" si="0"/>
        <v>0.9976599063962559</v>
      </c>
      <c r="P48" s="108">
        <f>Volume!K48</f>
        <v>35</v>
      </c>
      <c r="Q48" s="69">
        <f>Volume!J48</f>
        <v>33.85</v>
      </c>
      <c r="R48" s="237">
        <f t="shared" si="1"/>
        <v>29.943033</v>
      </c>
      <c r="S48" s="103">
        <f t="shared" si="2"/>
        <v>29.8729635</v>
      </c>
      <c r="T48" s="109">
        <f t="shared" si="3"/>
        <v>8935500</v>
      </c>
      <c r="U48" s="103">
        <f t="shared" si="4"/>
        <v>-1.0038610038610039</v>
      </c>
      <c r="V48" s="103">
        <f t="shared" si="5"/>
        <v>26.346132</v>
      </c>
      <c r="W48" s="103">
        <f t="shared" si="6"/>
        <v>3.4334055</v>
      </c>
      <c r="X48" s="103">
        <f t="shared" si="7"/>
        <v>0.1634955</v>
      </c>
      <c r="Y48" s="103">
        <f t="shared" si="8"/>
        <v>31.27425</v>
      </c>
      <c r="Z48" s="237">
        <f t="shared" si="9"/>
        <v>-1.3312169999999988</v>
      </c>
      <c r="AA48" s="78"/>
      <c r="AB48" s="77"/>
    </row>
    <row r="49" spans="1:28" s="58" customFormat="1" ht="15">
      <c r="A49" s="193" t="s">
        <v>387</v>
      </c>
      <c r="B49" s="164">
        <v>804600</v>
      </c>
      <c r="C49" s="162">
        <v>-55800</v>
      </c>
      <c r="D49" s="170">
        <v>-0.06</v>
      </c>
      <c r="E49" s="164">
        <v>0</v>
      </c>
      <c r="F49" s="112">
        <v>0</v>
      </c>
      <c r="G49" s="170">
        <v>0</v>
      </c>
      <c r="H49" s="164">
        <v>0</v>
      </c>
      <c r="I49" s="112">
        <v>0</v>
      </c>
      <c r="J49" s="170">
        <v>0</v>
      </c>
      <c r="K49" s="164">
        <v>804600</v>
      </c>
      <c r="L49" s="112">
        <v>-55800</v>
      </c>
      <c r="M49" s="127">
        <v>-0.06</v>
      </c>
      <c r="N49" s="112">
        <v>804600</v>
      </c>
      <c r="O49" s="173">
        <f t="shared" si="0"/>
        <v>1</v>
      </c>
      <c r="P49" s="108">
        <f>Volume!K49</f>
        <v>288.2</v>
      </c>
      <c r="Q49" s="69">
        <f>Volume!J49</f>
        <v>273.55</v>
      </c>
      <c r="R49" s="237">
        <f t="shared" si="1"/>
        <v>22.009833</v>
      </c>
      <c r="S49" s="103">
        <f t="shared" si="2"/>
        <v>22.009833</v>
      </c>
      <c r="T49" s="109">
        <f t="shared" si="3"/>
        <v>860400</v>
      </c>
      <c r="U49" s="103">
        <f t="shared" si="4"/>
        <v>-6.485355648535565</v>
      </c>
      <c r="V49" s="103">
        <f t="shared" si="5"/>
        <v>22.009833</v>
      </c>
      <c r="W49" s="103">
        <f t="shared" si="6"/>
        <v>0</v>
      </c>
      <c r="X49" s="103">
        <f t="shared" si="7"/>
        <v>0</v>
      </c>
      <c r="Y49" s="103">
        <f t="shared" si="8"/>
        <v>24.796728</v>
      </c>
      <c r="Z49" s="237">
        <f t="shared" si="9"/>
        <v>-2.7868950000000012</v>
      </c>
      <c r="AA49" s="78"/>
      <c r="AB49" s="77"/>
    </row>
    <row r="50" spans="1:28" s="7" customFormat="1" ht="15">
      <c r="A50" s="193" t="s">
        <v>3</v>
      </c>
      <c r="B50" s="283">
        <v>17210000</v>
      </c>
      <c r="C50" s="163">
        <v>193750</v>
      </c>
      <c r="D50" s="171">
        <v>0.01</v>
      </c>
      <c r="E50" s="172">
        <v>880000</v>
      </c>
      <c r="F50" s="167">
        <v>77500</v>
      </c>
      <c r="G50" s="171">
        <v>0.1</v>
      </c>
      <c r="H50" s="165">
        <v>113750</v>
      </c>
      <c r="I50" s="168">
        <v>6250</v>
      </c>
      <c r="J50" s="171">
        <v>0.06</v>
      </c>
      <c r="K50" s="164">
        <v>18203750</v>
      </c>
      <c r="L50" s="112">
        <v>277500</v>
      </c>
      <c r="M50" s="352">
        <v>0.02</v>
      </c>
      <c r="N50" s="112">
        <v>18101250</v>
      </c>
      <c r="O50" s="173">
        <f t="shared" si="0"/>
        <v>0.994369292041475</v>
      </c>
      <c r="P50" s="108">
        <f>Volume!K50</f>
        <v>191.05</v>
      </c>
      <c r="Q50" s="69">
        <f>Volume!J50</f>
        <v>185.45</v>
      </c>
      <c r="R50" s="237">
        <f t="shared" si="1"/>
        <v>337.58854375</v>
      </c>
      <c r="S50" s="103">
        <f t="shared" si="2"/>
        <v>335.68768125</v>
      </c>
      <c r="T50" s="109">
        <f t="shared" si="3"/>
        <v>17926250</v>
      </c>
      <c r="U50" s="103">
        <f t="shared" si="4"/>
        <v>1.5480092043790532</v>
      </c>
      <c r="V50" s="103">
        <f t="shared" si="5"/>
        <v>319.15945</v>
      </c>
      <c r="W50" s="103">
        <f t="shared" si="6"/>
        <v>16.3196</v>
      </c>
      <c r="X50" s="103">
        <f t="shared" si="7"/>
        <v>2.10949375</v>
      </c>
      <c r="Y50" s="103">
        <f t="shared" si="8"/>
        <v>342.48100625</v>
      </c>
      <c r="Z50" s="237">
        <f t="shared" si="9"/>
        <v>-4.892462500000022</v>
      </c>
      <c r="AB50" s="77"/>
    </row>
    <row r="51" spans="1:28" s="7" customFormat="1" ht="15">
      <c r="A51" s="193" t="s">
        <v>216</v>
      </c>
      <c r="B51" s="283">
        <v>1424850</v>
      </c>
      <c r="C51" s="163">
        <v>-144900</v>
      </c>
      <c r="D51" s="171">
        <v>-0.09</v>
      </c>
      <c r="E51" s="172">
        <v>30450</v>
      </c>
      <c r="F51" s="167">
        <v>13650</v>
      </c>
      <c r="G51" s="171">
        <v>0.81</v>
      </c>
      <c r="H51" s="165">
        <v>1050</v>
      </c>
      <c r="I51" s="168">
        <v>0</v>
      </c>
      <c r="J51" s="171">
        <v>0</v>
      </c>
      <c r="K51" s="164">
        <v>1456350</v>
      </c>
      <c r="L51" s="112">
        <v>-131250</v>
      </c>
      <c r="M51" s="352">
        <v>-0.08</v>
      </c>
      <c r="N51" s="112">
        <v>1449000</v>
      </c>
      <c r="O51" s="173">
        <f t="shared" si="0"/>
        <v>0.9949531362653208</v>
      </c>
      <c r="P51" s="108">
        <f>Volume!K51</f>
        <v>411.35</v>
      </c>
      <c r="Q51" s="69">
        <f>Volume!J51</f>
        <v>393.5</v>
      </c>
      <c r="R51" s="237">
        <f t="shared" si="1"/>
        <v>57.3073725</v>
      </c>
      <c r="S51" s="103">
        <f t="shared" si="2"/>
        <v>57.01815</v>
      </c>
      <c r="T51" s="109">
        <f t="shared" si="3"/>
        <v>1587600</v>
      </c>
      <c r="U51" s="103">
        <f t="shared" si="4"/>
        <v>-8.267195767195767</v>
      </c>
      <c r="V51" s="103">
        <f t="shared" si="5"/>
        <v>56.0678475</v>
      </c>
      <c r="W51" s="103">
        <f t="shared" si="6"/>
        <v>1.1982075</v>
      </c>
      <c r="X51" s="103">
        <f t="shared" si="7"/>
        <v>0.0413175</v>
      </c>
      <c r="Y51" s="103">
        <f t="shared" si="8"/>
        <v>65.305926</v>
      </c>
      <c r="Z51" s="237">
        <f t="shared" si="9"/>
        <v>-7.9985535</v>
      </c>
      <c r="AB51" s="77"/>
    </row>
    <row r="52" spans="1:28" s="7" customFormat="1" ht="15">
      <c r="A52" s="193" t="s">
        <v>162</v>
      </c>
      <c r="B52" s="283">
        <v>260400</v>
      </c>
      <c r="C52" s="163">
        <v>-27600</v>
      </c>
      <c r="D52" s="171">
        <v>-0.1</v>
      </c>
      <c r="E52" s="172">
        <v>0</v>
      </c>
      <c r="F52" s="167">
        <v>0</v>
      </c>
      <c r="G52" s="171">
        <v>0</v>
      </c>
      <c r="H52" s="165">
        <v>0</v>
      </c>
      <c r="I52" s="168">
        <v>0</v>
      </c>
      <c r="J52" s="171">
        <v>0</v>
      </c>
      <c r="K52" s="164">
        <v>260400</v>
      </c>
      <c r="L52" s="112">
        <v>-27600</v>
      </c>
      <c r="M52" s="352">
        <v>-0.1</v>
      </c>
      <c r="N52" s="112">
        <v>260400</v>
      </c>
      <c r="O52" s="173">
        <f t="shared" si="0"/>
        <v>1</v>
      </c>
      <c r="P52" s="108">
        <f>Volume!K52</f>
        <v>362.2</v>
      </c>
      <c r="Q52" s="69">
        <f>Volume!J52</f>
        <v>353.2</v>
      </c>
      <c r="R52" s="237">
        <f t="shared" si="1"/>
        <v>9.197328</v>
      </c>
      <c r="S52" s="103">
        <f t="shared" si="2"/>
        <v>9.197328</v>
      </c>
      <c r="T52" s="109">
        <f t="shared" si="3"/>
        <v>288000</v>
      </c>
      <c r="U52" s="103">
        <f t="shared" si="4"/>
        <v>-9.583333333333334</v>
      </c>
      <c r="V52" s="103">
        <f t="shared" si="5"/>
        <v>9.197328</v>
      </c>
      <c r="W52" s="103">
        <f t="shared" si="6"/>
        <v>0</v>
      </c>
      <c r="X52" s="103">
        <f t="shared" si="7"/>
        <v>0</v>
      </c>
      <c r="Y52" s="103">
        <f t="shared" si="8"/>
        <v>10.43136</v>
      </c>
      <c r="Z52" s="237">
        <f t="shared" si="9"/>
        <v>-1.2340319999999991</v>
      </c>
      <c r="AB52" s="77"/>
    </row>
    <row r="53" spans="1:28" s="58" customFormat="1" ht="15">
      <c r="A53" s="193" t="s">
        <v>283</v>
      </c>
      <c r="B53" s="164">
        <v>763000</v>
      </c>
      <c r="C53" s="162">
        <v>-122000</v>
      </c>
      <c r="D53" s="170">
        <v>-0.14</v>
      </c>
      <c r="E53" s="164">
        <v>3000</v>
      </c>
      <c r="F53" s="112">
        <v>2000</v>
      </c>
      <c r="G53" s="170">
        <v>2</v>
      </c>
      <c r="H53" s="164">
        <v>0</v>
      </c>
      <c r="I53" s="112">
        <v>0</v>
      </c>
      <c r="J53" s="170">
        <v>0</v>
      </c>
      <c r="K53" s="164">
        <v>766000</v>
      </c>
      <c r="L53" s="112">
        <v>-120000</v>
      </c>
      <c r="M53" s="127">
        <v>-0.14</v>
      </c>
      <c r="N53" s="112">
        <v>761000</v>
      </c>
      <c r="O53" s="173">
        <f t="shared" si="0"/>
        <v>0.9934725848563969</v>
      </c>
      <c r="P53" s="108">
        <f>Volume!K53</f>
        <v>293.4</v>
      </c>
      <c r="Q53" s="69">
        <f>Volume!J53</f>
        <v>274</v>
      </c>
      <c r="R53" s="237">
        <f t="shared" si="1"/>
        <v>20.9884</v>
      </c>
      <c r="S53" s="103">
        <f t="shared" si="2"/>
        <v>20.8514</v>
      </c>
      <c r="T53" s="109">
        <f t="shared" si="3"/>
        <v>886000</v>
      </c>
      <c r="U53" s="103">
        <f t="shared" si="4"/>
        <v>-13.544018058690746</v>
      </c>
      <c r="V53" s="103">
        <f t="shared" si="5"/>
        <v>20.9062</v>
      </c>
      <c r="W53" s="103">
        <f t="shared" si="6"/>
        <v>0.0822</v>
      </c>
      <c r="X53" s="103">
        <f t="shared" si="7"/>
        <v>0</v>
      </c>
      <c r="Y53" s="103">
        <f t="shared" si="8"/>
        <v>25.995239999999995</v>
      </c>
      <c r="Z53" s="237">
        <f t="shared" si="9"/>
        <v>-5.006839999999997</v>
      </c>
      <c r="AA53" s="78"/>
      <c r="AB53" s="77"/>
    </row>
    <row r="54" spans="1:28" s="58" customFormat="1" ht="15">
      <c r="A54" s="193" t="s">
        <v>183</v>
      </c>
      <c r="B54" s="164">
        <v>420850</v>
      </c>
      <c r="C54" s="162">
        <v>-20900</v>
      </c>
      <c r="D54" s="170">
        <v>-0.05</v>
      </c>
      <c r="E54" s="164">
        <v>1900</v>
      </c>
      <c r="F54" s="112">
        <v>950</v>
      </c>
      <c r="G54" s="170">
        <v>1</v>
      </c>
      <c r="H54" s="164">
        <v>0</v>
      </c>
      <c r="I54" s="112">
        <v>0</v>
      </c>
      <c r="J54" s="170">
        <v>0</v>
      </c>
      <c r="K54" s="164">
        <v>422750</v>
      </c>
      <c r="L54" s="112">
        <v>-19950</v>
      </c>
      <c r="M54" s="127">
        <v>-0.05</v>
      </c>
      <c r="N54" s="112">
        <v>421800</v>
      </c>
      <c r="O54" s="173">
        <f t="shared" si="0"/>
        <v>0.9977528089887641</v>
      </c>
      <c r="P54" s="108">
        <f>Volume!K54</f>
        <v>393.95</v>
      </c>
      <c r="Q54" s="69">
        <f>Volume!J54</f>
        <v>378.95</v>
      </c>
      <c r="R54" s="237">
        <f t="shared" si="1"/>
        <v>16.02011125</v>
      </c>
      <c r="S54" s="103">
        <f t="shared" si="2"/>
        <v>15.984111</v>
      </c>
      <c r="T54" s="109">
        <f t="shared" si="3"/>
        <v>442700</v>
      </c>
      <c r="U54" s="103">
        <f t="shared" si="4"/>
        <v>-4.506437768240343</v>
      </c>
      <c r="V54" s="103">
        <f t="shared" si="5"/>
        <v>15.94811075</v>
      </c>
      <c r="W54" s="103">
        <f t="shared" si="6"/>
        <v>0.0720005</v>
      </c>
      <c r="X54" s="103">
        <f t="shared" si="7"/>
        <v>0</v>
      </c>
      <c r="Y54" s="103">
        <f t="shared" si="8"/>
        <v>17.4401665</v>
      </c>
      <c r="Z54" s="237">
        <f t="shared" si="9"/>
        <v>-1.4200552500000008</v>
      </c>
      <c r="AA54" s="78"/>
      <c r="AB54" s="77"/>
    </row>
    <row r="55" spans="1:28" s="7" customFormat="1" ht="15">
      <c r="A55" s="193" t="s">
        <v>217</v>
      </c>
      <c r="B55" s="164">
        <v>6693300</v>
      </c>
      <c r="C55" s="162">
        <v>637200</v>
      </c>
      <c r="D55" s="170">
        <v>0.11</v>
      </c>
      <c r="E55" s="164">
        <v>280800</v>
      </c>
      <c r="F55" s="112">
        <v>29700</v>
      </c>
      <c r="G55" s="170">
        <v>0.12</v>
      </c>
      <c r="H55" s="164">
        <v>59400</v>
      </c>
      <c r="I55" s="112">
        <v>10800</v>
      </c>
      <c r="J55" s="170">
        <v>0.22</v>
      </c>
      <c r="K55" s="164">
        <v>7033500</v>
      </c>
      <c r="L55" s="112">
        <v>677700</v>
      </c>
      <c r="M55" s="127">
        <v>0.11</v>
      </c>
      <c r="N55" s="112">
        <v>6687900</v>
      </c>
      <c r="O55" s="173">
        <f t="shared" si="0"/>
        <v>0.9508637236084453</v>
      </c>
      <c r="P55" s="108">
        <f>Volume!K55</f>
        <v>104.65</v>
      </c>
      <c r="Q55" s="69">
        <f>Volume!J55</f>
        <v>100.3</v>
      </c>
      <c r="R55" s="237">
        <f t="shared" si="1"/>
        <v>70.546005</v>
      </c>
      <c r="S55" s="103">
        <f t="shared" si="2"/>
        <v>67.079637</v>
      </c>
      <c r="T55" s="109">
        <f t="shared" si="3"/>
        <v>6355800</v>
      </c>
      <c r="U55" s="103">
        <f t="shared" si="4"/>
        <v>10.662701784197111</v>
      </c>
      <c r="V55" s="103">
        <f t="shared" si="5"/>
        <v>67.133799</v>
      </c>
      <c r="W55" s="103">
        <f t="shared" si="6"/>
        <v>2.816424</v>
      </c>
      <c r="X55" s="103">
        <f t="shared" si="7"/>
        <v>0.595782</v>
      </c>
      <c r="Y55" s="103">
        <f t="shared" si="8"/>
        <v>66.513447</v>
      </c>
      <c r="Z55" s="237">
        <f t="shared" si="9"/>
        <v>4.0325579999999945</v>
      </c>
      <c r="AB55" s="77"/>
    </row>
    <row r="56" spans="1:28" s="7" customFormat="1" ht="15">
      <c r="A56" s="193" t="s">
        <v>403</v>
      </c>
      <c r="B56" s="164">
        <v>9051000</v>
      </c>
      <c r="C56" s="162">
        <v>-1202250</v>
      </c>
      <c r="D56" s="170">
        <v>-0.12</v>
      </c>
      <c r="E56" s="164">
        <v>614250</v>
      </c>
      <c r="F56" s="112">
        <v>36750</v>
      </c>
      <c r="G56" s="170">
        <v>0.06</v>
      </c>
      <c r="H56" s="164">
        <v>94500</v>
      </c>
      <c r="I56" s="112">
        <v>21000</v>
      </c>
      <c r="J56" s="170">
        <v>0.29</v>
      </c>
      <c r="K56" s="164">
        <v>9759750</v>
      </c>
      <c r="L56" s="112">
        <v>-1144500</v>
      </c>
      <c r="M56" s="127">
        <v>-0.1</v>
      </c>
      <c r="N56" s="112">
        <v>9686250</v>
      </c>
      <c r="O56" s="173">
        <f t="shared" si="0"/>
        <v>0.9924690693921463</v>
      </c>
      <c r="P56" s="108">
        <f>Volume!K56</f>
        <v>54.35</v>
      </c>
      <c r="Q56" s="69">
        <f>Volume!J56</f>
        <v>50.75</v>
      </c>
      <c r="R56" s="237">
        <f t="shared" si="1"/>
        <v>49.53073125</v>
      </c>
      <c r="S56" s="103">
        <f t="shared" si="2"/>
        <v>49.15771875</v>
      </c>
      <c r="T56" s="109">
        <f t="shared" si="3"/>
        <v>10904250</v>
      </c>
      <c r="U56" s="103">
        <f t="shared" si="4"/>
        <v>-10.495907558979297</v>
      </c>
      <c r="V56" s="103">
        <f t="shared" si="5"/>
        <v>45.933825</v>
      </c>
      <c r="W56" s="103">
        <f t="shared" si="6"/>
        <v>3.11731875</v>
      </c>
      <c r="X56" s="103">
        <f t="shared" si="7"/>
        <v>0.4795875</v>
      </c>
      <c r="Y56" s="103">
        <f t="shared" si="8"/>
        <v>59.26459875</v>
      </c>
      <c r="Z56" s="237">
        <f t="shared" si="9"/>
        <v>-9.733867499999995</v>
      </c>
      <c r="AB56" s="77"/>
    </row>
    <row r="57" spans="1:28" s="7" customFormat="1" ht="15">
      <c r="A57" s="193" t="s">
        <v>163</v>
      </c>
      <c r="B57" s="164">
        <v>474052</v>
      </c>
      <c r="C57" s="162">
        <v>-16926</v>
      </c>
      <c r="D57" s="170">
        <v>-0.03</v>
      </c>
      <c r="E57" s="164">
        <v>5208</v>
      </c>
      <c r="F57" s="112">
        <v>1798</v>
      </c>
      <c r="G57" s="170">
        <v>0.53</v>
      </c>
      <c r="H57" s="164">
        <v>1116</v>
      </c>
      <c r="I57" s="112">
        <v>62</v>
      </c>
      <c r="J57" s="170">
        <v>0.06</v>
      </c>
      <c r="K57" s="164">
        <v>480376</v>
      </c>
      <c r="L57" s="112">
        <v>-15066</v>
      </c>
      <c r="M57" s="127">
        <v>-0.03</v>
      </c>
      <c r="N57" s="112">
        <v>477400</v>
      </c>
      <c r="O57" s="173">
        <f t="shared" si="0"/>
        <v>0.9938048528652556</v>
      </c>
      <c r="P57" s="108">
        <f>Volume!K57</f>
        <v>6700.8</v>
      </c>
      <c r="Q57" s="69">
        <f>Volume!J57</f>
        <v>6393.4</v>
      </c>
      <c r="R57" s="237">
        <f t="shared" si="1"/>
        <v>307.12359183999996</v>
      </c>
      <c r="S57" s="103">
        <f t="shared" si="2"/>
        <v>305.220916</v>
      </c>
      <c r="T57" s="109">
        <f t="shared" si="3"/>
        <v>495442</v>
      </c>
      <c r="U57" s="103">
        <f t="shared" si="4"/>
        <v>-3.0409210361656864</v>
      </c>
      <c r="V57" s="103">
        <f t="shared" si="5"/>
        <v>303.08040567999996</v>
      </c>
      <c r="W57" s="103">
        <f t="shared" si="6"/>
        <v>3.32968272</v>
      </c>
      <c r="X57" s="103">
        <f t="shared" si="7"/>
        <v>0.71350344</v>
      </c>
      <c r="Y57" s="103">
        <f t="shared" si="8"/>
        <v>331.98577536</v>
      </c>
      <c r="Z57" s="237">
        <f t="shared" si="9"/>
        <v>-24.86218352000003</v>
      </c>
      <c r="AB57" s="77"/>
    </row>
    <row r="58" spans="1:28" s="7" customFormat="1" ht="15">
      <c r="A58" s="193" t="s">
        <v>475</v>
      </c>
      <c r="B58" s="164">
        <v>14652800</v>
      </c>
      <c r="C58" s="162">
        <v>-101200</v>
      </c>
      <c r="D58" s="170">
        <v>-0.01</v>
      </c>
      <c r="E58" s="164">
        <v>1484800</v>
      </c>
      <c r="F58" s="112">
        <v>190000</v>
      </c>
      <c r="G58" s="170">
        <v>0.15</v>
      </c>
      <c r="H58" s="164">
        <v>228800</v>
      </c>
      <c r="I58" s="112">
        <v>32400</v>
      </c>
      <c r="J58" s="170">
        <v>0.16</v>
      </c>
      <c r="K58" s="164">
        <v>16366400</v>
      </c>
      <c r="L58" s="112">
        <v>121200</v>
      </c>
      <c r="M58" s="127">
        <v>0.01</v>
      </c>
      <c r="N58" s="112">
        <v>16239200</v>
      </c>
      <c r="O58" s="173">
        <f>N58/K58</f>
        <v>0.9922279792746114</v>
      </c>
      <c r="P58" s="108">
        <f>Volume!K58</f>
        <v>612.2</v>
      </c>
      <c r="Q58" s="69">
        <f>Volume!J58</f>
        <v>585.15</v>
      </c>
      <c r="R58" s="237">
        <f>Q58*K58/10000000</f>
        <v>957.679896</v>
      </c>
      <c r="S58" s="103">
        <f>Q58*N58/10000000</f>
        <v>950.236788</v>
      </c>
      <c r="T58" s="109">
        <f>K58-L58</f>
        <v>16245200</v>
      </c>
      <c r="U58" s="103">
        <f>L58/T58*100</f>
        <v>0.7460665304212937</v>
      </c>
      <c r="V58" s="103">
        <f>Q58*B58/10000000</f>
        <v>857.408592</v>
      </c>
      <c r="W58" s="103">
        <f>Q58*E58/10000000</f>
        <v>86.883072</v>
      </c>
      <c r="X58" s="103">
        <f>Q58*H58/10000000</f>
        <v>13.388232</v>
      </c>
      <c r="Y58" s="103">
        <f>(T58*P58)/10000000</f>
        <v>994.531144</v>
      </c>
      <c r="Z58" s="237">
        <f>R58-Y58</f>
        <v>-36.851248000000055</v>
      </c>
      <c r="AB58" s="77"/>
    </row>
    <row r="59" spans="1:28" s="7" customFormat="1" ht="15">
      <c r="A59" s="193" t="s">
        <v>194</v>
      </c>
      <c r="B59" s="164">
        <v>2481200</v>
      </c>
      <c r="C59" s="162">
        <v>-19600</v>
      </c>
      <c r="D59" s="170">
        <v>-0.01</v>
      </c>
      <c r="E59" s="164">
        <v>36000</v>
      </c>
      <c r="F59" s="112">
        <v>3600</v>
      </c>
      <c r="G59" s="170">
        <v>0.11</v>
      </c>
      <c r="H59" s="164">
        <v>0</v>
      </c>
      <c r="I59" s="112">
        <v>0</v>
      </c>
      <c r="J59" s="170">
        <v>0</v>
      </c>
      <c r="K59" s="164">
        <v>2517200</v>
      </c>
      <c r="L59" s="112">
        <v>-16000</v>
      </c>
      <c r="M59" s="127">
        <v>-0.01</v>
      </c>
      <c r="N59" s="112">
        <v>2513200</v>
      </c>
      <c r="O59" s="173">
        <f t="shared" si="0"/>
        <v>0.9984109327824567</v>
      </c>
      <c r="P59" s="108">
        <f>Volume!K59</f>
        <v>634.05</v>
      </c>
      <c r="Q59" s="69">
        <f>Volume!J59</f>
        <v>622.75</v>
      </c>
      <c r="R59" s="237">
        <f t="shared" si="1"/>
        <v>156.75863</v>
      </c>
      <c r="S59" s="103">
        <f t="shared" si="2"/>
        <v>156.50953</v>
      </c>
      <c r="T59" s="109">
        <f t="shared" si="3"/>
        <v>2533200</v>
      </c>
      <c r="U59" s="103">
        <f t="shared" si="4"/>
        <v>-0.6316121901152693</v>
      </c>
      <c r="V59" s="103">
        <f t="shared" si="5"/>
        <v>154.51673</v>
      </c>
      <c r="W59" s="103">
        <f t="shared" si="6"/>
        <v>2.2419</v>
      </c>
      <c r="X59" s="103">
        <f t="shared" si="7"/>
        <v>0</v>
      </c>
      <c r="Y59" s="103">
        <f t="shared" si="8"/>
        <v>160.617546</v>
      </c>
      <c r="Z59" s="237">
        <f t="shared" si="9"/>
        <v>-3.8589159999999936</v>
      </c>
      <c r="AB59" s="77"/>
    </row>
    <row r="60" spans="1:28" s="7" customFormat="1" ht="15">
      <c r="A60" s="193" t="s">
        <v>404</v>
      </c>
      <c r="B60" s="164">
        <v>307500</v>
      </c>
      <c r="C60" s="162">
        <v>-75450</v>
      </c>
      <c r="D60" s="170">
        <v>-0.2</v>
      </c>
      <c r="E60" s="164">
        <v>0</v>
      </c>
      <c r="F60" s="112">
        <v>0</v>
      </c>
      <c r="G60" s="170">
        <v>0</v>
      </c>
      <c r="H60" s="164">
        <v>0</v>
      </c>
      <c r="I60" s="112">
        <v>0</v>
      </c>
      <c r="J60" s="170">
        <v>0</v>
      </c>
      <c r="K60" s="164">
        <v>307500</v>
      </c>
      <c r="L60" s="112">
        <v>-75450</v>
      </c>
      <c r="M60" s="127">
        <v>-0.2</v>
      </c>
      <c r="N60" s="112">
        <v>302850</v>
      </c>
      <c r="O60" s="173">
        <f t="shared" si="0"/>
        <v>0.9848780487804878</v>
      </c>
      <c r="P60" s="108">
        <f>Volume!K60</f>
        <v>2547.3</v>
      </c>
      <c r="Q60" s="69">
        <f>Volume!J60</f>
        <v>2345.8</v>
      </c>
      <c r="R60" s="237">
        <f t="shared" si="1"/>
        <v>72.13335</v>
      </c>
      <c r="S60" s="103">
        <f t="shared" si="2"/>
        <v>71.042553</v>
      </c>
      <c r="T60" s="109">
        <f t="shared" si="3"/>
        <v>382950</v>
      </c>
      <c r="U60" s="103">
        <f t="shared" si="4"/>
        <v>-19.70231100665883</v>
      </c>
      <c r="V60" s="103">
        <f t="shared" si="5"/>
        <v>72.13335</v>
      </c>
      <c r="W60" s="103">
        <f t="shared" si="6"/>
        <v>0</v>
      </c>
      <c r="X60" s="103">
        <f t="shared" si="7"/>
        <v>0</v>
      </c>
      <c r="Y60" s="103">
        <f t="shared" si="8"/>
        <v>97.5488535</v>
      </c>
      <c r="Z60" s="237">
        <f t="shared" si="9"/>
        <v>-25.415503500000014</v>
      </c>
      <c r="AB60" s="77"/>
    </row>
    <row r="61" spans="1:28" s="7" customFormat="1" ht="15">
      <c r="A61" s="193" t="s">
        <v>405</v>
      </c>
      <c r="B61" s="164">
        <v>360800</v>
      </c>
      <c r="C61" s="162">
        <v>-25000</v>
      </c>
      <c r="D61" s="170">
        <v>-0.06</v>
      </c>
      <c r="E61" s="164">
        <v>0</v>
      </c>
      <c r="F61" s="112">
        <v>0</v>
      </c>
      <c r="G61" s="170">
        <v>0</v>
      </c>
      <c r="H61" s="164">
        <v>0</v>
      </c>
      <c r="I61" s="112">
        <v>0</v>
      </c>
      <c r="J61" s="170">
        <v>0</v>
      </c>
      <c r="K61" s="164">
        <v>360800</v>
      </c>
      <c r="L61" s="112">
        <v>-25000</v>
      </c>
      <c r="M61" s="127">
        <v>-0.06</v>
      </c>
      <c r="N61" s="112">
        <v>360800</v>
      </c>
      <c r="O61" s="173">
        <f t="shared" si="0"/>
        <v>1</v>
      </c>
      <c r="P61" s="108">
        <f>Volume!K61</f>
        <v>1098.8</v>
      </c>
      <c r="Q61" s="69">
        <f>Volume!J61</f>
        <v>1006.5</v>
      </c>
      <c r="R61" s="237">
        <f t="shared" si="1"/>
        <v>36.31452</v>
      </c>
      <c r="S61" s="103">
        <f t="shared" si="2"/>
        <v>36.31452</v>
      </c>
      <c r="T61" s="109">
        <f t="shared" si="3"/>
        <v>385800</v>
      </c>
      <c r="U61" s="103">
        <f t="shared" si="4"/>
        <v>-6.480041472265423</v>
      </c>
      <c r="V61" s="103">
        <f t="shared" si="5"/>
        <v>36.31452</v>
      </c>
      <c r="W61" s="103">
        <f t="shared" si="6"/>
        <v>0</v>
      </c>
      <c r="X61" s="103">
        <f t="shared" si="7"/>
        <v>0</v>
      </c>
      <c r="Y61" s="103">
        <f t="shared" si="8"/>
        <v>42.391704</v>
      </c>
      <c r="Z61" s="237">
        <f t="shared" si="9"/>
        <v>-6.0771839999999955</v>
      </c>
      <c r="AB61" s="77"/>
    </row>
    <row r="62" spans="1:28" s="58" customFormat="1" ht="15">
      <c r="A62" s="193" t="s">
        <v>218</v>
      </c>
      <c r="B62" s="164">
        <v>7656000</v>
      </c>
      <c r="C62" s="162">
        <v>-24000</v>
      </c>
      <c r="D62" s="170">
        <v>0</v>
      </c>
      <c r="E62" s="164">
        <v>180000</v>
      </c>
      <c r="F62" s="112">
        <v>67200</v>
      </c>
      <c r="G62" s="170">
        <v>0.6</v>
      </c>
      <c r="H62" s="164">
        <v>14400</v>
      </c>
      <c r="I62" s="112">
        <v>7200</v>
      </c>
      <c r="J62" s="170">
        <v>1</v>
      </c>
      <c r="K62" s="164">
        <v>7850400</v>
      </c>
      <c r="L62" s="112">
        <v>50400</v>
      </c>
      <c r="M62" s="127">
        <v>0.01</v>
      </c>
      <c r="N62" s="112">
        <v>7836000</v>
      </c>
      <c r="O62" s="173">
        <f t="shared" si="0"/>
        <v>0.9981656985631305</v>
      </c>
      <c r="P62" s="108">
        <f>Volume!K62</f>
        <v>104.15</v>
      </c>
      <c r="Q62" s="69">
        <f>Volume!J62</f>
        <v>96</v>
      </c>
      <c r="R62" s="237">
        <f t="shared" si="1"/>
        <v>75.36384</v>
      </c>
      <c r="S62" s="103">
        <f t="shared" si="2"/>
        <v>75.2256</v>
      </c>
      <c r="T62" s="109">
        <f t="shared" si="3"/>
        <v>7800000</v>
      </c>
      <c r="U62" s="103">
        <f t="shared" si="4"/>
        <v>0.6461538461538461</v>
      </c>
      <c r="V62" s="103">
        <f t="shared" si="5"/>
        <v>73.4976</v>
      </c>
      <c r="W62" s="103">
        <f t="shared" si="6"/>
        <v>1.728</v>
      </c>
      <c r="X62" s="103">
        <f t="shared" si="7"/>
        <v>0.13824</v>
      </c>
      <c r="Y62" s="103">
        <f t="shared" si="8"/>
        <v>81.237</v>
      </c>
      <c r="Z62" s="237">
        <f t="shared" si="9"/>
        <v>-5.873159999999999</v>
      </c>
      <c r="AA62" s="78"/>
      <c r="AB62" s="77"/>
    </row>
    <row r="63" spans="1:28" s="58" customFormat="1" ht="15">
      <c r="A63" s="193" t="s">
        <v>164</v>
      </c>
      <c r="B63" s="164">
        <v>21136650</v>
      </c>
      <c r="C63" s="162">
        <v>79100</v>
      </c>
      <c r="D63" s="170">
        <v>0</v>
      </c>
      <c r="E63" s="164">
        <v>474600</v>
      </c>
      <c r="F63" s="112">
        <v>67800</v>
      </c>
      <c r="G63" s="170">
        <v>0.17</v>
      </c>
      <c r="H63" s="164">
        <v>5650</v>
      </c>
      <c r="I63" s="112">
        <v>0</v>
      </c>
      <c r="J63" s="170">
        <v>0</v>
      </c>
      <c r="K63" s="164">
        <v>21616900</v>
      </c>
      <c r="L63" s="112">
        <v>146900</v>
      </c>
      <c r="M63" s="127">
        <v>0.01</v>
      </c>
      <c r="N63" s="112">
        <v>21492600</v>
      </c>
      <c r="O63" s="173">
        <f t="shared" si="0"/>
        <v>0.9942498693152118</v>
      </c>
      <c r="P63" s="108">
        <f>Volume!K63</f>
        <v>53</v>
      </c>
      <c r="Q63" s="69">
        <f>Volume!J63</f>
        <v>50.7</v>
      </c>
      <c r="R63" s="237">
        <f t="shared" si="1"/>
        <v>109.597683</v>
      </c>
      <c r="S63" s="103">
        <f t="shared" si="2"/>
        <v>108.967482</v>
      </c>
      <c r="T63" s="109">
        <f t="shared" si="3"/>
        <v>21470000</v>
      </c>
      <c r="U63" s="103">
        <f t="shared" si="4"/>
        <v>0.6842105263157895</v>
      </c>
      <c r="V63" s="103">
        <f t="shared" si="5"/>
        <v>107.16281550000001</v>
      </c>
      <c r="W63" s="103">
        <f t="shared" si="6"/>
        <v>2.406222</v>
      </c>
      <c r="X63" s="103">
        <f t="shared" si="7"/>
        <v>0.0286455</v>
      </c>
      <c r="Y63" s="103">
        <f t="shared" si="8"/>
        <v>113.791</v>
      </c>
      <c r="Z63" s="237">
        <f t="shared" si="9"/>
        <v>-4.193316999999993</v>
      </c>
      <c r="AA63" s="78"/>
      <c r="AB63" s="77"/>
    </row>
    <row r="64" spans="1:28" s="58" customFormat="1" ht="15">
      <c r="A64" s="193" t="s">
        <v>165</v>
      </c>
      <c r="B64" s="164">
        <v>274300</v>
      </c>
      <c r="C64" s="162">
        <v>-41600</v>
      </c>
      <c r="D64" s="170">
        <v>-0.13</v>
      </c>
      <c r="E64" s="164">
        <v>1300</v>
      </c>
      <c r="F64" s="112">
        <v>0</v>
      </c>
      <c r="G64" s="170">
        <v>0</v>
      </c>
      <c r="H64" s="164">
        <v>0</v>
      </c>
      <c r="I64" s="112">
        <v>0</v>
      </c>
      <c r="J64" s="170">
        <v>0</v>
      </c>
      <c r="K64" s="164">
        <v>275600</v>
      </c>
      <c r="L64" s="112">
        <v>-41600</v>
      </c>
      <c r="M64" s="127">
        <v>-0.13</v>
      </c>
      <c r="N64" s="112">
        <v>267800</v>
      </c>
      <c r="O64" s="173">
        <f t="shared" si="0"/>
        <v>0.9716981132075472</v>
      </c>
      <c r="P64" s="108">
        <f>Volume!K64</f>
        <v>356</v>
      </c>
      <c r="Q64" s="69">
        <f>Volume!J64</f>
        <v>350</v>
      </c>
      <c r="R64" s="237">
        <f t="shared" si="1"/>
        <v>9.646</v>
      </c>
      <c r="S64" s="103">
        <f t="shared" si="2"/>
        <v>9.373</v>
      </c>
      <c r="T64" s="109">
        <f t="shared" si="3"/>
        <v>317200</v>
      </c>
      <c r="U64" s="103">
        <f t="shared" si="4"/>
        <v>-13.114754098360656</v>
      </c>
      <c r="V64" s="103">
        <f t="shared" si="5"/>
        <v>9.6005</v>
      </c>
      <c r="W64" s="103">
        <f t="shared" si="6"/>
        <v>0.0455</v>
      </c>
      <c r="X64" s="103">
        <f t="shared" si="7"/>
        <v>0</v>
      </c>
      <c r="Y64" s="103">
        <f t="shared" si="8"/>
        <v>11.29232</v>
      </c>
      <c r="Z64" s="237">
        <f t="shared" si="9"/>
        <v>-1.6463199999999993</v>
      </c>
      <c r="AA64" s="78"/>
      <c r="AB64" s="77"/>
    </row>
    <row r="65" spans="1:28" s="58" customFormat="1" ht="15">
      <c r="A65" s="193" t="s">
        <v>406</v>
      </c>
      <c r="B65" s="164">
        <v>903150</v>
      </c>
      <c r="C65" s="162">
        <v>-30300</v>
      </c>
      <c r="D65" s="170">
        <v>-0.03</v>
      </c>
      <c r="E65" s="164">
        <v>300</v>
      </c>
      <c r="F65" s="112">
        <v>0</v>
      </c>
      <c r="G65" s="170">
        <v>0</v>
      </c>
      <c r="H65" s="164">
        <v>0</v>
      </c>
      <c r="I65" s="112">
        <v>0</v>
      </c>
      <c r="J65" s="170">
        <v>0</v>
      </c>
      <c r="K65" s="164">
        <v>903450</v>
      </c>
      <c r="L65" s="112">
        <v>-30300</v>
      </c>
      <c r="M65" s="127">
        <v>-0.03</v>
      </c>
      <c r="N65" s="112">
        <v>902550</v>
      </c>
      <c r="O65" s="173">
        <f t="shared" si="0"/>
        <v>0.9990038186950025</v>
      </c>
      <c r="P65" s="108">
        <f>Volume!K65</f>
        <v>2539.35</v>
      </c>
      <c r="Q65" s="69">
        <f>Volume!J65</f>
        <v>2399.5</v>
      </c>
      <c r="R65" s="237">
        <f t="shared" si="1"/>
        <v>216.7828275</v>
      </c>
      <c r="S65" s="103">
        <f t="shared" si="2"/>
        <v>216.5668725</v>
      </c>
      <c r="T65" s="109">
        <f t="shared" si="3"/>
        <v>933750</v>
      </c>
      <c r="U65" s="103">
        <f t="shared" si="4"/>
        <v>-3.2449799196787152</v>
      </c>
      <c r="V65" s="103">
        <f t="shared" si="5"/>
        <v>216.7108425</v>
      </c>
      <c r="W65" s="103">
        <f t="shared" si="6"/>
        <v>0.071985</v>
      </c>
      <c r="X65" s="103">
        <f t="shared" si="7"/>
        <v>0</v>
      </c>
      <c r="Y65" s="103">
        <f t="shared" si="8"/>
        <v>237.11180625</v>
      </c>
      <c r="Z65" s="237">
        <f t="shared" si="9"/>
        <v>-20.328978750000005</v>
      </c>
      <c r="AA65" s="78"/>
      <c r="AB65" s="77"/>
    </row>
    <row r="66" spans="1:29" s="58" customFormat="1" ht="15">
      <c r="A66" s="193" t="s">
        <v>89</v>
      </c>
      <c r="B66" s="164">
        <v>4877250</v>
      </c>
      <c r="C66" s="162">
        <v>529500</v>
      </c>
      <c r="D66" s="170">
        <v>0.12</v>
      </c>
      <c r="E66" s="164">
        <v>38250</v>
      </c>
      <c r="F66" s="112">
        <v>6750</v>
      </c>
      <c r="G66" s="170">
        <v>0.21</v>
      </c>
      <c r="H66" s="164">
        <v>19500</v>
      </c>
      <c r="I66" s="112">
        <v>5250</v>
      </c>
      <c r="J66" s="170">
        <v>0.37</v>
      </c>
      <c r="K66" s="164">
        <v>4935000</v>
      </c>
      <c r="L66" s="112">
        <v>541500</v>
      </c>
      <c r="M66" s="127">
        <v>0.12</v>
      </c>
      <c r="N66" s="112">
        <v>4803000</v>
      </c>
      <c r="O66" s="173">
        <f t="shared" si="0"/>
        <v>0.9732522796352584</v>
      </c>
      <c r="P66" s="108">
        <f>Volume!K66</f>
        <v>338.25</v>
      </c>
      <c r="Q66" s="69">
        <f>Volume!J66</f>
        <v>325.65</v>
      </c>
      <c r="R66" s="237">
        <f t="shared" si="1"/>
        <v>160.708275</v>
      </c>
      <c r="S66" s="103">
        <f t="shared" si="2"/>
        <v>156.409695</v>
      </c>
      <c r="T66" s="109">
        <f t="shared" si="3"/>
        <v>4393500</v>
      </c>
      <c r="U66" s="103">
        <f t="shared" si="4"/>
        <v>12.325025606008877</v>
      </c>
      <c r="V66" s="103">
        <f t="shared" si="5"/>
        <v>158.82764625</v>
      </c>
      <c r="W66" s="103">
        <f t="shared" si="6"/>
        <v>1.24561125</v>
      </c>
      <c r="X66" s="103">
        <f t="shared" si="7"/>
        <v>0.6350175</v>
      </c>
      <c r="Y66" s="103">
        <f t="shared" si="8"/>
        <v>148.6101375</v>
      </c>
      <c r="Z66" s="237">
        <f t="shared" si="9"/>
        <v>12.098137499999979</v>
      </c>
      <c r="AA66" s="377"/>
      <c r="AB66" s="78"/>
      <c r="AC66"/>
    </row>
    <row r="67" spans="1:29" s="58" customFormat="1" ht="15">
      <c r="A67" s="193" t="s">
        <v>284</v>
      </c>
      <c r="B67" s="164">
        <v>3272000</v>
      </c>
      <c r="C67" s="162">
        <v>-50000</v>
      </c>
      <c r="D67" s="170">
        <v>-0.02</v>
      </c>
      <c r="E67" s="164">
        <v>32000</v>
      </c>
      <c r="F67" s="112">
        <v>6000</v>
      </c>
      <c r="G67" s="170">
        <v>0.23</v>
      </c>
      <c r="H67" s="164">
        <v>0</v>
      </c>
      <c r="I67" s="112">
        <v>0</v>
      </c>
      <c r="J67" s="170">
        <v>0</v>
      </c>
      <c r="K67" s="164">
        <v>3304000</v>
      </c>
      <c r="L67" s="112">
        <v>-44000</v>
      </c>
      <c r="M67" s="127">
        <v>-0.01</v>
      </c>
      <c r="N67" s="112">
        <v>3302000</v>
      </c>
      <c r="O67" s="173">
        <f t="shared" si="0"/>
        <v>0.9993946731234867</v>
      </c>
      <c r="P67" s="108">
        <f>Volume!K67</f>
        <v>184.05</v>
      </c>
      <c r="Q67" s="69">
        <f>Volume!J67</f>
        <v>172.1</v>
      </c>
      <c r="R67" s="237">
        <f t="shared" si="1"/>
        <v>56.86184</v>
      </c>
      <c r="S67" s="103">
        <f t="shared" si="2"/>
        <v>56.82742</v>
      </c>
      <c r="T67" s="109">
        <f t="shared" si="3"/>
        <v>3348000</v>
      </c>
      <c r="U67" s="103">
        <f t="shared" si="4"/>
        <v>-1.3142174432497014</v>
      </c>
      <c r="V67" s="103">
        <f t="shared" si="5"/>
        <v>56.31112</v>
      </c>
      <c r="W67" s="103">
        <f t="shared" si="6"/>
        <v>0.55072</v>
      </c>
      <c r="X67" s="103">
        <f t="shared" si="7"/>
        <v>0</v>
      </c>
      <c r="Y67" s="103">
        <f t="shared" si="8"/>
        <v>61.61994</v>
      </c>
      <c r="Z67" s="237">
        <f t="shared" si="9"/>
        <v>-4.758099999999999</v>
      </c>
      <c r="AA67" s="78"/>
      <c r="AB67" s="77"/>
      <c r="AC67"/>
    </row>
    <row r="68" spans="1:29" s="58" customFormat="1" ht="15">
      <c r="A68" s="193" t="s">
        <v>407</v>
      </c>
      <c r="B68" s="164">
        <v>619150</v>
      </c>
      <c r="C68" s="162">
        <v>-19950</v>
      </c>
      <c r="D68" s="170">
        <v>-0.03</v>
      </c>
      <c r="E68" s="164">
        <v>0</v>
      </c>
      <c r="F68" s="112">
        <v>0</v>
      </c>
      <c r="G68" s="170">
        <v>0</v>
      </c>
      <c r="H68" s="164">
        <v>0</v>
      </c>
      <c r="I68" s="112">
        <v>0</v>
      </c>
      <c r="J68" s="170">
        <v>0</v>
      </c>
      <c r="K68" s="164">
        <v>619150</v>
      </c>
      <c r="L68" s="112">
        <v>-19950</v>
      </c>
      <c r="M68" s="127">
        <v>-0.03</v>
      </c>
      <c r="N68" s="112">
        <v>618450</v>
      </c>
      <c r="O68" s="173">
        <f t="shared" si="0"/>
        <v>0.9988694177501414</v>
      </c>
      <c r="P68" s="108">
        <f>Volume!K68</f>
        <v>579.4</v>
      </c>
      <c r="Q68" s="69">
        <f>Volume!J68</f>
        <v>553.25</v>
      </c>
      <c r="R68" s="237">
        <f t="shared" si="1"/>
        <v>34.25447375</v>
      </c>
      <c r="S68" s="103">
        <f t="shared" si="2"/>
        <v>34.21574625</v>
      </c>
      <c r="T68" s="109">
        <f t="shared" si="3"/>
        <v>639100</v>
      </c>
      <c r="U68" s="103">
        <f t="shared" si="4"/>
        <v>-3.12157721796276</v>
      </c>
      <c r="V68" s="103">
        <f t="shared" si="5"/>
        <v>34.25447375</v>
      </c>
      <c r="W68" s="103">
        <f t="shared" si="6"/>
        <v>0</v>
      </c>
      <c r="X68" s="103">
        <f t="shared" si="7"/>
        <v>0</v>
      </c>
      <c r="Y68" s="103">
        <f t="shared" si="8"/>
        <v>37.029454</v>
      </c>
      <c r="Z68" s="237">
        <f t="shared" si="9"/>
        <v>-2.7749802499999987</v>
      </c>
      <c r="AA68" s="78"/>
      <c r="AB68" s="77"/>
      <c r="AC68"/>
    </row>
    <row r="69" spans="1:29" s="58" customFormat="1" ht="15">
      <c r="A69" s="193" t="s">
        <v>269</v>
      </c>
      <c r="B69" s="164">
        <v>3248400</v>
      </c>
      <c r="C69" s="162">
        <v>-456000</v>
      </c>
      <c r="D69" s="170">
        <v>-0.12</v>
      </c>
      <c r="E69" s="164">
        <v>21600</v>
      </c>
      <c r="F69" s="112">
        <v>3600</v>
      </c>
      <c r="G69" s="170">
        <v>0.2</v>
      </c>
      <c r="H69" s="164">
        <v>0</v>
      </c>
      <c r="I69" s="112">
        <v>0</v>
      </c>
      <c r="J69" s="170">
        <v>0</v>
      </c>
      <c r="K69" s="164">
        <v>3270000</v>
      </c>
      <c r="L69" s="112">
        <v>-452400</v>
      </c>
      <c r="M69" s="127">
        <v>-0.12</v>
      </c>
      <c r="N69" s="112">
        <v>3267600</v>
      </c>
      <c r="O69" s="173">
        <f t="shared" si="0"/>
        <v>0.9992660550458715</v>
      </c>
      <c r="P69" s="108">
        <f>Volume!K69</f>
        <v>341.25</v>
      </c>
      <c r="Q69" s="69">
        <f>Volume!J69</f>
        <v>330</v>
      </c>
      <c r="R69" s="237">
        <f t="shared" si="1"/>
        <v>107.91</v>
      </c>
      <c r="S69" s="103">
        <f t="shared" si="2"/>
        <v>107.8308</v>
      </c>
      <c r="T69" s="109">
        <f t="shared" si="3"/>
        <v>3722400</v>
      </c>
      <c r="U69" s="103">
        <f t="shared" si="4"/>
        <v>-12.153449387491941</v>
      </c>
      <c r="V69" s="103">
        <f t="shared" si="5"/>
        <v>107.1972</v>
      </c>
      <c r="W69" s="103">
        <f t="shared" si="6"/>
        <v>0.7128</v>
      </c>
      <c r="X69" s="103">
        <f t="shared" si="7"/>
        <v>0</v>
      </c>
      <c r="Y69" s="103">
        <f t="shared" si="8"/>
        <v>127.0269</v>
      </c>
      <c r="Z69" s="237">
        <f t="shared" si="9"/>
        <v>-19.1169</v>
      </c>
      <c r="AA69" s="78"/>
      <c r="AB69" s="77"/>
      <c r="AC69"/>
    </row>
    <row r="70" spans="1:29" s="58" customFormat="1" ht="15">
      <c r="A70" s="193" t="s">
        <v>219</v>
      </c>
      <c r="B70" s="164">
        <v>696900</v>
      </c>
      <c r="C70" s="162">
        <v>86700</v>
      </c>
      <c r="D70" s="170">
        <v>0.14</v>
      </c>
      <c r="E70" s="164">
        <v>300</v>
      </c>
      <c r="F70" s="112">
        <v>300</v>
      </c>
      <c r="G70" s="170">
        <v>0</v>
      </c>
      <c r="H70" s="164">
        <v>0</v>
      </c>
      <c r="I70" s="112">
        <v>0</v>
      </c>
      <c r="J70" s="170">
        <v>0</v>
      </c>
      <c r="K70" s="164">
        <v>697200</v>
      </c>
      <c r="L70" s="112">
        <v>87000</v>
      </c>
      <c r="M70" s="127">
        <v>0.14</v>
      </c>
      <c r="N70" s="112">
        <v>688800</v>
      </c>
      <c r="O70" s="173">
        <f t="shared" si="0"/>
        <v>0.9879518072289156</v>
      </c>
      <c r="P70" s="108">
        <f>Volume!K70</f>
        <v>1155.65</v>
      </c>
      <c r="Q70" s="69">
        <f>Volume!J70</f>
        <v>1107.35</v>
      </c>
      <c r="R70" s="237">
        <f t="shared" si="1"/>
        <v>77.20444199999999</v>
      </c>
      <c r="S70" s="103">
        <f t="shared" si="2"/>
        <v>76.27426799999999</v>
      </c>
      <c r="T70" s="109">
        <f t="shared" si="3"/>
        <v>610200</v>
      </c>
      <c r="U70" s="103">
        <f t="shared" si="4"/>
        <v>14.257620452310718</v>
      </c>
      <c r="V70" s="103">
        <f t="shared" si="5"/>
        <v>77.17122149999999</v>
      </c>
      <c r="W70" s="103">
        <f t="shared" si="6"/>
        <v>0.0332205</v>
      </c>
      <c r="X70" s="103">
        <f t="shared" si="7"/>
        <v>0</v>
      </c>
      <c r="Y70" s="103">
        <f t="shared" si="8"/>
        <v>70.517763</v>
      </c>
      <c r="Z70" s="237">
        <f t="shared" si="9"/>
        <v>6.686678999999984</v>
      </c>
      <c r="AA70" s="78"/>
      <c r="AB70" s="77"/>
      <c r="AC70"/>
    </row>
    <row r="71" spans="1:29" s="58" customFormat="1" ht="15">
      <c r="A71" s="193" t="s">
        <v>231</v>
      </c>
      <c r="B71" s="164">
        <v>8370000</v>
      </c>
      <c r="C71" s="162">
        <v>181000</v>
      </c>
      <c r="D71" s="170">
        <v>0.02</v>
      </c>
      <c r="E71" s="164">
        <v>1570000</v>
      </c>
      <c r="F71" s="112">
        <v>312000</v>
      </c>
      <c r="G71" s="170">
        <v>0.25</v>
      </c>
      <c r="H71" s="164">
        <v>280000</v>
      </c>
      <c r="I71" s="112">
        <v>59000</v>
      </c>
      <c r="J71" s="170">
        <v>0.27</v>
      </c>
      <c r="K71" s="164">
        <v>10220000</v>
      </c>
      <c r="L71" s="112">
        <v>552000</v>
      </c>
      <c r="M71" s="127">
        <v>0.06</v>
      </c>
      <c r="N71" s="112">
        <v>10128000</v>
      </c>
      <c r="O71" s="173">
        <f t="shared" si="0"/>
        <v>0.9909980430528376</v>
      </c>
      <c r="P71" s="108">
        <f>Volume!K71</f>
        <v>838.95</v>
      </c>
      <c r="Q71" s="69">
        <f>Volume!J71</f>
        <v>756.6</v>
      </c>
      <c r="R71" s="237">
        <f t="shared" si="1"/>
        <v>773.2452</v>
      </c>
      <c r="S71" s="103">
        <f t="shared" si="2"/>
        <v>766.28448</v>
      </c>
      <c r="T71" s="109">
        <f t="shared" si="3"/>
        <v>9668000</v>
      </c>
      <c r="U71" s="103">
        <f t="shared" si="4"/>
        <v>5.709557302441043</v>
      </c>
      <c r="V71" s="103">
        <f t="shared" si="5"/>
        <v>633.2742</v>
      </c>
      <c r="W71" s="103">
        <f t="shared" si="6"/>
        <v>118.7862</v>
      </c>
      <c r="X71" s="103">
        <f t="shared" si="7"/>
        <v>21.1848</v>
      </c>
      <c r="Y71" s="103">
        <f t="shared" si="8"/>
        <v>811.09686</v>
      </c>
      <c r="Z71" s="237">
        <f t="shared" si="9"/>
        <v>-37.85166000000004</v>
      </c>
      <c r="AA71" s="78"/>
      <c r="AB71" s="77"/>
      <c r="AC71"/>
    </row>
    <row r="72" spans="1:29" s="58" customFormat="1" ht="15">
      <c r="A72" s="193" t="s">
        <v>166</v>
      </c>
      <c r="B72" s="164">
        <v>2888050</v>
      </c>
      <c r="C72" s="162">
        <v>-174050</v>
      </c>
      <c r="D72" s="170">
        <v>-0.06</v>
      </c>
      <c r="E72" s="164">
        <v>47200</v>
      </c>
      <c r="F72" s="112">
        <v>8850</v>
      </c>
      <c r="G72" s="170">
        <v>0.23</v>
      </c>
      <c r="H72" s="164">
        <v>5900</v>
      </c>
      <c r="I72" s="112">
        <v>2950</v>
      </c>
      <c r="J72" s="170">
        <v>1</v>
      </c>
      <c r="K72" s="164">
        <v>2941150</v>
      </c>
      <c r="L72" s="112">
        <v>-162250</v>
      </c>
      <c r="M72" s="127">
        <v>-0.05</v>
      </c>
      <c r="N72" s="112">
        <v>2920500</v>
      </c>
      <c r="O72" s="173">
        <f t="shared" si="0"/>
        <v>0.9929789368104313</v>
      </c>
      <c r="P72" s="108">
        <f>Volume!K72</f>
        <v>136.4</v>
      </c>
      <c r="Q72" s="69">
        <f>Volume!J72</f>
        <v>128</v>
      </c>
      <c r="R72" s="237">
        <f t="shared" si="1"/>
        <v>37.64672</v>
      </c>
      <c r="S72" s="103">
        <f t="shared" si="2"/>
        <v>37.3824</v>
      </c>
      <c r="T72" s="109">
        <f t="shared" si="3"/>
        <v>3103400</v>
      </c>
      <c r="U72" s="103">
        <f t="shared" si="4"/>
        <v>-5.228136882129278</v>
      </c>
      <c r="V72" s="103">
        <f t="shared" si="5"/>
        <v>36.96704</v>
      </c>
      <c r="W72" s="103">
        <f t="shared" si="6"/>
        <v>0.60416</v>
      </c>
      <c r="X72" s="103">
        <f t="shared" si="7"/>
        <v>0.07552</v>
      </c>
      <c r="Y72" s="103">
        <f t="shared" si="8"/>
        <v>42.330376</v>
      </c>
      <c r="Z72" s="237">
        <f t="shared" si="9"/>
        <v>-4.683655999999999</v>
      </c>
      <c r="AA72" s="78"/>
      <c r="AB72" s="77"/>
      <c r="AC72"/>
    </row>
    <row r="73" spans="1:28" s="58" customFormat="1" ht="15">
      <c r="A73" s="193" t="s">
        <v>220</v>
      </c>
      <c r="B73" s="164">
        <v>862400</v>
      </c>
      <c r="C73" s="162">
        <v>8272</v>
      </c>
      <c r="D73" s="170">
        <v>0.01</v>
      </c>
      <c r="E73" s="164">
        <v>0</v>
      </c>
      <c r="F73" s="112">
        <v>0</v>
      </c>
      <c r="G73" s="170">
        <v>0</v>
      </c>
      <c r="H73" s="164">
        <v>0</v>
      </c>
      <c r="I73" s="112">
        <v>0</v>
      </c>
      <c r="J73" s="170">
        <v>0</v>
      </c>
      <c r="K73" s="164">
        <v>862400</v>
      </c>
      <c r="L73" s="112">
        <v>8272</v>
      </c>
      <c r="M73" s="127">
        <v>0.01</v>
      </c>
      <c r="N73" s="112">
        <v>861256</v>
      </c>
      <c r="O73" s="173">
        <f aca="true" t="shared" si="10" ref="O73:O137">N73/K73</f>
        <v>0.9986734693877551</v>
      </c>
      <c r="P73" s="108">
        <f>Volume!K73</f>
        <v>2957.05</v>
      </c>
      <c r="Q73" s="69">
        <f>Volume!J73</f>
        <v>2845.75</v>
      </c>
      <c r="R73" s="237">
        <f aca="true" t="shared" si="11" ref="R73:R137">Q73*K73/10000000</f>
        <v>245.41748</v>
      </c>
      <c r="S73" s="103">
        <f aca="true" t="shared" si="12" ref="S73:S137">Q73*N73/10000000</f>
        <v>245.0919262</v>
      </c>
      <c r="T73" s="109">
        <f aca="true" t="shared" si="13" ref="T73:T137">K73-L73</f>
        <v>854128</v>
      </c>
      <c r="U73" s="103">
        <f aca="true" t="shared" si="14" ref="U73:U137">L73/T73*100</f>
        <v>0.9684731094168555</v>
      </c>
      <c r="V73" s="103">
        <f aca="true" t="shared" si="15" ref="V73:V137">Q73*B73/10000000</f>
        <v>245.41748</v>
      </c>
      <c r="W73" s="103">
        <f aca="true" t="shared" si="16" ref="W73:W137">Q73*E73/10000000</f>
        <v>0</v>
      </c>
      <c r="X73" s="103">
        <f aca="true" t="shared" si="17" ref="X73:X137">Q73*H73/10000000</f>
        <v>0</v>
      </c>
      <c r="Y73" s="103">
        <f aca="true" t="shared" si="18" ref="Y73:Y137">(T73*P73)/10000000</f>
        <v>252.56992024000002</v>
      </c>
      <c r="Z73" s="237">
        <f aca="true" t="shared" si="19" ref="Z73:Z137">R73-Y73</f>
        <v>-7.152440240000004</v>
      </c>
      <c r="AA73" s="78"/>
      <c r="AB73" s="77"/>
    </row>
    <row r="74" spans="1:28" s="58" customFormat="1" ht="15">
      <c r="A74" s="193" t="s">
        <v>285</v>
      </c>
      <c r="B74" s="164">
        <v>7762500</v>
      </c>
      <c r="C74" s="162">
        <v>394500</v>
      </c>
      <c r="D74" s="170">
        <v>0.05</v>
      </c>
      <c r="E74" s="164">
        <v>159000</v>
      </c>
      <c r="F74" s="112">
        <v>46500</v>
      </c>
      <c r="G74" s="170">
        <v>0.41</v>
      </c>
      <c r="H74" s="164">
        <v>10500</v>
      </c>
      <c r="I74" s="112">
        <v>3000</v>
      </c>
      <c r="J74" s="170">
        <v>0.4</v>
      </c>
      <c r="K74" s="164">
        <v>7932000</v>
      </c>
      <c r="L74" s="112">
        <v>444000</v>
      </c>
      <c r="M74" s="127">
        <v>0.06</v>
      </c>
      <c r="N74" s="112">
        <v>7929000</v>
      </c>
      <c r="O74" s="173">
        <f t="shared" si="10"/>
        <v>0.9996217851739788</v>
      </c>
      <c r="P74" s="108">
        <f>Volume!K74</f>
        <v>238.35</v>
      </c>
      <c r="Q74" s="69">
        <f>Volume!J74</f>
        <v>232.05</v>
      </c>
      <c r="R74" s="237">
        <f t="shared" si="11"/>
        <v>184.06206</v>
      </c>
      <c r="S74" s="103">
        <f t="shared" si="12"/>
        <v>183.992445</v>
      </c>
      <c r="T74" s="109">
        <f t="shared" si="13"/>
        <v>7488000</v>
      </c>
      <c r="U74" s="103">
        <f t="shared" si="14"/>
        <v>5.929487179487179</v>
      </c>
      <c r="V74" s="103">
        <f t="shared" si="15"/>
        <v>180.1288125</v>
      </c>
      <c r="W74" s="103">
        <f t="shared" si="16"/>
        <v>3.689595</v>
      </c>
      <c r="X74" s="103">
        <f t="shared" si="17"/>
        <v>0.2436525</v>
      </c>
      <c r="Y74" s="103">
        <f t="shared" si="18"/>
        <v>178.47648</v>
      </c>
      <c r="Z74" s="237">
        <f t="shared" si="19"/>
        <v>5.585579999999993</v>
      </c>
      <c r="AA74" s="378"/>
      <c r="AB74"/>
    </row>
    <row r="75" spans="1:28" s="7" customFormat="1" ht="15">
      <c r="A75" s="193" t="s">
        <v>286</v>
      </c>
      <c r="B75" s="164">
        <v>3001600</v>
      </c>
      <c r="C75" s="162">
        <v>-105000</v>
      </c>
      <c r="D75" s="170">
        <v>-0.03</v>
      </c>
      <c r="E75" s="164">
        <v>18200</v>
      </c>
      <c r="F75" s="112">
        <v>0</v>
      </c>
      <c r="G75" s="170">
        <v>0</v>
      </c>
      <c r="H75" s="164">
        <v>0</v>
      </c>
      <c r="I75" s="112">
        <v>0</v>
      </c>
      <c r="J75" s="170">
        <v>0</v>
      </c>
      <c r="K75" s="164">
        <v>3019800</v>
      </c>
      <c r="L75" s="112">
        <v>-105000</v>
      </c>
      <c r="M75" s="127">
        <v>-0.03</v>
      </c>
      <c r="N75" s="112">
        <v>3017000</v>
      </c>
      <c r="O75" s="173">
        <f t="shared" si="10"/>
        <v>0.999072786277237</v>
      </c>
      <c r="P75" s="108">
        <f>Volume!K75</f>
        <v>140.45</v>
      </c>
      <c r="Q75" s="69">
        <f>Volume!J75</f>
        <v>134.75</v>
      </c>
      <c r="R75" s="237">
        <f t="shared" si="11"/>
        <v>40.691805</v>
      </c>
      <c r="S75" s="103">
        <f t="shared" si="12"/>
        <v>40.654075</v>
      </c>
      <c r="T75" s="109">
        <f t="shared" si="13"/>
        <v>3124800</v>
      </c>
      <c r="U75" s="103">
        <f t="shared" si="14"/>
        <v>-3.3602150537634405</v>
      </c>
      <c r="V75" s="103">
        <f t="shared" si="15"/>
        <v>40.44656</v>
      </c>
      <c r="W75" s="103">
        <f t="shared" si="16"/>
        <v>0.245245</v>
      </c>
      <c r="X75" s="103">
        <f t="shared" si="17"/>
        <v>0</v>
      </c>
      <c r="Y75" s="103">
        <f t="shared" si="18"/>
        <v>43.887815999999994</v>
      </c>
      <c r="Z75" s="237">
        <f t="shared" si="19"/>
        <v>-3.1960109999999915</v>
      </c>
      <c r="AA75"/>
      <c r="AB75"/>
    </row>
    <row r="76" spans="1:28" s="7" customFormat="1" ht="15">
      <c r="A76" s="193" t="s">
        <v>287</v>
      </c>
      <c r="B76" s="164">
        <v>2555000</v>
      </c>
      <c r="C76" s="162">
        <v>47600</v>
      </c>
      <c r="D76" s="170">
        <v>0.02</v>
      </c>
      <c r="E76" s="164">
        <v>74200</v>
      </c>
      <c r="F76" s="112">
        <v>22400</v>
      </c>
      <c r="G76" s="170">
        <v>0.43</v>
      </c>
      <c r="H76" s="164">
        <v>2800</v>
      </c>
      <c r="I76" s="112">
        <v>1400</v>
      </c>
      <c r="J76" s="170">
        <v>1</v>
      </c>
      <c r="K76" s="164">
        <v>2632000</v>
      </c>
      <c r="L76" s="112">
        <v>71400</v>
      </c>
      <c r="M76" s="127">
        <v>0.03</v>
      </c>
      <c r="N76" s="112">
        <v>2625000</v>
      </c>
      <c r="O76" s="173">
        <f t="shared" si="10"/>
        <v>0.9973404255319149</v>
      </c>
      <c r="P76" s="108">
        <f>Volume!K76</f>
        <v>139</v>
      </c>
      <c r="Q76" s="69">
        <f>Volume!J76</f>
        <v>126.15</v>
      </c>
      <c r="R76" s="237">
        <f t="shared" si="11"/>
        <v>33.20268</v>
      </c>
      <c r="S76" s="103">
        <f t="shared" si="12"/>
        <v>33.114375</v>
      </c>
      <c r="T76" s="109">
        <f t="shared" si="13"/>
        <v>2560600</v>
      </c>
      <c r="U76" s="103">
        <f t="shared" si="14"/>
        <v>2.7884089666484417</v>
      </c>
      <c r="V76" s="103">
        <f t="shared" si="15"/>
        <v>32.231325</v>
      </c>
      <c r="W76" s="103">
        <f t="shared" si="16"/>
        <v>0.936033</v>
      </c>
      <c r="X76" s="103">
        <f t="shared" si="17"/>
        <v>0.035322</v>
      </c>
      <c r="Y76" s="103">
        <f t="shared" si="18"/>
        <v>35.59234</v>
      </c>
      <c r="Z76" s="237">
        <f t="shared" si="19"/>
        <v>-2.3896599999999992</v>
      </c>
      <c r="AA76"/>
      <c r="AB76" s="77"/>
    </row>
    <row r="77" spans="1:28" s="7" customFormat="1" ht="15">
      <c r="A77" s="193" t="s">
        <v>196</v>
      </c>
      <c r="B77" s="164">
        <v>4330300</v>
      </c>
      <c r="C77" s="162">
        <v>342550</v>
      </c>
      <c r="D77" s="170">
        <v>0.09</v>
      </c>
      <c r="E77" s="164">
        <v>14950</v>
      </c>
      <c r="F77" s="112">
        <v>3900</v>
      </c>
      <c r="G77" s="170">
        <v>0.35</v>
      </c>
      <c r="H77" s="164">
        <v>0</v>
      </c>
      <c r="I77" s="112">
        <v>0</v>
      </c>
      <c r="J77" s="170">
        <v>0</v>
      </c>
      <c r="K77" s="164">
        <v>4345250</v>
      </c>
      <c r="L77" s="112">
        <v>346450</v>
      </c>
      <c r="M77" s="127">
        <v>0.09</v>
      </c>
      <c r="N77" s="112">
        <v>4325750</v>
      </c>
      <c r="O77" s="173">
        <f t="shared" si="10"/>
        <v>0.9955123410620793</v>
      </c>
      <c r="P77" s="108">
        <f>Volume!K77</f>
        <v>313.45</v>
      </c>
      <c r="Q77" s="69">
        <f>Volume!J77</f>
        <v>298</v>
      </c>
      <c r="R77" s="237">
        <f t="shared" si="11"/>
        <v>129.48845</v>
      </c>
      <c r="S77" s="103">
        <f t="shared" si="12"/>
        <v>128.90735</v>
      </c>
      <c r="T77" s="109">
        <f t="shared" si="13"/>
        <v>3998800</v>
      </c>
      <c r="U77" s="103">
        <f t="shared" si="14"/>
        <v>8.663849154746424</v>
      </c>
      <c r="V77" s="103">
        <f t="shared" si="15"/>
        <v>129.04294</v>
      </c>
      <c r="W77" s="103">
        <f t="shared" si="16"/>
        <v>0.44551</v>
      </c>
      <c r="X77" s="103">
        <f t="shared" si="17"/>
        <v>0</v>
      </c>
      <c r="Y77" s="103">
        <f t="shared" si="18"/>
        <v>125.342386</v>
      </c>
      <c r="Z77" s="237">
        <f t="shared" si="19"/>
        <v>4.1460639999999955</v>
      </c>
      <c r="AA77"/>
      <c r="AB77" s="77"/>
    </row>
    <row r="78" spans="1:28" s="7" customFormat="1" ht="15">
      <c r="A78" s="193" t="s">
        <v>4</v>
      </c>
      <c r="B78" s="164">
        <v>1436100</v>
      </c>
      <c r="C78" s="162">
        <v>174300</v>
      </c>
      <c r="D78" s="170">
        <v>0.14</v>
      </c>
      <c r="E78" s="164">
        <v>0</v>
      </c>
      <c r="F78" s="112">
        <v>0</v>
      </c>
      <c r="G78" s="170">
        <v>0</v>
      </c>
      <c r="H78" s="164">
        <v>0</v>
      </c>
      <c r="I78" s="112">
        <v>0</v>
      </c>
      <c r="J78" s="170">
        <v>0</v>
      </c>
      <c r="K78" s="164">
        <v>1436100</v>
      </c>
      <c r="L78" s="112">
        <v>174300</v>
      </c>
      <c r="M78" s="127">
        <v>0.14</v>
      </c>
      <c r="N78" s="112">
        <v>1434750</v>
      </c>
      <c r="O78" s="173">
        <f t="shared" si="10"/>
        <v>0.9990599540421976</v>
      </c>
      <c r="P78" s="108">
        <f>Volume!K78</f>
        <v>2017.1</v>
      </c>
      <c r="Q78" s="69">
        <f>Volume!J78</f>
        <v>1942.55</v>
      </c>
      <c r="R78" s="237">
        <f t="shared" si="11"/>
        <v>278.9696055</v>
      </c>
      <c r="S78" s="103">
        <f t="shared" si="12"/>
        <v>278.70736125</v>
      </c>
      <c r="T78" s="109">
        <f t="shared" si="13"/>
        <v>1261800</v>
      </c>
      <c r="U78" s="103">
        <f t="shared" si="14"/>
        <v>13.813599619591061</v>
      </c>
      <c r="V78" s="103">
        <f t="shared" si="15"/>
        <v>278.9696055</v>
      </c>
      <c r="W78" s="103">
        <f t="shared" si="16"/>
        <v>0</v>
      </c>
      <c r="X78" s="103">
        <f t="shared" si="17"/>
        <v>0</v>
      </c>
      <c r="Y78" s="103">
        <f t="shared" si="18"/>
        <v>254.517678</v>
      </c>
      <c r="Z78" s="237">
        <f t="shared" si="19"/>
        <v>24.45192750000001</v>
      </c>
      <c r="AA78"/>
      <c r="AB78" s="77"/>
    </row>
    <row r="79" spans="1:28" s="7" customFormat="1" ht="15">
      <c r="A79" s="193" t="s">
        <v>79</v>
      </c>
      <c r="B79" s="164">
        <v>2248800</v>
      </c>
      <c r="C79" s="162">
        <v>244400</v>
      </c>
      <c r="D79" s="170">
        <v>0.12</v>
      </c>
      <c r="E79" s="164">
        <v>1200</v>
      </c>
      <c r="F79" s="112">
        <v>0</v>
      </c>
      <c r="G79" s="170">
        <v>0</v>
      </c>
      <c r="H79" s="164">
        <v>0</v>
      </c>
      <c r="I79" s="112">
        <v>0</v>
      </c>
      <c r="J79" s="170">
        <v>0</v>
      </c>
      <c r="K79" s="164">
        <v>2250000</v>
      </c>
      <c r="L79" s="112">
        <v>244400</v>
      </c>
      <c r="M79" s="127">
        <v>0.12</v>
      </c>
      <c r="N79" s="112">
        <v>2248800</v>
      </c>
      <c r="O79" s="173">
        <f t="shared" si="10"/>
        <v>0.9994666666666666</v>
      </c>
      <c r="P79" s="108">
        <f>Volume!K79</f>
        <v>1200.6</v>
      </c>
      <c r="Q79" s="69">
        <f>Volume!J79</f>
        <v>1161.35</v>
      </c>
      <c r="R79" s="237">
        <f t="shared" si="11"/>
        <v>261.30375</v>
      </c>
      <c r="S79" s="103">
        <f t="shared" si="12"/>
        <v>261.164388</v>
      </c>
      <c r="T79" s="109">
        <f t="shared" si="13"/>
        <v>2005600</v>
      </c>
      <c r="U79" s="103">
        <f t="shared" si="14"/>
        <v>12.185879537295573</v>
      </c>
      <c r="V79" s="103">
        <f t="shared" si="15"/>
        <v>261.164388</v>
      </c>
      <c r="W79" s="103">
        <f t="shared" si="16"/>
        <v>0.139362</v>
      </c>
      <c r="X79" s="103">
        <f t="shared" si="17"/>
        <v>0</v>
      </c>
      <c r="Y79" s="103">
        <f t="shared" si="18"/>
        <v>240.792336</v>
      </c>
      <c r="Z79" s="237">
        <f t="shared" si="19"/>
        <v>20.511413999999974</v>
      </c>
      <c r="AA79"/>
      <c r="AB79" s="77"/>
    </row>
    <row r="80" spans="1:28" s="7" customFormat="1" ht="15">
      <c r="A80" s="201" t="s">
        <v>484</v>
      </c>
      <c r="B80" s="164">
        <v>8492000</v>
      </c>
      <c r="C80" s="162">
        <v>-389600</v>
      </c>
      <c r="D80" s="170">
        <v>-0.04</v>
      </c>
      <c r="E80" s="164">
        <v>228800</v>
      </c>
      <c r="F80" s="112">
        <v>46000</v>
      </c>
      <c r="G80" s="170">
        <v>0.25</v>
      </c>
      <c r="H80" s="164">
        <v>12000</v>
      </c>
      <c r="I80" s="112">
        <v>1200</v>
      </c>
      <c r="J80" s="170">
        <v>0.11</v>
      </c>
      <c r="K80" s="164">
        <v>8732800</v>
      </c>
      <c r="L80" s="112">
        <v>-342400</v>
      </c>
      <c r="M80" s="127">
        <v>-0.04</v>
      </c>
      <c r="N80" s="112">
        <v>8722400</v>
      </c>
      <c r="O80" s="173">
        <f>N80/K80</f>
        <v>0.9988090875778673</v>
      </c>
      <c r="P80" s="108">
        <f>Volume!K80</f>
        <v>573.05</v>
      </c>
      <c r="Q80" s="69">
        <f>Volume!J80</f>
        <v>515.2</v>
      </c>
      <c r="R80" s="237">
        <f>Q80*K80/10000000</f>
        <v>449.913856</v>
      </c>
      <c r="S80" s="103">
        <f>Q80*N80/10000000</f>
        <v>449.378048</v>
      </c>
      <c r="T80" s="109">
        <f>K80-L80</f>
        <v>9075200</v>
      </c>
      <c r="U80" s="103">
        <f>L80/T80*100</f>
        <v>-3.7729196050775737</v>
      </c>
      <c r="V80" s="103">
        <f>Q80*B80/10000000</f>
        <v>437.50784</v>
      </c>
      <c r="W80" s="103">
        <f>Q80*E80/10000000</f>
        <v>11.787776000000001</v>
      </c>
      <c r="X80" s="103">
        <f>Q80*H80/10000000</f>
        <v>0.6182400000000001</v>
      </c>
      <c r="Y80" s="103">
        <f>(T80*P80)/10000000</f>
        <v>520.054336</v>
      </c>
      <c r="Z80" s="237">
        <f>R80-Y80</f>
        <v>-70.14048000000003</v>
      </c>
      <c r="AA80"/>
      <c r="AB80" s="77"/>
    </row>
    <row r="81" spans="1:28" s="58" customFormat="1" ht="15">
      <c r="A81" s="193" t="s">
        <v>195</v>
      </c>
      <c r="B81" s="164">
        <v>1500400</v>
      </c>
      <c r="C81" s="162">
        <v>85200</v>
      </c>
      <c r="D81" s="170">
        <v>0.06</v>
      </c>
      <c r="E81" s="164">
        <v>400</v>
      </c>
      <c r="F81" s="112">
        <v>400</v>
      </c>
      <c r="G81" s="170">
        <v>0</v>
      </c>
      <c r="H81" s="164">
        <v>0</v>
      </c>
      <c r="I81" s="112">
        <v>0</v>
      </c>
      <c r="J81" s="170">
        <v>0</v>
      </c>
      <c r="K81" s="164">
        <v>1500800</v>
      </c>
      <c r="L81" s="112">
        <v>85600</v>
      </c>
      <c r="M81" s="127">
        <v>0.06</v>
      </c>
      <c r="N81" s="112">
        <v>1482800</v>
      </c>
      <c r="O81" s="173">
        <f t="shared" si="10"/>
        <v>0.9880063965884861</v>
      </c>
      <c r="P81" s="108">
        <f>Volume!K81</f>
        <v>674.05</v>
      </c>
      <c r="Q81" s="69">
        <f>Volume!J81</f>
        <v>668.25</v>
      </c>
      <c r="R81" s="237">
        <f t="shared" si="11"/>
        <v>100.29096</v>
      </c>
      <c r="S81" s="103">
        <f t="shared" si="12"/>
        <v>99.08811</v>
      </c>
      <c r="T81" s="109">
        <f t="shared" si="13"/>
        <v>1415200</v>
      </c>
      <c r="U81" s="103">
        <f t="shared" si="14"/>
        <v>6.048615036743923</v>
      </c>
      <c r="V81" s="103">
        <f t="shared" si="15"/>
        <v>100.26423</v>
      </c>
      <c r="W81" s="103">
        <f t="shared" si="16"/>
        <v>0.02673</v>
      </c>
      <c r="X81" s="103">
        <f t="shared" si="17"/>
        <v>0</v>
      </c>
      <c r="Y81" s="103">
        <f t="shared" si="18"/>
        <v>95.391556</v>
      </c>
      <c r="Z81" s="237">
        <f t="shared" si="19"/>
        <v>4.899404000000004</v>
      </c>
      <c r="AA81"/>
      <c r="AB81" s="77"/>
    </row>
    <row r="82" spans="1:28" s="7" customFormat="1" ht="15">
      <c r="A82" s="193" t="s">
        <v>5</v>
      </c>
      <c r="B82" s="164">
        <v>32729400</v>
      </c>
      <c r="C82" s="162">
        <v>-338140</v>
      </c>
      <c r="D82" s="170">
        <v>-0.01</v>
      </c>
      <c r="E82" s="164">
        <v>2231405</v>
      </c>
      <c r="F82" s="112">
        <v>333355</v>
      </c>
      <c r="G82" s="170">
        <v>0.18</v>
      </c>
      <c r="H82" s="164">
        <v>346115</v>
      </c>
      <c r="I82" s="112">
        <v>76560</v>
      </c>
      <c r="J82" s="170">
        <v>0.28</v>
      </c>
      <c r="K82" s="164">
        <v>35306920</v>
      </c>
      <c r="L82" s="112">
        <v>71775</v>
      </c>
      <c r="M82" s="127">
        <v>0</v>
      </c>
      <c r="N82" s="112">
        <v>35222385</v>
      </c>
      <c r="O82" s="173">
        <f t="shared" si="10"/>
        <v>0.997605710155403</v>
      </c>
      <c r="P82" s="108">
        <f>Volume!K82</f>
        <v>169.95</v>
      </c>
      <c r="Q82" s="69">
        <f>Volume!J82</f>
        <v>159.1</v>
      </c>
      <c r="R82" s="237">
        <f t="shared" si="11"/>
        <v>561.7330972</v>
      </c>
      <c r="S82" s="103">
        <f t="shared" si="12"/>
        <v>560.38814535</v>
      </c>
      <c r="T82" s="109">
        <f t="shared" si="13"/>
        <v>35235145</v>
      </c>
      <c r="U82" s="103">
        <f t="shared" si="14"/>
        <v>0.2037028654203069</v>
      </c>
      <c r="V82" s="103">
        <f t="shared" si="15"/>
        <v>520.724754</v>
      </c>
      <c r="W82" s="103">
        <f t="shared" si="16"/>
        <v>35.50165355</v>
      </c>
      <c r="X82" s="103">
        <f t="shared" si="17"/>
        <v>5.50668965</v>
      </c>
      <c r="Y82" s="103">
        <f t="shared" si="18"/>
        <v>598.821289275</v>
      </c>
      <c r="Z82" s="237">
        <f t="shared" si="19"/>
        <v>-37.08819207500005</v>
      </c>
      <c r="AB82" s="77"/>
    </row>
    <row r="83" spans="1:28" s="58" customFormat="1" ht="15">
      <c r="A83" s="193" t="s">
        <v>197</v>
      </c>
      <c r="B83" s="164">
        <v>6067100</v>
      </c>
      <c r="C83" s="162">
        <v>447200</v>
      </c>
      <c r="D83" s="170">
        <v>0.08</v>
      </c>
      <c r="E83" s="164">
        <v>206700</v>
      </c>
      <c r="F83" s="112">
        <v>52000</v>
      </c>
      <c r="G83" s="170">
        <v>0.34</v>
      </c>
      <c r="H83" s="164">
        <v>29900</v>
      </c>
      <c r="I83" s="112">
        <v>14300</v>
      </c>
      <c r="J83" s="170">
        <v>0.92</v>
      </c>
      <c r="K83" s="164">
        <v>6303700</v>
      </c>
      <c r="L83" s="112">
        <v>513500</v>
      </c>
      <c r="M83" s="127">
        <v>0.09</v>
      </c>
      <c r="N83" s="112">
        <v>5889000</v>
      </c>
      <c r="O83" s="173">
        <f t="shared" si="10"/>
        <v>0.9342132398432667</v>
      </c>
      <c r="P83" s="108">
        <f>Volume!K83</f>
        <v>257.65</v>
      </c>
      <c r="Q83" s="69">
        <f>Volume!J83</f>
        <v>244.8</v>
      </c>
      <c r="R83" s="237">
        <f t="shared" si="11"/>
        <v>154.314576</v>
      </c>
      <c r="S83" s="103">
        <f t="shared" si="12"/>
        <v>144.16272</v>
      </c>
      <c r="T83" s="109">
        <f t="shared" si="13"/>
        <v>5790200</v>
      </c>
      <c r="U83" s="103">
        <f t="shared" si="14"/>
        <v>8.868432869330938</v>
      </c>
      <c r="V83" s="103">
        <f t="shared" si="15"/>
        <v>148.522608</v>
      </c>
      <c r="W83" s="103">
        <f t="shared" si="16"/>
        <v>5.060016</v>
      </c>
      <c r="X83" s="103">
        <f t="shared" si="17"/>
        <v>0.731952</v>
      </c>
      <c r="Y83" s="103">
        <f t="shared" si="18"/>
        <v>149.18450299999998</v>
      </c>
      <c r="Z83" s="237">
        <f t="shared" si="19"/>
        <v>5.13007300000001</v>
      </c>
      <c r="AA83" s="78"/>
      <c r="AB83" s="77"/>
    </row>
    <row r="84" spans="1:28" s="58" customFormat="1" ht="15">
      <c r="A84" s="193" t="s">
        <v>393</v>
      </c>
      <c r="B84" s="164">
        <v>402750</v>
      </c>
      <c r="C84" s="162">
        <v>-8500</v>
      </c>
      <c r="D84" s="170">
        <v>-0.02</v>
      </c>
      <c r="E84" s="164">
        <v>0</v>
      </c>
      <c r="F84" s="112">
        <v>0</v>
      </c>
      <c r="G84" s="170">
        <v>0</v>
      </c>
      <c r="H84" s="164">
        <v>0</v>
      </c>
      <c r="I84" s="112">
        <v>0</v>
      </c>
      <c r="J84" s="170">
        <v>0</v>
      </c>
      <c r="K84" s="164">
        <v>402750</v>
      </c>
      <c r="L84" s="112">
        <v>-8500</v>
      </c>
      <c r="M84" s="127">
        <v>-0.02</v>
      </c>
      <c r="N84" s="112">
        <v>389250</v>
      </c>
      <c r="O84" s="173">
        <f t="shared" si="10"/>
        <v>0.9664804469273743</v>
      </c>
      <c r="P84" s="108">
        <f>Volume!K84</f>
        <v>417.1</v>
      </c>
      <c r="Q84" s="69">
        <f>Volume!J84</f>
        <v>395.9</v>
      </c>
      <c r="R84" s="237">
        <f t="shared" si="11"/>
        <v>15.9448725</v>
      </c>
      <c r="S84" s="103">
        <f t="shared" si="12"/>
        <v>15.4104075</v>
      </c>
      <c r="T84" s="109">
        <f t="shared" si="13"/>
        <v>411250</v>
      </c>
      <c r="U84" s="103">
        <f t="shared" si="14"/>
        <v>-2.066869300911854</v>
      </c>
      <c r="V84" s="103">
        <f t="shared" si="15"/>
        <v>15.9448725</v>
      </c>
      <c r="W84" s="103">
        <f t="shared" si="16"/>
        <v>0</v>
      </c>
      <c r="X84" s="103">
        <f t="shared" si="17"/>
        <v>0</v>
      </c>
      <c r="Y84" s="103">
        <f t="shared" si="18"/>
        <v>17.1532375</v>
      </c>
      <c r="Z84" s="237">
        <f t="shared" si="19"/>
        <v>-1.2083649999999988</v>
      </c>
      <c r="AA84" s="78"/>
      <c r="AB84" s="77"/>
    </row>
    <row r="85" spans="1:28" s="58" customFormat="1" ht="15">
      <c r="A85" s="201" t="s">
        <v>483</v>
      </c>
      <c r="B85" s="164">
        <v>15353000</v>
      </c>
      <c r="C85" s="162">
        <v>1396000</v>
      </c>
      <c r="D85" s="170">
        <v>0.1</v>
      </c>
      <c r="E85" s="164">
        <v>2034000</v>
      </c>
      <c r="F85" s="112">
        <v>370000</v>
      </c>
      <c r="G85" s="170">
        <v>0.22</v>
      </c>
      <c r="H85" s="164">
        <v>330000</v>
      </c>
      <c r="I85" s="112">
        <v>65000</v>
      </c>
      <c r="J85" s="170">
        <v>0.25</v>
      </c>
      <c r="K85" s="164">
        <v>17717000</v>
      </c>
      <c r="L85" s="112">
        <v>1831000</v>
      </c>
      <c r="M85" s="127">
        <v>0.12</v>
      </c>
      <c r="N85" s="112">
        <v>17599000</v>
      </c>
      <c r="O85" s="173">
        <f>N85/K85</f>
        <v>0.9933397302026302</v>
      </c>
      <c r="P85" s="108">
        <f>Volume!K85</f>
        <v>206.75</v>
      </c>
      <c r="Q85" s="69">
        <f>Volume!J85</f>
        <v>201.85</v>
      </c>
      <c r="R85" s="237">
        <f>Q85*K85/10000000</f>
        <v>357.617645</v>
      </c>
      <c r="S85" s="103">
        <f>Q85*N85/10000000</f>
        <v>355.235815</v>
      </c>
      <c r="T85" s="109">
        <f>K85-L85</f>
        <v>15886000</v>
      </c>
      <c r="U85" s="103">
        <f>L85/T85*100</f>
        <v>11.525871836837467</v>
      </c>
      <c r="V85" s="103">
        <f>Q85*B85/10000000</f>
        <v>309.900305</v>
      </c>
      <c r="W85" s="103">
        <f>Q85*E85/10000000</f>
        <v>41.05629</v>
      </c>
      <c r="X85" s="103">
        <f>Q85*H85/10000000</f>
        <v>6.66105</v>
      </c>
      <c r="Y85" s="103">
        <f>(T85*P85)/10000000</f>
        <v>328.44305</v>
      </c>
      <c r="Z85" s="237">
        <f>R85-Y85</f>
        <v>29.174594999999954</v>
      </c>
      <c r="AA85" s="78"/>
      <c r="AB85" s="77"/>
    </row>
    <row r="86" spans="1:28" s="58" customFormat="1" ht="15">
      <c r="A86" s="193" t="s">
        <v>408</v>
      </c>
      <c r="B86" s="164">
        <v>14272500</v>
      </c>
      <c r="C86" s="162">
        <v>585000</v>
      </c>
      <c r="D86" s="170">
        <v>0.04</v>
      </c>
      <c r="E86" s="164">
        <v>626250</v>
      </c>
      <c r="F86" s="112">
        <v>240000</v>
      </c>
      <c r="G86" s="170">
        <v>0.62</v>
      </c>
      <c r="H86" s="164">
        <v>0</v>
      </c>
      <c r="I86" s="112">
        <v>0</v>
      </c>
      <c r="J86" s="170">
        <v>0</v>
      </c>
      <c r="K86" s="164">
        <v>14898750</v>
      </c>
      <c r="L86" s="112">
        <v>825000</v>
      </c>
      <c r="M86" s="127">
        <v>0.06</v>
      </c>
      <c r="N86" s="112">
        <v>14835000</v>
      </c>
      <c r="O86" s="173">
        <f t="shared" si="10"/>
        <v>0.9957211175434181</v>
      </c>
      <c r="P86" s="108">
        <f>Volume!K86</f>
        <v>49.15</v>
      </c>
      <c r="Q86" s="69">
        <f>Volume!J86</f>
        <v>47.7</v>
      </c>
      <c r="R86" s="237">
        <f t="shared" si="11"/>
        <v>71.0670375</v>
      </c>
      <c r="S86" s="103">
        <f t="shared" si="12"/>
        <v>70.76295</v>
      </c>
      <c r="T86" s="109">
        <f t="shared" si="13"/>
        <v>14073750</v>
      </c>
      <c r="U86" s="103">
        <f t="shared" si="14"/>
        <v>5.861977084998668</v>
      </c>
      <c r="V86" s="103">
        <f t="shared" si="15"/>
        <v>68.079825</v>
      </c>
      <c r="W86" s="103">
        <f t="shared" si="16"/>
        <v>2.9872125</v>
      </c>
      <c r="X86" s="103">
        <f t="shared" si="17"/>
        <v>0</v>
      </c>
      <c r="Y86" s="103">
        <f t="shared" si="18"/>
        <v>69.17248125</v>
      </c>
      <c r="Z86" s="237">
        <f t="shared" si="19"/>
        <v>1.8945562499999937</v>
      </c>
      <c r="AA86" s="78"/>
      <c r="AB86" s="77"/>
    </row>
    <row r="87" spans="1:28" s="58" customFormat="1" ht="15">
      <c r="A87" s="201" t="s">
        <v>464</v>
      </c>
      <c r="B87" s="164">
        <v>1135250</v>
      </c>
      <c r="C87" s="162">
        <v>-20250</v>
      </c>
      <c r="D87" s="170">
        <v>-0.02</v>
      </c>
      <c r="E87" s="164">
        <v>1250</v>
      </c>
      <c r="F87" s="112">
        <v>0</v>
      </c>
      <c r="G87" s="170">
        <v>0</v>
      </c>
      <c r="H87" s="164">
        <v>0</v>
      </c>
      <c r="I87" s="112">
        <v>0</v>
      </c>
      <c r="J87" s="170">
        <v>0</v>
      </c>
      <c r="K87" s="164">
        <v>1136500</v>
      </c>
      <c r="L87" s="112">
        <v>-20250</v>
      </c>
      <c r="M87" s="127">
        <v>-0.02</v>
      </c>
      <c r="N87" s="112">
        <v>1135500</v>
      </c>
      <c r="O87" s="173">
        <f t="shared" si="10"/>
        <v>0.9991201055873296</v>
      </c>
      <c r="P87" s="108">
        <f>Volume!K87</f>
        <v>396.5</v>
      </c>
      <c r="Q87" s="69">
        <f>Volume!J87</f>
        <v>366.3</v>
      </c>
      <c r="R87" s="237">
        <f>Q87*K87/10000000</f>
        <v>41.629995</v>
      </c>
      <c r="S87" s="103">
        <f>Q87*N87/10000000</f>
        <v>41.593365</v>
      </c>
      <c r="T87" s="109">
        <f>K87-L87</f>
        <v>1156750</v>
      </c>
      <c r="U87" s="103">
        <f>L87/T87*100</f>
        <v>-1.7505943375837476</v>
      </c>
      <c r="V87" s="103">
        <f>Q87*B87/10000000</f>
        <v>41.5842075</v>
      </c>
      <c r="W87" s="103">
        <f>Q87*E87/10000000</f>
        <v>0.0457875</v>
      </c>
      <c r="X87" s="103">
        <f>Q87*H87/10000000</f>
        <v>0</v>
      </c>
      <c r="Y87" s="103">
        <f>(T87*P87)/10000000</f>
        <v>45.8651375</v>
      </c>
      <c r="Z87" s="237">
        <f>R87-Y87</f>
        <v>-4.235142500000002</v>
      </c>
      <c r="AA87" s="78"/>
      <c r="AB87" s="77"/>
    </row>
    <row r="88" spans="1:28" s="7" customFormat="1" ht="15">
      <c r="A88" s="193" t="s">
        <v>43</v>
      </c>
      <c r="B88" s="164">
        <v>874050</v>
      </c>
      <c r="C88" s="162">
        <v>-450</v>
      </c>
      <c r="D88" s="170">
        <v>0</v>
      </c>
      <c r="E88" s="164">
        <v>0</v>
      </c>
      <c r="F88" s="112">
        <v>0</v>
      </c>
      <c r="G88" s="170">
        <v>0</v>
      </c>
      <c r="H88" s="164">
        <v>0</v>
      </c>
      <c r="I88" s="112">
        <v>0</v>
      </c>
      <c r="J88" s="170">
        <v>0</v>
      </c>
      <c r="K88" s="164">
        <v>874050</v>
      </c>
      <c r="L88" s="112">
        <v>-450</v>
      </c>
      <c r="M88" s="127">
        <v>0</v>
      </c>
      <c r="N88" s="112">
        <v>872400</v>
      </c>
      <c r="O88" s="173">
        <f t="shared" si="10"/>
        <v>0.9981122361420971</v>
      </c>
      <c r="P88" s="108">
        <f>Volume!K88</f>
        <v>2208.75</v>
      </c>
      <c r="Q88" s="69">
        <f>Volume!J88</f>
        <v>2097</v>
      </c>
      <c r="R88" s="237">
        <f t="shared" si="11"/>
        <v>183.288285</v>
      </c>
      <c r="S88" s="103">
        <f t="shared" si="12"/>
        <v>182.94228</v>
      </c>
      <c r="T88" s="109">
        <f t="shared" si="13"/>
        <v>874500</v>
      </c>
      <c r="U88" s="103">
        <f t="shared" si="14"/>
        <v>-0.051457975986277875</v>
      </c>
      <c r="V88" s="103">
        <f t="shared" si="15"/>
        <v>183.288285</v>
      </c>
      <c r="W88" s="103">
        <f t="shared" si="16"/>
        <v>0</v>
      </c>
      <c r="X88" s="103">
        <f t="shared" si="17"/>
        <v>0</v>
      </c>
      <c r="Y88" s="103">
        <f t="shared" si="18"/>
        <v>193.1551875</v>
      </c>
      <c r="Z88" s="237">
        <f t="shared" si="19"/>
        <v>-9.866902500000009</v>
      </c>
      <c r="AB88" s="77"/>
    </row>
    <row r="89" spans="1:28" s="7" customFormat="1" ht="15">
      <c r="A89" s="193" t="s">
        <v>198</v>
      </c>
      <c r="B89" s="164">
        <v>14427700</v>
      </c>
      <c r="C89" s="162">
        <v>-731150</v>
      </c>
      <c r="D89" s="170">
        <v>-0.05</v>
      </c>
      <c r="E89" s="164">
        <v>977900</v>
      </c>
      <c r="F89" s="112">
        <v>120750</v>
      </c>
      <c r="G89" s="170">
        <v>0.14</v>
      </c>
      <c r="H89" s="164">
        <v>113050</v>
      </c>
      <c r="I89" s="112">
        <v>25550</v>
      </c>
      <c r="J89" s="170">
        <v>0.29</v>
      </c>
      <c r="K89" s="164">
        <v>15518650</v>
      </c>
      <c r="L89" s="112">
        <v>-584850</v>
      </c>
      <c r="M89" s="127">
        <v>-0.04</v>
      </c>
      <c r="N89" s="112">
        <v>15469300</v>
      </c>
      <c r="O89" s="173">
        <f t="shared" si="10"/>
        <v>0.9968199553440538</v>
      </c>
      <c r="P89" s="108">
        <f>Volume!K89</f>
        <v>927.45</v>
      </c>
      <c r="Q89" s="69">
        <f>Volume!J89</f>
        <v>891</v>
      </c>
      <c r="R89" s="237">
        <f t="shared" si="11"/>
        <v>1382.711715</v>
      </c>
      <c r="S89" s="103">
        <f t="shared" si="12"/>
        <v>1378.31463</v>
      </c>
      <c r="T89" s="109">
        <f t="shared" si="13"/>
        <v>16103500</v>
      </c>
      <c r="U89" s="103">
        <f t="shared" si="14"/>
        <v>-3.631819169745708</v>
      </c>
      <c r="V89" s="103">
        <f t="shared" si="15"/>
        <v>1285.50807</v>
      </c>
      <c r="W89" s="103">
        <f t="shared" si="16"/>
        <v>87.13089</v>
      </c>
      <c r="X89" s="103">
        <f t="shared" si="17"/>
        <v>10.072755</v>
      </c>
      <c r="Y89" s="103">
        <f t="shared" si="18"/>
        <v>1493.5191075</v>
      </c>
      <c r="Z89" s="237">
        <f t="shared" si="19"/>
        <v>-110.8073925000001</v>
      </c>
      <c r="AB89" s="77"/>
    </row>
    <row r="90" spans="1:28" s="58" customFormat="1" ht="15">
      <c r="A90" s="193" t="s">
        <v>141</v>
      </c>
      <c r="B90" s="164">
        <v>40334400</v>
      </c>
      <c r="C90" s="162">
        <v>-1920000</v>
      </c>
      <c r="D90" s="170">
        <v>-0.05</v>
      </c>
      <c r="E90" s="164">
        <v>4497600</v>
      </c>
      <c r="F90" s="112">
        <v>828000</v>
      </c>
      <c r="G90" s="170">
        <v>0.23</v>
      </c>
      <c r="H90" s="164">
        <v>758400</v>
      </c>
      <c r="I90" s="112">
        <v>153600</v>
      </c>
      <c r="J90" s="170">
        <v>0.25</v>
      </c>
      <c r="K90" s="164">
        <v>45590400</v>
      </c>
      <c r="L90" s="112">
        <v>-938400</v>
      </c>
      <c r="M90" s="127">
        <v>-0.02</v>
      </c>
      <c r="N90" s="112">
        <v>45259200</v>
      </c>
      <c r="O90" s="173">
        <f t="shared" si="10"/>
        <v>0.99273531269741</v>
      </c>
      <c r="P90" s="108">
        <f>Volume!K90</f>
        <v>112.3</v>
      </c>
      <c r="Q90" s="69">
        <f>Volume!J90</f>
        <v>105.05</v>
      </c>
      <c r="R90" s="237">
        <f t="shared" si="11"/>
        <v>478.927152</v>
      </c>
      <c r="S90" s="103">
        <f t="shared" si="12"/>
        <v>475.447896</v>
      </c>
      <c r="T90" s="109">
        <f t="shared" si="13"/>
        <v>46528800</v>
      </c>
      <c r="U90" s="103">
        <f t="shared" si="14"/>
        <v>-2.0168153917573632</v>
      </c>
      <c r="V90" s="103">
        <f t="shared" si="15"/>
        <v>423.712872</v>
      </c>
      <c r="W90" s="103">
        <f t="shared" si="16"/>
        <v>47.247288</v>
      </c>
      <c r="X90" s="103">
        <f t="shared" si="17"/>
        <v>7.966992</v>
      </c>
      <c r="Y90" s="103">
        <f t="shared" si="18"/>
        <v>522.518424</v>
      </c>
      <c r="Z90" s="237">
        <f t="shared" si="19"/>
        <v>-43.591272000000004</v>
      </c>
      <c r="AA90" s="78"/>
      <c r="AB90" s="77"/>
    </row>
    <row r="91" spans="1:28" s="58" customFormat="1" ht="15">
      <c r="A91" s="193" t="s">
        <v>392</v>
      </c>
      <c r="B91" s="164">
        <v>26854200</v>
      </c>
      <c r="C91" s="162">
        <v>-237600</v>
      </c>
      <c r="D91" s="170">
        <v>-0.01</v>
      </c>
      <c r="E91" s="164">
        <v>3658500</v>
      </c>
      <c r="F91" s="112">
        <v>580500</v>
      </c>
      <c r="G91" s="170">
        <v>0.19</v>
      </c>
      <c r="H91" s="164">
        <v>383400</v>
      </c>
      <c r="I91" s="112">
        <v>72900</v>
      </c>
      <c r="J91" s="170">
        <v>0.23</v>
      </c>
      <c r="K91" s="164">
        <v>30896100</v>
      </c>
      <c r="L91" s="112">
        <v>415800</v>
      </c>
      <c r="M91" s="127">
        <v>0.01</v>
      </c>
      <c r="N91" s="112">
        <v>30647700</v>
      </c>
      <c r="O91" s="173">
        <f t="shared" si="10"/>
        <v>0.9919601503102333</v>
      </c>
      <c r="P91" s="108">
        <f>Volume!K91</f>
        <v>129.6</v>
      </c>
      <c r="Q91" s="69">
        <f>Volume!J91</f>
        <v>124</v>
      </c>
      <c r="R91" s="237">
        <f t="shared" si="11"/>
        <v>383.11164</v>
      </c>
      <c r="S91" s="103">
        <f t="shared" si="12"/>
        <v>380.03148</v>
      </c>
      <c r="T91" s="109">
        <f t="shared" si="13"/>
        <v>30480300</v>
      </c>
      <c r="U91" s="103">
        <f t="shared" si="14"/>
        <v>1.3641598015767562</v>
      </c>
      <c r="V91" s="103">
        <f t="shared" si="15"/>
        <v>332.99208</v>
      </c>
      <c r="W91" s="103">
        <f t="shared" si="16"/>
        <v>45.3654</v>
      </c>
      <c r="X91" s="103">
        <f t="shared" si="17"/>
        <v>4.75416</v>
      </c>
      <c r="Y91" s="103">
        <f t="shared" si="18"/>
        <v>395.024688</v>
      </c>
      <c r="Z91" s="237">
        <f t="shared" si="19"/>
        <v>-11.913048000000003</v>
      </c>
      <c r="AA91" s="78"/>
      <c r="AB91" s="77"/>
    </row>
    <row r="92" spans="1:28" s="7" customFormat="1" ht="15">
      <c r="A92" s="193" t="s">
        <v>184</v>
      </c>
      <c r="B92" s="164">
        <v>13325150</v>
      </c>
      <c r="C92" s="162">
        <v>-781750</v>
      </c>
      <c r="D92" s="170">
        <v>-0.06</v>
      </c>
      <c r="E92" s="164">
        <v>2011900</v>
      </c>
      <c r="F92" s="112">
        <v>321550</v>
      </c>
      <c r="G92" s="170">
        <v>0.19</v>
      </c>
      <c r="H92" s="164">
        <v>418900</v>
      </c>
      <c r="I92" s="112">
        <v>50150</v>
      </c>
      <c r="J92" s="170">
        <v>0.14</v>
      </c>
      <c r="K92" s="164">
        <v>15755950</v>
      </c>
      <c r="L92" s="112">
        <v>-410050</v>
      </c>
      <c r="M92" s="127">
        <v>-0.03</v>
      </c>
      <c r="N92" s="112">
        <v>15596650</v>
      </c>
      <c r="O92" s="173">
        <f t="shared" si="10"/>
        <v>0.9898895337951694</v>
      </c>
      <c r="P92" s="108">
        <f>Volume!K92</f>
        <v>135.65</v>
      </c>
      <c r="Q92" s="69">
        <f>Volume!J92</f>
        <v>127</v>
      </c>
      <c r="R92" s="237">
        <f t="shared" si="11"/>
        <v>200.100565</v>
      </c>
      <c r="S92" s="103">
        <f t="shared" si="12"/>
        <v>198.077455</v>
      </c>
      <c r="T92" s="109">
        <f t="shared" si="13"/>
        <v>16166000</v>
      </c>
      <c r="U92" s="103">
        <f t="shared" si="14"/>
        <v>-2.536496350364964</v>
      </c>
      <c r="V92" s="103">
        <f t="shared" si="15"/>
        <v>169.229405</v>
      </c>
      <c r="W92" s="103">
        <f t="shared" si="16"/>
        <v>25.55113</v>
      </c>
      <c r="X92" s="103">
        <f t="shared" si="17"/>
        <v>5.32003</v>
      </c>
      <c r="Y92" s="103">
        <f t="shared" si="18"/>
        <v>219.29179</v>
      </c>
      <c r="Z92" s="237">
        <f t="shared" si="19"/>
        <v>-19.191225000000003</v>
      </c>
      <c r="AB92" s="77"/>
    </row>
    <row r="93" spans="1:28" s="58" customFormat="1" ht="15">
      <c r="A93" s="193" t="s">
        <v>175</v>
      </c>
      <c r="B93" s="164">
        <v>103792500</v>
      </c>
      <c r="C93" s="162">
        <v>1819125</v>
      </c>
      <c r="D93" s="170">
        <v>0.02</v>
      </c>
      <c r="E93" s="164">
        <v>17128125</v>
      </c>
      <c r="F93" s="112">
        <v>4260375</v>
      </c>
      <c r="G93" s="170">
        <v>0.33</v>
      </c>
      <c r="H93" s="164">
        <v>2441250</v>
      </c>
      <c r="I93" s="112">
        <v>401625</v>
      </c>
      <c r="J93" s="170">
        <v>0.2</v>
      </c>
      <c r="K93" s="164">
        <v>123361875</v>
      </c>
      <c r="L93" s="112">
        <v>6481125</v>
      </c>
      <c r="M93" s="127">
        <v>0.06</v>
      </c>
      <c r="N93" s="112">
        <v>122731875</v>
      </c>
      <c r="O93" s="173">
        <f t="shared" si="10"/>
        <v>0.994893073731248</v>
      </c>
      <c r="P93" s="108">
        <f>Volume!K93</f>
        <v>57.45</v>
      </c>
      <c r="Q93" s="69">
        <f>Volume!J93</f>
        <v>52.35</v>
      </c>
      <c r="R93" s="237">
        <f t="shared" si="11"/>
        <v>645.799415625</v>
      </c>
      <c r="S93" s="103">
        <f t="shared" si="12"/>
        <v>642.501365625</v>
      </c>
      <c r="T93" s="109">
        <f t="shared" si="13"/>
        <v>116880750</v>
      </c>
      <c r="U93" s="103">
        <f t="shared" si="14"/>
        <v>5.545074787764452</v>
      </c>
      <c r="V93" s="103">
        <f t="shared" si="15"/>
        <v>543.3537375</v>
      </c>
      <c r="W93" s="103">
        <f t="shared" si="16"/>
        <v>89.665734375</v>
      </c>
      <c r="X93" s="103">
        <f t="shared" si="17"/>
        <v>12.77994375</v>
      </c>
      <c r="Y93" s="103">
        <f t="shared" si="18"/>
        <v>671.47990875</v>
      </c>
      <c r="Z93" s="237">
        <f t="shared" si="19"/>
        <v>-25.680493124999998</v>
      </c>
      <c r="AA93" s="78"/>
      <c r="AB93" s="77"/>
    </row>
    <row r="94" spans="1:28" s="7" customFormat="1" ht="15">
      <c r="A94" s="193" t="s">
        <v>142</v>
      </c>
      <c r="B94" s="164">
        <v>11121250</v>
      </c>
      <c r="C94" s="162">
        <v>-89250</v>
      </c>
      <c r="D94" s="170">
        <v>-0.01</v>
      </c>
      <c r="E94" s="164">
        <v>490000</v>
      </c>
      <c r="F94" s="112">
        <v>145250</v>
      </c>
      <c r="G94" s="170">
        <v>0.42</v>
      </c>
      <c r="H94" s="164">
        <v>19250</v>
      </c>
      <c r="I94" s="112">
        <v>12250</v>
      </c>
      <c r="J94" s="170">
        <v>1.75</v>
      </c>
      <c r="K94" s="164">
        <v>11630500</v>
      </c>
      <c r="L94" s="112">
        <v>68250</v>
      </c>
      <c r="M94" s="127">
        <v>0.01</v>
      </c>
      <c r="N94" s="112">
        <v>11614750</v>
      </c>
      <c r="O94" s="173">
        <f t="shared" si="10"/>
        <v>0.998645801986157</v>
      </c>
      <c r="P94" s="108">
        <f>Volume!K94</f>
        <v>139.45</v>
      </c>
      <c r="Q94" s="69">
        <f>Volume!J94</f>
        <v>136.25</v>
      </c>
      <c r="R94" s="237">
        <f t="shared" si="11"/>
        <v>158.4655625</v>
      </c>
      <c r="S94" s="103">
        <f t="shared" si="12"/>
        <v>158.25096875</v>
      </c>
      <c r="T94" s="109">
        <f t="shared" si="13"/>
        <v>11562250</v>
      </c>
      <c r="U94" s="103">
        <f t="shared" si="14"/>
        <v>0.5902830331466626</v>
      </c>
      <c r="V94" s="103">
        <f t="shared" si="15"/>
        <v>151.52703125</v>
      </c>
      <c r="W94" s="103">
        <f t="shared" si="16"/>
        <v>6.67625</v>
      </c>
      <c r="X94" s="103">
        <f t="shared" si="17"/>
        <v>0.26228125</v>
      </c>
      <c r="Y94" s="103">
        <f t="shared" si="18"/>
        <v>161.23557624999998</v>
      </c>
      <c r="Z94" s="237">
        <f t="shared" si="19"/>
        <v>-2.7700137499999755</v>
      </c>
      <c r="AB94" s="77"/>
    </row>
    <row r="95" spans="1:28" s="7" customFormat="1" ht="15">
      <c r="A95" s="193" t="s">
        <v>176</v>
      </c>
      <c r="B95" s="164">
        <v>5720250</v>
      </c>
      <c r="C95" s="162">
        <v>-620600</v>
      </c>
      <c r="D95" s="170">
        <v>-0.1</v>
      </c>
      <c r="E95" s="164">
        <v>381350</v>
      </c>
      <c r="F95" s="112">
        <v>30450</v>
      </c>
      <c r="G95" s="170">
        <v>0.09</v>
      </c>
      <c r="H95" s="164">
        <v>162400</v>
      </c>
      <c r="I95" s="112">
        <v>36250</v>
      </c>
      <c r="J95" s="170">
        <v>0.29</v>
      </c>
      <c r="K95" s="164">
        <v>6264000</v>
      </c>
      <c r="L95" s="112">
        <v>-553900</v>
      </c>
      <c r="M95" s="127">
        <v>-0.08</v>
      </c>
      <c r="N95" s="112">
        <v>6198750</v>
      </c>
      <c r="O95" s="173">
        <f t="shared" si="10"/>
        <v>0.9895833333333334</v>
      </c>
      <c r="P95" s="108">
        <f>Volume!K95</f>
        <v>218.45</v>
      </c>
      <c r="Q95" s="69">
        <f>Volume!J95</f>
        <v>204.15</v>
      </c>
      <c r="R95" s="237">
        <f t="shared" si="11"/>
        <v>127.87956</v>
      </c>
      <c r="S95" s="103">
        <f t="shared" si="12"/>
        <v>126.54748125</v>
      </c>
      <c r="T95" s="109">
        <f t="shared" si="13"/>
        <v>6817900</v>
      </c>
      <c r="U95" s="103">
        <f t="shared" si="14"/>
        <v>-8.124202467035305</v>
      </c>
      <c r="V95" s="103">
        <f t="shared" si="15"/>
        <v>116.77890375</v>
      </c>
      <c r="W95" s="103">
        <f t="shared" si="16"/>
        <v>7.78526025</v>
      </c>
      <c r="X95" s="103">
        <f t="shared" si="17"/>
        <v>3.315396</v>
      </c>
      <c r="Y95" s="103">
        <f t="shared" si="18"/>
        <v>148.9370255</v>
      </c>
      <c r="Z95" s="237">
        <f t="shared" si="19"/>
        <v>-21.057465500000006</v>
      </c>
      <c r="AB95" s="77"/>
    </row>
    <row r="96" spans="1:28" s="7" customFormat="1" ht="15">
      <c r="A96" s="193" t="s">
        <v>409</v>
      </c>
      <c r="B96" s="164">
        <v>5109500</v>
      </c>
      <c r="C96" s="162">
        <v>-19000</v>
      </c>
      <c r="D96" s="170">
        <v>0</v>
      </c>
      <c r="E96" s="164">
        <v>11500</v>
      </c>
      <c r="F96" s="112">
        <v>500</v>
      </c>
      <c r="G96" s="170">
        <v>0.05</v>
      </c>
      <c r="H96" s="164">
        <v>0</v>
      </c>
      <c r="I96" s="112">
        <v>0</v>
      </c>
      <c r="J96" s="170">
        <v>0</v>
      </c>
      <c r="K96" s="164">
        <v>5121000</v>
      </c>
      <c r="L96" s="112">
        <v>-18500</v>
      </c>
      <c r="M96" s="127">
        <v>0</v>
      </c>
      <c r="N96" s="112">
        <v>5116000</v>
      </c>
      <c r="O96" s="173">
        <f t="shared" si="10"/>
        <v>0.9990236281976177</v>
      </c>
      <c r="P96" s="108">
        <f>Volume!K96</f>
        <v>754.1</v>
      </c>
      <c r="Q96" s="69">
        <f>Volume!J96</f>
        <v>662.2</v>
      </c>
      <c r="R96" s="237">
        <f t="shared" si="11"/>
        <v>339.11262</v>
      </c>
      <c r="S96" s="103">
        <f t="shared" si="12"/>
        <v>338.78152</v>
      </c>
      <c r="T96" s="109">
        <f t="shared" si="13"/>
        <v>5139500</v>
      </c>
      <c r="U96" s="103">
        <f t="shared" si="14"/>
        <v>-0.35995719427959916</v>
      </c>
      <c r="V96" s="103">
        <f t="shared" si="15"/>
        <v>338.35109</v>
      </c>
      <c r="W96" s="103">
        <f t="shared" si="16"/>
        <v>0.76153</v>
      </c>
      <c r="X96" s="103">
        <f t="shared" si="17"/>
        <v>0</v>
      </c>
      <c r="Y96" s="103">
        <f t="shared" si="18"/>
        <v>387.569695</v>
      </c>
      <c r="Z96" s="237">
        <f t="shared" si="19"/>
        <v>-48.45707500000003</v>
      </c>
      <c r="AB96" s="77"/>
    </row>
    <row r="97" spans="1:28" s="7" customFormat="1" ht="15">
      <c r="A97" s="193" t="s">
        <v>391</v>
      </c>
      <c r="B97" s="164">
        <v>3132800</v>
      </c>
      <c r="C97" s="162">
        <v>-15400</v>
      </c>
      <c r="D97" s="170">
        <v>0</v>
      </c>
      <c r="E97" s="164">
        <v>15400</v>
      </c>
      <c r="F97" s="112">
        <v>2200</v>
      </c>
      <c r="G97" s="170">
        <v>0.17</v>
      </c>
      <c r="H97" s="164">
        <v>0</v>
      </c>
      <c r="I97" s="112">
        <v>0</v>
      </c>
      <c r="J97" s="170">
        <v>0</v>
      </c>
      <c r="K97" s="164">
        <v>3148200</v>
      </c>
      <c r="L97" s="112">
        <v>-13200</v>
      </c>
      <c r="M97" s="127">
        <v>0</v>
      </c>
      <c r="N97" s="112">
        <v>3139400</v>
      </c>
      <c r="O97" s="173">
        <f t="shared" si="10"/>
        <v>0.9972047519217331</v>
      </c>
      <c r="P97" s="108">
        <f>Volume!K97</f>
        <v>150.7</v>
      </c>
      <c r="Q97" s="69">
        <f>Volume!J97</f>
        <v>141.85</v>
      </c>
      <c r="R97" s="237">
        <f t="shared" si="11"/>
        <v>44.657217</v>
      </c>
      <c r="S97" s="103">
        <f t="shared" si="12"/>
        <v>44.532389</v>
      </c>
      <c r="T97" s="109">
        <f t="shared" si="13"/>
        <v>3161400</v>
      </c>
      <c r="U97" s="103">
        <f t="shared" si="14"/>
        <v>-0.41753653444676403</v>
      </c>
      <c r="V97" s="103">
        <f t="shared" si="15"/>
        <v>44.438768</v>
      </c>
      <c r="W97" s="103">
        <f t="shared" si="16"/>
        <v>0.218449</v>
      </c>
      <c r="X97" s="103">
        <f t="shared" si="17"/>
        <v>0</v>
      </c>
      <c r="Y97" s="103">
        <f t="shared" si="18"/>
        <v>47.642298</v>
      </c>
      <c r="Z97" s="237">
        <f t="shared" si="19"/>
        <v>-2.985080999999994</v>
      </c>
      <c r="AB97" s="77"/>
    </row>
    <row r="98" spans="1:28" s="7" customFormat="1" ht="15">
      <c r="A98" s="193" t="s">
        <v>167</v>
      </c>
      <c r="B98" s="164">
        <v>9559550</v>
      </c>
      <c r="C98" s="162">
        <v>-350350</v>
      </c>
      <c r="D98" s="170">
        <v>-0.04</v>
      </c>
      <c r="E98" s="164">
        <v>542850</v>
      </c>
      <c r="F98" s="112">
        <v>65450</v>
      </c>
      <c r="G98" s="170">
        <v>0.14</v>
      </c>
      <c r="H98" s="164">
        <v>7700</v>
      </c>
      <c r="I98" s="112">
        <v>0</v>
      </c>
      <c r="J98" s="170">
        <v>0</v>
      </c>
      <c r="K98" s="164">
        <v>10110100</v>
      </c>
      <c r="L98" s="112">
        <v>-284900</v>
      </c>
      <c r="M98" s="127">
        <v>-0.03</v>
      </c>
      <c r="N98" s="112">
        <v>10071600</v>
      </c>
      <c r="O98" s="173">
        <f t="shared" si="10"/>
        <v>0.9961919268849961</v>
      </c>
      <c r="P98" s="108">
        <f>Volume!K98</f>
        <v>51.15</v>
      </c>
      <c r="Q98" s="69">
        <f>Volume!J98</f>
        <v>47.9</v>
      </c>
      <c r="R98" s="237">
        <f t="shared" si="11"/>
        <v>48.427379</v>
      </c>
      <c r="S98" s="103">
        <f t="shared" si="12"/>
        <v>48.242964</v>
      </c>
      <c r="T98" s="109">
        <f t="shared" si="13"/>
        <v>10395000</v>
      </c>
      <c r="U98" s="103">
        <f t="shared" si="14"/>
        <v>-2.740740740740741</v>
      </c>
      <c r="V98" s="103">
        <f t="shared" si="15"/>
        <v>45.7902445</v>
      </c>
      <c r="W98" s="103">
        <f t="shared" si="16"/>
        <v>2.6002515</v>
      </c>
      <c r="X98" s="103">
        <f t="shared" si="17"/>
        <v>0.036883</v>
      </c>
      <c r="Y98" s="103">
        <f t="shared" si="18"/>
        <v>53.170425</v>
      </c>
      <c r="Z98" s="237">
        <f t="shared" si="19"/>
        <v>-4.743046</v>
      </c>
      <c r="AB98" s="77"/>
    </row>
    <row r="99" spans="1:28" s="7" customFormat="1" ht="15">
      <c r="A99" s="193" t="s">
        <v>199</v>
      </c>
      <c r="B99" s="164">
        <v>5064700</v>
      </c>
      <c r="C99" s="162">
        <v>415200</v>
      </c>
      <c r="D99" s="170">
        <v>0.09</v>
      </c>
      <c r="E99" s="164">
        <v>315000</v>
      </c>
      <c r="F99" s="112">
        <v>9400</v>
      </c>
      <c r="G99" s="170">
        <v>0.03</v>
      </c>
      <c r="H99" s="164">
        <v>124400</v>
      </c>
      <c r="I99" s="112">
        <v>29300</v>
      </c>
      <c r="J99" s="170">
        <v>0.31</v>
      </c>
      <c r="K99" s="164">
        <v>5504100</v>
      </c>
      <c r="L99" s="112">
        <v>453900</v>
      </c>
      <c r="M99" s="127">
        <v>0.09</v>
      </c>
      <c r="N99" s="112">
        <v>5420400</v>
      </c>
      <c r="O99" s="173">
        <f t="shared" si="10"/>
        <v>0.9847931541941461</v>
      </c>
      <c r="P99" s="108">
        <f>Volume!K99</f>
        <v>1975.8</v>
      </c>
      <c r="Q99" s="69">
        <f>Volume!J99</f>
        <v>1929.5</v>
      </c>
      <c r="R99" s="237">
        <f t="shared" si="11"/>
        <v>1062.016095</v>
      </c>
      <c r="S99" s="103">
        <f t="shared" si="12"/>
        <v>1045.86618</v>
      </c>
      <c r="T99" s="109">
        <f t="shared" si="13"/>
        <v>5050200</v>
      </c>
      <c r="U99" s="103">
        <f t="shared" si="14"/>
        <v>8.987762860876797</v>
      </c>
      <c r="V99" s="103">
        <f t="shared" si="15"/>
        <v>977.233865</v>
      </c>
      <c r="W99" s="103">
        <f t="shared" si="16"/>
        <v>60.77925</v>
      </c>
      <c r="X99" s="103">
        <f t="shared" si="17"/>
        <v>24.00298</v>
      </c>
      <c r="Y99" s="103">
        <f t="shared" si="18"/>
        <v>997.818516</v>
      </c>
      <c r="Z99" s="237">
        <f t="shared" si="19"/>
        <v>64.1975789999999</v>
      </c>
      <c r="AB99" s="77"/>
    </row>
    <row r="100" spans="1:28" s="7" customFormat="1" ht="15">
      <c r="A100" s="193" t="s">
        <v>143</v>
      </c>
      <c r="B100" s="164">
        <v>1669700</v>
      </c>
      <c r="C100" s="162">
        <v>-224200</v>
      </c>
      <c r="D100" s="170">
        <v>-0.12</v>
      </c>
      <c r="E100" s="164">
        <v>0</v>
      </c>
      <c r="F100" s="112">
        <v>0</v>
      </c>
      <c r="G100" s="170">
        <v>0</v>
      </c>
      <c r="H100" s="164">
        <v>0</v>
      </c>
      <c r="I100" s="112">
        <v>0</v>
      </c>
      <c r="J100" s="170">
        <v>0</v>
      </c>
      <c r="K100" s="164">
        <v>1669700</v>
      </c>
      <c r="L100" s="112">
        <v>-224200</v>
      </c>
      <c r="M100" s="127">
        <v>-0.12</v>
      </c>
      <c r="N100" s="112">
        <v>1654950</v>
      </c>
      <c r="O100" s="173">
        <f t="shared" si="10"/>
        <v>0.991166077738516</v>
      </c>
      <c r="P100" s="108">
        <f>Volume!K100</f>
        <v>127</v>
      </c>
      <c r="Q100" s="69">
        <f>Volume!J100</f>
        <v>123.5</v>
      </c>
      <c r="R100" s="237">
        <f t="shared" si="11"/>
        <v>20.620795</v>
      </c>
      <c r="S100" s="103">
        <f t="shared" si="12"/>
        <v>20.4386325</v>
      </c>
      <c r="T100" s="109">
        <f t="shared" si="13"/>
        <v>1893900</v>
      </c>
      <c r="U100" s="103">
        <f t="shared" si="14"/>
        <v>-11.838006230529595</v>
      </c>
      <c r="V100" s="103">
        <f t="shared" si="15"/>
        <v>20.620795</v>
      </c>
      <c r="W100" s="103">
        <f t="shared" si="16"/>
        <v>0</v>
      </c>
      <c r="X100" s="103">
        <f t="shared" si="17"/>
        <v>0</v>
      </c>
      <c r="Y100" s="103">
        <f t="shared" si="18"/>
        <v>24.05253</v>
      </c>
      <c r="Z100" s="237">
        <f t="shared" si="19"/>
        <v>-3.4317349999999998</v>
      </c>
      <c r="AB100" s="77"/>
    </row>
    <row r="101" spans="1:28" s="58" customFormat="1" ht="15">
      <c r="A101" s="193" t="s">
        <v>90</v>
      </c>
      <c r="B101" s="164">
        <v>1357200</v>
      </c>
      <c r="C101" s="162">
        <v>-72600</v>
      </c>
      <c r="D101" s="170">
        <v>-0.05</v>
      </c>
      <c r="E101" s="164">
        <v>2400</v>
      </c>
      <c r="F101" s="112">
        <v>0</v>
      </c>
      <c r="G101" s="170">
        <v>0</v>
      </c>
      <c r="H101" s="164">
        <v>0</v>
      </c>
      <c r="I101" s="112">
        <v>0</v>
      </c>
      <c r="J101" s="170">
        <v>0</v>
      </c>
      <c r="K101" s="164">
        <v>1359600</v>
      </c>
      <c r="L101" s="112">
        <v>-72600</v>
      </c>
      <c r="M101" s="127">
        <v>-0.05</v>
      </c>
      <c r="N101" s="112">
        <v>1270800</v>
      </c>
      <c r="O101" s="173">
        <f t="shared" si="10"/>
        <v>0.9346866725507502</v>
      </c>
      <c r="P101" s="108">
        <f>Volume!K101</f>
        <v>402.95</v>
      </c>
      <c r="Q101" s="69">
        <f>Volume!J101</f>
        <v>398.4</v>
      </c>
      <c r="R101" s="237">
        <f t="shared" si="11"/>
        <v>54.166464</v>
      </c>
      <c r="S101" s="103">
        <f t="shared" si="12"/>
        <v>50.628672</v>
      </c>
      <c r="T101" s="109">
        <f t="shared" si="13"/>
        <v>1432200</v>
      </c>
      <c r="U101" s="103">
        <f t="shared" si="14"/>
        <v>-5.0691244239631335</v>
      </c>
      <c r="V101" s="103">
        <f t="shared" si="15"/>
        <v>54.070848</v>
      </c>
      <c r="W101" s="103">
        <f t="shared" si="16"/>
        <v>0.095616</v>
      </c>
      <c r="X101" s="103">
        <f t="shared" si="17"/>
        <v>0</v>
      </c>
      <c r="Y101" s="103">
        <f t="shared" si="18"/>
        <v>57.710499</v>
      </c>
      <c r="Z101" s="237">
        <f t="shared" si="19"/>
        <v>-3.544035000000001</v>
      </c>
      <c r="AA101" s="78"/>
      <c r="AB101" s="77"/>
    </row>
    <row r="102" spans="1:28" s="7" customFormat="1" ht="15">
      <c r="A102" s="193" t="s">
        <v>35</v>
      </c>
      <c r="B102" s="164">
        <v>2330900</v>
      </c>
      <c r="C102" s="162">
        <v>49500</v>
      </c>
      <c r="D102" s="170">
        <v>0.02</v>
      </c>
      <c r="E102" s="164">
        <v>0</v>
      </c>
      <c r="F102" s="112">
        <v>0</v>
      </c>
      <c r="G102" s="170">
        <v>0</v>
      </c>
      <c r="H102" s="164">
        <v>0</v>
      </c>
      <c r="I102" s="112">
        <v>0</v>
      </c>
      <c r="J102" s="170">
        <v>0</v>
      </c>
      <c r="K102" s="164">
        <v>2330900</v>
      </c>
      <c r="L102" s="112">
        <v>49500</v>
      </c>
      <c r="M102" s="127">
        <v>0.02</v>
      </c>
      <c r="N102" s="112">
        <v>2329800</v>
      </c>
      <c r="O102" s="173">
        <f t="shared" si="10"/>
        <v>0.9995280792826805</v>
      </c>
      <c r="P102" s="108">
        <f>Volume!K102</f>
        <v>374.1</v>
      </c>
      <c r="Q102" s="69">
        <f>Volume!J102</f>
        <v>357.35</v>
      </c>
      <c r="R102" s="237">
        <f t="shared" si="11"/>
        <v>83.2947115</v>
      </c>
      <c r="S102" s="103">
        <f t="shared" si="12"/>
        <v>83.255403</v>
      </c>
      <c r="T102" s="109">
        <f t="shared" si="13"/>
        <v>2281400</v>
      </c>
      <c r="U102" s="103">
        <f t="shared" si="14"/>
        <v>2.1697203471552555</v>
      </c>
      <c r="V102" s="103">
        <f t="shared" si="15"/>
        <v>83.2947115</v>
      </c>
      <c r="W102" s="103">
        <f t="shared" si="16"/>
        <v>0</v>
      </c>
      <c r="X102" s="103">
        <f t="shared" si="17"/>
        <v>0</v>
      </c>
      <c r="Y102" s="103">
        <f t="shared" si="18"/>
        <v>85.347174</v>
      </c>
      <c r="Z102" s="237">
        <f t="shared" si="19"/>
        <v>-2.05246249999999</v>
      </c>
      <c r="AB102" s="77"/>
    </row>
    <row r="103" spans="1:28" s="7" customFormat="1" ht="15">
      <c r="A103" s="193" t="s">
        <v>6</v>
      </c>
      <c r="B103" s="164">
        <v>20909250</v>
      </c>
      <c r="C103" s="162">
        <v>882000</v>
      </c>
      <c r="D103" s="170">
        <v>0.04</v>
      </c>
      <c r="E103" s="164">
        <v>2945250</v>
      </c>
      <c r="F103" s="112">
        <v>382500</v>
      </c>
      <c r="G103" s="170">
        <v>0.15</v>
      </c>
      <c r="H103" s="164">
        <v>549000</v>
      </c>
      <c r="I103" s="112">
        <v>67500</v>
      </c>
      <c r="J103" s="170">
        <v>0.14</v>
      </c>
      <c r="K103" s="164">
        <v>24403500</v>
      </c>
      <c r="L103" s="112">
        <v>1332000</v>
      </c>
      <c r="M103" s="127">
        <v>0.06</v>
      </c>
      <c r="N103" s="112">
        <v>24219000</v>
      </c>
      <c r="O103" s="173">
        <f t="shared" si="10"/>
        <v>0.9924396090724691</v>
      </c>
      <c r="P103" s="108">
        <f>Volume!K103</f>
        <v>171</v>
      </c>
      <c r="Q103" s="69">
        <f>Volume!J103</f>
        <v>167.05</v>
      </c>
      <c r="R103" s="237">
        <f t="shared" si="11"/>
        <v>407.66046750000004</v>
      </c>
      <c r="S103" s="103">
        <f t="shared" si="12"/>
        <v>404.57839500000006</v>
      </c>
      <c r="T103" s="109">
        <f t="shared" si="13"/>
        <v>23071500</v>
      </c>
      <c r="U103" s="103">
        <f t="shared" si="14"/>
        <v>5.773356738833626</v>
      </c>
      <c r="V103" s="103">
        <f t="shared" si="15"/>
        <v>349.28902125</v>
      </c>
      <c r="W103" s="103">
        <f t="shared" si="16"/>
        <v>49.200401250000006</v>
      </c>
      <c r="X103" s="103">
        <f t="shared" si="17"/>
        <v>9.171045</v>
      </c>
      <c r="Y103" s="103">
        <f t="shared" si="18"/>
        <v>394.52265</v>
      </c>
      <c r="Z103" s="237">
        <f t="shared" si="19"/>
        <v>13.13781750000004</v>
      </c>
      <c r="AB103" s="77"/>
    </row>
    <row r="104" spans="1:28" s="58" customFormat="1" ht="15">
      <c r="A104" s="193" t="s">
        <v>177</v>
      </c>
      <c r="B104" s="164">
        <v>4505500</v>
      </c>
      <c r="C104" s="162">
        <v>-397000</v>
      </c>
      <c r="D104" s="170">
        <v>-0.08</v>
      </c>
      <c r="E104" s="164">
        <v>125500</v>
      </c>
      <c r="F104" s="112">
        <v>9500</v>
      </c>
      <c r="G104" s="170">
        <v>0.08</v>
      </c>
      <c r="H104" s="164">
        <v>8000</v>
      </c>
      <c r="I104" s="112">
        <v>2500</v>
      </c>
      <c r="J104" s="170">
        <v>0.45</v>
      </c>
      <c r="K104" s="164">
        <v>4639000</v>
      </c>
      <c r="L104" s="112">
        <v>-385000</v>
      </c>
      <c r="M104" s="127">
        <v>-0.08</v>
      </c>
      <c r="N104" s="112">
        <v>4613500</v>
      </c>
      <c r="O104" s="173">
        <f t="shared" si="10"/>
        <v>0.9945031256736365</v>
      </c>
      <c r="P104" s="108">
        <f>Volume!K104</f>
        <v>386.55</v>
      </c>
      <c r="Q104" s="69">
        <f>Volume!J104</f>
        <v>375.55</v>
      </c>
      <c r="R104" s="237">
        <f t="shared" si="11"/>
        <v>174.217645</v>
      </c>
      <c r="S104" s="103">
        <f t="shared" si="12"/>
        <v>173.2599925</v>
      </c>
      <c r="T104" s="109">
        <f t="shared" si="13"/>
        <v>5024000</v>
      </c>
      <c r="U104" s="103">
        <f t="shared" si="14"/>
        <v>-7.663216560509555</v>
      </c>
      <c r="V104" s="103">
        <f t="shared" si="15"/>
        <v>169.2040525</v>
      </c>
      <c r="W104" s="103">
        <f t="shared" si="16"/>
        <v>4.7131525</v>
      </c>
      <c r="X104" s="103">
        <f t="shared" si="17"/>
        <v>0.30044</v>
      </c>
      <c r="Y104" s="103">
        <f t="shared" si="18"/>
        <v>194.20272</v>
      </c>
      <c r="Z104" s="237">
        <f t="shared" si="19"/>
        <v>-19.985074999999995</v>
      </c>
      <c r="AA104" s="78"/>
      <c r="AB104" s="77"/>
    </row>
    <row r="105" spans="1:28" s="7" customFormat="1" ht="15">
      <c r="A105" s="193" t="s">
        <v>168</v>
      </c>
      <c r="B105" s="164">
        <v>116700</v>
      </c>
      <c r="C105" s="162">
        <v>0</v>
      </c>
      <c r="D105" s="170">
        <v>0</v>
      </c>
      <c r="E105" s="164">
        <v>0</v>
      </c>
      <c r="F105" s="112">
        <v>0</v>
      </c>
      <c r="G105" s="170">
        <v>0</v>
      </c>
      <c r="H105" s="164">
        <v>0</v>
      </c>
      <c r="I105" s="112">
        <v>0</v>
      </c>
      <c r="J105" s="170">
        <v>0</v>
      </c>
      <c r="K105" s="164">
        <v>116700</v>
      </c>
      <c r="L105" s="112">
        <v>0</v>
      </c>
      <c r="M105" s="127">
        <v>0</v>
      </c>
      <c r="N105" s="112">
        <v>116700</v>
      </c>
      <c r="O105" s="173">
        <f t="shared" si="10"/>
        <v>1</v>
      </c>
      <c r="P105" s="108">
        <f>Volume!K105</f>
        <v>690.6</v>
      </c>
      <c r="Q105" s="69">
        <f>Volume!J105</f>
        <v>656.2</v>
      </c>
      <c r="R105" s="237">
        <f t="shared" si="11"/>
        <v>7.657854</v>
      </c>
      <c r="S105" s="103">
        <f t="shared" si="12"/>
        <v>7.657854</v>
      </c>
      <c r="T105" s="109">
        <f t="shared" si="13"/>
        <v>116700</v>
      </c>
      <c r="U105" s="103">
        <f t="shared" si="14"/>
        <v>0</v>
      </c>
      <c r="V105" s="103">
        <f t="shared" si="15"/>
        <v>7.657854</v>
      </c>
      <c r="W105" s="103">
        <f t="shared" si="16"/>
        <v>0</v>
      </c>
      <c r="X105" s="103">
        <f t="shared" si="17"/>
        <v>0</v>
      </c>
      <c r="Y105" s="103">
        <f t="shared" si="18"/>
        <v>8.059302</v>
      </c>
      <c r="Z105" s="237">
        <f t="shared" si="19"/>
        <v>-0.40144800000000025</v>
      </c>
      <c r="AB105" s="77"/>
    </row>
    <row r="106" spans="1:28" s="7" customFormat="1" ht="15">
      <c r="A106" s="193" t="s">
        <v>132</v>
      </c>
      <c r="B106" s="164">
        <v>1468000</v>
      </c>
      <c r="C106" s="162">
        <v>-30400</v>
      </c>
      <c r="D106" s="170">
        <v>-0.02</v>
      </c>
      <c r="E106" s="164">
        <v>3200</v>
      </c>
      <c r="F106" s="112">
        <v>400</v>
      </c>
      <c r="G106" s="170">
        <v>0.14</v>
      </c>
      <c r="H106" s="164">
        <v>0</v>
      </c>
      <c r="I106" s="112">
        <v>0</v>
      </c>
      <c r="J106" s="170">
        <v>0</v>
      </c>
      <c r="K106" s="164">
        <v>1471200</v>
      </c>
      <c r="L106" s="112">
        <v>-30000</v>
      </c>
      <c r="M106" s="127">
        <v>-0.02</v>
      </c>
      <c r="N106" s="112">
        <v>1456800</v>
      </c>
      <c r="O106" s="173">
        <f t="shared" si="10"/>
        <v>0.9902120717781403</v>
      </c>
      <c r="P106" s="108">
        <f>Volume!K106</f>
        <v>732.7</v>
      </c>
      <c r="Q106" s="69">
        <f>Volume!J106</f>
        <v>703.3</v>
      </c>
      <c r="R106" s="237">
        <f t="shared" si="11"/>
        <v>103.46949599999999</v>
      </c>
      <c r="S106" s="103">
        <f t="shared" si="12"/>
        <v>102.45674399999999</v>
      </c>
      <c r="T106" s="109">
        <f t="shared" si="13"/>
        <v>1501200</v>
      </c>
      <c r="U106" s="103">
        <f t="shared" si="14"/>
        <v>-1.9984012789768184</v>
      </c>
      <c r="V106" s="103">
        <f t="shared" si="15"/>
        <v>103.24443999999998</v>
      </c>
      <c r="W106" s="103">
        <f t="shared" si="16"/>
        <v>0.225056</v>
      </c>
      <c r="X106" s="103">
        <f t="shared" si="17"/>
        <v>0</v>
      </c>
      <c r="Y106" s="103">
        <f t="shared" si="18"/>
        <v>109.992924</v>
      </c>
      <c r="Z106" s="237">
        <f t="shared" si="19"/>
        <v>-6.52342800000001</v>
      </c>
      <c r="AB106" s="77"/>
    </row>
    <row r="107" spans="1:28" s="58" customFormat="1" ht="15">
      <c r="A107" s="193" t="s">
        <v>144</v>
      </c>
      <c r="B107" s="164">
        <v>170750</v>
      </c>
      <c r="C107" s="162">
        <v>-11750</v>
      </c>
      <c r="D107" s="170">
        <v>-0.06</v>
      </c>
      <c r="E107" s="164">
        <v>0</v>
      </c>
      <c r="F107" s="112">
        <v>0</v>
      </c>
      <c r="G107" s="170">
        <v>0</v>
      </c>
      <c r="H107" s="164">
        <v>0</v>
      </c>
      <c r="I107" s="112">
        <v>0</v>
      </c>
      <c r="J107" s="170">
        <v>0</v>
      </c>
      <c r="K107" s="164">
        <v>170750</v>
      </c>
      <c r="L107" s="112">
        <v>-11750</v>
      </c>
      <c r="M107" s="127">
        <v>-0.06</v>
      </c>
      <c r="N107" s="112">
        <v>170500</v>
      </c>
      <c r="O107" s="173">
        <f t="shared" si="10"/>
        <v>0.9985358711566618</v>
      </c>
      <c r="P107" s="108">
        <f>Volume!K107</f>
        <v>4198.45</v>
      </c>
      <c r="Q107" s="69">
        <f>Volume!J107</f>
        <v>4076.1</v>
      </c>
      <c r="R107" s="237">
        <f t="shared" si="11"/>
        <v>69.5994075</v>
      </c>
      <c r="S107" s="103">
        <f t="shared" si="12"/>
        <v>69.497505</v>
      </c>
      <c r="T107" s="109">
        <f t="shared" si="13"/>
        <v>182500</v>
      </c>
      <c r="U107" s="103">
        <f t="shared" si="14"/>
        <v>-6.438356164383562</v>
      </c>
      <c r="V107" s="103">
        <f t="shared" si="15"/>
        <v>69.5994075</v>
      </c>
      <c r="W107" s="103">
        <f t="shared" si="16"/>
        <v>0</v>
      </c>
      <c r="X107" s="103">
        <f t="shared" si="17"/>
        <v>0</v>
      </c>
      <c r="Y107" s="103">
        <f t="shared" si="18"/>
        <v>76.6217125</v>
      </c>
      <c r="Z107" s="237">
        <f t="shared" si="19"/>
        <v>-7.022305000000003</v>
      </c>
      <c r="AA107" s="78"/>
      <c r="AB107" s="77"/>
    </row>
    <row r="108" spans="1:28" s="7" customFormat="1" ht="15">
      <c r="A108" s="193" t="s">
        <v>288</v>
      </c>
      <c r="B108" s="164">
        <v>1295700</v>
      </c>
      <c r="C108" s="162">
        <v>-214200</v>
      </c>
      <c r="D108" s="170">
        <v>-0.14</v>
      </c>
      <c r="E108" s="164">
        <v>300</v>
      </c>
      <c r="F108" s="112">
        <v>0</v>
      </c>
      <c r="G108" s="170">
        <v>0</v>
      </c>
      <c r="H108" s="164">
        <v>0</v>
      </c>
      <c r="I108" s="112">
        <v>0</v>
      </c>
      <c r="J108" s="170">
        <v>0</v>
      </c>
      <c r="K108" s="164">
        <v>1296000</v>
      </c>
      <c r="L108" s="112">
        <v>-214200</v>
      </c>
      <c r="M108" s="127">
        <v>-0.14</v>
      </c>
      <c r="N108" s="112">
        <v>1294500</v>
      </c>
      <c r="O108" s="173">
        <f t="shared" si="10"/>
        <v>0.9988425925925926</v>
      </c>
      <c r="P108" s="108">
        <f>Volume!K108</f>
        <v>837.7</v>
      </c>
      <c r="Q108" s="69">
        <f>Volume!J108</f>
        <v>799.25</v>
      </c>
      <c r="R108" s="237">
        <f t="shared" si="11"/>
        <v>103.5828</v>
      </c>
      <c r="S108" s="103">
        <f t="shared" si="12"/>
        <v>103.4629125</v>
      </c>
      <c r="T108" s="109">
        <f t="shared" si="13"/>
        <v>1510200</v>
      </c>
      <c r="U108" s="103">
        <f t="shared" si="14"/>
        <v>-14.183551847437425</v>
      </c>
      <c r="V108" s="103">
        <f t="shared" si="15"/>
        <v>103.5588225</v>
      </c>
      <c r="W108" s="103">
        <f t="shared" si="16"/>
        <v>0.0239775</v>
      </c>
      <c r="X108" s="103">
        <f t="shared" si="17"/>
        <v>0</v>
      </c>
      <c r="Y108" s="103">
        <f t="shared" si="18"/>
        <v>126.509454</v>
      </c>
      <c r="Z108" s="237">
        <f t="shared" si="19"/>
        <v>-22.926654</v>
      </c>
      <c r="AB108" s="77"/>
    </row>
    <row r="109" spans="1:28" s="58" customFormat="1" ht="15">
      <c r="A109" s="193" t="s">
        <v>133</v>
      </c>
      <c r="B109" s="164">
        <v>27431250</v>
      </c>
      <c r="C109" s="162">
        <v>-406250</v>
      </c>
      <c r="D109" s="170">
        <v>-0.01</v>
      </c>
      <c r="E109" s="164">
        <v>4743750</v>
      </c>
      <c r="F109" s="112">
        <v>725000</v>
      </c>
      <c r="G109" s="170">
        <v>0.18</v>
      </c>
      <c r="H109" s="164">
        <v>656250</v>
      </c>
      <c r="I109" s="112">
        <v>131250</v>
      </c>
      <c r="J109" s="170">
        <v>0.25</v>
      </c>
      <c r="K109" s="164">
        <v>32831250</v>
      </c>
      <c r="L109" s="112">
        <v>450000</v>
      </c>
      <c r="M109" s="127">
        <v>0.01</v>
      </c>
      <c r="N109" s="112">
        <v>32668750</v>
      </c>
      <c r="O109" s="173">
        <f t="shared" si="10"/>
        <v>0.9950504473634114</v>
      </c>
      <c r="P109" s="108">
        <f>Volume!K109</f>
        <v>41.35</v>
      </c>
      <c r="Q109" s="69">
        <f>Volume!J109</f>
        <v>39.15</v>
      </c>
      <c r="R109" s="237">
        <f t="shared" si="11"/>
        <v>128.53434375</v>
      </c>
      <c r="S109" s="103">
        <f t="shared" si="12"/>
        <v>127.89815625</v>
      </c>
      <c r="T109" s="109">
        <f t="shared" si="13"/>
        <v>32381250</v>
      </c>
      <c r="U109" s="103">
        <f t="shared" si="14"/>
        <v>1.3896931094383325</v>
      </c>
      <c r="V109" s="103">
        <f t="shared" si="15"/>
        <v>107.39334375</v>
      </c>
      <c r="W109" s="103">
        <f t="shared" si="16"/>
        <v>18.57178125</v>
      </c>
      <c r="X109" s="103">
        <f t="shared" si="17"/>
        <v>2.56921875</v>
      </c>
      <c r="Y109" s="103">
        <f t="shared" si="18"/>
        <v>133.89646875</v>
      </c>
      <c r="Z109" s="237">
        <f t="shared" si="19"/>
        <v>-5.362124999999992</v>
      </c>
      <c r="AA109" s="78"/>
      <c r="AB109" s="77"/>
    </row>
    <row r="110" spans="1:28" s="7" customFormat="1" ht="15">
      <c r="A110" s="193" t="s">
        <v>169</v>
      </c>
      <c r="B110" s="164">
        <v>9146000</v>
      </c>
      <c r="C110" s="162">
        <v>-62000</v>
      </c>
      <c r="D110" s="170">
        <v>-0.01</v>
      </c>
      <c r="E110" s="164">
        <v>34000</v>
      </c>
      <c r="F110" s="112">
        <v>0</v>
      </c>
      <c r="G110" s="170">
        <v>0</v>
      </c>
      <c r="H110" s="164">
        <v>2000</v>
      </c>
      <c r="I110" s="112">
        <v>0</v>
      </c>
      <c r="J110" s="170">
        <v>0</v>
      </c>
      <c r="K110" s="164">
        <v>9182000</v>
      </c>
      <c r="L110" s="112">
        <v>-62000</v>
      </c>
      <c r="M110" s="127">
        <v>-0.01</v>
      </c>
      <c r="N110" s="112">
        <v>9174000</v>
      </c>
      <c r="O110" s="173">
        <f t="shared" si="10"/>
        <v>0.9991287301241559</v>
      </c>
      <c r="P110" s="108">
        <f>Volume!K110</f>
        <v>165.8</v>
      </c>
      <c r="Q110" s="69">
        <f>Volume!J110</f>
        <v>156.95</v>
      </c>
      <c r="R110" s="237">
        <f t="shared" si="11"/>
        <v>144.11149</v>
      </c>
      <c r="S110" s="103">
        <f t="shared" si="12"/>
        <v>143.98593</v>
      </c>
      <c r="T110" s="109">
        <f t="shared" si="13"/>
        <v>9244000</v>
      </c>
      <c r="U110" s="103">
        <f t="shared" si="14"/>
        <v>-0.6707053223712679</v>
      </c>
      <c r="V110" s="103">
        <f t="shared" si="15"/>
        <v>143.54647</v>
      </c>
      <c r="W110" s="103">
        <f t="shared" si="16"/>
        <v>0.53363</v>
      </c>
      <c r="X110" s="103">
        <f t="shared" si="17"/>
        <v>0.03139</v>
      </c>
      <c r="Y110" s="103">
        <f t="shared" si="18"/>
        <v>153.26552</v>
      </c>
      <c r="Z110" s="237">
        <f t="shared" si="19"/>
        <v>-9.154030000000006</v>
      </c>
      <c r="AB110" s="77"/>
    </row>
    <row r="111" spans="1:28" s="7" customFormat="1" ht="15">
      <c r="A111" s="193" t="s">
        <v>289</v>
      </c>
      <c r="B111" s="164">
        <v>1645050</v>
      </c>
      <c r="C111" s="162">
        <v>33000</v>
      </c>
      <c r="D111" s="170">
        <v>0.02</v>
      </c>
      <c r="E111" s="164">
        <v>1100</v>
      </c>
      <c r="F111" s="112">
        <v>0</v>
      </c>
      <c r="G111" s="170">
        <v>0</v>
      </c>
      <c r="H111" s="164">
        <v>550</v>
      </c>
      <c r="I111" s="112">
        <v>550</v>
      </c>
      <c r="J111" s="170">
        <v>0</v>
      </c>
      <c r="K111" s="164">
        <v>1646700</v>
      </c>
      <c r="L111" s="112">
        <v>33550</v>
      </c>
      <c r="M111" s="127">
        <v>0.02</v>
      </c>
      <c r="N111" s="112">
        <v>1645050</v>
      </c>
      <c r="O111" s="173">
        <f t="shared" si="10"/>
        <v>0.998997995991984</v>
      </c>
      <c r="P111" s="108">
        <f>Volume!K111</f>
        <v>738.15</v>
      </c>
      <c r="Q111" s="69">
        <f>Volume!J111</f>
        <v>698.9</v>
      </c>
      <c r="R111" s="237">
        <f t="shared" si="11"/>
        <v>115.087863</v>
      </c>
      <c r="S111" s="103">
        <f t="shared" si="12"/>
        <v>114.9725445</v>
      </c>
      <c r="T111" s="109">
        <f t="shared" si="13"/>
        <v>1613150</v>
      </c>
      <c r="U111" s="103">
        <f t="shared" si="14"/>
        <v>2.079781793385612</v>
      </c>
      <c r="V111" s="103">
        <f t="shared" si="15"/>
        <v>114.9725445</v>
      </c>
      <c r="W111" s="103">
        <f t="shared" si="16"/>
        <v>0.076879</v>
      </c>
      <c r="X111" s="103">
        <f t="shared" si="17"/>
        <v>0.0384395</v>
      </c>
      <c r="Y111" s="103">
        <f t="shared" si="18"/>
        <v>119.07466725</v>
      </c>
      <c r="Z111" s="237">
        <f t="shared" si="19"/>
        <v>-3.986804250000006</v>
      </c>
      <c r="AB111" s="77"/>
    </row>
    <row r="112" spans="1:28" s="7" customFormat="1" ht="15">
      <c r="A112" s="193" t="s">
        <v>410</v>
      </c>
      <c r="B112" s="164">
        <v>1160500</v>
      </c>
      <c r="C112" s="162">
        <v>-194000</v>
      </c>
      <c r="D112" s="170">
        <v>-0.14</v>
      </c>
      <c r="E112" s="164">
        <v>1000</v>
      </c>
      <c r="F112" s="112">
        <v>1000</v>
      </c>
      <c r="G112" s="170">
        <v>0</v>
      </c>
      <c r="H112" s="164">
        <v>0</v>
      </c>
      <c r="I112" s="112">
        <v>0</v>
      </c>
      <c r="J112" s="170">
        <v>0</v>
      </c>
      <c r="K112" s="164">
        <v>1161500</v>
      </c>
      <c r="L112" s="112">
        <v>-193000</v>
      </c>
      <c r="M112" s="127">
        <v>-0.14</v>
      </c>
      <c r="N112" s="112">
        <v>1161500</v>
      </c>
      <c r="O112" s="173">
        <f t="shared" si="10"/>
        <v>1</v>
      </c>
      <c r="P112" s="108">
        <f>Volume!K112</f>
        <v>494.45</v>
      </c>
      <c r="Q112" s="69">
        <f>Volume!J112</f>
        <v>463.85</v>
      </c>
      <c r="R112" s="237">
        <f t="shared" si="11"/>
        <v>53.8761775</v>
      </c>
      <c r="S112" s="103">
        <f t="shared" si="12"/>
        <v>53.8761775</v>
      </c>
      <c r="T112" s="109">
        <f t="shared" si="13"/>
        <v>1354500</v>
      </c>
      <c r="U112" s="103">
        <f t="shared" si="14"/>
        <v>-14.248800295311922</v>
      </c>
      <c r="V112" s="103">
        <f t="shared" si="15"/>
        <v>53.8297925</v>
      </c>
      <c r="W112" s="103">
        <f t="shared" si="16"/>
        <v>0.046385</v>
      </c>
      <c r="X112" s="103">
        <f t="shared" si="17"/>
        <v>0</v>
      </c>
      <c r="Y112" s="103">
        <f t="shared" si="18"/>
        <v>66.9732525</v>
      </c>
      <c r="Z112" s="237">
        <f t="shared" si="19"/>
        <v>-13.097075000000004</v>
      </c>
      <c r="AB112" s="77"/>
    </row>
    <row r="113" spans="1:28" s="7" customFormat="1" ht="15">
      <c r="A113" s="193" t="s">
        <v>290</v>
      </c>
      <c r="B113" s="164">
        <v>1244650</v>
      </c>
      <c r="C113" s="162">
        <v>-244200</v>
      </c>
      <c r="D113" s="170">
        <v>-0.16</v>
      </c>
      <c r="E113" s="164">
        <v>0</v>
      </c>
      <c r="F113" s="112">
        <v>0</v>
      </c>
      <c r="G113" s="170">
        <v>0</v>
      </c>
      <c r="H113" s="164">
        <v>0</v>
      </c>
      <c r="I113" s="112">
        <v>0</v>
      </c>
      <c r="J113" s="170">
        <v>0</v>
      </c>
      <c r="K113" s="164">
        <v>1244650</v>
      </c>
      <c r="L113" s="112">
        <v>-244200</v>
      </c>
      <c r="M113" s="127">
        <v>-0.16</v>
      </c>
      <c r="N113" s="112">
        <v>1239700</v>
      </c>
      <c r="O113" s="173">
        <f t="shared" si="10"/>
        <v>0.9960229783473266</v>
      </c>
      <c r="P113" s="108">
        <f>Volume!K113</f>
        <v>740.7</v>
      </c>
      <c r="Q113" s="69">
        <f>Volume!J113</f>
        <v>713.2</v>
      </c>
      <c r="R113" s="237">
        <f t="shared" si="11"/>
        <v>88.768438</v>
      </c>
      <c r="S113" s="103">
        <f t="shared" si="12"/>
        <v>88.415404</v>
      </c>
      <c r="T113" s="109">
        <f t="shared" si="13"/>
        <v>1488850</v>
      </c>
      <c r="U113" s="103">
        <f t="shared" si="14"/>
        <v>-16.401920945696343</v>
      </c>
      <c r="V113" s="103">
        <f t="shared" si="15"/>
        <v>88.768438</v>
      </c>
      <c r="W113" s="103">
        <f t="shared" si="16"/>
        <v>0</v>
      </c>
      <c r="X113" s="103">
        <f t="shared" si="17"/>
        <v>0</v>
      </c>
      <c r="Y113" s="103">
        <f t="shared" si="18"/>
        <v>110.2791195</v>
      </c>
      <c r="Z113" s="237">
        <f t="shared" si="19"/>
        <v>-21.51068149999999</v>
      </c>
      <c r="AB113" s="77"/>
    </row>
    <row r="114" spans="1:28" s="58" customFormat="1" ht="15">
      <c r="A114" s="193" t="s">
        <v>178</v>
      </c>
      <c r="B114" s="164">
        <v>1785000</v>
      </c>
      <c r="C114" s="162">
        <v>-88750</v>
      </c>
      <c r="D114" s="170">
        <v>-0.05</v>
      </c>
      <c r="E114" s="164">
        <v>8750</v>
      </c>
      <c r="F114" s="112">
        <v>-1250</v>
      </c>
      <c r="G114" s="170">
        <v>-0.13</v>
      </c>
      <c r="H114" s="164">
        <v>0</v>
      </c>
      <c r="I114" s="112">
        <v>0</v>
      </c>
      <c r="J114" s="170">
        <v>0</v>
      </c>
      <c r="K114" s="164">
        <v>1793750</v>
      </c>
      <c r="L114" s="112">
        <v>-90000</v>
      </c>
      <c r="M114" s="127">
        <v>-0.05</v>
      </c>
      <c r="N114" s="112">
        <v>1790000</v>
      </c>
      <c r="O114" s="173">
        <f t="shared" si="10"/>
        <v>0.9979094076655052</v>
      </c>
      <c r="P114" s="108">
        <f>Volume!K114</f>
        <v>185.45</v>
      </c>
      <c r="Q114" s="69">
        <f>Volume!J114</f>
        <v>178.7</v>
      </c>
      <c r="R114" s="237">
        <f t="shared" si="11"/>
        <v>32.0543125</v>
      </c>
      <c r="S114" s="103">
        <f t="shared" si="12"/>
        <v>31.9873</v>
      </c>
      <c r="T114" s="109">
        <f t="shared" si="13"/>
        <v>1883750</v>
      </c>
      <c r="U114" s="103">
        <f t="shared" si="14"/>
        <v>-4.777704047777041</v>
      </c>
      <c r="V114" s="103">
        <f t="shared" si="15"/>
        <v>31.89795</v>
      </c>
      <c r="W114" s="103">
        <f t="shared" si="16"/>
        <v>0.1563625</v>
      </c>
      <c r="X114" s="103">
        <f t="shared" si="17"/>
        <v>0</v>
      </c>
      <c r="Y114" s="103">
        <f t="shared" si="18"/>
        <v>34.93414375</v>
      </c>
      <c r="Z114" s="237">
        <f t="shared" si="19"/>
        <v>-2.879831249999995</v>
      </c>
      <c r="AA114" s="78"/>
      <c r="AB114" s="77"/>
    </row>
    <row r="115" spans="1:28" s="58" customFormat="1" ht="15">
      <c r="A115" s="193" t="s">
        <v>145</v>
      </c>
      <c r="B115" s="164">
        <v>1836000</v>
      </c>
      <c r="C115" s="162">
        <v>-108800</v>
      </c>
      <c r="D115" s="170">
        <v>-0.06</v>
      </c>
      <c r="E115" s="164">
        <v>6800</v>
      </c>
      <c r="F115" s="112">
        <v>1700</v>
      </c>
      <c r="G115" s="170">
        <v>0.33</v>
      </c>
      <c r="H115" s="164">
        <v>0</v>
      </c>
      <c r="I115" s="112">
        <v>0</v>
      </c>
      <c r="J115" s="170">
        <v>0</v>
      </c>
      <c r="K115" s="164">
        <v>1842800</v>
      </c>
      <c r="L115" s="112">
        <v>-107100</v>
      </c>
      <c r="M115" s="127">
        <v>-0.05</v>
      </c>
      <c r="N115" s="112">
        <v>1842800</v>
      </c>
      <c r="O115" s="173">
        <f t="shared" si="10"/>
        <v>1</v>
      </c>
      <c r="P115" s="108">
        <f>Volume!K115</f>
        <v>187.5</v>
      </c>
      <c r="Q115" s="69">
        <f>Volume!J115</f>
        <v>181.2</v>
      </c>
      <c r="R115" s="237">
        <f t="shared" si="11"/>
        <v>33.391536</v>
      </c>
      <c r="S115" s="103">
        <f t="shared" si="12"/>
        <v>33.391536</v>
      </c>
      <c r="T115" s="109">
        <f t="shared" si="13"/>
        <v>1949900</v>
      </c>
      <c r="U115" s="103">
        <f t="shared" si="14"/>
        <v>-5.492589363557106</v>
      </c>
      <c r="V115" s="103">
        <f t="shared" si="15"/>
        <v>33.26832</v>
      </c>
      <c r="W115" s="103">
        <f t="shared" si="16"/>
        <v>0.123216</v>
      </c>
      <c r="X115" s="103">
        <f t="shared" si="17"/>
        <v>0</v>
      </c>
      <c r="Y115" s="103">
        <f t="shared" si="18"/>
        <v>36.560625</v>
      </c>
      <c r="Z115" s="237">
        <f t="shared" si="19"/>
        <v>-3.1690889999999996</v>
      </c>
      <c r="AA115" s="78"/>
      <c r="AB115" s="77"/>
    </row>
    <row r="116" spans="1:28" s="7" customFormat="1" ht="15">
      <c r="A116" s="193" t="s">
        <v>270</v>
      </c>
      <c r="B116" s="164">
        <v>2907850</v>
      </c>
      <c r="C116" s="162">
        <v>-289000</v>
      </c>
      <c r="D116" s="170">
        <v>-0.09</v>
      </c>
      <c r="E116" s="164">
        <v>39100</v>
      </c>
      <c r="F116" s="112">
        <v>850</v>
      </c>
      <c r="G116" s="170">
        <v>0.02</v>
      </c>
      <c r="H116" s="164">
        <v>1700</v>
      </c>
      <c r="I116" s="112">
        <v>0</v>
      </c>
      <c r="J116" s="170">
        <v>0</v>
      </c>
      <c r="K116" s="164">
        <v>2948650</v>
      </c>
      <c r="L116" s="112">
        <v>-288150</v>
      </c>
      <c r="M116" s="127">
        <v>-0.09</v>
      </c>
      <c r="N116" s="112">
        <v>2944400</v>
      </c>
      <c r="O116" s="173">
        <f t="shared" si="10"/>
        <v>0.9985586624387431</v>
      </c>
      <c r="P116" s="108">
        <f>Volume!K116</f>
        <v>239.55</v>
      </c>
      <c r="Q116" s="69">
        <f>Volume!J116</f>
        <v>223.5</v>
      </c>
      <c r="R116" s="237">
        <f t="shared" si="11"/>
        <v>65.9023275</v>
      </c>
      <c r="S116" s="103">
        <f t="shared" si="12"/>
        <v>65.80734</v>
      </c>
      <c r="T116" s="109">
        <f t="shared" si="13"/>
        <v>3236800</v>
      </c>
      <c r="U116" s="103">
        <f t="shared" si="14"/>
        <v>-8.902310924369749</v>
      </c>
      <c r="V116" s="103">
        <f t="shared" si="15"/>
        <v>64.9904475</v>
      </c>
      <c r="W116" s="103">
        <f t="shared" si="16"/>
        <v>0.873885</v>
      </c>
      <c r="X116" s="103">
        <f t="shared" si="17"/>
        <v>0.037995</v>
      </c>
      <c r="Y116" s="103">
        <f t="shared" si="18"/>
        <v>77.537544</v>
      </c>
      <c r="Z116" s="237">
        <f t="shared" si="19"/>
        <v>-11.635216499999999</v>
      </c>
      <c r="AB116" s="77"/>
    </row>
    <row r="117" spans="1:28" s="58" customFormat="1" ht="15">
      <c r="A117" s="193" t="s">
        <v>208</v>
      </c>
      <c r="B117" s="164">
        <v>3183000</v>
      </c>
      <c r="C117" s="162">
        <v>-26400</v>
      </c>
      <c r="D117" s="170">
        <v>-0.01</v>
      </c>
      <c r="E117" s="164">
        <v>108800</v>
      </c>
      <c r="F117" s="112">
        <v>12600</v>
      </c>
      <c r="G117" s="170">
        <v>0.13</v>
      </c>
      <c r="H117" s="164">
        <v>20200</v>
      </c>
      <c r="I117" s="112">
        <v>2600</v>
      </c>
      <c r="J117" s="170">
        <v>0.15</v>
      </c>
      <c r="K117" s="164">
        <v>3312000</v>
      </c>
      <c r="L117" s="112">
        <v>-11200</v>
      </c>
      <c r="M117" s="127">
        <v>0</v>
      </c>
      <c r="N117" s="112">
        <v>3286800</v>
      </c>
      <c r="O117" s="173">
        <f t="shared" si="10"/>
        <v>0.9923913043478261</v>
      </c>
      <c r="P117" s="108">
        <f>Volume!K117</f>
        <v>2607.8</v>
      </c>
      <c r="Q117" s="69">
        <f>Volume!J117</f>
        <v>2485.15</v>
      </c>
      <c r="R117" s="237">
        <f t="shared" si="11"/>
        <v>823.08168</v>
      </c>
      <c r="S117" s="103">
        <f t="shared" si="12"/>
        <v>816.819102</v>
      </c>
      <c r="T117" s="109">
        <f t="shared" si="13"/>
        <v>3323200</v>
      </c>
      <c r="U117" s="103">
        <f t="shared" si="14"/>
        <v>-0.33702455464612424</v>
      </c>
      <c r="V117" s="103">
        <f t="shared" si="15"/>
        <v>791.023245</v>
      </c>
      <c r="W117" s="103">
        <f t="shared" si="16"/>
        <v>27.038432</v>
      </c>
      <c r="X117" s="103">
        <f t="shared" si="17"/>
        <v>5.020003</v>
      </c>
      <c r="Y117" s="103">
        <f t="shared" si="18"/>
        <v>866.624096</v>
      </c>
      <c r="Z117" s="237">
        <f t="shared" si="19"/>
        <v>-43.542416</v>
      </c>
      <c r="AA117" s="78"/>
      <c r="AB117" s="77"/>
    </row>
    <row r="118" spans="1:28" s="58" customFormat="1" ht="15">
      <c r="A118" s="193" t="s">
        <v>291</v>
      </c>
      <c r="B118" s="164">
        <v>3568950</v>
      </c>
      <c r="C118" s="162">
        <v>-186200</v>
      </c>
      <c r="D118" s="170">
        <v>-0.05</v>
      </c>
      <c r="E118" s="164">
        <v>2800</v>
      </c>
      <c r="F118" s="112">
        <v>1050</v>
      </c>
      <c r="G118" s="170">
        <v>0.6</v>
      </c>
      <c r="H118" s="164">
        <v>0</v>
      </c>
      <c r="I118" s="112">
        <v>0</v>
      </c>
      <c r="J118" s="170">
        <v>0</v>
      </c>
      <c r="K118" s="164">
        <v>3571750</v>
      </c>
      <c r="L118" s="112">
        <v>-185150</v>
      </c>
      <c r="M118" s="127">
        <v>-0.05</v>
      </c>
      <c r="N118" s="112">
        <v>3570700</v>
      </c>
      <c r="O118" s="173">
        <f t="shared" si="10"/>
        <v>0.9997060264576189</v>
      </c>
      <c r="P118" s="108">
        <f>Volume!K118</f>
        <v>644.05</v>
      </c>
      <c r="Q118" s="69">
        <f>Volume!J118</f>
        <v>625.65</v>
      </c>
      <c r="R118" s="237">
        <f t="shared" si="11"/>
        <v>223.46653875</v>
      </c>
      <c r="S118" s="103">
        <f t="shared" si="12"/>
        <v>223.4008455</v>
      </c>
      <c r="T118" s="109">
        <f t="shared" si="13"/>
        <v>3756900</v>
      </c>
      <c r="U118" s="103">
        <f t="shared" si="14"/>
        <v>-4.928265325135085</v>
      </c>
      <c r="V118" s="103">
        <f t="shared" si="15"/>
        <v>223.29135675</v>
      </c>
      <c r="W118" s="103">
        <f t="shared" si="16"/>
        <v>0.175182</v>
      </c>
      <c r="X118" s="103">
        <f t="shared" si="17"/>
        <v>0</v>
      </c>
      <c r="Y118" s="103">
        <f t="shared" si="18"/>
        <v>241.9631445</v>
      </c>
      <c r="Z118" s="237">
        <f t="shared" si="19"/>
        <v>-18.496605749999986</v>
      </c>
      <c r="AA118" s="78"/>
      <c r="AB118" s="77"/>
    </row>
    <row r="119" spans="1:28" s="7" customFormat="1" ht="15">
      <c r="A119" s="193" t="s">
        <v>7</v>
      </c>
      <c r="B119" s="164">
        <v>2393976</v>
      </c>
      <c r="C119" s="162">
        <v>120120</v>
      </c>
      <c r="D119" s="170">
        <v>0.05</v>
      </c>
      <c r="E119" s="164">
        <v>29328</v>
      </c>
      <c r="F119" s="112">
        <v>8736</v>
      </c>
      <c r="G119" s="170">
        <v>0.42</v>
      </c>
      <c r="H119" s="164">
        <v>1872</v>
      </c>
      <c r="I119" s="112">
        <v>312</v>
      </c>
      <c r="J119" s="170">
        <v>0.2</v>
      </c>
      <c r="K119" s="164">
        <v>2425176</v>
      </c>
      <c r="L119" s="112">
        <v>129168</v>
      </c>
      <c r="M119" s="127">
        <v>0.06</v>
      </c>
      <c r="N119" s="112">
        <v>2412072</v>
      </c>
      <c r="O119" s="173">
        <f t="shared" si="10"/>
        <v>0.994596680818217</v>
      </c>
      <c r="P119" s="108">
        <f>Volume!K119</f>
        <v>728.8</v>
      </c>
      <c r="Q119" s="69">
        <f>Volume!J119</f>
        <v>693.3</v>
      </c>
      <c r="R119" s="237">
        <f t="shared" si="11"/>
        <v>168.13745208</v>
      </c>
      <c r="S119" s="103">
        <f t="shared" si="12"/>
        <v>167.22895176</v>
      </c>
      <c r="T119" s="109">
        <f t="shared" si="13"/>
        <v>2296008</v>
      </c>
      <c r="U119" s="103">
        <f t="shared" si="14"/>
        <v>5.625764370158989</v>
      </c>
      <c r="V119" s="103">
        <f t="shared" si="15"/>
        <v>165.97435608</v>
      </c>
      <c r="W119" s="103">
        <f t="shared" si="16"/>
        <v>2.03331024</v>
      </c>
      <c r="X119" s="103">
        <f t="shared" si="17"/>
        <v>0.12978575999999997</v>
      </c>
      <c r="Y119" s="103">
        <f t="shared" si="18"/>
        <v>167.33306303999998</v>
      </c>
      <c r="Z119" s="237">
        <f t="shared" si="19"/>
        <v>0.804389040000018</v>
      </c>
      <c r="AB119" s="77"/>
    </row>
    <row r="120" spans="1:28" s="58" customFormat="1" ht="15">
      <c r="A120" s="193" t="s">
        <v>170</v>
      </c>
      <c r="B120" s="164">
        <v>762000</v>
      </c>
      <c r="C120" s="162">
        <v>10800</v>
      </c>
      <c r="D120" s="170">
        <v>0.01</v>
      </c>
      <c r="E120" s="164">
        <v>600</v>
      </c>
      <c r="F120" s="112">
        <v>0</v>
      </c>
      <c r="G120" s="170">
        <v>0</v>
      </c>
      <c r="H120" s="164">
        <v>0</v>
      </c>
      <c r="I120" s="112">
        <v>0</v>
      </c>
      <c r="J120" s="170">
        <v>0</v>
      </c>
      <c r="K120" s="164">
        <v>762600</v>
      </c>
      <c r="L120" s="112">
        <v>10800</v>
      </c>
      <c r="M120" s="127">
        <v>0.01</v>
      </c>
      <c r="N120" s="112">
        <v>756600</v>
      </c>
      <c r="O120" s="173">
        <f t="shared" si="10"/>
        <v>0.99213217938631</v>
      </c>
      <c r="P120" s="108">
        <f>Volume!K120</f>
        <v>603.3</v>
      </c>
      <c r="Q120" s="69">
        <f>Volume!J120</f>
        <v>587.9</v>
      </c>
      <c r="R120" s="237">
        <f t="shared" si="11"/>
        <v>44.833254</v>
      </c>
      <c r="S120" s="103">
        <f t="shared" si="12"/>
        <v>44.480514</v>
      </c>
      <c r="T120" s="109">
        <f t="shared" si="13"/>
        <v>751800</v>
      </c>
      <c r="U120" s="103">
        <f t="shared" si="14"/>
        <v>1.4365522745411012</v>
      </c>
      <c r="V120" s="103">
        <f t="shared" si="15"/>
        <v>44.79798</v>
      </c>
      <c r="W120" s="103">
        <f t="shared" si="16"/>
        <v>0.035274</v>
      </c>
      <c r="X120" s="103">
        <f t="shared" si="17"/>
        <v>0</v>
      </c>
      <c r="Y120" s="103">
        <f t="shared" si="18"/>
        <v>45.35609399999999</v>
      </c>
      <c r="Z120" s="237">
        <f t="shared" si="19"/>
        <v>-0.5228399999999951</v>
      </c>
      <c r="AA120" s="78"/>
      <c r="AB120" s="77"/>
    </row>
    <row r="121" spans="1:28" s="58" customFormat="1" ht="15">
      <c r="A121" s="193" t="s">
        <v>221</v>
      </c>
      <c r="B121" s="164">
        <v>2867200</v>
      </c>
      <c r="C121" s="162">
        <v>-31600</v>
      </c>
      <c r="D121" s="170">
        <v>-0.01</v>
      </c>
      <c r="E121" s="164">
        <v>15200</v>
      </c>
      <c r="F121" s="112">
        <v>0</v>
      </c>
      <c r="G121" s="170">
        <v>0</v>
      </c>
      <c r="H121" s="164">
        <v>2000</v>
      </c>
      <c r="I121" s="112">
        <v>400</v>
      </c>
      <c r="J121" s="170">
        <v>0.25</v>
      </c>
      <c r="K121" s="164">
        <v>2884400</v>
      </c>
      <c r="L121" s="112">
        <v>-31200</v>
      </c>
      <c r="M121" s="127">
        <v>-0.01</v>
      </c>
      <c r="N121" s="112">
        <v>2875200</v>
      </c>
      <c r="O121" s="173">
        <f t="shared" si="10"/>
        <v>0.9968104285119955</v>
      </c>
      <c r="P121" s="108">
        <f>Volume!K121</f>
        <v>844.55</v>
      </c>
      <c r="Q121" s="69">
        <f>Volume!J121</f>
        <v>821.2</v>
      </c>
      <c r="R121" s="237">
        <f t="shared" si="11"/>
        <v>236.866928</v>
      </c>
      <c r="S121" s="103">
        <f t="shared" si="12"/>
        <v>236.111424</v>
      </c>
      <c r="T121" s="109">
        <f t="shared" si="13"/>
        <v>2915600</v>
      </c>
      <c r="U121" s="103">
        <f t="shared" si="14"/>
        <v>-1.0701056386335572</v>
      </c>
      <c r="V121" s="103">
        <f t="shared" si="15"/>
        <v>235.454464</v>
      </c>
      <c r="W121" s="103">
        <f t="shared" si="16"/>
        <v>1.248224</v>
      </c>
      <c r="X121" s="103">
        <f t="shared" si="17"/>
        <v>0.16424</v>
      </c>
      <c r="Y121" s="103">
        <f t="shared" si="18"/>
        <v>246.236998</v>
      </c>
      <c r="Z121" s="237">
        <f t="shared" si="19"/>
        <v>-9.370069999999998</v>
      </c>
      <c r="AA121" s="78"/>
      <c r="AB121" s="77"/>
    </row>
    <row r="122" spans="1:28" s="58" customFormat="1" ht="15">
      <c r="A122" s="193" t="s">
        <v>205</v>
      </c>
      <c r="B122" s="164">
        <v>1398750</v>
      </c>
      <c r="C122" s="162">
        <v>-2500</v>
      </c>
      <c r="D122" s="170">
        <v>0</v>
      </c>
      <c r="E122" s="164">
        <v>1250</v>
      </c>
      <c r="F122" s="112">
        <v>0</v>
      </c>
      <c r="G122" s="170">
        <v>0</v>
      </c>
      <c r="H122" s="164">
        <v>0</v>
      </c>
      <c r="I122" s="112">
        <v>0</v>
      </c>
      <c r="J122" s="170">
        <v>0</v>
      </c>
      <c r="K122" s="164">
        <v>1400000</v>
      </c>
      <c r="L122" s="112">
        <v>-2500</v>
      </c>
      <c r="M122" s="127">
        <v>0</v>
      </c>
      <c r="N122" s="112">
        <v>1400000</v>
      </c>
      <c r="O122" s="173">
        <f t="shared" si="10"/>
        <v>1</v>
      </c>
      <c r="P122" s="108">
        <f>Volume!K122</f>
        <v>246.25</v>
      </c>
      <c r="Q122" s="69">
        <f>Volume!J122</f>
        <v>237.25</v>
      </c>
      <c r="R122" s="237">
        <f t="shared" si="11"/>
        <v>33.215</v>
      </c>
      <c r="S122" s="103">
        <f t="shared" si="12"/>
        <v>33.215</v>
      </c>
      <c r="T122" s="109">
        <f t="shared" si="13"/>
        <v>1402500</v>
      </c>
      <c r="U122" s="103">
        <f t="shared" si="14"/>
        <v>-0.17825311942959002</v>
      </c>
      <c r="V122" s="103">
        <f t="shared" si="15"/>
        <v>33.18534375</v>
      </c>
      <c r="W122" s="103">
        <f t="shared" si="16"/>
        <v>0.02965625</v>
      </c>
      <c r="X122" s="103">
        <f t="shared" si="17"/>
        <v>0</v>
      </c>
      <c r="Y122" s="103">
        <f t="shared" si="18"/>
        <v>34.5365625</v>
      </c>
      <c r="Z122" s="237">
        <f t="shared" si="19"/>
        <v>-1.3215624999999989</v>
      </c>
      <c r="AA122" s="78"/>
      <c r="AB122" s="77"/>
    </row>
    <row r="123" spans="1:28" s="58" customFormat="1" ht="15">
      <c r="A123" s="193" t="s">
        <v>292</v>
      </c>
      <c r="B123" s="164">
        <v>642500</v>
      </c>
      <c r="C123" s="162">
        <v>-112500</v>
      </c>
      <c r="D123" s="170">
        <v>-0.15</v>
      </c>
      <c r="E123" s="164">
        <v>1250</v>
      </c>
      <c r="F123" s="112">
        <v>250</v>
      </c>
      <c r="G123" s="170">
        <v>0.25</v>
      </c>
      <c r="H123" s="164">
        <v>0</v>
      </c>
      <c r="I123" s="112">
        <v>0</v>
      </c>
      <c r="J123" s="170">
        <v>0</v>
      </c>
      <c r="K123" s="164">
        <v>643750</v>
      </c>
      <c r="L123" s="112">
        <v>-112250</v>
      </c>
      <c r="M123" s="127">
        <v>-0.15</v>
      </c>
      <c r="N123" s="112">
        <v>640750</v>
      </c>
      <c r="O123" s="173">
        <f t="shared" si="10"/>
        <v>0.9953398058252427</v>
      </c>
      <c r="P123" s="108">
        <f>Volume!K123</f>
        <v>1376</v>
      </c>
      <c r="Q123" s="69">
        <f>Volume!J123</f>
        <v>1326.6</v>
      </c>
      <c r="R123" s="237">
        <f t="shared" si="11"/>
        <v>85.399875</v>
      </c>
      <c r="S123" s="103">
        <f t="shared" si="12"/>
        <v>85.001895</v>
      </c>
      <c r="T123" s="109">
        <f t="shared" si="13"/>
        <v>756000</v>
      </c>
      <c r="U123" s="103">
        <f t="shared" si="14"/>
        <v>-14.847883597883598</v>
      </c>
      <c r="V123" s="103">
        <f t="shared" si="15"/>
        <v>85.23405</v>
      </c>
      <c r="W123" s="103">
        <f t="shared" si="16"/>
        <v>0.165825</v>
      </c>
      <c r="X123" s="103">
        <f t="shared" si="17"/>
        <v>0</v>
      </c>
      <c r="Y123" s="103">
        <f t="shared" si="18"/>
        <v>104.0256</v>
      </c>
      <c r="Z123" s="237">
        <f t="shared" si="19"/>
        <v>-18.625725000000003</v>
      </c>
      <c r="AA123" s="78"/>
      <c r="AB123" s="77"/>
    </row>
    <row r="124" spans="1:28" s="58" customFormat="1" ht="15">
      <c r="A124" s="193" t="s">
        <v>411</v>
      </c>
      <c r="B124" s="164">
        <v>3428700</v>
      </c>
      <c r="C124" s="162">
        <v>-50325</v>
      </c>
      <c r="D124" s="170">
        <v>-0.01</v>
      </c>
      <c r="E124" s="164">
        <v>10725</v>
      </c>
      <c r="F124" s="112">
        <v>1650</v>
      </c>
      <c r="G124" s="170">
        <v>0.18</v>
      </c>
      <c r="H124" s="164">
        <v>0</v>
      </c>
      <c r="I124" s="112">
        <v>0</v>
      </c>
      <c r="J124" s="170">
        <v>0</v>
      </c>
      <c r="K124" s="164">
        <v>3439425</v>
      </c>
      <c r="L124" s="112">
        <v>-48675</v>
      </c>
      <c r="M124" s="127">
        <v>-0.01</v>
      </c>
      <c r="N124" s="112">
        <v>3433650</v>
      </c>
      <c r="O124" s="173">
        <f t="shared" si="10"/>
        <v>0.9983209402734469</v>
      </c>
      <c r="P124" s="108">
        <f>Volume!K124</f>
        <v>309.75</v>
      </c>
      <c r="Q124" s="69">
        <f>Volume!J124</f>
        <v>292.95</v>
      </c>
      <c r="R124" s="237">
        <f t="shared" si="11"/>
        <v>100.757955375</v>
      </c>
      <c r="S124" s="103">
        <f t="shared" si="12"/>
        <v>100.58877675</v>
      </c>
      <c r="T124" s="109">
        <f t="shared" si="13"/>
        <v>3488100</v>
      </c>
      <c r="U124" s="103">
        <f t="shared" si="14"/>
        <v>-1.3954588457899717</v>
      </c>
      <c r="V124" s="103">
        <f t="shared" si="15"/>
        <v>100.4437665</v>
      </c>
      <c r="W124" s="103">
        <f t="shared" si="16"/>
        <v>0.314188875</v>
      </c>
      <c r="X124" s="103">
        <f t="shared" si="17"/>
        <v>0</v>
      </c>
      <c r="Y124" s="103">
        <f t="shared" si="18"/>
        <v>108.0438975</v>
      </c>
      <c r="Z124" s="237">
        <f t="shared" si="19"/>
        <v>-7.285942125000005</v>
      </c>
      <c r="AA124" s="78"/>
      <c r="AB124" s="77"/>
    </row>
    <row r="125" spans="1:28" s="58" customFormat="1" ht="15">
      <c r="A125" s="193" t="s">
        <v>274</v>
      </c>
      <c r="B125" s="164">
        <v>6000000</v>
      </c>
      <c r="C125" s="162">
        <v>-396000</v>
      </c>
      <c r="D125" s="170">
        <v>-0.06</v>
      </c>
      <c r="E125" s="164">
        <v>12000</v>
      </c>
      <c r="F125" s="112">
        <v>2400</v>
      </c>
      <c r="G125" s="170">
        <v>0.25</v>
      </c>
      <c r="H125" s="164">
        <v>0</v>
      </c>
      <c r="I125" s="112">
        <v>0</v>
      </c>
      <c r="J125" s="170">
        <v>0</v>
      </c>
      <c r="K125" s="164">
        <v>6012000</v>
      </c>
      <c r="L125" s="112">
        <v>-393600</v>
      </c>
      <c r="M125" s="127">
        <v>-0.06</v>
      </c>
      <c r="N125" s="112">
        <v>6008000</v>
      </c>
      <c r="O125" s="173">
        <f t="shared" si="10"/>
        <v>0.9993346640053227</v>
      </c>
      <c r="P125" s="108">
        <f>Volume!K125</f>
        <v>282.6</v>
      </c>
      <c r="Q125" s="69">
        <f>Volume!J125</f>
        <v>277.65</v>
      </c>
      <c r="R125" s="237">
        <f t="shared" si="11"/>
        <v>166.92317999999997</v>
      </c>
      <c r="S125" s="103">
        <f t="shared" si="12"/>
        <v>166.81211999999996</v>
      </c>
      <c r="T125" s="109">
        <f t="shared" si="13"/>
        <v>6405600</v>
      </c>
      <c r="U125" s="103">
        <f t="shared" si="14"/>
        <v>-6.144623454477332</v>
      </c>
      <c r="V125" s="103">
        <f t="shared" si="15"/>
        <v>166.58999999999997</v>
      </c>
      <c r="W125" s="103">
        <f t="shared" si="16"/>
        <v>0.33318</v>
      </c>
      <c r="X125" s="103">
        <f t="shared" si="17"/>
        <v>0</v>
      </c>
      <c r="Y125" s="103">
        <f t="shared" si="18"/>
        <v>181.02225600000003</v>
      </c>
      <c r="Z125" s="237">
        <f t="shared" si="19"/>
        <v>-14.099076000000053</v>
      </c>
      <c r="AA125" s="78"/>
      <c r="AB125" s="77"/>
    </row>
    <row r="126" spans="1:28" s="58" customFormat="1" ht="15">
      <c r="A126" s="193" t="s">
        <v>146</v>
      </c>
      <c r="B126" s="164">
        <v>13065200</v>
      </c>
      <c r="C126" s="162">
        <v>-560700</v>
      </c>
      <c r="D126" s="170">
        <v>-0.04</v>
      </c>
      <c r="E126" s="164">
        <v>1228200</v>
      </c>
      <c r="F126" s="112">
        <v>80100</v>
      </c>
      <c r="G126" s="170">
        <v>0.07</v>
      </c>
      <c r="H126" s="164">
        <v>71200</v>
      </c>
      <c r="I126" s="112">
        <v>35600</v>
      </c>
      <c r="J126" s="170">
        <v>1</v>
      </c>
      <c r="K126" s="164">
        <v>14364600</v>
      </c>
      <c r="L126" s="112">
        <v>-445000</v>
      </c>
      <c r="M126" s="127">
        <v>-0.03</v>
      </c>
      <c r="N126" s="112">
        <v>14293400</v>
      </c>
      <c r="O126" s="173">
        <f t="shared" si="10"/>
        <v>0.9950433705080545</v>
      </c>
      <c r="P126" s="108">
        <f>Volume!K126</f>
        <v>44.35</v>
      </c>
      <c r="Q126" s="69">
        <f>Volume!J126</f>
        <v>41.1</v>
      </c>
      <c r="R126" s="237">
        <f t="shared" si="11"/>
        <v>59.038506</v>
      </c>
      <c r="S126" s="103">
        <f t="shared" si="12"/>
        <v>58.745874</v>
      </c>
      <c r="T126" s="109">
        <f t="shared" si="13"/>
        <v>14809600</v>
      </c>
      <c r="U126" s="103">
        <f t="shared" si="14"/>
        <v>-3.0048076923076925</v>
      </c>
      <c r="V126" s="103">
        <f t="shared" si="15"/>
        <v>53.697972</v>
      </c>
      <c r="W126" s="103">
        <f t="shared" si="16"/>
        <v>5.047902</v>
      </c>
      <c r="X126" s="103">
        <f t="shared" si="17"/>
        <v>0.292632</v>
      </c>
      <c r="Y126" s="103">
        <f t="shared" si="18"/>
        <v>65.680576</v>
      </c>
      <c r="Z126" s="237">
        <f t="shared" si="19"/>
        <v>-6.642070000000004</v>
      </c>
      <c r="AA126" s="78"/>
      <c r="AB126" s="77"/>
    </row>
    <row r="127" spans="1:28" s="7" customFormat="1" ht="15">
      <c r="A127" s="193" t="s">
        <v>8</v>
      </c>
      <c r="B127" s="164">
        <v>20929600</v>
      </c>
      <c r="C127" s="162">
        <v>-137600</v>
      </c>
      <c r="D127" s="170">
        <v>-0.01</v>
      </c>
      <c r="E127" s="164">
        <v>1404800</v>
      </c>
      <c r="F127" s="112">
        <v>248000</v>
      </c>
      <c r="G127" s="170">
        <v>0.21</v>
      </c>
      <c r="H127" s="164">
        <v>270400</v>
      </c>
      <c r="I127" s="112">
        <v>60800</v>
      </c>
      <c r="J127" s="170">
        <v>0.29</v>
      </c>
      <c r="K127" s="164">
        <v>22604800</v>
      </c>
      <c r="L127" s="112">
        <v>171200</v>
      </c>
      <c r="M127" s="127">
        <v>0.01</v>
      </c>
      <c r="N127" s="112">
        <v>22571200</v>
      </c>
      <c r="O127" s="173">
        <f t="shared" si="10"/>
        <v>0.9985135900339751</v>
      </c>
      <c r="P127" s="108">
        <f>Volume!K127</f>
        <v>150.45</v>
      </c>
      <c r="Q127" s="69">
        <f>Volume!J127</f>
        <v>142.25</v>
      </c>
      <c r="R127" s="237">
        <f t="shared" si="11"/>
        <v>321.55328</v>
      </c>
      <c r="S127" s="103">
        <f t="shared" si="12"/>
        <v>321.07532</v>
      </c>
      <c r="T127" s="109">
        <f t="shared" si="13"/>
        <v>22433600</v>
      </c>
      <c r="U127" s="103">
        <f t="shared" si="14"/>
        <v>0.763141002781542</v>
      </c>
      <c r="V127" s="103">
        <f t="shared" si="15"/>
        <v>297.72356</v>
      </c>
      <c r="W127" s="103">
        <f t="shared" si="16"/>
        <v>19.98328</v>
      </c>
      <c r="X127" s="103">
        <f t="shared" si="17"/>
        <v>3.84644</v>
      </c>
      <c r="Y127" s="103">
        <f t="shared" si="18"/>
        <v>337.51351199999993</v>
      </c>
      <c r="Z127" s="237">
        <f t="shared" si="19"/>
        <v>-15.960231999999962</v>
      </c>
      <c r="AB127" s="77"/>
    </row>
    <row r="128" spans="1:28" s="58" customFormat="1" ht="15">
      <c r="A128" s="193" t="s">
        <v>293</v>
      </c>
      <c r="B128" s="164">
        <v>2585000</v>
      </c>
      <c r="C128" s="162">
        <v>-96000</v>
      </c>
      <c r="D128" s="170">
        <v>-0.04</v>
      </c>
      <c r="E128" s="164">
        <v>13000</v>
      </c>
      <c r="F128" s="112">
        <v>0</v>
      </c>
      <c r="G128" s="170">
        <v>0</v>
      </c>
      <c r="H128" s="164">
        <v>0</v>
      </c>
      <c r="I128" s="112">
        <v>0</v>
      </c>
      <c r="J128" s="170">
        <v>0</v>
      </c>
      <c r="K128" s="164">
        <v>2598000</v>
      </c>
      <c r="L128" s="112">
        <v>-96000</v>
      </c>
      <c r="M128" s="127">
        <v>-0.04</v>
      </c>
      <c r="N128" s="112">
        <v>2594000</v>
      </c>
      <c r="O128" s="173">
        <f t="shared" si="10"/>
        <v>0.9984603541185527</v>
      </c>
      <c r="P128" s="108">
        <f>Volume!K128</f>
        <v>191.8</v>
      </c>
      <c r="Q128" s="69">
        <f>Volume!J128</f>
        <v>183.3</v>
      </c>
      <c r="R128" s="237">
        <f t="shared" si="11"/>
        <v>47.62134</v>
      </c>
      <c r="S128" s="103">
        <f t="shared" si="12"/>
        <v>47.54802</v>
      </c>
      <c r="T128" s="109">
        <f t="shared" si="13"/>
        <v>2694000</v>
      </c>
      <c r="U128" s="103">
        <f t="shared" si="14"/>
        <v>-3.5634743875278394</v>
      </c>
      <c r="V128" s="103">
        <f t="shared" si="15"/>
        <v>47.38305</v>
      </c>
      <c r="W128" s="103">
        <f t="shared" si="16"/>
        <v>0.23829</v>
      </c>
      <c r="X128" s="103">
        <f t="shared" si="17"/>
        <v>0</v>
      </c>
      <c r="Y128" s="103">
        <f t="shared" si="18"/>
        <v>51.67092000000001</v>
      </c>
      <c r="Z128" s="237">
        <f t="shared" si="19"/>
        <v>-4.049580000000013</v>
      </c>
      <c r="AA128" s="78"/>
      <c r="AB128" s="77"/>
    </row>
    <row r="129" spans="1:28" s="58" customFormat="1" ht="15">
      <c r="A129" s="193" t="s">
        <v>179</v>
      </c>
      <c r="B129" s="164">
        <v>40880000</v>
      </c>
      <c r="C129" s="162">
        <v>-4158000</v>
      </c>
      <c r="D129" s="170">
        <v>-0.09</v>
      </c>
      <c r="E129" s="164">
        <v>5698000</v>
      </c>
      <c r="F129" s="112">
        <v>-140000</v>
      </c>
      <c r="G129" s="170">
        <v>-0.02</v>
      </c>
      <c r="H129" s="164">
        <v>994000</v>
      </c>
      <c r="I129" s="112">
        <v>0</v>
      </c>
      <c r="J129" s="170">
        <v>0</v>
      </c>
      <c r="K129" s="164">
        <v>47572000</v>
      </c>
      <c r="L129" s="112">
        <v>-4298000</v>
      </c>
      <c r="M129" s="127">
        <v>-0.08</v>
      </c>
      <c r="N129" s="112">
        <v>47418000</v>
      </c>
      <c r="O129" s="173">
        <f t="shared" si="10"/>
        <v>0.9967628016480282</v>
      </c>
      <c r="P129" s="108">
        <f>Volume!K129</f>
        <v>23.45</v>
      </c>
      <c r="Q129" s="69">
        <f>Volume!J129</f>
        <v>21.8</v>
      </c>
      <c r="R129" s="237">
        <f t="shared" si="11"/>
        <v>103.70696</v>
      </c>
      <c r="S129" s="103">
        <f t="shared" si="12"/>
        <v>103.37124</v>
      </c>
      <c r="T129" s="109">
        <f t="shared" si="13"/>
        <v>51870000</v>
      </c>
      <c r="U129" s="103">
        <f t="shared" si="14"/>
        <v>-8.286099865047234</v>
      </c>
      <c r="V129" s="103">
        <f t="shared" si="15"/>
        <v>89.1184</v>
      </c>
      <c r="W129" s="103">
        <f t="shared" si="16"/>
        <v>12.42164</v>
      </c>
      <c r="X129" s="103">
        <f t="shared" si="17"/>
        <v>2.16692</v>
      </c>
      <c r="Y129" s="103">
        <f t="shared" si="18"/>
        <v>121.63515</v>
      </c>
      <c r="Z129" s="237">
        <f t="shared" si="19"/>
        <v>-17.92819</v>
      </c>
      <c r="AA129" s="78"/>
      <c r="AB129" s="77"/>
    </row>
    <row r="130" spans="1:28" s="58" customFormat="1" ht="15">
      <c r="A130" s="193" t="s">
        <v>200</v>
      </c>
      <c r="B130" s="164">
        <v>4922000</v>
      </c>
      <c r="C130" s="162">
        <v>278300</v>
      </c>
      <c r="D130" s="170">
        <v>0.06</v>
      </c>
      <c r="E130" s="164">
        <v>90850</v>
      </c>
      <c r="F130" s="112">
        <v>33350</v>
      </c>
      <c r="G130" s="170">
        <v>0.58</v>
      </c>
      <c r="H130" s="164">
        <v>34500</v>
      </c>
      <c r="I130" s="112">
        <v>11500</v>
      </c>
      <c r="J130" s="170">
        <v>0.5</v>
      </c>
      <c r="K130" s="164">
        <v>5047350</v>
      </c>
      <c r="L130" s="112">
        <v>323150</v>
      </c>
      <c r="M130" s="127">
        <v>0.07</v>
      </c>
      <c r="N130" s="112">
        <v>4276850</v>
      </c>
      <c r="O130" s="173">
        <f t="shared" si="10"/>
        <v>0.8473456368193211</v>
      </c>
      <c r="P130" s="108">
        <f>Volume!K130</f>
        <v>261.2</v>
      </c>
      <c r="Q130" s="69">
        <f>Volume!J130</f>
        <v>266.45</v>
      </c>
      <c r="R130" s="237">
        <f t="shared" si="11"/>
        <v>134.48664075</v>
      </c>
      <c r="S130" s="103">
        <f t="shared" si="12"/>
        <v>113.95666825</v>
      </c>
      <c r="T130" s="109">
        <f t="shared" si="13"/>
        <v>4724200</v>
      </c>
      <c r="U130" s="103">
        <f t="shared" si="14"/>
        <v>6.8403115871470295</v>
      </c>
      <c r="V130" s="103">
        <f t="shared" si="15"/>
        <v>131.14669</v>
      </c>
      <c r="W130" s="103">
        <f t="shared" si="16"/>
        <v>2.42069825</v>
      </c>
      <c r="X130" s="103">
        <f t="shared" si="17"/>
        <v>0.9192525</v>
      </c>
      <c r="Y130" s="103">
        <f t="shared" si="18"/>
        <v>123.396104</v>
      </c>
      <c r="Z130" s="237">
        <f t="shared" si="19"/>
        <v>11.090536749999998</v>
      </c>
      <c r="AA130" s="78"/>
      <c r="AB130" s="77"/>
    </row>
    <row r="131" spans="1:28" s="58" customFormat="1" ht="15">
      <c r="A131" s="193" t="s">
        <v>171</v>
      </c>
      <c r="B131" s="164">
        <v>4915900</v>
      </c>
      <c r="C131" s="162">
        <v>-93500</v>
      </c>
      <c r="D131" s="170">
        <v>-0.02</v>
      </c>
      <c r="E131" s="164">
        <v>6600</v>
      </c>
      <c r="F131" s="112">
        <v>2200</v>
      </c>
      <c r="G131" s="170">
        <v>0.5</v>
      </c>
      <c r="H131" s="164">
        <v>0</v>
      </c>
      <c r="I131" s="112">
        <v>0</v>
      </c>
      <c r="J131" s="170">
        <v>0</v>
      </c>
      <c r="K131" s="164">
        <v>4922500</v>
      </c>
      <c r="L131" s="112">
        <v>-91300</v>
      </c>
      <c r="M131" s="127">
        <v>-0.02</v>
      </c>
      <c r="N131" s="112">
        <v>4904900</v>
      </c>
      <c r="O131" s="173">
        <f t="shared" si="10"/>
        <v>0.9964245810055866</v>
      </c>
      <c r="P131" s="108">
        <f>Volume!K131</f>
        <v>393.7</v>
      </c>
      <c r="Q131" s="69">
        <f>Volume!J131</f>
        <v>368.8</v>
      </c>
      <c r="R131" s="237">
        <f t="shared" si="11"/>
        <v>181.5418</v>
      </c>
      <c r="S131" s="103">
        <f t="shared" si="12"/>
        <v>180.892712</v>
      </c>
      <c r="T131" s="109">
        <f t="shared" si="13"/>
        <v>5013800</v>
      </c>
      <c r="U131" s="103">
        <f t="shared" si="14"/>
        <v>-1.8209741114523912</v>
      </c>
      <c r="V131" s="103">
        <f t="shared" si="15"/>
        <v>181.298392</v>
      </c>
      <c r="W131" s="103">
        <f t="shared" si="16"/>
        <v>0.243408</v>
      </c>
      <c r="X131" s="103">
        <f t="shared" si="17"/>
        <v>0</v>
      </c>
      <c r="Y131" s="103">
        <f t="shared" si="18"/>
        <v>197.393306</v>
      </c>
      <c r="Z131" s="237">
        <f t="shared" si="19"/>
        <v>-15.851506</v>
      </c>
      <c r="AA131" s="78"/>
      <c r="AB131" s="77"/>
    </row>
    <row r="132" spans="1:28" s="58" customFormat="1" ht="15">
      <c r="A132" s="193" t="s">
        <v>147</v>
      </c>
      <c r="B132" s="164">
        <v>6897100</v>
      </c>
      <c r="C132" s="162">
        <v>-513300</v>
      </c>
      <c r="D132" s="170">
        <v>-0.07</v>
      </c>
      <c r="E132" s="164">
        <v>395300</v>
      </c>
      <c r="F132" s="112">
        <v>64900</v>
      </c>
      <c r="G132" s="170">
        <v>0.2</v>
      </c>
      <c r="H132" s="164">
        <v>17700</v>
      </c>
      <c r="I132" s="112">
        <v>0</v>
      </c>
      <c r="J132" s="170">
        <v>0</v>
      </c>
      <c r="K132" s="164">
        <v>7310100</v>
      </c>
      <c r="L132" s="112">
        <v>-448400</v>
      </c>
      <c r="M132" s="127">
        <v>-0.06</v>
      </c>
      <c r="N132" s="112">
        <v>7239300</v>
      </c>
      <c r="O132" s="173">
        <f t="shared" si="10"/>
        <v>0.9903147699757869</v>
      </c>
      <c r="P132" s="108">
        <f>Volume!K132</f>
        <v>81.7</v>
      </c>
      <c r="Q132" s="69">
        <f>Volume!J132</f>
        <v>75</v>
      </c>
      <c r="R132" s="237">
        <f t="shared" si="11"/>
        <v>54.82575</v>
      </c>
      <c r="S132" s="103">
        <f t="shared" si="12"/>
        <v>54.29475</v>
      </c>
      <c r="T132" s="109">
        <f t="shared" si="13"/>
        <v>7758500</v>
      </c>
      <c r="U132" s="103">
        <f t="shared" si="14"/>
        <v>-5.779467680608365</v>
      </c>
      <c r="V132" s="103">
        <f t="shared" si="15"/>
        <v>51.72825</v>
      </c>
      <c r="W132" s="103">
        <f t="shared" si="16"/>
        <v>2.96475</v>
      </c>
      <c r="X132" s="103">
        <f t="shared" si="17"/>
        <v>0.13275</v>
      </c>
      <c r="Y132" s="103">
        <f t="shared" si="18"/>
        <v>63.386945</v>
      </c>
      <c r="Z132" s="237">
        <f t="shared" si="19"/>
        <v>-8.561194999999998</v>
      </c>
      <c r="AA132" s="78"/>
      <c r="AB132" s="77"/>
    </row>
    <row r="133" spans="1:28" s="7" customFormat="1" ht="15">
      <c r="A133" s="193" t="s">
        <v>148</v>
      </c>
      <c r="B133" s="164">
        <v>839135</v>
      </c>
      <c r="C133" s="162">
        <v>-3135</v>
      </c>
      <c r="D133" s="170">
        <v>0</v>
      </c>
      <c r="E133" s="164">
        <v>0</v>
      </c>
      <c r="F133" s="112">
        <v>0</v>
      </c>
      <c r="G133" s="170">
        <v>0</v>
      </c>
      <c r="H133" s="164">
        <v>0</v>
      </c>
      <c r="I133" s="112">
        <v>0</v>
      </c>
      <c r="J133" s="170">
        <v>0</v>
      </c>
      <c r="K133" s="164">
        <v>839135</v>
      </c>
      <c r="L133" s="112">
        <v>-3135</v>
      </c>
      <c r="M133" s="127">
        <v>0</v>
      </c>
      <c r="N133" s="112">
        <v>839135</v>
      </c>
      <c r="O133" s="173">
        <f t="shared" si="10"/>
        <v>1</v>
      </c>
      <c r="P133" s="108">
        <f>Volume!K133</f>
        <v>270</v>
      </c>
      <c r="Q133" s="69">
        <f>Volume!J133</f>
        <v>256.2</v>
      </c>
      <c r="R133" s="237">
        <f t="shared" si="11"/>
        <v>21.4986387</v>
      </c>
      <c r="S133" s="103">
        <f t="shared" si="12"/>
        <v>21.4986387</v>
      </c>
      <c r="T133" s="109">
        <f t="shared" si="13"/>
        <v>842270</v>
      </c>
      <c r="U133" s="103">
        <f t="shared" si="14"/>
        <v>-0.37220843672456577</v>
      </c>
      <c r="V133" s="103">
        <f t="shared" si="15"/>
        <v>21.4986387</v>
      </c>
      <c r="W133" s="103">
        <f t="shared" si="16"/>
        <v>0</v>
      </c>
      <c r="X133" s="103">
        <f t="shared" si="17"/>
        <v>0</v>
      </c>
      <c r="Y133" s="103">
        <f t="shared" si="18"/>
        <v>22.74129</v>
      </c>
      <c r="Z133" s="237">
        <f t="shared" si="19"/>
        <v>-1.2426512999999986</v>
      </c>
      <c r="AB133" s="77"/>
    </row>
    <row r="134" spans="1:28" s="7" customFormat="1" ht="15">
      <c r="A134" s="193" t="s">
        <v>122</v>
      </c>
      <c r="B134" s="164">
        <v>11519625</v>
      </c>
      <c r="C134" s="162">
        <v>-498875</v>
      </c>
      <c r="D134" s="170">
        <v>-0.04</v>
      </c>
      <c r="E134" s="164">
        <v>2187250</v>
      </c>
      <c r="F134" s="112">
        <v>203125</v>
      </c>
      <c r="G134" s="170">
        <v>0.1</v>
      </c>
      <c r="H134" s="164">
        <v>238875</v>
      </c>
      <c r="I134" s="112">
        <v>45500</v>
      </c>
      <c r="J134" s="170">
        <v>0.24</v>
      </c>
      <c r="K134" s="164">
        <v>13945750</v>
      </c>
      <c r="L134" s="112">
        <v>-250250</v>
      </c>
      <c r="M134" s="127">
        <v>-0.02</v>
      </c>
      <c r="N134" s="112">
        <v>13817375</v>
      </c>
      <c r="O134" s="173">
        <f t="shared" si="10"/>
        <v>0.990794686553251</v>
      </c>
      <c r="P134" s="108">
        <f>Volume!K134</f>
        <v>165.8</v>
      </c>
      <c r="Q134" s="69">
        <f>Volume!J134</f>
        <v>160.35</v>
      </c>
      <c r="R134" s="237">
        <f t="shared" si="11"/>
        <v>223.62010125</v>
      </c>
      <c r="S134" s="103">
        <f t="shared" si="12"/>
        <v>221.561608125</v>
      </c>
      <c r="T134" s="109">
        <f t="shared" si="13"/>
        <v>14196000</v>
      </c>
      <c r="U134" s="103">
        <f t="shared" si="14"/>
        <v>-1.7628205128205128</v>
      </c>
      <c r="V134" s="103">
        <f t="shared" si="15"/>
        <v>184.717186875</v>
      </c>
      <c r="W134" s="103">
        <f t="shared" si="16"/>
        <v>35.07255375</v>
      </c>
      <c r="X134" s="103">
        <f t="shared" si="17"/>
        <v>3.830360625</v>
      </c>
      <c r="Y134" s="103">
        <f t="shared" si="18"/>
        <v>235.36968</v>
      </c>
      <c r="Z134" s="237">
        <f t="shared" si="19"/>
        <v>-11.749578749999984</v>
      </c>
      <c r="AB134" s="77"/>
    </row>
    <row r="135" spans="1:28" s="7" customFormat="1" ht="15">
      <c r="A135" s="201" t="s">
        <v>36</v>
      </c>
      <c r="B135" s="164">
        <v>10939050</v>
      </c>
      <c r="C135" s="162">
        <v>930825</v>
      </c>
      <c r="D135" s="170">
        <v>0.09</v>
      </c>
      <c r="E135" s="164">
        <v>143325</v>
      </c>
      <c r="F135" s="112">
        <v>27900</v>
      </c>
      <c r="G135" s="170">
        <v>0.24</v>
      </c>
      <c r="H135" s="164">
        <v>41850</v>
      </c>
      <c r="I135" s="112">
        <v>6525</v>
      </c>
      <c r="J135" s="170">
        <v>0.18</v>
      </c>
      <c r="K135" s="164">
        <v>11124225</v>
      </c>
      <c r="L135" s="112">
        <v>965250</v>
      </c>
      <c r="M135" s="127">
        <v>0.1</v>
      </c>
      <c r="N135" s="112">
        <v>10898325</v>
      </c>
      <c r="O135" s="173">
        <f t="shared" si="10"/>
        <v>0.9796929673752554</v>
      </c>
      <c r="P135" s="108">
        <f>Volume!K135</f>
        <v>914.55</v>
      </c>
      <c r="Q135" s="69">
        <f>Volume!J135</f>
        <v>884.6</v>
      </c>
      <c r="R135" s="237">
        <f t="shared" si="11"/>
        <v>984.0489435</v>
      </c>
      <c r="S135" s="103">
        <f t="shared" si="12"/>
        <v>964.0658295</v>
      </c>
      <c r="T135" s="109">
        <f t="shared" si="13"/>
        <v>10158975</v>
      </c>
      <c r="U135" s="103">
        <f t="shared" si="14"/>
        <v>9.50145068769241</v>
      </c>
      <c r="V135" s="103">
        <f t="shared" si="15"/>
        <v>967.668363</v>
      </c>
      <c r="W135" s="103">
        <f t="shared" si="16"/>
        <v>12.6785295</v>
      </c>
      <c r="X135" s="103">
        <f t="shared" si="17"/>
        <v>3.702051</v>
      </c>
      <c r="Y135" s="103">
        <f t="shared" si="18"/>
        <v>929.089058625</v>
      </c>
      <c r="Z135" s="237">
        <f t="shared" si="19"/>
        <v>54.95988487499994</v>
      </c>
      <c r="AB135" s="77"/>
    </row>
    <row r="136" spans="1:28" s="7" customFormat="1" ht="15">
      <c r="A136" s="193" t="s">
        <v>172</v>
      </c>
      <c r="B136" s="164">
        <v>7131600</v>
      </c>
      <c r="C136" s="162">
        <v>-22050</v>
      </c>
      <c r="D136" s="170">
        <v>0</v>
      </c>
      <c r="E136" s="164">
        <v>70350</v>
      </c>
      <c r="F136" s="112">
        <v>11550</v>
      </c>
      <c r="G136" s="170">
        <v>0.2</v>
      </c>
      <c r="H136" s="164">
        <v>3150</v>
      </c>
      <c r="I136" s="112">
        <v>1050</v>
      </c>
      <c r="J136" s="170">
        <v>0.5</v>
      </c>
      <c r="K136" s="164">
        <v>7205100</v>
      </c>
      <c r="L136" s="112">
        <v>-9450</v>
      </c>
      <c r="M136" s="127">
        <v>0</v>
      </c>
      <c r="N136" s="112">
        <v>7194600</v>
      </c>
      <c r="O136" s="173">
        <f t="shared" si="10"/>
        <v>0.9985426989215972</v>
      </c>
      <c r="P136" s="108">
        <f>Volume!K136</f>
        <v>225</v>
      </c>
      <c r="Q136" s="69">
        <f>Volume!J136</f>
        <v>211.85</v>
      </c>
      <c r="R136" s="237">
        <f t="shared" si="11"/>
        <v>152.6400435</v>
      </c>
      <c r="S136" s="103">
        <f t="shared" si="12"/>
        <v>152.417601</v>
      </c>
      <c r="T136" s="109">
        <f t="shared" si="13"/>
        <v>7214550</v>
      </c>
      <c r="U136" s="103">
        <f t="shared" si="14"/>
        <v>-0.13098530053849514</v>
      </c>
      <c r="V136" s="103">
        <f t="shared" si="15"/>
        <v>151.082946</v>
      </c>
      <c r="W136" s="103">
        <f t="shared" si="16"/>
        <v>1.49036475</v>
      </c>
      <c r="X136" s="103">
        <f t="shared" si="17"/>
        <v>0.06673275</v>
      </c>
      <c r="Y136" s="103">
        <f t="shared" si="18"/>
        <v>162.327375</v>
      </c>
      <c r="Z136" s="237">
        <f t="shared" si="19"/>
        <v>-9.687331499999999</v>
      </c>
      <c r="AB136" s="77"/>
    </row>
    <row r="137" spans="1:28" s="7" customFormat="1" ht="15">
      <c r="A137" s="193" t="s">
        <v>80</v>
      </c>
      <c r="B137" s="164">
        <v>2996400</v>
      </c>
      <c r="C137" s="162">
        <v>-48000</v>
      </c>
      <c r="D137" s="170">
        <v>-0.02</v>
      </c>
      <c r="E137" s="164">
        <v>14400</v>
      </c>
      <c r="F137" s="112">
        <v>1200</v>
      </c>
      <c r="G137" s="170">
        <v>0.09</v>
      </c>
      <c r="H137" s="164">
        <v>0</v>
      </c>
      <c r="I137" s="112">
        <v>0</v>
      </c>
      <c r="J137" s="170">
        <v>0</v>
      </c>
      <c r="K137" s="164">
        <v>3010800</v>
      </c>
      <c r="L137" s="112">
        <v>-46800</v>
      </c>
      <c r="M137" s="127">
        <v>-0.02</v>
      </c>
      <c r="N137" s="112">
        <v>3010800</v>
      </c>
      <c r="O137" s="173">
        <f t="shared" si="10"/>
        <v>1</v>
      </c>
      <c r="P137" s="108">
        <f>Volume!K137</f>
        <v>230.2</v>
      </c>
      <c r="Q137" s="69">
        <f>Volume!J137</f>
        <v>220.8</v>
      </c>
      <c r="R137" s="237">
        <f t="shared" si="11"/>
        <v>66.478464</v>
      </c>
      <c r="S137" s="103">
        <f t="shared" si="12"/>
        <v>66.478464</v>
      </c>
      <c r="T137" s="109">
        <f t="shared" si="13"/>
        <v>3057600</v>
      </c>
      <c r="U137" s="103">
        <f t="shared" si="14"/>
        <v>-1.530612244897959</v>
      </c>
      <c r="V137" s="103">
        <f t="shared" si="15"/>
        <v>66.160512</v>
      </c>
      <c r="W137" s="103">
        <f t="shared" si="16"/>
        <v>0.317952</v>
      </c>
      <c r="X137" s="103">
        <f t="shared" si="17"/>
        <v>0</v>
      </c>
      <c r="Y137" s="103">
        <f t="shared" si="18"/>
        <v>70.385952</v>
      </c>
      <c r="Z137" s="237">
        <f t="shared" si="19"/>
        <v>-3.9074880000000007</v>
      </c>
      <c r="AB137" s="77"/>
    </row>
    <row r="138" spans="1:28" s="7" customFormat="1" ht="15">
      <c r="A138" s="193" t="s">
        <v>412</v>
      </c>
      <c r="B138" s="164">
        <v>1904000</v>
      </c>
      <c r="C138" s="162">
        <v>-205000</v>
      </c>
      <c r="D138" s="170">
        <v>-0.1</v>
      </c>
      <c r="E138" s="164">
        <v>0</v>
      </c>
      <c r="F138" s="112">
        <v>0</v>
      </c>
      <c r="G138" s="170">
        <v>0</v>
      </c>
      <c r="H138" s="164">
        <v>0</v>
      </c>
      <c r="I138" s="112">
        <v>0</v>
      </c>
      <c r="J138" s="170">
        <v>0</v>
      </c>
      <c r="K138" s="164">
        <v>1904000</v>
      </c>
      <c r="L138" s="112">
        <v>-205000</v>
      </c>
      <c r="M138" s="127">
        <v>-0.1</v>
      </c>
      <c r="N138" s="112">
        <v>1901500</v>
      </c>
      <c r="O138" s="173">
        <f aca="true" t="shared" si="20" ref="O138:O197">N138/K138</f>
        <v>0.998686974789916</v>
      </c>
      <c r="P138" s="108">
        <f>Volume!K138</f>
        <v>536.55</v>
      </c>
      <c r="Q138" s="69">
        <f>Volume!J138</f>
        <v>495.85</v>
      </c>
      <c r="R138" s="237">
        <f aca="true" t="shared" si="21" ref="R138:R197">Q138*K138/10000000</f>
        <v>94.40984</v>
      </c>
      <c r="S138" s="103">
        <f aca="true" t="shared" si="22" ref="S138:S197">Q138*N138/10000000</f>
        <v>94.2858775</v>
      </c>
      <c r="T138" s="109">
        <f aca="true" t="shared" si="23" ref="T138:T197">K138-L138</f>
        <v>2109000</v>
      </c>
      <c r="U138" s="103">
        <f aca="true" t="shared" si="24" ref="U138:U197">L138/T138*100</f>
        <v>-9.720246562351825</v>
      </c>
      <c r="V138" s="103">
        <f aca="true" t="shared" si="25" ref="V138:V197">Q138*B138/10000000</f>
        <v>94.40984</v>
      </c>
      <c r="W138" s="103">
        <f aca="true" t="shared" si="26" ref="W138:W197">Q138*E138/10000000</f>
        <v>0</v>
      </c>
      <c r="X138" s="103">
        <f aca="true" t="shared" si="27" ref="X138:X197">Q138*H138/10000000</f>
        <v>0</v>
      </c>
      <c r="Y138" s="103">
        <f aca="true" t="shared" si="28" ref="Y138:Y197">(T138*P138)/10000000</f>
        <v>113.158395</v>
      </c>
      <c r="Z138" s="237">
        <f aca="true" t="shared" si="29" ref="Z138:Z197">R138-Y138</f>
        <v>-18.748554999999996</v>
      </c>
      <c r="AB138" s="77"/>
    </row>
    <row r="139" spans="1:28" s="7" customFormat="1" ht="15">
      <c r="A139" s="193" t="s">
        <v>272</v>
      </c>
      <c r="B139" s="164">
        <v>5707800</v>
      </c>
      <c r="C139" s="162">
        <v>-95200</v>
      </c>
      <c r="D139" s="170">
        <v>-0.02</v>
      </c>
      <c r="E139" s="164">
        <v>27300</v>
      </c>
      <c r="F139" s="112">
        <v>8400</v>
      </c>
      <c r="G139" s="170">
        <v>0.44</v>
      </c>
      <c r="H139" s="164">
        <v>2800</v>
      </c>
      <c r="I139" s="112">
        <v>700</v>
      </c>
      <c r="J139" s="170">
        <v>0.33</v>
      </c>
      <c r="K139" s="164">
        <v>5737900</v>
      </c>
      <c r="L139" s="112">
        <v>-86100</v>
      </c>
      <c r="M139" s="127">
        <v>-0.01</v>
      </c>
      <c r="N139" s="112">
        <v>5728100</v>
      </c>
      <c r="O139" s="173">
        <f t="shared" si="20"/>
        <v>0.9982920580700256</v>
      </c>
      <c r="P139" s="108">
        <f>Volume!K139</f>
        <v>357.9</v>
      </c>
      <c r="Q139" s="69">
        <f>Volume!J139</f>
        <v>326.05</v>
      </c>
      <c r="R139" s="237">
        <f t="shared" si="21"/>
        <v>187.0842295</v>
      </c>
      <c r="S139" s="103">
        <f t="shared" si="22"/>
        <v>186.7647005</v>
      </c>
      <c r="T139" s="109">
        <f t="shared" si="23"/>
        <v>5824000</v>
      </c>
      <c r="U139" s="103">
        <f t="shared" si="24"/>
        <v>-1.4783653846153846</v>
      </c>
      <c r="V139" s="103">
        <f t="shared" si="25"/>
        <v>186.102819</v>
      </c>
      <c r="W139" s="103">
        <f t="shared" si="26"/>
        <v>0.8901165</v>
      </c>
      <c r="X139" s="103">
        <f t="shared" si="27"/>
        <v>0.091294</v>
      </c>
      <c r="Y139" s="103">
        <f t="shared" si="28"/>
        <v>208.44096</v>
      </c>
      <c r="Z139" s="237">
        <f t="shared" si="29"/>
        <v>-21.356730499999998</v>
      </c>
      <c r="AB139" s="77"/>
    </row>
    <row r="140" spans="1:28" s="7" customFormat="1" ht="15">
      <c r="A140" s="193" t="s">
        <v>413</v>
      </c>
      <c r="B140" s="164">
        <v>500500</v>
      </c>
      <c r="C140" s="162">
        <v>-9500</v>
      </c>
      <c r="D140" s="170">
        <v>-0.02</v>
      </c>
      <c r="E140" s="164">
        <v>500</v>
      </c>
      <c r="F140" s="112">
        <v>0</v>
      </c>
      <c r="G140" s="170">
        <v>0</v>
      </c>
      <c r="H140" s="164">
        <v>0</v>
      </c>
      <c r="I140" s="112">
        <v>0</v>
      </c>
      <c r="J140" s="170">
        <v>0</v>
      </c>
      <c r="K140" s="164">
        <v>501000</v>
      </c>
      <c r="L140" s="112">
        <v>-9500</v>
      </c>
      <c r="M140" s="127">
        <v>-0.02</v>
      </c>
      <c r="N140" s="112">
        <v>501000</v>
      </c>
      <c r="O140" s="173">
        <f t="shared" si="20"/>
        <v>1</v>
      </c>
      <c r="P140" s="108">
        <f>Volume!K140</f>
        <v>448.05</v>
      </c>
      <c r="Q140" s="69">
        <f>Volume!J140</f>
        <v>433.35</v>
      </c>
      <c r="R140" s="237">
        <f t="shared" si="21"/>
        <v>21.710835</v>
      </c>
      <c r="S140" s="103">
        <f t="shared" si="22"/>
        <v>21.710835</v>
      </c>
      <c r="T140" s="109">
        <f t="shared" si="23"/>
        <v>510500</v>
      </c>
      <c r="U140" s="103">
        <f t="shared" si="24"/>
        <v>-1.860920666013712</v>
      </c>
      <c r="V140" s="103">
        <f t="shared" si="25"/>
        <v>21.6891675</v>
      </c>
      <c r="W140" s="103">
        <f t="shared" si="26"/>
        <v>0.0216675</v>
      </c>
      <c r="X140" s="103">
        <f t="shared" si="27"/>
        <v>0</v>
      </c>
      <c r="Y140" s="103">
        <f t="shared" si="28"/>
        <v>22.8729525</v>
      </c>
      <c r="Z140" s="237">
        <f t="shared" si="29"/>
        <v>-1.1621175000000008</v>
      </c>
      <c r="AB140" s="77"/>
    </row>
    <row r="141" spans="1:28" s="7" customFormat="1" ht="15">
      <c r="A141" s="193" t="s">
        <v>222</v>
      </c>
      <c r="B141" s="164">
        <v>5736900</v>
      </c>
      <c r="C141" s="162">
        <v>-63700</v>
      </c>
      <c r="D141" s="170">
        <v>-0.01</v>
      </c>
      <c r="E141" s="164">
        <v>6500</v>
      </c>
      <c r="F141" s="112">
        <v>5200</v>
      </c>
      <c r="G141" s="170">
        <v>4</v>
      </c>
      <c r="H141" s="164">
        <v>0</v>
      </c>
      <c r="I141" s="112">
        <v>0</v>
      </c>
      <c r="J141" s="170">
        <v>0</v>
      </c>
      <c r="K141" s="164">
        <v>5743400</v>
      </c>
      <c r="L141" s="112">
        <v>-58500</v>
      </c>
      <c r="M141" s="127">
        <v>-0.01</v>
      </c>
      <c r="N141" s="112">
        <v>5737550</v>
      </c>
      <c r="O141" s="173">
        <f t="shared" si="20"/>
        <v>0.9989814395654142</v>
      </c>
      <c r="P141" s="108">
        <f>Volume!K141</f>
        <v>471.75</v>
      </c>
      <c r="Q141" s="69">
        <f>Volume!J141</f>
        <v>438.2</v>
      </c>
      <c r="R141" s="237">
        <f t="shared" si="21"/>
        <v>251.675788</v>
      </c>
      <c r="S141" s="103">
        <f t="shared" si="22"/>
        <v>251.419441</v>
      </c>
      <c r="T141" s="109">
        <f t="shared" si="23"/>
        <v>5801900</v>
      </c>
      <c r="U141" s="103">
        <f t="shared" si="24"/>
        <v>-1.008290387631638</v>
      </c>
      <c r="V141" s="103">
        <f t="shared" si="25"/>
        <v>251.390958</v>
      </c>
      <c r="W141" s="103">
        <f t="shared" si="26"/>
        <v>0.28483</v>
      </c>
      <c r="X141" s="103">
        <f t="shared" si="27"/>
        <v>0</v>
      </c>
      <c r="Y141" s="103">
        <f t="shared" si="28"/>
        <v>273.7046325</v>
      </c>
      <c r="Z141" s="237">
        <f t="shared" si="29"/>
        <v>-22.02884449999999</v>
      </c>
      <c r="AB141" s="77"/>
    </row>
    <row r="142" spans="1:28" s="7" customFormat="1" ht="15">
      <c r="A142" s="193" t="s">
        <v>414</v>
      </c>
      <c r="B142" s="164">
        <v>1068650</v>
      </c>
      <c r="C142" s="162">
        <v>-34100</v>
      </c>
      <c r="D142" s="170">
        <v>-0.03</v>
      </c>
      <c r="E142" s="164">
        <v>0</v>
      </c>
      <c r="F142" s="112">
        <v>0</v>
      </c>
      <c r="G142" s="170">
        <v>0</v>
      </c>
      <c r="H142" s="164">
        <v>0</v>
      </c>
      <c r="I142" s="112">
        <v>0</v>
      </c>
      <c r="J142" s="170">
        <v>0</v>
      </c>
      <c r="K142" s="164">
        <v>1068650</v>
      </c>
      <c r="L142" s="112">
        <v>-34100</v>
      </c>
      <c r="M142" s="127">
        <v>-0.03</v>
      </c>
      <c r="N142" s="112">
        <v>1065350</v>
      </c>
      <c r="O142" s="173">
        <f t="shared" si="20"/>
        <v>0.9969119917653114</v>
      </c>
      <c r="P142" s="108">
        <f>Volume!K142</f>
        <v>468.75</v>
      </c>
      <c r="Q142" s="69">
        <f>Volume!J142</f>
        <v>427.3</v>
      </c>
      <c r="R142" s="237">
        <f t="shared" si="21"/>
        <v>45.6634145</v>
      </c>
      <c r="S142" s="103">
        <f t="shared" si="22"/>
        <v>45.5224055</v>
      </c>
      <c r="T142" s="109">
        <f t="shared" si="23"/>
        <v>1102750</v>
      </c>
      <c r="U142" s="103">
        <f t="shared" si="24"/>
        <v>-3.092269326683292</v>
      </c>
      <c r="V142" s="103">
        <f t="shared" si="25"/>
        <v>45.6634145</v>
      </c>
      <c r="W142" s="103">
        <f t="shared" si="26"/>
        <v>0</v>
      </c>
      <c r="X142" s="103">
        <f t="shared" si="27"/>
        <v>0</v>
      </c>
      <c r="Y142" s="103">
        <f t="shared" si="28"/>
        <v>51.69140625</v>
      </c>
      <c r="Z142" s="237">
        <f t="shared" si="29"/>
        <v>-6.027991749999998</v>
      </c>
      <c r="AB142" s="77"/>
    </row>
    <row r="143" spans="1:28" s="7" customFormat="1" ht="15">
      <c r="A143" s="193" t="s">
        <v>415</v>
      </c>
      <c r="B143" s="164">
        <v>21146400</v>
      </c>
      <c r="C143" s="162">
        <v>-1922800</v>
      </c>
      <c r="D143" s="170">
        <v>-0.08</v>
      </c>
      <c r="E143" s="164">
        <v>3357200</v>
      </c>
      <c r="F143" s="112">
        <v>541200</v>
      </c>
      <c r="G143" s="170">
        <v>0.19</v>
      </c>
      <c r="H143" s="164">
        <v>404800</v>
      </c>
      <c r="I143" s="112">
        <v>105600</v>
      </c>
      <c r="J143" s="170">
        <v>0.35</v>
      </c>
      <c r="K143" s="164">
        <v>24908400</v>
      </c>
      <c r="L143" s="112">
        <v>-1276000</v>
      </c>
      <c r="M143" s="127">
        <v>-0.05</v>
      </c>
      <c r="N143" s="112">
        <v>24618000</v>
      </c>
      <c r="O143" s="173">
        <f t="shared" si="20"/>
        <v>0.9883412824589295</v>
      </c>
      <c r="P143" s="108">
        <f>Volume!K143</f>
        <v>63.35</v>
      </c>
      <c r="Q143" s="69">
        <f>Volume!J143</f>
        <v>58.9</v>
      </c>
      <c r="R143" s="237">
        <f t="shared" si="21"/>
        <v>146.710476</v>
      </c>
      <c r="S143" s="103">
        <f t="shared" si="22"/>
        <v>145.00002</v>
      </c>
      <c r="T143" s="109">
        <f t="shared" si="23"/>
        <v>26184400</v>
      </c>
      <c r="U143" s="103">
        <f t="shared" si="24"/>
        <v>-4.87313056629138</v>
      </c>
      <c r="V143" s="103">
        <f t="shared" si="25"/>
        <v>124.552296</v>
      </c>
      <c r="W143" s="103">
        <f t="shared" si="26"/>
        <v>19.773908</v>
      </c>
      <c r="X143" s="103">
        <f t="shared" si="27"/>
        <v>2.384272</v>
      </c>
      <c r="Y143" s="103">
        <f t="shared" si="28"/>
        <v>165.878174</v>
      </c>
      <c r="Z143" s="237">
        <f t="shared" si="29"/>
        <v>-19.167698</v>
      </c>
      <c r="AB143" s="77"/>
    </row>
    <row r="144" spans="1:28" s="7" customFormat="1" ht="15">
      <c r="A144" s="193" t="s">
        <v>388</v>
      </c>
      <c r="B144" s="164">
        <v>9525600</v>
      </c>
      <c r="C144" s="162">
        <v>-816000</v>
      </c>
      <c r="D144" s="170">
        <v>-0.08</v>
      </c>
      <c r="E144" s="164">
        <v>559200</v>
      </c>
      <c r="F144" s="112">
        <v>134400</v>
      </c>
      <c r="G144" s="170">
        <v>0.32</v>
      </c>
      <c r="H144" s="164">
        <v>57600</v>
      </c>
      <c r="I144" s="112">
        <v>12000</v>
      </c>
      <c r="J144" s="170">
        <v>0.26</v>
      </c>
      <c r="K144" s="164">
        <v>10142400</v>
      </c>
      <c r="L144" s="112">
        <v>-669600</v>
      </c>
      <c r="M144" s="127">
        <v>-0.06</v>
      </c>
      <c r="N144" s="112">
        <v>10096800</v>
      </c>
      <c r="O144" s="173">
        <f t="shared" si="20"/>
        <v>0.9955040227165168</v>
      </c>
      <c r="P144" s="108">
        <f>Volume!K144</f>
        <v>186.1</v>
      </c>
      <c r="Q144" s="69">
        <f>Volume!J144</f>
        <v>174.35</v>
      </c>
      <c r="R144" s="237">
        <f t="shared" si="21"/>
        <v>176.832744</v>
      </c>
      <c r="S144" s="103">
        <f t="shared" si="22"/>
        <v>176.037708</v>
      </c>
      <c r="T144" s="109">
        <f t="shared" si="23"/>
        <v>10812000</v>
      </c>
      <c r="U144" s="103">
        <f t="shared" si="24"/>
        <v>-6.193118756936737</v>
      </c>
      <c r="V144" s="103">
        <f t="shared" si="25"/>
        <v>166.078836</v>
      </c>
      <c r="W144" s="103">
        <f t="shared" si="26"/>
        <v>9.749652</v>
      </c>
      <c r="X144" s="103">
        <f t="shared" si="27"/>
        <v>1.004256</v>
      </c>
      <c r="Y144" s="103">
        <f t="shared" si="28"/>
        <v>201.21132</v>
      </c>
      <c r="Z144" s="237">
        <f t="shared" si="29"/>
        <v>-24.37857600000001</v>
      </c>
      <c r="AB144" s="77"/>
    </row>
    <row r="145" spans="1:28" s="7" customFormat="1" ht="15">
      <c r="A145" s="193" t="s">
        <v>81</v>
      </c>
      <c r="B145" s="164">
        <v>6439200</v>
      </c>
      <c r="C145" s="162">
        <v>-91800</v>
      </c>
      <c r="D145" s="170">
        <v>-0.01</v>
      </c>
      <c r="E145" s="164">
        <v>2400</v>
      </c>
      <c r="F145" s="112">
        <v>600</v>
      </c>
      <c r="G145" s="170">
        <v>0.33</v>
      </c>
      <c r="H145" s="164">
        <v>0</v>
      </c>
      <c r="I145" s="112">
        <v>0</v>
      </c>
      <c r="J145" s="170">
        <v>0</v>
      </c>
      <c r="K145" s="164">
        <v>6441600</v>
      </c>
      <c r="L145" s="112">
        <v>-91200</v>
      </c>
      <c r="M145" s="127">
        <v>-0.01</v>
      </c>
      <c r="N145" s="112">
        <v>6430200</v>
      </c>
      <c r="O145" s="173">
        <f t="shared" si="20"/>
        <v>0.9982302533532041</v>
      </c>
      <c r="P145" s="108">
        <f>Volume!K145</f>
        <v>515.1</v>
      </c>
      <c r="Q145" s="69">
        <f>Volume!J145</f>
        <v>486.9</v>
      </c>
      <c r="R145" s="237">
        <f t="shared" si="21"/>
        <v>313.641504</v>
      </c>
      <c r="S145" s="103">
        <f t="shared" si="22"/>
        <v>313.086438</v>
      </c>
      <c r="T145" s="109">
        <f t="shared" si="23"/>
        <v>6532800</v>
      </c>
      <c r="U145" s="103">
        <f t="shared" si="24"/>
        <v>-1.396032329169728</v>
      </c>
      <c r="V145" s="103">
        <f t="shared" si="25"/>
        <v>313.524648</v>
      </c>
      <c r="W145" s="103">
        <f t="shared" si="26"/>
        <v>0.116856</v>
      </c>
      <c r="X145" s="103">
        <f t="shared" si="27"/>
        <v>0</v>
      </c>
      <c r="Y145" s="103">
        <f t="shared" si="28"/>
        <v>336.504528</v>
      </c>
      <c r="Z145" s="237">
        <f t="shared" si="29"/>
        <v>-22.863023999999996</v>
      </c>
      <c r="AB145" s="77"/>
    </row>
    <row r="146" spans="1:28" s="58" customFormat="1" ht="15">
      <c r="A146" s="193" t="s">
        <v>223</v>
      </c>
      <c r="B146" s="164">
        <v>6286000</v>
      </c>
      <c r="C146" s="162">
        <v>-119000</v>
      </c>
      <c r="D146" s="170">
        <v>-0.02</v>
      </c>
      <c r="E146" s="164">
        <v>154000</v>
      </c>
      <c r="F146" s="112">
        <v>18200</v>
      </c>
      <c r="G146" s="170">
        <v>0.13</v>
      </c>
      <c r="H146" s="164">
        <v>11200</v>
      </c>
      <c r="I146" s="112">
        <v>1400</v>
      </c>
      <c r="J146" s="170">
        <v>0.14</v>
      </c>
      <c r="K146" s="164">
        <v>6451200</v>
      </c>
      <c r="L146" s="112">
        <v>-99400</v>
      </c>
      <c r="M146" s="127">
        <v>-0.02</v>
      </c>
      <c r="N146" s="112">
        <v>6438600</v>
      </c>
      <c r="O146" s="173">
        <f t="shared" si="20"/>
        <v>0.998046875</v>
      </c>
      <c r="P146" s="108">
        <f>Volume!K146</f>
        <v>124</v>
      </c>
      <c r="Q146" s="69">
        <f>Volume!J146</f>
        <v>117.25</v>
      </c>
      <c r="R146" s="237">
        <f t="shared" si="21"/>
        <v>75.64032</v>
      </c>
      <c r="S146" s="103">
        <f t="shared" si="22"/>
        <v>75.492585</v>
      </c>
      <c r="T146" s="109">
        <f t="shared" si="23"/>
        <v>6550600</v>
      </c>
      <c r="U146" s="103">
        <f t="shared" si="24"/>
        <v>-1.5174182517631973</v>
      </c>
      <c r="V146" s="103">
        <f t="shared" si="25"/>
        <v>73.70335</v>
      </c>
      <c r="W146" s="103">
        <f t="shared" si="26"/>
        <v>1.80565</v>
      </c>
      <c r="X146" s="103">
        <f t="shared" si="27"/>
        <v>0.13132</v>
      </c>
      <c r="Y146" s="103">
        <f t="shared" si="28"/>
        <v>81.22744</v>
      </c>
      <c r="Z146" s="237">
        <f t="shared" si="29"/>
        <v>-5.587119999999999</v>
      </c>
      <c r="AA146" s="78"/>
      <c r="AB146" s="77"/>
    </row>
    <row r="147" spans="1:28" s="7" customFormat="1" ht="15">
      <c r="A147" s="193" t="s">
        <v>294</v>
      </c>
      <c r="B147" s="164">
        <v>16181000</v>
      </c>
      <c r="C147" s="162">
        <v>-858000</v>
      </c>
      <c r="D147" s="170">
        <v>-0.05</v>
      </c>
      <c r="E147" s="164">
        <v>288200</v>
      </c>
      <c r="F147" s="112">
        <v>2200</v>
      </c>
      <c r="G147" s="170">
        <v>0.01</v>
      </c>
      <c r="H147" s="164">
        <v>24200</v>
      </c>
      <c r="I147" s="112">
        <v>2200</v>
      </c>
      <c r="J147" s="170">
        <v>0.1</v>
      </c>
      <c r="K147" s="164">
        <v>16493400</v>
      </c>
      <c r="L147" s="112">
        <v>-853600</v>
      </c>
      <c r="M147" s="127">
        <v>-0.05</v>
      </c>
      <c r="N147" s="112">
        <v>16423000</v>
      </c>
      <c r="O147" s="173">
        <f t="shared" si="20"/>
        <v>0.9957316259837268</v>
      </c>
      <c r="P147" s="108">
        <f>Volume!K147</f>
        <v>217.5</v>
      </c>
      <c r="Q147" s="69">
        <f>Volume!J147</f>
        <v>206.45</v>
      </c>
      <c r="R147" s="237">
        <f t="shared" si="21"/>
        <v>340.506243</v>
      </c>
      <c r="S147" s="103">
        <f t="shared" si="22"/>
        <v>339.052835</v>
      </c>
      <c r="T147" s="109">
        <f t="shared" si="23"/>
        <v>17347000</v>
      </c>
      <c r="U147" s="103">
        <f t="shared" si="24"/>
        <v>-4.9207355738744445</v>
      </c>
      <c r="V147" s="103">
        <f t="shared" si="25"/>
        <v>334.056745</v>
      </c>
      <c r="W147" s="103">
        <f t="shared" si="26"/>
        <v>5.949889</v>
      </c>
      <c r="X147" s="103">
        <f t="shared" si="27"/>
        <v>0.499609</v>
      </c>
      <c r="Y147" s="103">
        <f t="shared" si="28"/>
        <v>377.29725</v>
      </c>
      <c r="Z147" s="237">
        <f t="shared" si="29"/>
        <v>-36.791007000000036</v>
      </c>
      <c r="AB147" s="77"/>
    </row>
    <row r="148" spans="1:28" s="58" customFormat="1" ht="15">
      <c r="A148" s="193" t="s">
        <v>224</v>
      </c>
      <c r="B148" s="164">
        <v>8977500</v>
      </c>
      <c r="C148" s="162">
        <v>-526500</v>
      </c>
      <c r="D148" s="170">
        <v>-0.06</v>
      </c>
      <c r="E148" s="164">
        <v>124500</v>
      </c>
      <c r="F148" s="112">
        <v>55500</v>
      </c>
      <c r="G148" s="170">
        <v>0.8</v>
      </c>
      <c r="H148" s="164">
        <v>7500</v>
      </c>
      <c r="I148" s="112">
        <v>7500</v>
      </c>
      <c r="J148" s="170">
        <v>0</v>
      </c>
      <c r="K148" s="164">
        <v>9109500</v>
      </c>
      <c r="L148" s="112">
        <v>-463500</v>
      </c>
      <c r="M148" s="127">
        <v>-0.05</v>
      </c>
      <c r="N148" s="112">
        <v>8875500</v>
      </c>
      <c r="O148" s="173">
        <f t="shared" si="20"/>
        <v>0.974312530874362</v>
      </c>
      <c r="P148" s="108">
        <f>Volume!K148</f>
        <v>283.9</v>
      </c>
      <c r="Q148" s="69">
        <f>Volume!J148</f>
        <v>264.7</v>
      </c>
      <c r="R148" s="237">
        <f t="shared" si="21"/>
        <v>241.128465</v>
      </c>
      <c r="S148" s="103">
        <f t="shared" si="22"/>
        <v>234.934485</v>
      </c>
      <c r="T148" s="109">
        <f t="shared" si="23"/>
        <v>9573000</v>
      </c>
      <c r="U148" s="103">
        <f t="shared" si="24"/>
        <v>-4.84174240050141</v>
      </c>
      <c r="V148" s="103">
        <f t="shared" si="25"/>
        <v>237.634425</v>
      </c>
      <c r="W148" s="103">
        <f t="shared" si="26"/>
        <v>3.295515</v>
      </c>
      <c r="X148" s="103">
        <f t="shared" si="27"/>
        <v>0.198525</v>
      </c>
      <c r="Y148" s="103">
        <f t="shared" si="28"/>
        <v>271.77747</v>
      </c>
      <c r="Z148" s="237">
        <f t="shared" si="29"/>
        <v>-30.64900499999999</v>
      </c>
      <c r="AA148" s="78"/>
      <c r="AB148" s="77"/>
    </row>
    <row r="149" spans="1:28" s="58" customFormat="1" ht="15">
      <c r="A149" s="193" t="s">
        <v>416</v>
      </c>
      <c r="B149" s="164">
        <v>915750</v>
      </c>
      <c r="C149" s="162">
        <v>-7150</v>
      </c>
      <c r="D149" s="170">
        <v>-0.01</v>
      </c>
      <c r="E149" s="164">
        <v>0</v>
      </c>
      <c r="F149" s="112">
        <v>0</v>
      </c>
      <c r="G149" s="170">
        <v>0</v>
      </c>
      <c r="H149" s="164">
        <v>0</v>
      </c>
      <c r="I149" s="112">
        <v>0</v>
      </c>
      <c r="J149" s="170">
        <v>0</v>
      </c>
      <c r="K149" s="164">
        <v>915750</v>
      </c>
      <c r="L149" s="112">
        <v>-7150</v>
      </c>
      <c r="M149" s="127">
        <v>-0.01</v>
      </c>
      <c r="N149" s="112">
        <v>915200</v>
      </c>
      <c r="O149" s="173">
        <f t="shared" si="20"/>
        <v>0.9993993993993994</v>
      </c>
      <c r="P149" s="108">
        <f>Volume!K149</f>
        <v>567.35</v>
      </c>
      <c r="Q149" s="69">
        <f>Volume!J149</f>
        <v>541.55</v>
      </c>
      <c r="R149" s="237">
        <f t="shared" si="21"/>
        <v>49.59244124999999</v>
      </c>
      <c r="S149" s="103">
        <f t="shared" si="22"/>
        <v>49.562656</v>
      </c>
      <c r="T149" s="109">
        <f t="shared" si="23"/>
        <v>922900</v>
      </c>
      <c r="U149" s="103">
        <f t="shared" si="24"/>
        <v>-0.7747318235995232</v>
      </c>
      <c r="V149" s="103">
        <f t="shared" si="25"/>
        <v>49.59244124999999</v>
      </c>
      <c r="W149" s="103">
        <f t="shared" si="26"/>
        <v>0</v>
      </c>
      <c r="X149" s="103">
        <f t="shared" si="27"/>
        <v>0</v>
      </c>
      <c r="Y149" s="103">
        <f t="shared" si="28"/>
        <v>52.3607315</v>
      </c>
      <c r="Z149" s="237">
        <f t="shared" si="29"/>
        <v>-2.768290250000007</v>
      </c>
      <c r="AA149" s="78"/>
      <c r="AB149" s="77"/>
    </row>
    <row r="150" spans="1:28" s="58" customFormat="1" ht="15">
      <c r="A150" s="193" t="s">
        <v>225</v>
      </c>
      <c r="B150" s="164">
        <v>7632800</v>
      </c>
      <c r="C150" s="162">
        <v>-380800</v>
      </c>
      <c r="D150" s="170">
        <v>-0.05</v>
      </c>
      <c r="E150" s="164">
        <v>602400</v>
      </c>
      <c r="F150" s="112">
        <v>20000</v>
      </c>
      <c r="G150" s="170">
        <v>0.03</v>
      </c>
      <c r="H150" s="164">
        <v>91200</v>
      </c>
      <c r="I150" s="112">
        <v>23200</v>
      </c>
      <c r="J150" s="170">
        <v>0.34</v>
      </c>
      <c r="K150" s="164">
        <v>8326400</v>
      </c>
      <c r="L150" s="112">
        <v>-337600</v>
      </c>
      <c r="M150" s="127">
        <v>-0.04</v>
      </c>
      <c r="N150" s="112">
        <v>8265600</v>
      </c>
      <c r="O150" s="173">
        <f t="shared" si="20"/>
        <v>0.9926979246733282</v>
      </c>
      <c r="P150" s="108">
        <f>Volume!K150</f>
        <v>390</v>
      </c>
      <c r="Q150" s="69">
        <f>Volume!J150</f>
        <v>367.4</v>
      </c>
      <c r="R150" s="237">
        <f t="shared" si="21"/>
        <v>305.911936</v>
      </c>
      <c r="S150" s="103">
        <f t="shared" si="22"/>
        <v>303.678144</v>
      </c>
      <c r="T150" s="109">
        <f t="shared" si="23"/>
        <v>8664000</v>
      </c>
      <c r="U150" s="103">
        <f t="shared" si="24"/>
        <v>-3.896583564173592</v>
      </c>
      <c r="V150" s="103">
        <f t="shared" si="25"/>
        <v>280.429072</v>
      </c>
      <c r="W150" s="103">
        <f t="shared" si="26"/>
        <v>22.132176</v>
      </c>
      <c r="X150" s="103">
        <f t="shared" si="27"/>
        <v>3.3506879999999994</v>
      </c>
      <c r="Y150" s="103">
        <f t="shared" si="28"/>
        <v>337.896</v>
      </c>
      <c r="Z150" s="237">
        <f t="shared" si="29"/>
        <v>-31.98406399999999</v>
      </c>
      <c r="AA150" s="78"/>
      <c r="AB150" s="77"/>
    </row>
    <row r="151" spans="1:28" s="58" customFormat="1" ht="15">
      <c r="A151" s="193" t="s">
        <v>232</v>
      </c>
      <c r="B151" s="164">
        <v>21653800</v>
      </c>
      <c r="C151" s="162">
        <v>548800</v>
      </c>
      <c r="D151" s="170">
        <v>0.03</v>
      </c>
      <c r="E151" s="164">
        <v>2082500</v>
      </c>
      <c r="F151" s="112">
        <v>451500</v>
      </c>
      <c r="G151" s="170">
        <v>0.28</v>
      </c>
      <c r="H151" s="164">
        <v>249900</v>
      </c>
      <c r="I151" s="112">
        <v>44100</v>
      </c>
      <c r="J151" s="170">
        <v>0.21</v>
      </c>
      <c r="K151" s="164">
        <v>23986200</v>
      </c>
      <c r="L151" s="112">
        <v>1044400</v>
      </c>
      <c r="M151" s="127">
        <v>0.05</v>
      </c>
      <c r="N151" s="112">
        <v>23793700</v>
      </c>
      <c r="O151" s="173">
        <f t="shared" si="20"/>
        <v>0.9919745520340862</v>
      </c>
      <c r="P151" s="108">
        <f>Volume!K151</f>
        <v>559</v>
      </c>
      <c r="Q151" s="69">
        <f>Volume!J151</f>
        <v>530.8</v>
      </c>
      <c r="R151" s="237">
        <f t="shared" si="21"/>
        <v>1273.1874959999998</v>
      </c>
      <c r="S151" s="103">
        <f t="shared" si="22"/>
        <v>1262.969596</v>
      </c>
      <c r="T151" s="109">
        <f t="shared" si="23"/>
        <v>22941800</v>
      </c>
      <c r="U151" s="103">
        <f t="shared" si="24"/>
        <v>4.5523890889119425</v>
      </c>
      <c r="V151" s="103">
        <f t="shared" si="25"/>
        <v>1149.3837039999999</v>
      </c>
      <c r="W151" s="103">
        <f t="shared" si="26"/>
        <v>110.5391</v>
      </c>
      <c r="X151" s="103">
        <f t="shared" si="27"/>
        <v>13.264691999999998</v>
      </c>
      <c r="Y151" s="103">
        <f t="shared" si="28"/>
        <v>1282.44662</v>
      </c>
      <c r="Z151" s="237">
        <f t="shared" si="29"/>
        <v>-9.259124000000156</v>
      </c>
      <c r="AA151" s="78"/>
      <c r="AB151" s="77"/>
    </row>
    <row r="152" spans="1:28" s="58" customFormat="1" ht="15">
      <c r="A152" s="193" t="s">
        <v>98</v>
      </c>
      <c r="B152" s="164">
        <v>11559900</v>
      </c>
      <c r="C152" s="162">
        <v>-54450</v>
      </c>
      <c r="D152" s="170">
        <v>0</v>
      </c>
      <c r="E152" s="164">
        <v>581900</v>
      </c>
      <c r="F152" s="112">
        <v>69850</v>
      </c>
      <c r="G152" s="170">
        <v>0.14</v>
      </c>
      <c r="H152" s="164">
        <v>28050</v>
      </c>
      <c r="I152" s="112">
        <v>3300</v>
      </c>
      <c r="J152" s="170">
        <v>0.13</v>
      </c>
      <c r="K152" s="164">
        <v>12169850</v>
      </c>
      <c r="L152" s="112">
        <v>18700</v>
      </c>
      <c r="M152" s="127">
        <v>0</v>
      </c>
      <c r="N152" s="112">
        <v>12129150</v>
      </c>
      <c r="O152" s="173">
        <f t="shared" si="20"/>
        <v>0.996655669543996</v>
      </c>
      <c r="P152" s="108">
        <f>Volume!K152</f>
        <v>793.8</v>
      </c>
      <c r="Q152" s="69">
        <f>Volume!J152</f>
        <v>737.4</v>
      </c>
      <c r="R152" s="237">
        <f t="shared" si="21"/>
        <v>897.404739</v>
      </c>
      <c r="S152" s="103">
        <f t="shared" si="22"/>
        <v>894.403521</v>
      </c>
      <c r="T152" s="109">
        <f t="shared" si="23"/>
        <v>12151150</v>
      </c>
      <c r="U152" s="103">
        <f t="shared" si="24"/>
        <v>0.1538948988367356</v>
      </c>
      <c r="V152" s="103">
        <f t="shared" si="25"/>
        <v>852.427026</v>
      </c>
      <c r="W152" s="103">
        <f t="shared" si="26"/>
        <v>42.909306</v>
      </c>
      <c r="X152" s="103">
        <f t="shared" si="27"/>
        <v>2.068407</v>
      </c>
      <c r="Y152" s="103">
        <f t="shared" si="28"/>
        <v>964.558287</v>
      </c>
      <c r="Z152" s="237">
        <f t="shared" si="29"/>
        <v>-67.153548</v>
      </c>
      <c r="AA152" s="78"/>
      <c r="AB152" s="77"/>
    </row>
    <row r="153" spans="1:28" s="58" customFormat="1" ht="15">
      <c r="A153" s="193" t="s">
        <v>149</v>
      </c>
      <c r="B153" s="164">
        <v>6429500</v>
      </c>
      <c r="C153" s="162">
        <v>-193600</v>
      </c>
      <c r="D153" s="170">
        <v>-0.03</v>
      </c>
      <c r="E153" s="164">
        <v>721600</v>
      </c>
      <c r="F153" s="112">
        <v>164450</v>
      </c>
      <c r="G153" s="170">
        <v>0.3</v>
      </c>
      <c r="H153" s="164">
        <v>122100</v>
      </c>
      <c r="I153" s="112">
        <v>15950</v>
      </c>
      <c r="J153" s="170">
        <v>0.15</v>
      </c>
      <c r="K153" s="164">
        <v>7273200</v>
      </c>
      <c r="L153" s="112">
        <v>-13200</v>
      </c>
      <c r="M153" s="127">
        <v>0</v>
      </c>
      <c r="N153" s="112">
        <v>7246250</v>
      </c>
      <c r="O153" s="173">
        <f t="shared" si="20"/>
        <v>0.9962946158499697</v>
      </c>
      <c r="P153" s="108">
        <f>Volume!K153</f>
        <v>1202.7</v>
      </c>
      <c r="Q153" s="69">
        <f>Volume!J153</f>
        <v>1109.85</v>
      </c>
      <c r="R153" s="237">
        <f t="shared" si="21"/>
        <v>807.2161019999999</v>
      </c>
      <c r="S153" s="103">
        <f t="shared" si="22"/>
        <v>804.2250562499999</v>
      </c>
      <c r="T153" s="109">
        <f t="shared" si="23"/>
        <v>7286400</v>
      </c>
      <c r="U153" s="103">
        <f t="shared" si="24"/>
        <v>-0.18115942028985507</v>
      </c>
      <c r="V153" s="103">
        <f t="shared" si="25"/>
        <v>713.5780574999999</v>
      </c>
      <c r="W153" s="103">
        <f t="shared" si="26"/>
        <v>80.08677599999999</v>
      </c>
      <c r="X153" s="103">
        <f t="shared" si="27"/>
        <v>13.5512685</v>
      </c>
      <c r="Y153" s="103">
        <f t="shared" si="28"/>
        <v>876.335328</v>
      </c>
      <c r="Z153" s="237">
        <f t="shared" si="29"/>
        <v>-69.11922600000014</v>
      </c>
      <c r="AA153" s="78"/>
      <c r="AB153" s="77"/>
    </row>
    <row r="154" spans="1:28" s="7" customFormat="1" ht="15">
      <c r="A154" s="193" t="s">
        <v>201</v>
      </c>
      <c r="B154" s="164">
        <v>12066300</v>
      </c>
      <c r="C154" s="162">
        <v>739500</v>
      </c>
      <c r="D154" s="170">
        <v>0.07</v>
      </c>
      <c r="E154" s="164">
        <v>2806650</v>
      </c>
      <c r="F154" s="112">
        <v>587400</v>
      </c>
      <c r="G154" s="170">
        <v>0.26</v>
      </c>
      <c r="H154" s="164">
        <v>745050</v>
      </c>
      <c r="I154" s="112">
        <v>124800</v>
      </c>
      <c r="J154" s="170">
        <v>0.2</v>
      </c>
      <c r="K154" s="164">
        <v>15618000</v>
      </c>
      <c r="L154" s="112">
        <v>1451700</v>
      </c>
      <c r="M154" s="127">
        <v>0.1</v>
      </c>
      <c r="N154" s="112">
        <v>15429600</v>
      </c>
      <c r="O154" s="173">
        <f t="shared" si="20"/>
        <v>0.9879369957741068</v>
      </c>
      <c r="P154" s="108">
        <f>Volume!K154</f>
        <v>1893.5</v>
      </c>
      <c r="Q154" s="69">
        <f>Volume!J154</f>
        <v>1797.75</v>
      </c>
      <c r="R154" s="237">
        <f t="shared" si="21"/>
        <v>2807.72595</v>
      </c>
      <c r="S154" s="103">
        <f t="shared" si="22"/>
        <v>2773.85634</v>
      </c>
      <c r="T154" s="109">
        <f t="shared" si="23"/>
        <v>14166300</v>
      </c>
      <c r="U154" s="103">
        <f t="shared" si="24"/>
        <v>10.247559348594905</v>
      </c>
      <c r="V154" s="103">
        <f t="shared" si="25"/>
        <v>2169.2190825</v>
      </c>
      <c r="W154" s="103">
        <f t="shared" si="26"/>
        <v>504.56550375</v>
      </c>
      <c r="X154" s="103">
        <f t="shared" si="27"/>
        <v>133.94136375</v>
      </c>
      <c r="Y154" s="103">
        <f t="shared" si="28"/>
        <v>2682.388905</v>
      </c>
      <c r="Z154" s="237">
        <f t="shared" si="29"/>
        <v>125.33704500000022</v>
      </c>
      <c r="AB154" s="77"/>
    </row>
    <row r="155" spans="1:28" s="7" customFormat="1" ht="15">
      <c r="A155" s="193" t="s">
        <v>295</v>
      </c>
      <c r="B155" s="164">
        <v>1768000</v>
      </c>
      <c r="C155" s="162">
        <v>-131000</v>
      </c>
      <c r="D155" s="170">
        <v>-0.07</v>
      </c>
      <c r="E155" s="164">
        <v>3000</v>
      </c>
      <c r="F155" s="112">
        <v>1000</v>
      </c>
      <c r="G155" s="170">
        <v>0.5</v>
      </c>
      <c r="H155" s="164">
        <v>0</v>
      </c>
      <c r="I155" s="112">
        <v>0</v>
      </c>
      <c r="J155" s="170">
        <v>0</v>
      </c>
      <c r="K155" s="164">
        <v>1771000</v>
      </c>
      <c r="L155" s="112">
        <v>-130000</v>
      </c>
      <c r="M155" s="127">
        <v>-0.07</v>
      </c>
      <c r="N155" s="112">
        <v>1738000</v>
      </c>
      <c r="O155" s="173">
        <f t="shared" si="20"/>
        <v>0.9813664596273292</v>
      </c>
      <c r="P155" s="108">
        <f>Volume!K155</f>
        <v>625.15</v>
      </c>
      <c r="Q155" s="69">
        <f>Volume!J155</f>
        <v>588.25</v>
      </c>
      <c r="R155" s="237">
        <f t="shared" si="21"/>
        <v>104.179075</v>
      </c>
      <c r="S155" s="103">
        <f t="shared" si="22"/>
        <v>102.23785</v>
      </c>
      <c r="T155" s="109">
        <f t="shared" si="23"/>
        <v>1901000</v>
      </c>
      <c r="U155" s="103">
        <f t="shared" si="24"/>
        <v>-6.83850604944766</v>
      </c>
      <c r="V155" s="103">
        <f t="shared" si="25"/>
        <v>104.0026</v>
      </c>
      <c r="W155" s="103">
        <f t="shared" si="26"/>
        <v>0.176475</v>
      </c>
      <c r="X155" s="103">
        <f t="shared" si="27"/>
        <v>0</v>
      </c>
      <c r="Y155" s="103">
        <f t="shared" si="28"/>
        <v>118.841015</v>
      </c>
      <c r="Z155" s="237">
        <f t="shared" si="29"/>
        <v>-14.661940000000001</v>
      </c>
      <c r="AB155" s="77"/>
    </row>
    <row r="156" spans="1:28" s="7" customFormat="1" ht="15">
      <c r="A156" s="193" t="s">
        <v>417</v>
      </c>
      <c r="B156" s="164">
        <v>67703350</v>
      </c>
      <c r="C156" s="162">
        <v>-4468750</v>
      </c>
      <c r="D156" s="170">
        <v>-0.06</v>
      </c>
      <c r="E156" s="164">
        <v>12576850</v>
      </c>
      <c r="F156" s="112">
        <v>3224650</v>
      </c>
      <c r="G156" s="170">
        <v>0.34</v>
      </c>
      <c r="H156" s="164">
        <v>1794650</v>
      </c>
      <c r="I156" s="112">
        <v>550550</v>
      </c>
      <c r="J156" s="170">
        <v>0.44</v>
      </c>
      <c r="K156" s="164">
        <v>82074850</v>
      </c>
      <c r="L156" s="112">
        <v>-693550</v>
      </c>
      <c r="M156" s="127">
        <v>-0.01</v>
      </c>
      <c r="N156" s="112">
        <v>80759250</v>
      </c>
      <c r="O156" s="173">
        <f t="shared" si="20"/>
        <v>0.9839707291575921</v>
      </c>
      <c r="P156" s="108">
        <f>Volume!K156</f>
        <v>44.05</v>
      </c>
      <c r="Q156" s="69">
        <f>Volume!J156</f>
        <v>41.55</v>
      </c>
      <c r="R156" s="237">
        <f t="shared" si="21"/>
        <v>341.02100175</v>
      </c>
      <c r="S156" s="103">
        <f t="shared" si="22"/>
        <v>335.55468375</v>
      </c>
      <c r="T156" s="109">
        <f t="shared" si="23"/>
        <v>82768400</v>
      </c>
      <c r="U156" s="103">
        <f t="shared" si="24"/>
        <v>-0.8379405666897028</v>
      </c>
      <c r="V156" s="103">
        <f t="shared" si="25"/>
        <v>281.30741925</v>
      </c>
      <c r="W156" s="103">
        <f t="shared" si="26"/>
        <v>52.25681175</v>
      </c>
      <c r="X156" s="103">
        <f t="shared" si="27"/>
        <v>7.45677075</v>
      </c>
      <c r="Y156" s="103">
        <f t="shared" si="28"/>
        <v>364.594802</v>
      </c>
      <c r="Z156" s="237">
        <f t="shared" si="29"/>
        <v>-23.573800250000033</v>
      </c>
      <c r="AB156" s="77"/>
    </row>
    <row r="157" spans="1:28" s="7" customFormat="1" ht="15">
      <c r="A157" s="193" t="s">
        <v>418</v>
      </c>
      <c r="B157" s="164">
        <v>553500</v>
      </c>
      <c r="C157" s="162">
        <v>-50400</v>
      </c>
      <c r="D157" s="170">
        <v>-0.08</v>
      </c>
      <c r="E157" s="164">
        <v>6750</v>
      </c>
      <c r="F157" s="112">
        <v>5400</v>
      </c>
      <c r="G157" s="170">
        <v>4</v>
      </c>
      <c r="H157" s="164">
        <v>450</v>
      </c>
      <c r="I157" s="112">
        <v>0</v>
      </c>
      <c r="J157" s="170">
        <v>0</v>
      </c>
      <c r="K157" s="164">
        <v>560700</v>
      </c>
      <c r="L157" s="112">
        <v>-45000</v>
      </c>
      <c r="M157" s="127">
        <v>-0.07</v>
      </c>
      <c r="N157" s="112">
        <v>556200</v>
      </c>
      <c r="O157" s="173">
        <f t="shared" si="20"/>
        <v>0.9919743178170144</v>
      </c>
      <c r="P157" s="108">
        <f>Volume!K157</f>
        <v>495.1</v>
      </c>
      <c r="Q157" s="69">
        <f>Volume!J157</f>
        <v>473.95</v>
      </c>
      <c r="R157" s="237">
        <f t="shared" si="21"/>
        <v>26.5743765</v>
      </c>
      <c r="S157" s="103">
        <f t="shared" si="22"/>
        <v>26.361099</v>
      </c>
      <c r="T157" s="109">
        <f t="shared" si="23"/>
        <v>605700</v>
      </c>
      <c r="U157" s="103">
        <f t="shared" si="24"/>
        <v>-7.429420505200595</v>
      </c>
      <c r="V157" s="103">
        <f t="shared" si="25"/>
        <v>26.2331325</v>
      </c>
      <c r="W157" s="103">
        <f t="shared" si="26"/>
        <v>0.31991625</v>
      </c>
      <c r="X157" s="103">
        <f t="shared" si="27"/>
        <v>0.02132775</v>
      </c>
      <c r="Y157" s="103">
        <f t="shared" si="28"/>
        <v>29.988207</v>
      </c>
      <c r="Z157" s="237">
        <f t="shared" si="29"/>
        <v>-3.4138304999999995</v>
      </c>
      <c r="AB157" s="77"/>
    </row>
    <row r="158" spans="1:28" s="58" customFormat="1" ht="13.5" customHeight="1">
      <c r="A158" s="193" t="s">
        <v>214</v>
      </c>
      <c r="B158" s="164">
        <v>66752100</v>
      </c>
      <c r="C158" s="162">
        <v>2542650</v>
      </c>
      <c r="D158" s="170">
        <v>0.04</v>
      </c>
      <c r="E158" s="164">
        <v>8904300</v>
      </c>
      <c r="F158" s="112">
        <v>1748700</v>
      </c>
      <c r="G158" s="170">
        <v>0.24</v>
      </c>
      <c r="H158" s="164">
        <v>2127250</v>
      </c>
      <c r="I158" s="112">
        <v>532650</v>
      </c>
      <c r="J158" s="170">
        <v>0.33</v>
      </c>
      <c r="K158" s="164">
        <v>77783650</v>
      </c>
      <c r="L158" s="112">
        <v>4824000</v>
      </c>
      <c r="M158" s="127">
        <v>0.07</v>
      </c>
      <c r="N158" s="112">
        <v>75371650</v>
      </c>
      <c r="O158" s="173">
        <f t="shared" si="20"/>
        <v>0.9689909126146691</v>
      </c>
      <c r="P158" s="108">
        <f>Volume!K158</f>
        <v>111.65</v>
      </c>
      <c r="Q158" s="69">
        <f>Volume!J158</f>
        <v>107.55</v>
      </c>
      <c r="R158" s="237">
        <f t="shared" si="21"/>
        <v>836.56315575</v>
      </c>
      <c r="S158" s="103">
        <f t="shared" si="22"/>
        <v>810.62209575</v>
      </c>
      <c r="T158" s="109">
        <f t="shared" si="23"/>
        <v>72959650</v>
      </c>
      <c r="U158" s="103">
        <f t="shared" si="24"/>
        <v>6.61187382340787</v>
      </c>
      <c r="V158" s="103">
        <f t="shared" si="25"/>
        <v>717.9188355</v>
      </c>
      <c r="W158" s="103">
        <f t="shared" si="26"/>
        <v>95.7657465</v>
      </c>
      <c r="X158" s="103">
        <f t="shared" si="27"/>
        <v>22.87857375</v>
      </c>
      <c r="Y158" s="103">
        <f t="shared" si="28"/>
        <v>814.59449225</v>
      </c>
      <c r="Z158" s="237">
        <f t="shared" si="29"/>
        <v>21.968663499999934</v>
      </c>
      <c r="AA158" s="78"/>
      <c r="AB158" s="77"/>
    </row>
    <row r="159" spans="1:28" s="7" customFormat="1" ht="15">
      <c r="A159" s="193" t="s">
        <v>233</v>
      </c>
      <c r="B159" s="164">
        <v>31598100</v>
      </c>
      <c r="C159" s="162">
        <v>3553200</v>
      </c>
      <c r="D159" s="170">
        <v>0.13</v>
      </c>
      <c r="E159" s="164">
        <v>3663900</v>
      </c>
      <c r="F159" s="112">
        <v>475200</v>
      </c>
      <c r="G159" s="170">
        <v>0.15</v>
      </c>
      <c r="H159" s="164">
        <v>445500</v>
      </c>
      <c r="I159" s="112">
        <v>59400</v>
      </c>
      <c r="J159" s="170">
        <v>0.15</v>
      </c>
      <c r="K159" s="164">
        <v>35707500</v>
      </c>
      <c r="L159" s="112">
        <v>4087800</v>
      </c>
      <c r="M159" s="127">
        <v>0.13</v>
      </c>
      <c r="N159" s="112">
        <v>35310600</v>
      </c>
      <c r="O159" s="173">
        <f t="shared" si="20"/>
        <v>0.9888846880907373</v>
      </c>
      <c r="P159" s="108">
        <f>Volume!K159</f>
        <v>150.35</v>
      </c>
      <c r="Q159" s="69">
        <f>Volume!J159</f>
        <v>144.45</v>
      </c>
      <c r="R159" s="237">
        <f t="shared" si="21"/>
        <v>515.7948375</v>
      </c>
      <c r="S159" s="103">
        <f t="shared" si="22"/>
        <v>510.061617</v>
      </c>
      <c r="T159" s="109">
        <f t="shared" si="23"/>
        <v>31619700</v>
      </c>
      <c r="U159" s="103">
        <f t="shared" si="24"/>
        <v>12.928016394842457</v>
      </c>
      <c r="V159" s="103">
        <f t="shared" si="25"/>
        <v>456.4345545</v>
      </c>
      <c r="W159" s="103">
        <f t="shared" si="26"/>
        <v>52.92503549999999</v>
      </c>
      <c r="X159" s="103">
        <f t="shared" si="27"/>
        <v>6.435247499999999</v>
      </c>
      <c r="Y159" s="103">
        <f t="shared" si="28"/>
        <v>475.4021895</v>
      </c>
      <c r="Z159" s="237">
        <f t="shared" si="29"/>
        <v>40.39264799999995</v>
      </c>
      <c r="AB159" s="77"/>
    </row>
    <row r="160" spans="1:28" s="7" customFormat="1" ht="15">
      <c r="A160" s="193" t="s">
        <v>202</v>
      </c>
      <c r="B160" s="164">
        <v>10180800</v>
      </c>
      <c r="C160" s="162">
        <v>351600</v>
      </c>
      <c r="D160" s="170">
        <v>0.04</v>
      </c>
      <c r="E160" s="164">
        <v>470400</v>
      </c>
      <c r="F160" s="112">
        <v>46200</v>
      </c>
      <c r="G160" s="170">
        <v>0.11</v>
      </c>
      <c r="H160" s="164">
        <v>90000</v>
      </c>
      <c r="I160" s="112">
        <v>10800</v>
      </c>
      <c r="J160" s="170">
        <v>0.14</v>
      </c>
      <c r="K160" s="164">
        <v>10741200</v>
      </c>
      <c r="L160" s="112">
        <v>408600</v>
      </c>
      <c r="M160" s="127">
        <v>0.04</v>
      </c>
      <c r="N160" s="112">
        <v>10692600</v>
      </c>
      <c r="O160" s="173">
        <f t="shared" si="20"/>
        <v>0.9954753658809071</v>
      </c>
      <c r="P160" s="108">
        <f>Volume!K160</f>
        <v>480.5</v>
      </c>
      <c r="Q160" s="69">
        <f>Volume!J160</f>
        <v>470.2</v>
      </c>
      <c r="R160" s="237">
        <f t="shared" si="21"/>
        <v>505.051224</v>
      </c>
      <c r="S160" s="103">
        <f t="shared" si="22"/>
        <v>502.766052</v>
      </c>
      <c r="T160" s="109">
        <f t="shared" si="23"/>
        <v>10332600</v>
      </c>
      <c r="U160" s="103">
        <f t="shared" si="24"/>
        <v>3.954474188490796</v>
      </c>
      <c r="V160" s="103">
        <f t="shared" si="25"/>
        <v>478.701216</v>
      </c>
      <c r="W160" s="103">
        <f t="shared" si="26"/>
        <v>22.118208</v>
      </c>
      <c r="X160" s="103">
        <f t="shared" si="27"/>
        <v>4.2318</v>
      </c>
      <c r="Y160" s="103">
        <f t="shared" si="28"/>
        <v>496.48143</v>
      </c>
      <c r="Z160" s="237">
        <f t="shared" si="29"/>
        <v>8.569794000000002</v>
      </c>
      <c r="AB160" s="77"/>
    </row>
    <row r="161" spans="1:28" s="7" customFormat="1" ht="15">
      <c r="A161" s="193" t="s">
        <v>203</v>
      </c>
      <c r="B161" s="164">
        <v>9871000</v>
      </c>
      <c r="C161" s="162">
        <v>-1142250</v>
      </c>
      <c r="D161" s="170">
        <v>-0.1</v>
      </c>
      <c r="E161" s="164">
        <v>658000</v>
      </c>
      <c r="F161" s="112">
        <v>128500</v>
      </c>
      <c r="G161" s="170">
        <v>0.24</v>
      </c>
      <c r="H161" s="164">
        <v>326000</v>
      </c>
      <c r="I161" s="112">
        <v>12500</v>
      </c>
      <c r="J161" s="170">
        <v>0.04</v>
      </c>
      <c r="K161" s="164">
        <v>10855000</v>
      </c>
      <c r="L161" s="112">
        <v>-1001250</v>
      </c>
      <c r="M161" s="127">
        <v>-0.08</v>
      </c>
      <c r="N161" s="112">
        <v>10789000</v>
      </c>
      <c r="O161" s="173">
        <f t="shared" si="20"/>
        <v>0.9939198526024874</v>
      </c>
      <c r="P161" s="108">
        <f>Volume!K161</f>
        <v>1623.85</v>
      </c>
      <c r="Q161" s="69">
        <f>Volume!J161</f>
        <v>1548.05</v>
      </c>
      <c r="R161" s="237">
        <f t="shared" si="21"/>
        <v>1680.408275</v>
      </c>
      <c r="S161" s="103">
        <f t="shared" si="22"/>
        <v>1670.191145</v>
      </c>
      <c r="T161" s="109">
        <f t="shared" si="23"/>
        <v>11856250</v>
      </c>
      <c r="U161" s="103">
        <f t="shared" si="24"/>
        <v>-8.444913020558777</v>
      </c>
      <c r="V161" s="103">
        <f t="shared" si="25"/>
        <v>1528.080155</v>
      </c>
      <c r="W161" s="103">
        <f t="shared" si="26"/>
        <v>101.86169</v>
      </c>
      <c r="X161" s="103">
        <f t="shared" si="27"/>
        <v>50.46643</v>
      </c>
      <c r="Y161" s="103">
        <f t="shared" si="28"/>
        <v>1925.27715625</v>
      </c>
      <c r="Z161" s="237">
        <f t="shared" si="29"/>
        <v>-244.86888124999996</v>
      </c>
      <c r="AB161" s="77"/>
    </row>
    <row r="162" spans="1:28" s="58" customFormat="1" ht="14.25" customHeight="1">
      <c r="A162" s="193" t="s">
        <v>37</v>
      </c>
      <c r="B162" s="164">
        <v>1244800</v>
      </c>
      <c r="C162" s="162">
        <v>78400</v>
      </c>
      <c r="D162" s="170">
        <v>0.07</v>
      </c>
      <c r="E162" s="164">
        <v>28800</v>
      </c>
      <c r="F162" s="112">
        <v>1600</v>
      </c>
      <c r="G162" s="170">
        <v>0.06</v>
      </c>
      <c r="H162" s="164">
        <v>1600</v>
      </c>
      <c r="I162" s="112">
        <v>1600</v>
      </c>
      <c r="J162" s="170">
        <v>0</v>
      </c>
      <c r="K162" s="164">
        <v>1275200</v>
      </c>
      <c r="L162" s="112">
        <v>81600</v>
      </c>
      <c r="M162" s="127">
        <v>0.07</v>
      </c>
      <c r="N162" s="112">
        <v>1275200</v>
      </c>
      <c r="O162" s="173">
        <f t="shared" si="20"/>
        <v>1</v>
      </c>
      <c r="P162" s="108">
        <f>Volume!K162</f>
        <v>208.95</v>
      </c>
      <c r="Q162" s="69">
        <f>Volume!J162</f>
        <v>196.65</v>
      </c>
      <c r="R162" s="237">
        <f t="shared" si="21"/>
        <v>25.076808</v>
      </c>
      <c r="S162" s="103">
        <f t="shared" si="22"/>
        <v>25.076808</v>
      </c>
      <c r="T162" s="109">
        <f t="shared" si="23"/>
        <v>1193600</v>
      </c>
      <c r="U162" s="103">
        <f t="shared" si="24"/>
        <v>6.8364611260053625</v>
      </c>
      <c r="V162" s="103">
        <f t="shared" si="25"/>
        <v>24.478992</v>
      </c>
      <c r="W162" s="103">
        <f t="shared" si="26"/>
        <v>0.566352</v>
      </c>
      <c r="X162" s="103">
        <f t="shared" si="27"/>
        <v>0.031464</v>
      </c>
      <c r="Y162" s="103">
        <f t="shared" si="28"/>
        <v>24.940272</v>
      </c>
      <c r="Z162" s="237">
        <f t="shared" si="29"/>
        <v>0.13653599999999955</v>
      </c>
      <c r="AA162" s="78"/>
      <c r="AB162" s="77"/>
    </row>
    <row r="163" spans="1:28" s="58" customFormat="1" ht="14.25" customHeight="1">
      <c r="A163" s="193" t="s">
        <v>296</v>
      </c>
      <c r="B163" s="164">
        <v>1105650</v>
      </c>
      <c r="C163" s="162">
        <v>17100</v>
      </c>
      <c r="D163" s="170">
        <v>0.02</v>
      </c>
      <c r="E163" s="164">
        <v>3900</v>
      </c>
      <c r="F163" s="112">
        <v>600</v>
      </c>
      <c r="G163" s="170">
        <v>0.18</v>
      </c>
      <c r="H163" s="164">
        <v>300</v>
      </c>
      <c r="I163" s="112">
        <v>300</v>
      </c>
      <c r="J163" s="170">
        <v>0</v>
      </c>
      <c r="K163" s="164">
        <v>1109850</v>
      </c>
      <c r="L163" s="112">
        <v>18000</v>
      </c>
      <c r="M163" s="127">
        <v>0.02</v>
      </c>
      <c r="N163" s="112">
        <v>953550</v>
      </c>
      <c r="O163" s="173">
        <f t="shared" si="20"/>
        <v>0.859170158129477</v>
      </c>
      <c r="P163" s="108">
        <f>Volume!K163</f>
        <v>1801.1</v>
      </c>
      <c r="Q163" s="69">
        <f>Volume!J163</f>
        <v>1771.3</v>
      </c>
      <c r="R163" s="237">
        <f t="shared" si="21"/>
        <v>196.5877305</v>
      </c>
      <c r="S163" s="103">
        <f t="shared" si="22"/>
        <v>168.9023115</v>
      </c>
      <c r="T163" s="109">
        <f t="shared" si="23"/>
        <v>1091850</v>
      </c>
      <c r="U163" s="103">
        <f t="shared" si="24"/>
        <v>1.6485781013875531</v>
      </c>
      <c r="V163" s="103">
        <f t="shared" si="25"/>
        <v>195.8437845</v>
      </c>
      <c r="W163" s="103">
        <f t="shared" si="26"/>
        <v>0.690807</v>
      </c>
      <c r="X163" s="103">
        <f t="shared" si="27"/>
        <v>0.053139</v>
      </c>
      <c r="Y163" s="103">
        <f t="shared" si="28"/>
        <v>196.6531035</v>
      </c>
      <c r="Z163" s="237">
        <f t="shared" si="29"/>
        <v>-0.06537299999999391</v>
      </c>
      <c r="AA163" s="78"/>
      <c r="AB163" s="77"/>
    </row>
    <row r="164" spans="1:28" s="58" customFormat="1" ht="14.25" customHeight="1">
      <c r="A164" s="193" t="s">
        <v>419</v>
      </c>
      <c r="B164" s="164">
        <v>54000</v>
      </c>
      <c r="C164" s="162">
        <v>-1200</v>
      </c>
      <c r="D164" s="170">
        <v>-0.02</v>
      </c>
      <c r="E164" s="164">
        <v>0</v>
      </c>
      <c r="F164" s="112">
        <v>0</v>
      </c>
      <c r="G164" s="170">
        <v>0</v>
      </c>
      <c r="H164" s="164">
        <v>0</v>
      </c>
      <c r="I164" s="112">
        <v>0</v>
      </c>
      <c r="J164" s="170">
        <v>0</v>
      </c>
      <c r="K164" s="164">
        <v>54000</v>
      </c>
      <c r="L164" s="112">
        <v>-1200</v>
      </c>
      <c r="M164" s="127">
        <v>-0.02</v>
      </c>
      <c r="N164" s="112">
        <v>53800</v>
      </c>
      <c r="O164" s="173">
        <f t="shared" si="20"/>
        <v>0.9962962962962963</v>
      </c>
      <c r="P164" s="108">
        <f>Volume!K164</f>
        <v>1264.05</v>
      </c>
      <c r="Q164" s="69">
        <f>Volume!J164</f>
        <v>1215.15</v>
      </c>
      <c r="R164" s="237">
        <f t="shared" si="21"/>
        <v>6.56181</v>
      </c>
      <c r="S164" s="103">
        <f t="shared" si="22"/>
        <v>6.537507000000001</v>
      </c>
      <c r="T164" s="109">
        <f t="shared" si="23"/>
        <v>55200</v>
      </c>
      <c r="U164" s="103">
        <f t="shared" si="24"/>
        <v>-2.1739130434782608</v>
      </c>
      <c r="V164" s="103">
        <f t="shared" si="25"/>
        <v>6.56181</v>
      </c>
      <c r="W164" s="103">
        <f t="shared" si="26"/>
        <v>0</v>
      </c>
      <c r="X164" s="103">
        <f t="shared" si="27"/>
        <v>0</v>
      </c>
      <c r="Y164" s="103">
        <f t="shared" si="28"/>
        <v>6.977556</v>
      </c>
      <c r="Z164" s="237">
        <f t="shared" si="29"/>
        <v>-0.4157459999999995</v>
      </c>
      <c r="AA164" s="78"/>
      <c r="AB164" s="77"/>
    </row>
    <row r="165" spans="1:28" s="58" customFormat="1" ht="14.25" customHeight="1">
      <c r="A165" s="193" t="s">
        <v>226</v>
      </c>
      <c r="B165" s="164">
        <v>1142852</v>
      </c>
      <c r="C165" s="162">
        <v>69184</v>
      </c>
      <c r="D165" s="170">
        <v>0.06</v>
      </c>
      <c r="E165" s="164">
        <v>1692</v>
      </c>
      <c r="F165" s="112">
        <v>-188</v>
      </c>
      <c r="G165" s="170">
        <v>-0.1</v>
      </c>
      <c r="H165" s="164">
        <v>0</v>
      </c>
      <c r="I165" s="112">
        <v>0</v>
      </c>
      <c r="J165" s="170">
        <v>0</v>
      </c>
      <c r="K165" s="164">
        <v>1144544</v>
      </c>
      <c r="L165" s="112">
        <v>68996</v>
      </c>
      <c r="M165" s="127">
        <v>0.06</v>
      </c>
      <c r="N165" s="112">
        <v>1142288</v>
      </c>
      <c r="O165" s="173">
        <f t="shared" si="20"/>
        <v>0.9980289093298291</v>
      </c>
      <c r="P165" s="108">
        <f>Volume!K165</f>
        <v>1282.75</v>
      </c>
      <c r="Q165" s="69">
        <f>Volume!J165</f>
        <v>1220.5</v>
      </c>
      <c r="R165" s="237">
        <f t="shared" si="21"/>
        <v>139.6915952</v>
      </c>
      <c r="S165" s="103">
        <f t="shared" si="22"/>
        <v>139.4162504</v>
      </c>
      <c r="T165" s="109">
        <f t="shared" si="23"/>
        <v>1075548</v>
      </c>
      <c r="U165" s="103">
        <f t="shared" si="24"/>
        <v>6.41496241915749</v>
      </c>
      <c r="V165" s="103">
        <f t="shared" si="25"/>
        <v>139.4850866</v>
      </c>
      <c r="W165" s="103">
        <f t="shared" si="26"/>
        <v>0.2065086</v>
      </c>
      <c r="X165" s="103">
        <f t="shared" si="27"/>
        <v>0</v>
      </c>
      <c r="Y165" s="103">
        <f t="shared" si="28"/>
        <v>137.9659197</v>
      </c>
      <c r="Z165" s="237">
        <f t="shared" si="29"/>
        <v>1.7256754999999941</v>
      </c>
      <c r="AA165" s="78"/>
      <c r="AB165" s="77"/>
    </row>
    <row r="166" spans="1:28" s="58" customFormat="1" ht="14.25" customHeight="1">
      <c r="A166" s="193" t="s">
        <v>420</v>
      </c>
      <c r="B166" s="164">
        <v>12025000</v>
      </c>
      <c r="C166" s="162">
        <v>-80600</v>
      </c>
      <c r="D166" s="170">
        <v>-0.01</v>
      </c>
      <c r="E166" s="164">
        <v>49400</v>
      </c>
      <c r="F166" s="112">
        <v>10400</v>
      </c>
      <c r="G166" s="170">
        <v>0.27</v>
      </c>
      <c r="H166" s="164">
        <v>0</v>
      </c>
      <c r="I166" s="112">
        <v>0</v>
      </c>
      <c r="J166" s="170">
        <v>0</v>
      </c>
      <c r="K166" s="164">
        <v>12074400</v>
      </c>
      <c r="L166" s="112">
        <v>-70200</v>
      </c>
      <c r="M166" s="127">
        <v>-0.01</v>
      </c>
      <c r="N166" s="112">
        <v>12071800</v>
      </c>
      <c r="O166" s="173">
        <f t="shared" si="20"/>
        <v>0.9997846683893196</v>
      </c>
      <c r="P166" s="108">
        <f>Volume!K166</f>
        <v>106.35</v>
      </c>
      <c r="Q166" s="69">
        <f>Volume!J166</f>
        <v>99.1</v>
      </c>
      <c r="R166" s="237">
        <f t="shared" si="21"/>
        <v>119.657304</v>
      </c>
      <c r="S166" s="103">
        <f t="shared" si="22"/>
        <v>119.631538</v>
      </c>
      <c r="T166" s="109">
        <f t="shared" si="23"/>
        <v>12144600</v>
      </c>
      <c r="U166" s="103">
        <f t="shared" si="24"/>
        <v>-0.5780346820809248</v>
      </c>
      <c r="V166" s="103">
        <f t="shared" si="25"/>
        <v>119.16775</v>
      </c>
      <c r="W166" s="103">
        <f t="shared" si="26"/>
        <v>0.489554</v>
      </c>
      <c r="X166" s="103">
        <f t="shared" si="27"/>
        <v>0</v>
      </c>
      <c r="Y166" s="103">
        <f t="shared" si="28"/>
        <v>129.157821</v>
      </c>
      <c r="Z166" s="237">
        <f t="shared" si="29"/>
        <v>-9.500517000000016</v>
      </c>
      <c r="AA166" s="78"/>
      <c r="AB166" s="77"/>
    </row>
    <row r="167" spans="1:28" s="58" customFormat="1" ht="14.25" customHeight="1">
      <c r="A167" s="193" t="s">
        <v>273</v>
      </c>
      <c r="B167" s="164">
        <v>672350</v>
      </c>
      <c r="C167" s="162">
        <v>-23450</v>
      </c>
      <c r="D167" s="170">
        <v>-0.03</v>
      </c>
      <c r="E167" s="164">
        <v>0</v>
      </c>
      <c r="F167" s="112">
        <v>0</v>
      </c>
      <c r="G167" s="170">
        <v>0</v>
      </c>
      <c r="H167" s="164">
        <v>0</v>
      </c>
      <c r="I167" s="112">
        <v>0</v>
      </c>
      <c r="J167" s="170">
        <v>0</v>
      </c>
      <c r="K167" s="164">
        <v>672350</v>
      </c>
      <c r="L167" s="112">
        <v>-23450</v>
      </c>
      <c r="M167" s="127">
        <v>-0.03</v>
      </c>
      <c r="N167" s="112">
        <v>672350</v>
      </c>
      <c r="O167" s="173">
        <f t="shared" si="20"/>
        <v>1</v>
      </c>
      <c r="P167" s="108">
        <f>Volume!K167</f>
        <v>892.4</v>
      </c>
      <c r="Q167" s="69">
        <f>Volume!J167</f>
        <v>845.25</v>
      </c>
      <c r="R167" s="237">
        <f t="shared" si="21"/>
        <v>56.83038375</v>
      </c>
      <c r="S167" s="103">
        <f t="shared" si="22"/>
        <v>56.83038375</v>
      </c>
      <c r="T167" s="109">
        <f t="shared" si="23"/>
        <v>695800</v>
      </c>
      <c r="U167" s="103">
        <f t="shared" si="24"/>
        <v>-3.3702213279678066</v>
      </c>
      <c r="V167" s="103">
        <f t="shared" si="25"/>
        <v>56.83038375</v>
      </c>
      <c r="W167" s="103">
        <f t="shared" si="26"/>
        <v>0</v>
      </c>
      <c r="X167" s="103">
        <f t="shared" si="27"/>
        <v>0</v>
      </c>
      <c r="Y167" s="103">
        <f t="shared" si="28"/>
        <v>62.093192</v>
      </c>
      <c r="Z167" s="237">
        <f t="shared" si="29"/>
        <v>-5.262808249999999</v>
      </c>
      <c r="AA167" s="78"/>
      <c r="AB167" s="77"/>
    </row>
    <row r="168" spans="1:28" s="58" customFormat="1" ht="14.25" customHeight="1">
      <c r="A168" s="193" t="s">
        <v>180</v>
      </c>
      <c r="B168" s="164">
        <v>5797500</v>
      </c>
      <c r="C168" s="162">
        <v>-148500</v>
      </c>
      <c r="D168" s="170">
        <v>-0.02</v>
      </c>
      <c r="E168" s="164">
        <v>171000</v>
      </c>
      <c r="F168" s="112">
        <v>12000</v>
      </c>
      <c r="G168" s="170">
        <v>0.08</v>
      </c>
      <c r="H168" s="164">
        <v>7500</v>
      </c>
      <c r="I168" s="112">
        <v>3000</v>
      </c>
      <c r="J168" s="170">
        <v>0.67</v>
      </c>
      <c r="K168" s="164">
        <v>5976000</v>
      </c>
      <c r="L168" s="112">
        <v>-133500</v>
      </c>
      <c r="M168" s="127">
        <v>-0.02</v>
      </c>
      <c r="N168" s="112">
        <v>5964000</v>
      </c>
      <c r="O168" s="173">
        <f t="shared" si="20"/>
        <v>0.9979919678714859</v>
      </c>
      <c r="P168" s="108">
        <f>Volume!K168</f>
        <v>144.3</v>
      </c>
      <c r="Q168" s="69">
        <f>Volume!J168</f>
        <v>136.6</v>
      </c>
      <c r="R168" s="237">
        <f t="shared" si="21"/>
        <v>81.63216</v>
      </c>
      <c r="S168" s="103">
        <f t="shared" si="22"/>
        <v>81.46824</v>
      </c>
      <c r="T168" s="109">
        <f t="shared" si="23"/>
        <v>6109500</v>
      </c>
      <c r="U168" s="103">
        <f t="shared" si="24"/>
        <v>-2.1851215320402653</v>
      </c>
      <c r="V168" s="103">
        <f t="shared" si="25"/>
        <v>79.19385</v>
      </c>
      <c r="W168" s="103">
        <f t="shared" si="26"/>
        <v>2.33586</v>
      </c>
      <c r="X168" s="103">
        <f t="shared" si="27"/>
        <v>0.10245</v>
      </c>
      <c r="Y168" s="103">
        <f t="shared" si="28"/>
        <v>88.16008500000001</v>
      </c>
      <c r="Z168" s="237">
        <f t="shared" si="29"/>
        <v>-6.52792500000001</v>
      </c>
      <c r="AA168" s="78"/>
      <c r="AB168" s="77"/>
    </row>
    <row r="169" spans="1:28" s="58" customFormat="1" ht="14.25" customHeight="1">
      <c r="A169" s="193" t="s">
        <v>181</v>
      </c>
      <c r="B169" s="164">
        <v>714000</v>
      </c>
      <c r="C169" s="162">
        <v>-11050</v>
      </c>
      <c r="D169" s="170">
        <v>-0.02</v>
      </c>
      <c r="E169" s="164">
        <v>0</v>
      </c>
      <c r="F169" s="112">
        <v>0</v>
      </c>
      <c r="G169" s="170">
        <v>0</v>
      </c>
      <c r="H169" s="164">
        <v>0</v>
      </c>
      <c r="I169" s="112">
        <v>0</v>
      </c>
      <c r="J169" s="170">
        <v>0</v>
      </c>
      <c r="K169" s="164">
        <v>714000</v>
      </c>
      <c r="L169" s="112">
        <v>-11050</v>
      </c>
      <c r="M169" s="127">
        <v>-0.02</v>
      </c>
      <c r="N169" s="112">
        <v>714000</v>
      </c>
      <c r="O169" s="173">
        <f t="shared" si="20"/>
        <v>1</v>
      </c>
      <c r="P169" s="108">
        <f>Volume!K169</f>
        <v>302.3</v>
      </c>
      <c r="Q169" s="69">
        <f>Volume!J169</f>
        <v>288.25</v>
      </c>
      <c r="R169" s="237">
        <f t="shared" si="21"/>
        <v>20.58105</v>
      </c>
      <c r="S169" s="103">
        <f t="shared" si="22"/>
        <v>20.58105</v>
      </c>
      <c r="T169" s="109">
        <f t="shared" si="23"/>
        <v>725050</v>
      </c>
      <c r="U169" s="103">
        <f t="shared" si="24"/>
        <v>-1.5240328253223916</v>
      </c>
      <c r="V169" s="103">
        <f t="shared" si="25"/>
        <v>20.58105</v>
      </c>
      <c r="W169" s="103">
        <f t="shared" si="26"/>
        <v>0</v>
      </c>
      <c r="X169" s="103">
        <f t="shared" si="27"/>
        <v>0</v>
      </c>
      <c r="Y169" s="103">
        <f t="shared" si="28"/>
        <v>21.9182615</v>
      </c>
      <c r="Z169" s="237">
        <f t="shared" si="29"/>
        <v>-1.3372114999999987</v>
      </c>
      <c r="AA169" s="78"/>
      <c r="AB169" s="77"/>
    </row>
    <row r="170" spans="1:28" s="58" customFormat="1" ht="14.25" customHeight="1">
      <c r="A170" s="193" t="s">
        <v>150</v>
      </c>
      <c r="B170" s="164">
        <v>4599876</v>
      </c>
      <c r="C170" s="162">
        <v>260172</v>
      </c>
      <c r="D170" s="170">
        <v>0.06</v>
      </c>
      <c r="E170" s="164">
        <v>7008</v>
      </c>
      <c r="F170" s="112">
        <v>3504</v>
      </c>
      <c r="G170" s="170">
        <v>1</v>
      </c>
      <c r="H170" s="164">
        <v>1752</v>
      </c>
      <c r="I170" s="112">
        <v>438</v>
      </c>
      <c r="J170" s="170">
        <v>0.33</v>
      </c>
      <c r="K170" s="164">
        <v>4608636</v>
      </c>
      <c r="L170" s="112">
        <v>264114</v>
      </c>
      <c r="M170" s="127">
        <v>0.06</v>
      </c>
      <c r="N170" s="112">
        <v>4602504</v>
      </c>
      <c r="O170" s="173">
        <f t="shared" si="20"/>
        <v>0.9986694544763353</v>
      </c>
      <c r="P170" s="108">
        <f>Volume!K170</f>
        <v>660.1</v>
      </c>
      <c r="Q170" s="69">
        <f>Volume!J170</f>
        <v>621.75</v>
      </c>
      <c r="R170" s="237">
        <f t="shared" si="21"/>
        <v>286.5419433</v>
      </c>
      <c r="S170" s="103">
        <f t="shared" si="22"/>
        <v>286.1606862</v>
      </c>
      <c r="T170" s="109">
        <f t="shared" si="23"/>
        <v>4344522</v>
      </c>
      <c r="U170" s="103">
        <f t="shared" si="24"/>
        <v>6.0792418590583726</v>
      </c>
      <c r="V170" s="103">
        <f t="shared" si="25"/>
        <v>285.9972903</v>
      </c>
      <c r="W170" s="103">
        <f t="shared" si="26"/>
        <v>0.4357224</v>
      </c>
      <c r="X170" s="103">
        <f t="shared" si="27"/>
        <v>0.1089306</v>
      </c>
      <c r="Y170" s="103">
        <f t="shared" si="28"/>
        <v>286.78189722</v>
      </c>
      <c r="Z170" s="237">
        <f t="shared" si="29"/>
        <v>-0.23995392000000493</v>
      </c>
      <c r="AA170" s="78"/>
      <c r="AB170" s="77"/>
    </row>
    <row r="171" spans="1:28" s="58" customFormat="1" ht="14.25" customHeight="1">
      <c r="A171" s="193" t="s">
        <v>421</v>
      </c>
      <c r="B171" s="164">
        <v>2602500</v>
      </c>
      <c r="C171" s="162">
        <v>22500</v>
      </c>
      <c r="D171" s="170">
        <v>0.01</v>
      </c>
      <c r="E171" s="164">
        <v>7500</v>
      </c>
      <c r="F171" s="112">
        <v>1250</v>
      </c>
      <c r="G171" s="170">
        <v>0.2</v>
      </c>
      <c r="H171" s="164">
        <v>0</v>
      </c>
      <c r="I171" s="112">
        <v>0</v>
      </c>
      <c r="J171" s="170">
        <v>0</v>
      </c>
      <c r="K171" s="164">
        <v>2610000</v>
      </c>
      <c r="L171" s="112">
        <v>23750</v>
      </c>
      <c r="M171" s="127">
        <v>0.01</v>
      </c>
      <c r="N171" s="112">
        <v>2480000</v>
      </c>
      <c r="O171" s="173">
        <f t="shared" si="20"/>
        <v>0.9501915708812261</v>
      </c>
      <c r="P171" s="108">
        <f>Volume!K171</f>
        <v>170.65</v>
      </c>
      <c r="Q171" s="69">
        <f>Volume!J171</f>
        <v>169.4</v>
      </c>
      <c r="R171" s="237">
        <f t="shared" si="21"/>
        <v>44.2134</v>
      </c>
      <c r="S171" s="103">
        <f t="shared" si="22"/>
        <v>42.0112</v>
      </c>
      <c r="T171" s="109">
        <f t="shared" si="23"/>
        <v>2586250</v>
      </c>
      <c r="U171" s="103">
        <f t="shared" si="24"/>
        <v>0.918318028032866</v>
      </c>
      <c r="V171" s="103">
        <f t="shared" si="25"/>
        <v>44.08635</v>
      </c>
      <c r="W171" s="103">
        <f t="shared" si="26"/>
        <v>0.12705</v>
      </c>
      <c r="X171" s="103">
        <f t="shared" si="27"/>
        <v>0</v>
      </c>
      <c r="Y171" s="103">
        <f t="shared" si="28"/>
        <v>44.13435625</v>
      </c>
      <c r="Z171" s="237">
        <f t="shared" si="29"/>
        <v>0.07904374999999675</v>
      </c>
      <c r="AA171" s="78"/>
      <c r="AB171" s="77"/>
    </row>
    <row r="172" spans="1:28" s="58" customFormat="1" ht="14.25" customHeight="1">
      <c r="A172" s="193" t="s">
        <v>422</v>
      </c>
      <c r="B172" s="164">
        <v>2842350</v>
      </c>
      <c r="C172" s="162">
        <v>-98700</v>
      </c>
      <c r="D172" s="170">
        <v>-0.03</v>
      </c>
      <c r="E172" s="164">
        <v>9450</v>
      </c>
      <c r="F172" s="112">
        <v>2100</v>
      </c>
      <c r="G172" s="170">
        <v>0.29</v>
      </c>
      <c r="H172" s="164">
        <v>1050</v>
      </c>
      <c r="I172" s="112">
        <v>0</v>
      </c>
      <c r="J172" s="170">
        <v>0</v>
      </c>
      <c r="K172" s="164">
        <v>2852850</v>
      </c>
      <c r="L172" s="112">
        <v>-96600</v>
      </c>
      <c r="M172" s="127">
        <v>-0.03</v>
      </c>
      <c r="N172" s="112">
        <v>2842350</v>
      </c>
      <c r="O172" s="173">
        <f t="shared" si="20"/>
        <v>0.9963194700036805</v>
      </c>
      <c r="P172" s="108">
        <f>Volume!K172</f>
        <v>219.8</v>
      </c>
      <c r="Q172" s="69">
        <f>Volume!J172</f>
        <v>207.85</v>
      </c>
      <c r="R172" s="237">
        <f t="shared" si="21"/>
        <v>59.29648725</v>
      </c>
      <c r="S172" s="103">
        <f t="shared" si="22"/>
        <v>59.07824475</v>
      </c>
      <c r="T172" s="109">
        <f t="shared" si="23"/>
        <v>2949450</v>
      </c>
      <c r="U172" s="103">
        <f t="shared" si="24"/>
        <v>-3.2751868992524034</v>
      </c>
      <c r="V172" s="103">
        <f t="shared" si="25"/>
        <v>59.07824475</v>
      </c>
      <c r="W172" s="103">
        <f t="shared" si="26"/>
        <v>0.19641825</v>
      </c>
      <c r="X172" s="103">
        <f t="shared" si="27"/>
        <v>0.02182425</v>
      </c>
      <c r="Y172" s="103">
        <f t="shared" si="28"/>
        <v>64.828911</v>
      </c>
      <c r="Z172" s="237">
        <f t="shared" si="29"/>
        <v>-5.532423750000007</v>
      </c>
      <c r="AA172" s="78"/>
      <c r="AB172" s="77"/>
    </row>
    <row r="173" spans="1:28" s="58" customFormat="1" ht="14.25" customHeight="1">
      <c r="A173" s="193" t="s">
        <v>151</v>
      </c>
      <c r="B173" s="164">
        <v>1829250</v>
      </c>
      <c r="C173" s="162">
        <v>131175</v>
      </c>
      <c r="D173" s="170">
        <v>0.08</v>
      </c>
      <c r="E173" s="164">
        <v>225</v>
      </c>
      <c r="F173" s="112">
        <v>0</v>
      </c>
      <c r="G173" s="170">
        <v>0</v>
      </c>
      <c r="H173" s="164">
        <v>0</v>
      </c>
      <c r="I173" s="112">
        <v>0</v>
      </c>
      <c r="J173" s="170">
        <v>0</v>
      </c>
      <c r="K173" s="164">
        <v>1829475</v>
      </c>
      <c r="L173" s="112">
        <v>131175</v>
      </c>
      <c r="M173" s="127">
        <v>0.08</v>
      </c>
      <c r="N173" s="112">
        <v>1823625</v>
      </c>
      <c r="O173" s="173">
        <f t="shared" si="20"/>
        <v>0.9968023613331694</v>
      </c>
      <c r="P173" s="108">
        <f>Volume!K173</f>
        <v>931.65</v>
      </c>
      <c r="Q173" s="69">
        <f>Volume!J173</f>
        <v>905.55</v>
      </c>
      <c r="R173" s="237">
        <f t="shared" si="21"/>
        <v>165.668108625</v>
      </c>
      <c r="S173" s="103">
        <f t="shared" si="22"/>
        <v>165.138361875</v>
      </c>
      <c r="T173" s="109">
        <f t="shared" si="23"/>
        <v>1698300</v>
      </c>
      <c r="U173" s="103">
        <f t="shared" si="24"/>
        <v>7.7239003709591945</v>
      </c>
      <c r="V173" s="103">
        <f t="shared" si="25"/>
        <v>165.64773375</v>
      </c>
      <c r="W173" s="103">
        <f t="shared" si="26"/>
        <v>0.020374875</v>
      </c>
      <c r="X173" s="103">
        <f t="shared" si="27"/>
        <v>0</v>
      </c>
      <c r="Y173" s="103">
        <f t="shared" si="28"/>
        <v>158.2221195</v>
      </c>
      <c r="Z173" s="237">
        <f t="shared" si="29"/>
        <v>7.445989125000011</v>
      </c>
      <c r="AA173" s="78"/>
      <c r="AB173" s="77"/>
    </row>
    <row r="174" spans="1:28" s="58" customFormat="1" ht="14.25" customHeight="1">
      <c r="A174" s="193" t="s">
        <v>212</v>
      </c>
      <c r="B174" s="164">
        <v>1280500</v>
      </c>
      <c r="C174" s="162">
        <v>-21500</v>
      </c>
      <c r="D174" s="170">
        <v>-0.02</v>
      </c>
      <c r="E174" s="164">
        <v>0</v>
      </c>
      <c r="F174" s="112">
        <v>0</v>
      </c>
      <c r="G174" s="170">
        <v>0</v>
      </c>
      <c r="H174" s="164">
        <v>0</v>
      </c>
      <c r="I174" s="112">
        <v>0</v>
      </c>
      <c r="J174" s="170">
        <v>0</v>
      </c>
      <c r="K174" s="164">
        <v>1280500</v>
      </c>
      <c r="L174" s="112">
        <v>-21500</v>
      </c>
      <c r="M174" s="127">
        <v>-0.02</v>
      </c>
      <c r="N174" s="112">
        <v>1270500</v>
      </c>
      <c r="O174" s="173">
        <f t="shared" si="20"/>
        <v>0.9921905505661851</v>
      </c>
      <c r="P174" s="108">
        <f>Volume!K174</f>
        <v>426.1</v>
      </c>
      <c r="Q174" s="69">
        <f>Volume!J174</f>
        <v>401.05</v>
      </c>
      <c r="R174" s="237">
        <f t="shared" si="21"/>
        <v>51.3544525</v>
      </c>
      <c r="S174" s="103">
        <f t="shared" si="22"/>
        <v>50.9534025</v>
      </c>
      <c r="T174" s="109">
        <f t="shared" si="23"/>
        <v>1302000</v>
      </c>
      <c r="U174" s="103">
        <f t="shared" si="24"/>
        <v>-1.651305683563748</v>
      </c>
      <c r="V174" s="103">
        <f t="shared" si="25"/>
        <v>51.3544525</v>
      </c>
      <c r="W174" s="103">
        <f t="shared" si="26"/>
        <v>0</v>
      </c>
      <c r="X174" s="103">
        <f t="shared" si="27"/>
        <v>0</v>
      </c>
      <c r="Y174" s="103">
        <f t="shared" si="28"/>
        <v>55.47822</v>
      </c>
      <c r="Z174" s="237">
        <f t="shared" si="29"/>
        <v>-4.1237675</v>
      </c>
      <c r="AA174" s="78"/>
      <c r="AB174" s="77"/>
    </row>
    <row r="175" spans="1:28" s="58" customFormat="1" ht="14.25" customHeight="1">
      <c r="A175" s="193" t="s">
        <v>227</v>
      </c>
      <c r="B175" s="164">
        <v>3238400</v>
      </c>
      <c r="C175" s="162">
        <v>105400</v>
      </c>
      <c r="D175" s="170">
        <v>0.03</v>
      </c>
      <c r="E175" s="164">
        <v>10400</v>
      </c>
      <c r="F175" s="112">
        <v>1600</v>
      </c>
      <c r="G175" s="170">
        <v>0.18</v>
      </c>
      <c r="H175" s="164">
        <v>800</v>
      </c>
      <c r="I175" s="112">
        <v>200</v>
      </c>
      <c r="J175" s="170">
        <v>0.33</v>
      </c>
      <c r="K175" s="164">
        <v>3249600</v>
      </c>
      <c r="L175" s="112">
        <v>107200</v>
      </c>
      <c r="M175" s="127">
        <v>0.03</v>
      </c>
      <c r="N175" s="112">
        <v>3238600</v>
      </c>
      <c r="O175" s="173">
        <f t="shared" si="20"/>
        <v>0.9966149679960611</v>
      </c>
      <c r="P175" s="108">
        <f>Volume!K175</f>
        <v>1271.05</v>
      </c>
      <c r="Q175" s="69">
        <f>Volume!J175</f>
        <v>1202.45</v>
      </c>
      <c r="R175" s="237">
        <f t="shared" si="21"/>
        <v>390.748152</v>
      </c>
      <c r="S175" s="103">
        <f t="shared" si="22"/>
        <v>389.425457</v>
      </c>
      <c r="T175" s="109">
        <f t="shared" si="23"/>
        <v>3142400</v>
      </c>
      <c r="U175" s="103">
        <f t="shared" si="24"/>
        <v>3.4114052953156824</v>
      </c>
      <c r="V175" s="103">
        <f t="shared" si="25"/>
        <v>389.401408</v>
      </c>
      <c r="W175" s="103">
        <f t="shared" si="26"/>
        <v>1.250548</v>
      </c>
      <c r="X175" s="103">
        <f t="shared" si="27"/>
        <v>0.096196</v>
      </c>
      <c r="Y175" s="103">
        <f t="shared" si="28"/>
        <v>399.414752</v>
      </c>
      <c r="Z175" s="237">
        <f t="shared" si="29"/>
        <v>-8.666600000000017</v>
      </c>
      <c r="AA175" s="78"/>
      <c r="AB175" s="77"/>
    </row>
    <row r="176" spans="1:28" s="58" customFormat="1" ht="14.25" customHeight="1">
      <c r="A176" s="193" t="s">
        <v>91</v>
      </c>
      <c r="B176" s="164">
        <v>7246600</v>
      </c>
      <c r="C176" s="162">
        <v>-304000</v>
      </c>
      <c r="D176" s="170">
        <v>-0.04</v>
      </c>
      <c r="E176" s="164">
        <v>395200</v>
      </c>
      <c r="F176" s="112">
        <v>60800</v>
      </c>
      <c r="G176" s="170">
        <v>0.18</v>
      </c>
      <c r="H176" s="164">
        <v>83600</v>
      </c>
      <c r="I176" s="112">
        <v>26600</v>
      </c>
      <c r="J176" s="170">
        <v>0.47</v>
      </c>
      <c r="K176" s="164">
        <v>7725400</v>
      </c>
      <c r="L176" s="112">
        <v>-216600</v>
      </c>
      <c r="M176" s="127">
        <v>-0.03</v>
      </c>
      <c r="N176" s="112">
        <v>7626600</v>
      </c>
      <c r="O176" s="173">
        <f t="shared" si="20"/>
        <v>0.9872110181997049</v>
      </c>
      <c r="P176" s="108">
        <f>Volume!K176</f>
        <v>83.25</v>
      </c>
      <c r="Q176" s="69">
        <f>Volume!J176</f>
        <v>78.65</v>
      </c>
      <c r="R176" s="237">
        <f t="shared" si="21"/>
        <v>60.760271</v>
      </c>
      <c r="S176" s="103">
        <f t="shared" si="22"/>
        <v>59.983209</v>
      </c>
      <c r="T176" s="109">
        <f t="shared" si="23"/>
        <v>7942000</v>
      </c>
      <c r="U176" s="103">
        <f t="shared" si="24"/>
        <v>-2.727272727272727</v>
      </c>
      <c r="V176" s="103">
        <f t="shared" si="25"/>
        <v>56.994509</v>
      </c>
      <c r="W176" s="103">
        <f t="shared" si="26"/>
        <v>3.1082480000000006</v>
      </c>
      <c r="X176" s="103">
        <f t="shared" si="27"/>
        <v>0.657514</v>
      </c>
      <c r="Y176" s="103">
        <f t="shared" si="28"/>
        <v>66.11715</v>
      </c>
      <c r="Z176" s="237">
        <f t="shared" si="29"/>
        <v>-5.356878999999992</v>
      </c>
      <c r="AA176" s="78"/>
      <c r="AB176" s="77"/>
    </row>
    <row r="177" spans="1:28" s="58" customFormat="1" ht="14.25" customHeight="1">
      <c r="A177" s="193" t="s">
        <v>152</v>
      </c>
      <c r="B177" s="164">
        <v>3898800</v>
      </c>
      <c r="C177" s="162">
        <v>33750</v>
      </c>
      <c r="D177" s="170">
        <v>0.01</v>
      </c>
      <c r="E177" s="164">
        <v>64800</v>
      </c>
      <c r="F177" s="112">
        <v>9450</v>
      </c>
      <c r="G177" s="170">
        <v>0.17</v>
      </c>
      <c r="H177" s="164">
        <v>9450</v>
      </c>
      <c r="I177" s="112">
        <v>0</v>
      </c>
      <c r="J177" s="170">
        <v>0</v>
      </c>
      <c r="K177" s="164">
        <v>3973050</v>
      </c>
      <c r="L177" s="112">
        <v>43200</v>
      </c>
      <c r="M177" s="127">
        <v>0.01</v>
      </c>
      <c r="N177" s="112">
        <v>3905550</v>
      </c>
      <c r="O177" s="173">
        <f t="shared" si="20"/>
        <v>0.983010533469249</v>
      </c>
      <c r="P177" s="108">
        <f>Volume!K177</f>
        <v>263.15</v>
      </c>
      <c r="Q177" s="69">
        <f>Volume!J177</f>
        <v>250.1</v>
      </c>
      <c r="R177" s="237">
        <f t="shared" si="21"/>
        <v>99.3659805</v>
      </c>
      <c r="S177" s="103">
        <f t="shared" si="22"/>
        <v>97.6778055</v>
      </c>
      <c r="T177" s="109">
        <f t="shared" si="23"/>
        <v>3929850</v>
      </c>
      <c r="U177" s="103">
        <f t="shared" si="24"/>
        <v>1.099278598419787</v>
      </c>
      <c r="V177" s="103">
        <f t="shared" si="25"/>
        <v>97.508988</v>
      </c>
      <c r="W177" s="103">
        <f t="shared" si="26"/>
        <v>1.620648</v>
      </c>
      <c r="X177" s="103">
        <f t="shared" si="27"/>
        <v>0.2363445</v>
      </c>
      <c r="Y177" s="103">
        <f t="shared" si="28"/>
        <v>103.41400275</v>
      </c>
      <c r="Z177" s="237">
        <f t="shared" si="29"/>
        <v>-4.048022249999988</v>
      </c>
      <c r="AA177" s="78"/>
      <c r="AB177" s="77"/>
    </row>
    <row r="178" spans="1:28" s="58" customFormat="1" ht="14.25" customHeight="1">
      <c r="A178" s="193" t="s">
        <v>206</v>
      </c>
      <c r="B178" s="164">
        <v>6519488</v>
      </c>
      <c r="C178" s="162">
        <v>181692</v>
      </c>
      <c r="D178" s="170">
        <v>0.03</v>
      </c>
      <c r="E178" s="164">
        <v>138020</v>
      </c>
      <c r="F178" s="112">
        <v>39964</v>
      </c>
      <c r="G178" s="170">
        <v>0.41</v>
      </c>
      <c r="H178" s="164">
        <v>21836</v>
      </c>
      <c r="I178" s="112">
        <v>7004</v>
      </c>
      <c r="J178" s="170">
        <v>0.47</v>
      </c>
      <c r="K178" s="164">
        <v>6679344</v>
      </c>
      <c r="L178" s="112">
        <v>228660</v>
      </c>
      <c r="M178" s="127">
        <v>0.04</v>
      </c>
      <c r="N178" s="112">
        <v>6652152</v>
      </c>
      <c r="O178" s="173">
        <f t="shared" si="20"/>
        <v>0.9959289415247965</v>
      </c>
      <c r="P178" s="108">
        <f>Volume!K178</f>
        <v>699.4</v>
      </c>
      <c r="Q178" s="69">
        <f>Volume!J178</f>
        <v>667.4</v>
      </c>
      <c r="R178" s="237">
        <f t="shared" si="21"/>
        <v>445.77941855999995</v>
      </c>
      <c r="S178" s="103">
        <f t="shared" si="22"/>
        <v>443.96462448</v>
      </c>
      <c r="T178" s="109">
        <f t="shared" si="23"/>
        <v>6450684</v>
      </c>
      <c r="U178" s="103">
        <f t="shared" si="24"/>
        <v>3.5447403717187203</v>
      </c>
      <c r="V178" s="103">
        <f t="shared" si="25"/>
        <v>435.11062912</v>
      </c>
      <c r="W178" s="103">
        <f t="shared" si="26"/>
        <v>9.2114548</v>
      </c>
      <c r="X178" s="103">
        <f t="shared" si="27"/>
        <v>1.45733464</v>
      </c>
      <c r="Y178" s="103">
        <f t="shared" si="28"/>
        <v>451.1608389599999</v>
      </c>
      <c r="Z178" s="237">
        <f t="shared" si="29"/>
        <v>-5.381420399999968</v>
      </c>
      <c r="AA178" s="78"/>
      <c r="AB178" s="77"/>
    </row>
    <row r="179" spans="1:28" s="58" customFormat="1" ht="14.25" customHeight="1">
      <c r="A179" s="193" t="s">
        <v>228</v>
      </c>
      <c r="B179" s="164">
        <v>2083600</v>
      </c>
      <c r="C179" s="162">
        <v>122400</v>
      </c>
      <c r="D179" s="170">
        <v>0.06</v>
      </c>
      <c r="E179" s="164">
        <v>9200</v>
      </c>
      <c r="F179" s="112">
        <v>-400</v>
      </c>
      <c r="G179" s="170">
        <v>-0.04</v>
      </c>
      <c r="H179" s="164">
        <v>1600</v>
      </c>
      <c r="I179" s="112">
        <v>400</v>
      </c>
      <c r="J179" s="170">
        <v>0.33</v>
      </c>
      <c r="K179" s="164">
        <v>2094400</v>
      </c>
      <c r="L179" s="112">
        <v>122400</v>
      </c>
      <c r="M179" s="127">
        <v>0.06</v>
      </c>
      <c r="N179" s="112">
        <v>2076400</v>
      </c>
      <c r="O179" s="173">
        <f t="shared" si="20"/>
        <v>0.991405653170359</v>
      </c>
      <c r="P179" s="108">
        <f>Volume!K179</f>
        <v>734.85</v>
      </c>
      <c r="Q179" s="69">
        <f>Volume!J179</f>
        <v>700.15</v>
      </c>
      <c r="R179" s="237">
        <f t="shared" si="21"/>
        <v>146.639416</v>
      </c>
      <c r="S179" s="103">
        <f t="shared" si="22"/>
        <v>145.379146</v>
      </c>
      <c r="T179" s="109">
        <f t="shared" si="23"/>
        <v>1972000</v>
      </c>
      <c r="U179" s="103">
        <f t="shared" si="24"/>
        <v>6.206896551724138</v>
      </c>
      <c r="V179" s="103">
        <f t="shared" si="25"/>
        <v>145.883254</v>
      </c>
      <c r="W179" s="103">
        <f t="shared" si="26"/>
        <v>0.644138</v>
      </c>
      <c r="X179" s="103">
        <f t="shared" si="27"/>
        <v>0.112024</v>
      </c>
      <c r="Y179" s="103">
        <f t="shared" si="28"/>
        <v>144.91242</v>
      </c>
      <c r="Z179" s="237">
        <f t="shared" si="29"/>
        <v>1.726996000000014</v>
      </c>
      <c r="AA179" s="78"/>
      <c r="AB179" s="77"/>
    </row>
    <row r="180" spans="1:28" s="58" customFormat="1" ht="14.25" customHeight="1">
      <c r="A180" s="193" t="s">
        <v>185</v>
      </c>
      <c r="B180" s="164">
        <v>8517150</v>
      </c>
      <c r="C180" s="162">
        <v>108000</v>
      </c>
      <c r="D180" s="170">
        <v>0.01</v>
      </c>
      <c r="E180" s="164">
        <v>1123200</v>
      </c>
      <c r="F180" s="112">
        <v>259200</v>
      </c>
      <c r="G180" s="170">
        <v>0.3</v>
      </c>
      <c r="H180" s="164">
        <v>259200</v>
      </c>
      <c r="I180" s="112">
        <v>26325</v>
      </c>
      <c r="J180" s="170">
        <v>0.11</v>
      </c>
      <c r="K180" s="164">
        <v>9899550</v>
      </c>
      <c r="L180" s="112">
        <v>393525</v>
      </c>
      <c r="M180" s="127">
        <v>0.04</v>
      </c>
      <c r="N180" s="112">
        <v>9847575</v>
      </c>
      <c r="O180" s="173">
        <f t="shared" si="20"/>
        <v>0.9947497613527888</v>
      </c>
      <c r="P180" s="108">
        <f>Volume!K180</f>
        <v>656.25</v>
      </c>
      <c r="Q180" s="69">
        <f>Volume!J180</f>
        <v>623.75</v>
      </c>
      <c r="R180" s="237">
        <f t="shared" si="21"/>
        <v>617.48443125</v>
      </c>
      <c r="S180" s="103">
        <f t="shared" si="22"/>
        <v>614.242490625</v>
      </c>
      <c r="T180" s="109">
        <f t="shared" si="23"/>
        <v>9506025</v>
      </c>
      <c r="U180" s="103">
        <f t="shared" si="24"/>
        <v>4.139742952495917</v>
      </c>
      <c r="V180" s="103">
        <f t="shared" si="25"/>
        <v>531.25723125</v>
      </c>
      <c r="W180" s="103">
        <f t="shared" si="26"/>
        <v>70.0596</v>
      </c>
      <c r="X180" s="103">
        <f t="shared" si="27"/>
        <v>16.1676</v>
      </c>
      <c r="Y180" s="103">
        <f t="shared" si="28"/>
        <v>623.832890625</v>
      </c>
      <c r="Z180" s="237">
        <f t="shared" si="29"/>
        <v>-6.348459375000061</v>
      </c>
      <c r="AA180" s="78"/>
      <c r="AB180" s="77"/>
    </row>
    <row r="181" spans="1:28" s="58" customFormat="1" ht="14.25" customHeight="1">
      <c r="A181" s="193" t="s">
        <v>204</v>
      </c>
      <c r="B181" s="164">
        <v>1691800</v>
      </c>
      <c r="C181" s="162">
        <v>-63250</v>
      </c>
      <c r="D181" s="170">
        <v>-0.04</v>
      </c>
      <c r="E181" s="164">
        <v>8250</v>
      </c>
      <c r="F181" s="112">
        <v>0</v>
      </c>
      <c r="G181" s="170">
        <v>0</v>
      </c>
      <c r="H181" s="164">
        <v>0</v>
      </c>
      <c r="I181" s="112">
        <v>0</v>
      </c>
      <c r="J181" s="170">
        <v>0</v>
      </c>
      <c r="K181" s="164">
        <v>1700050</v>
      </c>
      <c r="L181" s="112">
        <v>-63250</v>
      </c>
      <c r="M181" s="127">
        <v>-0.04</v>
      </c>
      <c r="N181" s="112">
        <v>1697300</v>
      </c>
      <c r="O181" s="173">
        <f t="shared" si="20"/>
        <v>0.9983824005176318</v>
      </c>
      <c r="P181" s="108">
        <f>Volume!K181</f>
        <v>770.95</v>
      </c>
      <c r="Q181" s="69">
        <f>Volume!J181</f>
        <v>727.4</v>
      </c>
      <c r="R181" s="237">
        <f t="shared" si="21"/>
        <v>123.661637</v>
      </c>
      <c r="S181" s="103">
        <f t="shared" si="22"/>
        <v>123.461602</v>
      </c>
      <c r="T181" s="109">
        <f t="shared" si="23"/>
        <v>1763300</v>
      </c>
      <c r="U181" s="103">
        <f t="shared" si="24"/>
        <v>-3.587024329382408</v>
      </c>
      <c r="V181" s="103">
        <f t="shared" si="25"/>
        <v>123.061532</v>
      </c>
      <c r="W181" s="103">
        <f t="shared" si="26"/>
        <v>0.600105</v>
      </c>
      <c r="X181" s="103">
        <f t="shared" si="27"/>
        <v>0</v>
      </c>
      <c r="Y181" s="103">
        <f t="shared" si="28"/>
        <v>135.9416135</v>
      </c>
      <c r="Z181" s="237">
        <f t="shared" si="29"/>
        <v>-12.27997649999999</v>
      </c>
      <c r="AA181" s="78"/>
      <c r="AB181" s="77"/>
    </row>
    <row r="182" spans="1:28" s="58" customFormat="1" ht="14.25" customHeight="1">
      <c r="A182" s="193" t="s">
        <v>118</v>
      </c>
      <c r="B182" s="164">
        <v>5574500</v>
      </c>
      <c r="C182" s="162">
        <v>738500</v>
      </c>
      <c r="D182" s="170">
        <v>0.15</v>
      </c>
      <c r="E182" s="164">
        <v>118250</v>
      </c>
      <c r="F182" s="112">
        <v>25500</v>
      </c>
      <c r="G182" s="170">
        <v>0.27</v>
      </c>
      <c r="H182" s="164">
        <v>10000</v>
      </c>
      <c r="I182" s="112">
        <v>4000</v>
      </c>
      <c r="J182" s="170">
        <v>0.67</v>
      </c>
      <c r="K182" s="164">
        <v>5702750</v>
      </c>
      <c r="L182" s="112">
        <v>768000</v>
      </c>
      <c r="M182" s="127">
        <v>0.16</v>
      </c>
      <c r="N182" s="112">
        <v>5664500</v>
      </c>
      <c r="O182" s="173">
        <f t="shared" si="20"/>
        <v>0.9932927096576213</v>
      </c>
      <c r="P182" s="108">
        <f>Volume!K182</f>
        <v>1156.3</v>
      </c>
      <c r="Q182" s="69">
        <f>Volume!J182</f>
        <v>1115.15</v>
      </c>
      <c r="R182" s="237">
        <f t="shared" si="21"/>
        <v>635.9421662500001</v>
      </c>
      <c r="S182" s="103">
        <f t="shared" si="22"/>
        <v>631.6767175000001</v>
      </c>
      <c r="T182" s="109">
        <f t="shared" si="23"/>
        <v>4934750</v>
      </c>
      <c r="U182" s="103">
        <f t="shared" si="24"/>
        <v>15.563098434571154</v>
      </c>
      <c r="V182" s="103">
        <f t="shared" si="25"/>
        <v>621.6403675000001</v>
      </c>
      <c r="W182" s="103">
        <f t="shared" si="26"/>
        <v>13.186648750000002</v>
      </c>
      <c r="X182" s="103">
        <f t="shared" si="27"/>
        <v>1.11515</v>
      </c>
      <c r="Y182" s="103">
        <f t="shared" si="28"/>
        <v>570.6051425</v>
      </c>
      <c r="Z182" s="237">
        <f t="shared" si="29"/>
        <v>65.33702375000007</v>
      </c>
      <c r="AA182" s="78"/>
      <c r="AB182" s="77"/>
    </row>
    <row r="183" spans="1:28" s="58" customFormat="1" ht="14.25" customHeight="1">
      <c r="A183" s="193" t="s">
        <v>229</v>
      </c>
      <c r="B183" s="164">
        <v>1475784</v>
      </c>
      <c r="C183" s="162">
        <v>-263268</v>
      </c>
      <c r="D183" s="170">
        <v>-0.15</v>
      </c>
      <c r="E183" s="164">
        <v>1442</v>
      </c>
      <c r="F183" s="112">
        <v>412</v>
      </c>
      <c r="G183" s="170">
        <v>0.4</v>
      </c>
      <c r="H183" s="164">
        <v>0</v>
      </c>
      <c r="I183" s="112">
        <v>0</v>
      </c>
      <c r="J183" s="170">
        <v>0</v>
      </c>
      <c r="K183" s="164">
        <v>1477226</v>
      </c>
      <c r="L183" s="112">
        <v>-262856</v>
      </c>
      <c r="M183" s="127">
        <v>-0.15</v>
      </c>
      <c r="N183" s="112">
        <v>1475372</v>
      </c>
      <c r="O183" s="173">
        <f t="shared" si="20"/>
        <v>0.9987449449170269</v>
      </c>
      <c r="P183" s="108">
        <f>Volume!K183</f>
        <v>1152.75</v>
      </c>
      <c r="Q183" s="69">
        <f>Volume!J183</f>
        <v>1101.9</v>
      </c>
      <c r="R183" s="237">
        <f t="shared" si="21"/>
        <v>162.77553294</v>
      </c>
      <c r="S183" s="103">
        <f t="shared" si="22"/>
        <v>162.57124068000002</v>
      </c>
      <c r="T183" s="109">
        <f t="shared" si="23"/>
        <v>1740082</v>
      </c>
      <c r="U183" s="103">
        <f t="shared" si="24"/>
        <v>-15.10595477684385</v>
      </c>
      <c r="V183" s="103">
        <f t="shared" si="25"/>
        <v>162.61663896000002</v>
      </c>
      <c r="W183" s="103">
        <f t="shared" si="26"/>
        <v>0.15889398000000002</v>
      </c>
      <c r="X183" s="103">
        <f t="shared" si="27"/>
        <v>0</v>
      </c>
      <c r="Y183" s="103">
        <f t="shared" si="28"/>
        <v>200.58795255</v>
      </c>
      <c r="Z183" s="237">
        <f t="shared" si="29"/>
        <v>-37.812419610000006</v>
      </c>
      <c r="AA183" s="78"/>
      <c r="AB183" s="77"/>
    </row>
    <row r="184" spans="1:28" s="58" customFormat="1" ht="14.25" customHeight="1">
      <c r="A184" s="193" t="s">
        <v>297</v>
      </c>
      <c r="B184" s="164">
        <v>2009700</v>
      </c>
      <c r="C184" s="162">
        <v>-431200</v>
      </c>
      <c r="D184" s="170">
        <v>-0.18</v>
      </c>
      <c r="E184" s="164">
        <v>46200</v>
      </c>
      <c r="F184" s="112">
        <v>7700</v>
      </c>
      <c r="G184" s="170">
        <v>0.2</v>
      </c>
      <c r="H184" s="164">
        <v>7700</v>
      </c>
      <c r="I184" s="112">
        <v>0</v>
      </c>
      <c r="J184" s="170">
        <v>0</v>
      </c>
      <c r="K184" s="164">
        <v>2063600</v>
      </c>
      <c r="L184" s="112">
        <v>-423500</v>
      </c>
      <c r="M184" s="127">
        <v>-0.17</v>
      </c>
      <c r="N184" s="112">
        <v>2002000</v>
      </c>
      <c r="O184" s="173">
        <f t="shared" si="20"/>
        <v>0.9701492537313433</v>
      </c>
      <c r="P184" s="108">
        <f>Volume!K184</f>
        <v>60.4</v>
      </c>
      <c r="Q184" s="69">
        <f>Volume!J184</f>
        <v>57.9</v>
      </c>
      <c r="R184" s="237">
        <f t="shared" si="21"/>
        <v>11.948244</v>
      </c>
      <c r="S184" s="103">
        <f t="shared" si="22"/>
        <v>11.59158</v>
      </c>
      <c r="T184" s="109">
        <f t="shared" si="23"/>
        <v>2487100</v>
      </c>
      <c r="U184" s="103">
        <f t="shared" si="24"/>
        <v>-17.027863777089784</v>
      </c>
      <c r="V184" s="103">
        <f t="shared" si="25"/>
        <v>11.636163</v>
      </c>
      <c r="W184" s="103">
        <f t="shared" si="26"/>
        <v>0.267498</v>
      </c>
      <c r="X184" s="103">
        <f t="shared" si="27"/>
        <v>0.044583</v>
      </c>
      <c r="Y184" s="103">
        <f t="shared" si="28"/>
        <v>15.022084</v>
      </c>
      <c r="Z184" s="237">
        <f t="shared" si="29"/>
        <v>-3.073839999999999</v>
      </c>
      <c r="AA184" s="78"/>
      <c r="AB184" s="77"/>
    </row>
    <row r="185" spans="1:28" s="58" customFormat="1" ht="14.25" customHeight="1">
      <c r="A185" s="193" t="s">
        <v>298</v>
      </c>
      <c r="B185" s="164">
        <v>71269000</v>
      </c>
      <c r="C185" s="162">
        <v>-407550</v>
      </c>
      <c r="D185" s="170">
        <v>-0.01</v>
      </c>
      <c r="E185" s="164">
        <v>13010250</v>
      </c>
      <c r="F185" s="112">
        <v>1912350</v>
      </c>
      <c r="G185" s="170">
        <v>0.17</v>
      </c>
      <c r="H185" s="164">
        <v>2988700</v>
      </c>
      <c r="I185" s="112">
        <v>355300</v>
      </c>
      <c r="J185" s="170">
        <v>0.13</v>
      </c>
      <c r="K185" s="164">
        <v>87267950</v>
      </c>
      <c r="L185" s="112">
        <v>1860100</v>
      </c>
      <c r="M185" s="127">
        <v>0.02</v>
      </c>
      <c r="N185" s="112">
        <v>86546900</v>
      </c>
      <c r="O185" s="173">
        <f t="shared" si="20"/>
        <v>0.991737516465094</v>
      </c>
      <c r="P185" s="108">
        <f>Volume!K185</f>
        <v>28.6</v>
      </c>
      <c r="Q185" s="69">
        <f>Volume!J185</f>
        <v>27.15</v>
      </c>
      <c r="R185" s="237">
        <f t="shared" si="21"/>
        <v>236.93248425</v>
      </c>
      <c r="S185" s="103">
        <f t="shared" si="22"/>
        <v>234.9748335</v>
      </c>
      <c r="T185" s="109">
        <f t="shared" si="23"/>
        <v>85407850</v>
      </c>
      <c r="U185" s="103">
        <f t="shared" si="24"/>
        <v>2.177902850850361</v>
      </c>
      <c r="V185" s="103">
        <f t="shared" si="25"/>
        <v>193.495335</v>
      </c>
      <c r="W185" s="103">
        <f t="shared" si="26"/>
        <v>35.32282875</v>
      </c>
      <c r="X185" s="103">
        <f t="shared" si="27"/>
        <v>8.1143205</v>
      </c>
      <c r="Y185" s="103">
        <f t="shared" si="28"/>
        <v>244.266451</v>
      </c>
      <c r="Z185" s="237">
        <f t="shared" si="29"/>
        <v>-7.333966750000002</v>
      </c>
      <c r="AA185" s="78"/>
      <c r="AB185" s="77"/>
    </row>
    <row r="186" spans="1:28" s="58" customFormat="1" ht="14.25" customHeight="1">
      <c r="A186" s="193" t="s">
        <v>173</v>
      </c>
      <c r="B186" s="164">
        <v>5318850</v>
      </c>
      <c r="C186" s="162">
        <v>-253700</v>
      </c>
      <c r="D186" s="170">
        <v>-0.05</v>
      </c>
      <c r="E186" s="164">
        <v>162250</v>
      </c>
      <c r="F186" s="112">
        <v>11800</v>
      </c>
      <c r="G186" s="170">
        <v>0.08</v>
      </c>
      <c r="H186" s="164">
        <v>14750</v>
      </c>
      <c r="I186" s="112">
        <v>0</v>
      </c>
      <c r="J186" s="170">
        <v>0</v>
      </c>
      <c r="K186" s="164">
        <v>5495850</v>
      </c>
      <c r="L186" s="112">
        <v>-241900</v>
      </c>
      <c r="M186" s="127">
        <v>-0.04</v>
      </c>
      <c r="N186" s="112">
        <v>5448650</v>
      </c>
      <c r="O186" s="173">
        <f t="shared" si="20"/>
        <v>0.991411701556629</v>
      </c>
      <c r="P186" s="108">
        <f>Volume!K186</f>
        <v>58.25</v>
      </c>
      <c r="Q186" s="69">
        <f>Volume!J186</f>
        <v>57.1</v>
      </c>
      <c r="R186" s="237">
        <f t="shared" si="21"/>
        <v>31.3813035</v>
      </c>
      <c r="S186" s="103">
        <f t="shared" si="22"/>
        <v>31.1117915</v>
      </c>
      <c r="T186" s="109">
        <f t="shared" si="23"/>
        <v>5737750</v>
      </c>
      <c r="U186" s="103">
        <f t="shared" si="24"/>
        <v>-4.215938303341902</v>
      </c>
      <c r="V186" s="103">
        <f t="shared" si="25"/>
        <v>30.3706335</v>
      </c>
      <c r="W186" s="103">
        <f t="shared" si="26"/>
        <v>0.9264475</v>
      </c>
      <c r="X186" s="103">
        <f t="shared" si="27"/>
        <v>0.0842225</v>
      </c>
      <c r="Y186" s="103">
        <f t="shared" si="28"/>
        <v>33.42239375</v>
      </c>
      <c r="Z186" s="237">
        <f t="shared" si="29"/>
        <v>-2.0410902499999963</v>
      </c>
      <c r="AA186" s="78"/>
      <c r="AB186" s="77"/>
    </row>
    <row r="187" spans="1:28" s="58" customFormat="1" ht="14.25" customHeight="1">
      <c r="A187" s="193" t="s">
        <v>299</v>
      </c>
      <c r="B187" s="164">
        <v>782000</v>
      </c>
      <c r="C187" s="162">
        <v>-21000</v>
      </c>
      <c r="D187" s="170">
        <v>-0.03</v>
      </c>
      <c r="E187" s="164">
        <v>0</v>
      </c>
      <c r="F187" s="112">
        <v>0</v>
      </c>
      <c r="G187" s="170">
        <v>0</v>
      </c>
      <c r="H187" s="164">
        <v>0</v>
      </c>
      <c r="I187" s="112">
        <v>0</v>
      </c>
      <c r="J187" s="170">
        <v>0</v>
      </c>
      <c r="K187" s="164">
        <v>782000</v>
      </c>
      <c r="L187" s="112">
        <v>-21000</v>
      </c>
      <c r="M187" s="127">
        <v>-0.03</v>
      </c>
      <c r="N187" s="112">
        <v>782000</v>
      </c>
      <c r="O187" s="173">
        <f t="shared" si="20"/>
        <v>1</v>
      </c>
      <c r="P187" s="108">
        <f>Volume!K187</f>
        <v>933.4</v>
      </c>
      <c r="Q187" s="69">
        <f>Volume!J187</f>
        <v>903.8</v>
      </c>
      <c r="R187" s="237">
        <f t="shared" si="21"/>
        <v>70.67716</v>
      </c>
      <c r="S187" s="103">
        <f t="shared" si="22"/>
        <v>70.67716</v>
      </c>
      <c r="T187" s="109">
        <f t="shared" si="23"/>
        <v>803000</v>
      </c>
      <c r="U187" s="103">
        <f t="shared" si="24"/>
        <v>-2.6151930261519305</v>
      </c>
      <c r="V187" s="103">
        <f t="shared" si="25"/>
        <v>70.67716</v>
      </c>
      <c r="W187" s="103">
        <f t="shared" si="26"/>
        <v>0</v>
      </c>
      <c r="X187" s="103">
        <f t="shared" si="27"/>
        <v>0</v>
      </c>
      <c r="Y187" s="103">
        <f t="shared" si="28"/>
        <v>74.95202</v>
      </c>
      <c r="Z187" s="237">
        <f t="shared" si="29"/>
        <v>-4.274860000000004</v>
      </c>
      <c r="AA187" s="78"/>
      <c r="AB187" s="77"/>
    </row>
    <row r="188" spans="1:28" s="58" customFormat="1" ht="14.25" customHeight="1">
      <c r="A188" s="193" t="s">
        <v>82</v>
      </c>
      <c r="B188" s="164">
        <v>16149000</v>
      </c>
      <c r="C188" s="162">
        <v>-806400</v>
      </c>
      <c r="D188" s="170">
        <v>-0.05</v>
      </c>
      <c r="E188" s="164">
        <v>207900</v>
      </c>
      <c r="F188" s="112">
        <v>35700</v>
      </c>
      <c r="G188" s="170">
        <v>0.21</v>
      </c>
      <c r="H188" s="164">
        <v>6300</v>
      </c>
      <c r="I188" s="112">
        <v>0</v>
      </c>
      <c r="J188" s="170">
        <v>0</v>
      </c>
      <c r="K188" s="164">
        <v>16363200</v>
      </c>
      <c r="L188" s="112">
        <v>-770700</v>
      </c>
      <c r="M188" s="127">
        <v>-0.04</v>
      </c>
      <c r="N188" s="112">
        <v>16340100</v>
      </c>
      <c r="O188" s="173">
        <f t="shared" si="20"/>
        <v>0.998588295687885</v>
      </c>
      <c r="P188" s="108">
        <f>Volume!K188</f>
        <v>155.9</v>
      </c>
      <c r="Q188" s="69">
        <f>Volume!J188</f>
        <v>142.3</v>
      </c>
      <c r="R188" s="237">
        <f t="shared" si="21"/>
        <v>232.848336</v>
      </c>
      <c r="S188" s="103">
        <f t="shared" si="22"/>
        <v>232.519623</v>
      </c>
      <c r="T188" s="109">
        <f t="shared" si="23"/>
        <v>17133900</v>
      </c>
      <c r="U188" s="103">
        <f t="shared" si="24"/>
        <v>-4.4981002573844835</v>
      </c>
      <c r="V188" s="103">
        <f t="shared" si="25"/>
        <v>229.80027</v>
      </c>
      <c r="W188" s="103">
        <f t="shared" si="26"/>
        <v>2.9584170000000003</v>
      </c>
      <c r="X188" s="103">
        <f t="shared" si="27"/>
        <v>0.089649</v>
      </c>
      <c r="Y188" s="103">
        <f t="shared" si="28"/>
        <v>267.117501</v>
      </c>
      <c r="Z188" s="237">
        <f t="shared" si="29"/>
        <v>-34.269165000000015</v>
      </c>
      <c r="AA188" s="78"/>
      <c r="AB188" s="77"/>
    </row>
    <row r="189" spans="1:28" s="58" customFormat="1" ht="14.25" customHeight="1">
      <c r="A189" s="193" t="s">
        <v>423</v>
      </c>
      <c r="B189" s="164">
        <v>186200</v>
      </c>
      <c r="C189" s="162">
        <v>-21000</v>
      </c>
      <c r="D189" s="170">
        <v>-0.1</v>
      </c>
      <c r="E189" s="164">
        <v>0</v>
      </c>
      <c r="F189" s="112">
        <v>0</v>
      </c>
      <c r="G189" s="170">
        <v>0</v>
      </c>
      <c r="H189" s="164">
        <v>0</v>
      </c>
      <c r="I189" s="112">
        <v>0</v>
      </c>
      <c r="J189" s="170">
        <v>0</v>
      </c>
      <c r="K189" s="164">
        <v>186200</v>
      </c>
      <c r="L189" s="112">
        <v>-21000</v>
      </c>
      <c r="M189" s="127">
        <v>-0.1</v>
      </c>
      <c r="N189" s="112">
        <v>186200</v>
      </c>
      <c r="O189" s="173">
        <f t="shared" si="20"/>
        <v>1</v>
      </c>
      <c r="P189" s="108">
        <f>Volume!K189</f>
        <v>308.1</v>
      </c>
      <c r="Q189" s="69">
        <f>Volume!J189</f>
        <v>320.7</v>
      </c>
      <c r="R189" s="237">
        <f t="shared" si="21"/>
        <v>5.971434</v>
      </c>
      <c r="S189" s="103">
        <f t="shared" si="22"/>
        <v>5.971434</v>
      </c>
      <c r="T189" s="109">
        <f t="shared" si="23"/>
        <v>207200</v>
      </c>
      <c r="U189" s="103">
        <f t="shared" si="24"/>
        <v>-10.135135135135135</v>
      </c>
      <c r="V189" s="103">
        <f t="shared" si="25"/>
        <v>5.971434</v>
      </c>
      <c r="W189" s="103">
        <f t="shared" si="26"/>
        <v>0</v>
      </c>
      <c r="X189" s="103">
        <f t="shared" si="27"/>
        <v>0</v>
      </c>
      <c r="Y189" s="103">
        <f t="shared" si="28"/>
        <v>6.383832000000001</v>
      </c>
      <c r="Z189" s="237">
        <f t="shared" si="29"/>
        <v>-0.4123980000000005</v>
      </c>
      <c r="AA189" s="78"/>
      <c r="AB189" s="77"/>
    </row>
    <row r="190" spans="1:28" s="58" customFormat="1" ht="14.25" customHeight="1">
      <c r="A190" s="193" t="s">
        <v>424</v>
      </c>
      <c r="B190" s="164">
        <v>6078600</v>
      </c>
      <c r="C190" s="162">
        <v>-246150</v>
      </c>
      <c r="D190" s="170">
        <v>-0.04</v>
      </c>
      <c r="E190" s="164">
        <v>190800</v>
      </c>
      <c r="F190" s="112">
        <v>44100</v>
      </c>
      <c r="G190" s="170">
        <v>0.3</v>
      </c>
      <c r="H190" s="164">
        <v>16200</v>
      </c>
      <c r="I190" s="112">
        <v>2250</v>
      </c>
      <c r="J190" s="170">
        <v>0.16</v>
      </c>
      <c r="K190" s="164">
        <v>6285600</v>
      </c>
      <c r="L190" s="112">
        <v>-199800</v>
      </c>
      <c r="M190" s="127">
        <v>-0.03</v>
      </c>
      <c r="N190" s="112">
        <v>6251850</v>
      </c>
      <c r="O190" s="173">
        <f t="shared" si="20"/>
        <v>0.9946305841924399</v>
      </c>
      <c r="P190" s="108">
        <f>Volume!K190</f>
        <v>558.8</v>
      </c>
      <c r="Q190" s="69">
        <f>Volume!J190</f>
        <v>511.95</v>
      </c>
      <c r="R190" s="237">
        <f t="shared" si="21"/>
        <v>321.791292</v>
      </c>
      <c r="S190" s="103">
        <f t="shared" si="22"/>
        <v>320.06346075</v>
      </c>
      <c r="T190" s="109">
        <f t="shared" si="23"/>
        <v>6485400</v>
      </c>
      <c r="U190" s="103">
        <f t="shared" si="24"/>
        <v>-3.0807660283097418</v>
      </c>
      <c r="V190" s="103">
        <f t="shared" si="25"/>
        <v>311.193927</v>
      </c>
      <c r="W190" s="103">
        <f t="shared" si="26"/>
        <v>9.768006</v>
      </c>
      <c r="X190" s="103">
        <f t="shared" si="27"/>
        <v>0.829359</v>
      </c>
      <c r="Y190" s="103">
        <f t="shared" si="28"/>
        <v>362.40415199999995</v>
      </c>
      <c r="Z190" s="237">
        <f t="shared" si="29"/>
        <v>-40.612859999999955</v>
      </c>
      <c r="AA190" s="78"/>
      <c r="AB190" s="77"/>
    </row>
    <row r="191" spans="1:28" s="58" customFormat="1" ht="14.25" customHeight="1">
      <c r="A191" s="193" t="s">
        <v>153</v>
      </c>
      <c r="B191" s="164">
        <v>865350</v>
      </c>
      <c r="C191" s="162">
        <v>95400</v>
      </c>
      <c r="D191" s="170">
        <v>0.12</v>
      </c>
      <c r="E191" s="164">
        <v>450</v>
      </c>
      <c r="F191" s="112">
        <v>0</v>
      </c>
      <c r="G191" s="170">
        <v>0</v>
      </c>
      <c r="H191" s="164">
        <v>0</v>
      </c>
      <c r="I191" s="112">
        <v>0</v>
      </c>
      <c r="J191" s="170">
        <v>0</v>
      </c>
      <c r="K191" s="164">
        <v>865800</v>
      </c>
      <c r="L191" s="112">
        <v>95400</v>
      </c>
      <c r="M191" s="127">
        <v>0.12</v>
      </c>
      <c r="N191" s="112">
        <v>858150</v>
      </c>
      <c r="O191" s="173">
        <f t="shared" si="20"/>
        <v>0.9911642411642412</v>
      </c>
      <c r="P191" s="108">
        <f>Volume!K191</f>
        <v>625.9</v>
      </c>
      <c r="Q191" s="69">
        <f>Volume!J191</f>
        <v>618</v>
      </c>
      <c r="R191" s="237">
        <f t="shared" si="21"/>
        <v>53.50644</v>
      </c>
      <c r="S191" s="103">
        <f t="shared" si="22"/>
        <v>53.03367</v>
      </c>
      <c r="T191" s="109">
        <f t="shared" si="23"/>
        <v>770400</v>
      </c>
      <c r="U191" s="103">
        <f t="shared" si="24"/>
        <v>12.383177570093459</v>
      </c>
      <c r="V191" s="103">
        <f t="shared" si="25"/>
        <v>53.47863</v>
      </c>
      <c r="W191" s="103">
        <f t="shared" si="26"/>
        <v>0.02781</v>
      </c>
      <c r="X191" s="103">
        <f t="shared" si="27"/>
        <v>0</v>
      </c>
      <c r="Y191" s="103">
        <f t="shared" si="28"/>
        <v>48.219336</v>
      </c>
      <c r="Z191" s="237">
        <f t="shared" si="29"/>
        <v>5.287103999999999</v>
      </c>
      <c r="AA191" s="78"/>
      <c r="AB191" s="77"/>
    </row>
    <row r="192" spans="1:28" s="58" customFormat="1" ht="14.25" customHeight="1">
      <c r="A192" s="193" t="s">
        <v>154</v>
      </c>
      <c r="B192" s="164">
        <v>6003000</v>
      </c>
      <c r="C192" s="162">
        <v>-207000</v>
      </c>
      <c r="D192" s="170">
        <v>-0.03</v>
      </c>
      <c r="E192" s="164">
        <v>103500</v>
      </c>
      <c r="F192" s="112">
        <v>6900</v>
      </c>
      <c r="G192" s="170">
        <v>0.07</v>
      </c>
      <c r="H192" s="164">
        <v>6900</v>
      </c>
      <c r="I192" s="112">
        <v>0</v>
      </c>
      <c r="J192" s="170">
        <v>0</v>
      </c>
      <c r="K192" s="164">
        <v>6113400</v>
      </c>
      <c r="L192" s="112">
        <v>-200100</v>
      </c>
      <c r="M192" s="127">
        <v>-0.03</v>
      </c>
      <c r="N192" s="112">
        <v>6078900</v>
      </c>
      <c r="O192" s="173">
        <f t="shared" si="20"/>
        <v>0.9943566591422122</v>
      </c>
      <c r="P192" s="108">
        <f>Volume!K192</f>
        <v>54.2</v>
      </c>
      <c r="Q192" s="69">
        <f>Volume!J192</f>
        <v>51.9</v>
      </c>
      <c r="R192" s="237">
        <f t="shared" si="21"/>
        <v>31.728546</v>
      </c>
      <c r="S192" s="103">
        <f t="shared" si="22"/>
        <v>31.549491</v>
      </c>
      <c r="T192" s="109">
        <f t="shared" si="23"/>
        <v>6313500</v>
      </c>
      <c r="U192" s="103">
        <f t="shared" si="24"/>
        <v>-3.169398907103825</v>
      </c>
      <c r="V192" s="103">
        <f t="shared" si="25"/>
        <v>31.15557</v>
      </c>
      <c r="W192" s="103">
        <f t="shared" si="26"/>
        <v>0.537165</v>
      </c>
      <c r="X192" s="103">
        <f t="shared" si="27"/>
        <v>0.035811</v>
      </c>
      <c r="Y192" s="103">
        <f t="shared" si="28"/>
        <v>34.21917</v>
      </c>
      <c r="Z192" s="237">
        <f t="shared" si="29"/>
        <v>-2.490623999999997</v>
      </c>
      <c r="AA192" s="78"/>
      <c r="AB192" s="77"/>
    </row>
    <row r="193" spans="1:28" s="58" customFormat="1" ht="14.25" customHeight="1">
      <c r="A193" s="193" t="s">
        <v>300</v>
      </c>
      <c r="B193" s="164">
        <v>8744400</v>
      </c>
      <c r="C193" s="162">
        <v>-1324800</v>
      </c>
      <c r="D193" s="170">
        <v>-0.13</v>
      </c>
      <c r="E193" s="164">
        <v>306000</v>
      </c>
      <c r="F193" s="112">
        <v>79200</v>
      </c>
      <c r="G193" s="170">
        <v>0.35</v>
      </c>
      <c r="H193" s="164">
        <v>32400</v>
      </c>
      <c r="I193" s="112">
        <v>3600</v>
      </c>
      <c r="J193" s="170">
        <v>0.13</v>
      </c>
      <c r="K193" s="164">
        <v>9082800</v>
      </c>
      <c r="L193" s="112">
        <v>-1242000</v>
      </c>
      <c r="M193" s="127">
        <v>-0.12</v>
      </c>
      <c r="N193" s="112">
        <v>9032400</v>
      </c>
      <c r="O193" s="173">
        <f t="shared" si="20"/>
        <v>0.9944510503369005</v>
      </c>
      <c r="P193" s="108">
        <f>Volume!K193</f>
        <v>141.65</v>
      </c>
      <c r="Q193" s="69">
        <f>Volume!J193</f>
        <v>134.9</v>
      </c>
      <c r="R193" s="237">
        <f t="shared" si="21"/>
        <v>122.526972</v>
      </c>
      <c r="S193" s="103">
        <f t="shared" si="22"/>
        <v>121.847076</v>
      </c>
      <c r="T193" s="109">
        <f t="shared" si="23"/>
        <v>10324800</v>
      </c>
      <c r="U193" s="103">
        <f t="shared" si="24"/>
        <v>-12.02928870292887</v>
      </c>
      <c r="V193" s="103">
        <f t="shared" si="25"/>
        <v>117.961956</v>
      </c>
      <c r="W193" s="103">
        <f t="shared" si="26"/>
        <v>4.12794</v>
      </c>
      <c r="X193" s="103">
        <f t="shared" si="27"/>
        <v>0.437076</v>
      </c>
      <c r="Y193" s="103">
        <f t="shared" si="28"/>
        <v>146.250792</v>
      </c>
      <c r="Z193" s="237">
        <f t="shared" si="29"/>
        <v>-23.72381999999999</v>
      </c>
      <c r="AA193" s="78"/>
      <c r="AB193" s="77"/>
    </row>
    <row r="194" spans="1:28" s="58" customFormat="1" ht="14.25" customHeight="1">
      <c r="A194" s="193" t="s">
        <v>155</v>
      </c>
      <c r="B194" s="164">
        <v>1930425</v>
      </c>
      <c r="C194" s="162">
        <v>216825</v>
      </c>
      <c r="D194" s="170">
        <v>0.13</v>
      </c>
      <c r="E194" s="164">
        <v>2625</v>
      </c>
      <c r="F194" s="112">
        <v>0</v>
      </c>
      <c r="G194" s="170">
        <v>0</v>
      </c>
      <c r="H194" s="164">
        <v>0</v>
      </c>
      <c r="I194" s="112">
        <v>0</v>
      </c>
      <c r="J194" s="170">
        <v>0</v>
      </c>
      <c r="K194" s="164">
        <v>1933050</v>
      </c>
      <c r="L194" s="112">
        <v>216825</v>
      </c>
      <c r="M194" s="127">
        <v>0.13</v>
      </c>
      <c r="N194" s="112">
        <v>1930950</v>
      </c>
      <c r="O194" s="173">
        <f t="shared" si="20"/>
        <v>0.9989136338946225</v>
      </c>
      <c r="P194" s="108">
        <f>Volume!K194</f>
        <v>457.2</v>
      </c>
      <c r="Q194" s="69">
        <f>Volume!J194</f>
        <v>450.05</v>
      </c>
      <c r="R194" s="237">
        <f t="shared" si="21"/>
        <v>86.99691525</v>
      </c>
      <c r="S194" s="103">
        <f t="shared" si="22"/>
        <v>86.90240475</v>
      </c>
      <c r="T194" s="109">
        <f t="shared" si="23"/>
        <v>1716225</v>
      </c>
      <c r="U194" s="103">
        <f t="shared" si="24"/>
        <v>12.633832976445397</v>
      </c>
      <c r="V194" s="103">
        <f t="shared" si="25"/>
        <v>86.878777125</v>
      </c>
      <c r="W194" s="103">
        <f t="shared" si="26"/>
        <v>0.118138125</v>
      </c>
      <c r="X194" s="103">
        <f t="shared" si="27"/>
        <v>0</v>
      </c>
      <c r="Y194" s="103">
        <f t="shared" si="28"/>
        <v>78.465807</v>
      </c>
      <c r="Z194" s="237">
        <f t="shared" si="29"/>
        <v>8.531108250000003</v>
      </c>
      <c r="AA194" s="78"/>
      <c r="AB194" s="77"/>
    </row>
    <row r="195" spans="1:28" s="58" customFormat="1" ht="14.25" customHeight="1">
      <c r="A195" s="193" t="s">
        <v>38</v>
      </c>
      <c r="B195" s="164">
        <v>8556000</v>
      </c>
      <c r="C195" s="162">
        <v>936600</v>
      </c>
      <c r="D195" s="170">
        <v>0.12</v>
      </c>
      <c r="E195" s="164">
        <v>109200</v>
      </c>
      <c r="F195" s="112">
        <v>22200</v>
      </c>
      <c r="G195" s="170">
        <v>0.26</v>
      </c>
      <c r="H195" s="164">
        <v>8400</v>
      </c>
      <c r="I195" s="112">
        <v>3600</v>
      </c>
      <c r="J195" s="170">
        <v>0.75</v>
      </c>
      <c r="K195" s="164">
        <v>8673600</v>
      </c>
      <c r="L195" s="112">
        <v>962400</v>
      </c>
      <c r="M195" s="127">
        <v>0.12</v>
      </c>
      <c r="N195" s="112">
        <v>8619000</v>
      </c>
      <c r="O195" s="173">
        <f t="shared" si="20"/>
        <v>0.9937050359712231</v>
      </c>
      <c r="P195" s="108">
        <f>Volume!K195</f>
        <v>497.35</v>
      </c>
      <c r="Q195" s="69">
        <f>Volume!J195</f>
        <v>476.55</v>
      </c>
      <c r="R195" s="237">
        <f t="shared" si="21"/>
        <v>413.340408</v>
      </c>
      <c r="S195" s="103">
        <f t="shared" si="22"/>
        <v>410.738445</v>
      </c>
      <c r="T195" s="109">
        <f t="shared" si="23"/>
        <v>7711200</v>
      </c>
      <c r="U195" s="103">
        <f t="shared" si="24"/>
        <v>12.480547774665423</v>
      </c>
      <c r="V195" s="103">
        <f t="shared" si="25"/>
        <v>407.73618</v>
      </c>
      <c r="W195" s="103">
        <f t="shared" si="26"/>
        <v>5.203926</v>
      </c>
      <c r="X195" s="103">
        <f t="shared" si="27"/>
        <v>0.400302</v>
      </c>
      <c r="Y195" s="103">
        <f t="shared" si="28"/>
        <v>383.516532</v>
      </c>
      <c r="Z195" s="237">
        <f t="shared" si="29"/>
        <v>29.82387600000004</v>
      </c>
      <c r="AA195" s="78"/>
      <c r="AB195" s="77"/>
    </row>
    <row r="196" spans="1:28" s="58" customFormat="1" ht="14.25" customHeight="1">
      <c r="A196" s="193" t="s">
        <v>156</v>
      </c>
      <c r="B196" s="164">
        <v>677400</v>
      </c>
      <c r="C196" s="162">
        <v>-60000</v>
      </c>
      <c r="D196" s="170">
        <v>-0.08</v>
      </c>
      <c r="E196" s="164">
        <v>0</v>
      </c>
      <c r="F196" s="112">
        <v>0</v>
      </c>
      <c r="G196" s="170">
        <v>0</v>
      </c>
      <c r="H196" s="164">
        <v>0</v>
      </c>
      <c r="I196" s="112">
        <v>0</v>
      </c>
      <c r="J196" s="170">
        <v>0</v>
      </c>
      <c r="K196" s="164">
        <v>677400</v>
      </c>
      <c r="L196" s="112">
        <v>-60000</v>
      </c>
      <c r="M196" s="127">
        <v>-0.08</v>
      </c>
      <c r="N196" s="112">
        <v>676800</v>
      </c>
      <c r="O196" s="173">
        <f t="shared" si="20"/>
        <v>0.9991142604074402</v>
      </c>
      <c r="P196" s="108">
        <f>Volume!K196</f>
        <v>386.7</v>
      </c>
      <c r="Q196" s="69">
        <f>Volume!J196</f>
        <v>380.1</v>
      </c>
      <c r="R196" s="237">
        <f t="shared" si="21"/>
        <v>25.747974000000003</v>
      </c>
      <c r="S196" s="103">
        <f t="shared" si="22"/>
        <v>25.725168000000004</v>
      </c>
      <c r="T196" s="109">
        <f t="shared" si="23"/>
        <v>737400</v>
      </c>
      <c r="U196" s="103">
        <f t="shared" si="24"/>
        <v>-8.136696501220504</v>
      </c>
      <c r="V196" s="103">
        <f t="shared" si="25"/>
        <v>25.747974000000003</v>
      </c>
      <c r="W196" s="103">
        <f t="shared" si="26"/>
        <v>0</v>
      </c>
      <c r="X196" s="103">
        <f t="shared" si="27"/>
        <v>0</v>
      </c>
      <c r="Y196" s="103">
        <f t="shared" si="28"/>
        <v>28.515258</v>
      </c>
      <c r="Z196" s="237">
        <f t="shared" si="29"/>
        <v>-2.7672839999999965</v>
      </c>
      <c r="AA196" s="78"/>
      <c r="AB196" s="77"/>
    </row>
    <row r="197" spans="1:28" s="58" customFormat="1" ht="14.25" customHeight="1">
      <c r="A197" s="193" t="s">
        <v>389</v>
      </c>
      <c r="B197" s="164">
        <v>3446100</v>
      </c>
      <c r="C197" s="162">
        <v>345800</v>
      </c>
      <c r="D197" s="170">
        <v>0.11</v>
      </c>
      <c r="E197" s="164">
        <v>11200</v>
      </c>
      <c r="F197" s="112">
        <v>4200</v>
      </c>
      <c r="G197" s="170">
        <v>0.6</v>
      </c>
      <c r="H197" s="164">
        <v>0</v>
      </c>
      <c r="I197" s="112">
        <v>0</v>
      </c>
      <c r="J197" s="170">
        <v>0</v>
      </c>
      <c r="K197" s="164">
        <v>3457300</v>
      </c>
      <c r="L197" s="112">
        <v>350000</v>
      </c>
      <c r="M197" s="127">
        <v>0.11</v>
      </c>
      <c r="N197" s="112">
        <v>3446800</v>
      </c>
      <c r="O197" s="173">
        <f t="shared" si="20"/>
        <v>0.9969629479651752</v>
      </c>
      <c r="P197" s="108">
        <f>Volume!K197</f>
        <v>328.3</v>
      </c>
      <c r="Q197" s="69">
        <f>Volume!J197</f>
        <v>309.45</v>
      </c>
      <c r="R197" s="237">
        <f t="shared" si="21"/>
        <v>106.9861485</v>
      </c>
      <c r="S197" s="103">
        <f t="shared" si="22"/>
        <v>106.661226</v>
      </c>
      <c r="T197" s="109">
        <f t="shared" si="23"/>
        <v>3107300</v>
      </c>
      <c r="U197" s="103">
        <f t="shared" si="24"/>
        <v>11.263798152737102</v>
      </c>
      <c r="V197" s="103">
        <f t="shared" si="25"/>
        <v>106.6395645</v>
      </c>
      <c r="W197" s="103">
        <f t="shared" si="26"/>
        <v>0.346584</v>
      </c>
      <c r="X197" s="103">
        <f t="shared" si="27"/>
        <v>0</v>
      </c>
      <c r="Y197" s="103">
        <f t="shared" si="28"/>
        <v>102.012659</v>
      </c>
      <c r="Z197" s="237">
        <f t="shared" si="29"/>
        <v>4.9734894999999995</v>
      </c>
      <c r="AA197" s="78"/>
      <c r="AB197" s="77"/>
    </row>
    <row r="198" spans="1:27" s="2" customFormat="1" ht="15" customHeight="1" hidden="1" thickBot="1">
      <c r="A198" s="72"/>
      <c r="B198" s="162">
        <f>SUM(B4:B197)</f>
        <v>1491392127</v>
      </c>
      <c r="C198" s="162">
        <f>SUM(C4:C197)</f>
        <v>-12706421</v>
      </c>
      <c r="D198" s="335">
        <f>C198/B198</f>
        <v>-0.008519839128800765</v>
      </c>
      <c r="E198" s="162">
        <f>SUM(E4:E197)</f>
        <v>143941690</v>
      </c>
      <c r="F198" s="162">
        <f>SUM(F4:F197)</f>
        <v>23835225</v>
      </c>
      <c r="G198" s="335">
        <f>F198/E198</f>
        <v>0.1655894480605306</v>
      </c>
      <c r="H198" s="162">
        <f>SUM(H4:H197)</f>
        <v>42435890</v>
      </c>
      <c r="I198" s="162">
        <f>SUM(I4:I197)</f>
        <v>4842380</v>
      </c>
      <c r="J198" s="335">
        <f>I198/H198</f>
        <v>0.11411048525198836</v>
      </c>
      <c r="K198" s="162">
        <f>SUM(K4:K197)</f>
        <v>1677769707</v>
      </c>
      <c r="L198" s="162">
        <f>SUM(L4:L197)</f>
        <v>15971184</v>
      </c>
      <c r="M198" s="335">
        <f>L198/K198</f>
        <v>0.009519294533311061</v>
      </c>
      <c r="N198" s="112">
        <f>SUM(N4:N197)</f>
        <v>1655817436</v>
      </c>
      <c r="O198" s="346"/>
      <c r="P198" s="169"/>
      <c r="Q198" s="14"/>
      <c r="R198" s="238">
        <f>SUM(R4:R197)</f>
        <v>77894.57964956998</v>
      </c>
      <c r="S198" s="103">
        <f>SUM(S4:S197)</f>
        <v>74281.27417610007</v>
      </c>
      <c r="T198" s="109">
        <f>SUM(T4:T197)</f>
        <v>1661798523</v>
      </c>
      <c r="U198" s="285"/>
      <c r="V198" s="103">
        <f>SUM(V4:V197)</f>
        <v>58448.94977114998</v>
      </c>
      <c r="W198" s="103">
        <f>SUM(W4:W197)</f>
        <v>9533.643371094993</v>
      </c>
      <c r="X198" s="103">
        <f>SUM(X4:X197)</f>
        <v>9911.986507325006</v>
      </c>
      <c r="Y198" s="103">
        <f>SUM(Y4:Y197)</f>
        <v>77808.04362750502</v>
      </c>
      <c r="Z198" s="103">
        <f>SUM(Z4:Z197)</f>
        <v>86.53602206499755</v>
      </c>
      <c r="AA198" s="75"/>
    </row>
    <row r="199" spans="2:27" s="2" customFormat="1" ht="15" customHeight="1" hidden="1">
      <c r="B199" s="5"/>
      <c r="C199" s="5"/>
      <c r="D199" s="127"/>
      <c r="E199" s="1">
        <f>H198/E198</f>
        <v>0.2948130593714719</v>
      </c>
      <c r="F199" s="5"/>
      <c r="G199" s="62"/>
      <c r="H199" s="5"/>
      <c r="I199" s="5"/>
      <c r="J199" s="62"/>
      <c r="K199" s="5"/>
      <c r="L199" s="5"/>
      <c r="M199" s="62"/>
      <c r="N199" s="112"/>
      <c r="O199" s="3"/>
      <c r="P199" s="108"/>
      <c r="Q199" s="69"/>
      <c r="R199" s="103"/>
      <c r="S199" s="103"/>
      <c r="T199" s="109"/>
      <c r="U199" s="103"/>
      <c r="V199" s="103"/>
      <c r="W199" s="103"/>
      <c r="X199" s="103"/>
      <c r="Y199" s="103"/>
      <c r="Z199" s="103"/>
      <c r="AA199" s="75"/>
    </row>
    <row r="200" spans="2:27" s="2" customFormat="1" ht="15" customHeight="1">
      <c r="B200" s="5"/>
      <c r="C200" s="5"/>
      <c r="D200" s="127"/>
      <c r="E200" s="1"/>
      <c r="F200" s="5"/>
      <c r="G200" s="62"/>
      <c r="H200" s="5"/>
      <c r="I200" s="5"/>
      <c r="J200" s="62"/>
      <c r="K200" s="5"/>
      <c r="L200" s="5"/>
      <c r="M200" s="62"/>
      <c r="N200" s="112"/>
      <c r="O200" s="107"/>
      <c r="P200" s="108"/>
      <c r="Q200" s="69"/>
      <c r="R200" s="103"/>
      <c r="S200" s="103"/>
      <c r="T200" s="109"/>
      <c r="U200" s="103"/>
      <c r="V200" s="103"/>
      <c r="W200" s="103"/>
      <c r="X200" s="103"/>
      <c r="Y200" s="103"/>
      <c r="Z200" s="103"/>
      <c r="AA200" s="1"/>
    </row>
    <row r="201" spans="1:25" ht="14.25">
      <c r="A201" s="2"/>
      <c r="B201" s="5"/>
      <c r="C201" s="5"/>
      <c r="D201" s="127"/>
      <c r="E201" s="5"/>
      <c r="F201" s="5"/>
      <c r="G201" s="62"/>
      <c r="H201" s="5"/>
      <c r="I201" s="5"/>
      <c r="J201" s="62"/>
      <c r="K201" s="5"/>
      <c r="L201" s="5"/>
      <c r="M201" s="62"/>
      <c r="N201" s="112"/>
      <c r="O201" s="107"/>
      <c r="P201" s="2"/>
      <c r="Q201" s="2"/>
      <c r="R201" s="1"/>
      <c r="S201" s="1"/>
      <c r="T201" s="79"/>
      <c r="U201" s="2"/>
      <c r="V201" s="2"/>
      <c r="W201" s="2"/>
      <c r="X201" s="2"/>
      <c r="Y201" s="2"/>
    </row>
    <row r="202" spans="1:14" ht="13.5" thickBot="1">
      <c r="A202" s="63" t="s">
        <v>109</v>
      </c>
      <c r="B202" s="121"/>
      <c r="C202" s="124"/>
      <c r="D202" s="128"/>
      <c r="F202" s="119"/>
      <c r="N202" s="112"/>
    </row>
    <row r="203" spans="1:14" ht="13.5" thickBot="1">
      <c r="A203" s="199" t="s">
        <v>108</v>
      </c>
      <c r="B203" s="340" t="s">
        <v>106</v>
      </c>
      <c r="C203" s="341" t="s">
        <v>70</v>
      </c>
      <c r="D203" s="342" t="s">
        <v>107</v>
      </c>
      <c r="F203" s="125"/>
      <c r="G203" s="62"/>
      <c r="H203" s="5"/>
      <c r="N203" s="112"/>
    </row>
    <row r="204" spans="1:14" ht="12.75">
      <c r="A204" s="336" t="s">
        <v>10</v>
      </c>
      <c r="B204" s="343">
        <f>B198/10000000</f>
        <v>149.1392127</v>
      </c>
      <c r="C204" s="344">
        <f>C198/10000000</f>
        <v>-1.2706421</v>
      </c>
      <c r="D204" s="345">
        <f>D198</f>
        <v>-0.008519839128800765</v>
      </c>
      <c r="F204" s="125"/>
      <c r="H204" s="5"/>
      <c r="N204" s="112"/>
    </row>
    <row r="205" spans="1:14" ht="12.75">
      <c r="A205" s="337" t="s">
        <v>87</v>
      </c>
      <c r="B205" s="196">
        <f>E198/10000000</f>
        <v>14.394169</v>
      </c>
      <c r="C205" s="195">
        <f>F198/10000000</f>
        <v>2.3835225</v>
      </c>
      <c r="D205" s="256">
        <f>G198</f>
        <v>0.1655894480605306</v>
      </c>
      <c r="F205" s="125"/>
      <c r="G205" s="62"/>
      <c r="N205" s="112"/>
    </row>
    <row r="206" spans="1:14" ht="12.75">
      <c r="A206" s="338" t="s">
        <v>85</v>
      </c>
      <c r="B206" s="196">
        <f>H198/10000000</f>
        <v>4.243589</v>
      </c>
      <c r="C206" s="195">
        <f>I198/10000000</f>
        <v>0.484238</v>
      </c>
      <c r="D206" s="256">
        <f>J198</f>
        <v>0.11411048525198836</v>
      </c>
      <c r="F206" s="125"/>
      <c r="N206" s="112"/>
    </row>
    <row r="207" spans="1:14" ht="13.5" thickBot="1">
      <c r="A207" s="339" t="s">
        <v>86</v>
      </c>
      <c r="B207" s="197">
        <f>K198/10000000</f>
        <v>167.7769707</v>
      </c>
      <c r="C207" s="198">
        <f>L198/10000000</f>
        <v>1.5971184</v>
      </c>
      <c r="D207" s="257">
        <f>M198</f>
        <v>0.009519294533311061</v>
      </c>
      <c r="F207" s="126"/>
      <c r="N207" s="112"/>
    </row>
    <row r="208" ht="12.75">
      <c r="N208" s="112"/>
    </row>
    <row r="209" ht="12.75">
      <c r="N209" s="112"/>
    </row>
    <row r="210" ht="12.75">
      <c r="N210" s="112"/>
    </row>
    <row r="211" ht="12.75">
      <c r="N211" s="112"/>
    </row>
    <row r="212" ht="12.75">
      <c r="N212" s="112"/>
    </row>
    <row r="213" ht="12.75">
      <c r="N213" s="112"/>
    </row>
    <row r="214" ht="12.75">
      <c r="N214" s="112"/>
    </row>
    <row r="215" ht="12.75">
      <c r="N215" s="112"/>
    </row>
    <row r="216" ht="12.75">
      <c r="N216" s="112"/>
    </row>
    <row r="217" ht="12.75">
      <c r="N217" s="112"/>
    </row>
    <row r="218" ht="12.75">
      <c r="N218" s="112"/>
    </row>
    <row r="219" ht="12.75">
      <c r="N219" s="112"/>
    </row>
    <row r="220" ht="12.75">
      <c r="N220" s="112"/>
    </row>
    <row r="221" ht="12.75">
      <c r="N221" s="112"/>
    </row>
    <row r="222" ht="12.75">
      <c r="N222" s="112"/>
    </row>
    <row r="223" ht="12.75">
      <c r="N223" s="112"/>
    </row>
    <row r="224" ht="12.75">
      <c r="N224" s="112"/>
    </row>
    <row r="225" ht="12.75">
      <c r="N225" s="112"/>
    </row>
    <row r="226" ht="12.75">
      <c r="N226" s="112"/>
    </row>
    <row r="227" ht="12.75">
      <c r="N227" s="112"/>
    </row>
    <row r="228" ht="12.75">
      <c r="N228" s="112"/>
    </row>
    <row r="229" ht="12.75">
      <c r="N229" s="112"/>
    </row>
    <row r="230" ht="12.75">
      <c r="N230" s="112"/>
    </row>
    <row r="231" ht="12.75">
      <c r="N231" s="112"/>
    </row>
    <row r="232" ht="12.75">
      <c r="N232" s="112"/>
    </row>
    <row r="233" ht="12.75">
      <c r="N233" s="112"/>
    </row>
    <row r="234" ht="12.75">
      <c r="N234" s="112"/>
    </row>
    <row r="235" ht="12.75">
      <c r="N235" s="112"/>
    </row>
    <row r="236" ht="12.75">
      <c r="N236" s="112"/>
    </row>
    <row r="237" ht="12.75">
      <c r="N237" s="112"/>
    </row>
    <row r="238" ht="12.75">
      <c r="N238" s="112"/>
    </row>
    <row r="239" ht="12.75">
      <c r="N239" s="112"/>
    </row>
    <row r="240" ht="12.75">
      <c r="N240" s="112"/>
    </row>
    <row r="241" spans="2:14" ht="12.75">
      <c r="B241" s="369"/>
      <c r="N241" s="112"/>
    </row>
    <row r="242" ht="12.75">
      <c r="N242" s="112"/>
    </row>
    <row r="243" ht="12.75">
      <c r="N243" s="112"/>
    </row>
    <row r="244" ht="12.75">
      <c r="N244" s="112"/>
    </row>
    <row r="245" ht="12.75">
      <c r="N245" s="112"/>
    </row>
    <row r="246" ht="12.75">
      <c r="N246" s="112"/>
    </row>
    <row r="247" ht="12.75">
      <c r="N247" s="112"/>
    </row>
    <row r="248" ht="12.75">
      <c r="N248" s="112"/>
    </row>
    <row r="249" ht="12.75">
      <c r="N249" s="112"/>
    </row>
    <row r="250" ht="12.75">
      <c r="N250" s="112"/>
    </row>
    <row r="251" ht="12.75">
      <c r="N251" s="112"/>
    </row>
    <row r="252" ht="12.75">
      <c r="N252" s="112"/>
    </row>
    <row r="253" ht="12.75">
      <c r="N253" s="112"/>
    </row>
    <row r="254" ht="12.75">
      <c r="N254" s="112"/>
    </row>
    <row r="255" ht="12.75">
      <c r="N255" s="112"/>
    </row>
    <row r="256" ht="12.75">
      <c r="N256" s="112"/>
    </row>
    <row r="257" ht="12.75">
      <c r="N257" s="112"/>
    </row>
    <row r="258" ht="12.75">
      <c r="N258" s="112"/>
    </row>
    <row r="259" ht="12.75">
      <c r="N259" s="112"/>
    </row>
    <row r="260" ht="12.75">
      <c r="N260" s="112"/>
    </row>
    <row r="261" ht="12.75">
      <c r="N261" s="112"/>
    </row>
    <row r="262" ht="12.75">
      <c r="N262" s="112"/>
    </row>
    <row r="263" ht="12.75">
      <c r="N263" s="112"/>
    </row>
    <row r="264" ht="12.75">
      <c r="N264" s="112"/>
    </row>
    <row r="265" ht="12.75">
      <c r="N265" s="112"/>
    </row>
    <row r="266" ht="12.75">
      <c r="N266" s="112"/>
    </row>
    <row r="267" ht="12.75">
      <c r="N267" s="112"/>
    </row>
    <row r="268" ht="12.75">
      <c r="N268" s="112"/>
    </row>
    <row r="269" ht="12.75">
      <c r="N269" s="112"/>
    </row>
    <row r="270" ht="12.75">
      <c r="N270" s="112"/>
    </row>
    <row r="271" ht="12.75">
      <c r="N271" s="112"/>
    </row>
    <row r="272" ht="12.75">
      <c r="N272" s="112"/>
    </row>
    <row r="273" ht="12.75">
      <c r="N273" s="112"/>
    </row>
    <row r="274" ht="12.75">
      <c r="N274" s="112"/>
    </row>
    <row r="275" ht="12.75">
      <c r="N275" s="112"/>
    </row>
    <row r="276" ht="12.75">
      <c r="N276" s="112"/>
    </row>
    <row r="277" ht="12.75">
      <c r="N277" s="112"/>
    </row>
    <row r="278" ht="12.75">
      <c r="N278" s="112"/>
    </row>
    <row r="279" ht="12.75">
      <c r="N279" s="112"/>
    </row>
    <row r="280" ht="12.75">
      <c r="N280" s="112"/>
    </row>
    <row r="281" ht="12.75">
      <c r="N281" s="112"/>
    </row>
    <row r="282" ht="12.75">
      <c r="N282" s="112"/>
    </row>
    <row r="283" ht="12.75">
      <c r="N283" s="112"/>
    </row>
    <row r="284" ht="12.75">
      <c r="N284" s="112"/>
    </row>
    <row r="285" ht="12.75">
      <c r="N285" s="112"/>
    </row>
    <row r="286" ht="12.75">
      <c r="N286" s="112"/>
    </row>
    <row r="287" ht="12.75">
      <c r="N287" s="112"/>
    </row>
    <row r="288" ht="12.75">
      <c r="N288" s="112"/>
    </row>
    <row r="289" ht="12.75">
      <c r="N289" s="112"/>
    </row>
    <row r="290" ht="12.75">
      <c r="N290" s="112"/>
    </row>
    <row r="291" ht="12.75">
      <c r="N291" s="112"/>
    </row>
    <row r="292" ht="12.75">
      <c r="N292" s="112"/>
    </row>
    <row r="293" ht="12.75">
      <c r="N293" s="112"/>
    </row>
    <row r="294" ht="12.75">
      <c r="N294" s="112"/>
    </row>
    <row r="295" ht="12.75">
      <c r="N295" s="112"/>
    </row>
    <row r="296" ht="12.75">
      <c r="N296" s="112"/>
    </row>
    <row r="297" ht="12.75">
      <c r="N297" s="112"/>
    </row>
    <row r="298" ht="12.75">
      <c r="N298" s="112"/>
    </row>
    <row r="299" ht="12.75">
      <c r="N299" s="112"/>
    </row>
    <row r="300" ht="12.75">
      <c r="N300" s="112"/>
    </row>
    <row r="301" ht="12.75">
      <c r="N301" s="112"/>
    </row>
    <row r="302" ht="12.75">
      <c r="N302" s="112"/>
    </row>
    <row r="303" ht="12.75">
      <c r="N303" s="112"/>
    </row>
    <row r="304" ht="12.75">
      <c r="N304" s="112"/>
    </row>
    <row r="305" ht="12.75">
      <c r="N305" s="112"/>
    </row>
    <row r="306" ht="12.75">
      <c r="N306" s="112"/>
    </row>
    <row r="307" ht="12.75">
      <c r="N307" s="112"/>
    </row>
    <row r="308" ht="12.75">
      <c r="N308" s="112"/>
    </row>
    <row r="309" ht="12.75">
      <c r="N309" s="112"/>
    </row>
    <row r="310" ht="12.75">
      <c r="N310" s="112"/>
    </row>
    <row r="311" ht="12.75">
      <c r="N311" s="112"/>
    </row>
    <row r="312" ht="12.75">
      <c r="N312" s="112"/>
    </row>
    <row r="313" ht="12.75">
      <c r="N313" s="112"/>
    </row>
    <row r="314" ht="12.75">
      <c r="N314" s="112"/>
    </row>
    <row r="315" ht="12.75">
      <c r="N315" s="112"/>
    </row>
    <row r="316" ht="12.75">
      <c r="N316" s="112"/>
    </row>
    <row r="317" ht="12.75">
      <c r="N317" s="112"/>
    </row>
    <row r="318" ht="12.75">
      <c r="N318" s="112"/>
    </row>
    <row r="319" ht="12.75">
      <c r="N319" s="112"/>
    </row>
    <row r="320" ht="12.75">
      <c r="N320" s="112"/>
    </row>
    <row r="321" ht="12.75">
      <c r="N321" s="112"/>
    </row>
    <row r="322" ht="12.75">
      <c r="N322" s="112"/>
    </row>
    <row r="323" ht="12.75">
      <c r="N323" s="112"/>
    </row>
    <row r="324" ht="12.75">
      <c r="N324" s="112"/>
    </row>
    <row r="325" ht="12.75">
      <c r="N325" s="112"/>
    </row>
    <row r="326" ht="12.75">
      <c r="N326" s="112"/>
    </row>
    <row r="327" ht="12.75">
      <c r="N327" s="112"/>
    </row>
    <row r="328" ht="12.75">
      <c r="N328" s="112"/>
    </row>
    <row r="329" ht="12.75">
      <c r="N329" s="112"/>
    </row>
    <row r="330" ht="12.75">
      <c r="N330" s="112"/>
    </row>
    <row r="331" ht="12.75">
      <c r="N331" s="112"/>
    </row>
    <row r="332" ht="12.75">
      <c r="N332" s="112"/>
    </row>
    <row r="333" ht="12.75">
      <c r="N333" s="112"/>
    </row>
    <row r="334" ht="12.75">
      <c r="N334" s="112"/>
    </row>
    <row r="335" ht="12.75">
      <c r="N335" s="112"/>
    </row>
    <row r="336" ht="12.75">
      <c r="N336" s="112"/>
    </row>
    <row r="337" ht="12.75">
      <c r="N337" s="112"/>
    </row>
    <row r="338" ht="12.75">
      <c r="N338" s="112"/>
    </row>
    <row r="339" ht="12.75">
      <c r="N339" s="112"/>
    </row>
    <row r="340" ht="12.75">
      <c r="N340" s="112"/>
    </row>
    <row r="341" ht="12.75">
      <c r="N341" s="112"/>
    </row>
    <row r="342" ht="12.75">
      <c r="N342" s="112"/>
    </row>
    <row r="343" ht="12.75">
      <c r="N343" s="112"/>
    </row>
    <row r="344" ht="12.75">
      <c r="N344" s="112"/>
    </row>
    <row r="345" ht="12.75">
      <c r="N345" s="112"/>
    </row>
    <row r="346" ht="12.75">
      <c r="N346" s="112"/>
    </row>
    <row r="347" ht="12.75">
      <c r="N347" s="112"/>
    </row>
    <row r="348" ht="12.75">
      <c r="N348" s="112"/>
    </row>
    <row r="349" ht="12.75">
      <c r="N349" s="112"/>
    </row>
    <row r="350" ht="12.75">
      <c r="N350" s="112"/>
    </row>
    <row r="351" ht="12.75">
      <c r="N351" s="112"/>
    </row>
    <row r="352" ht="12.75">
      <c r="N352" s="112"/>
    </row>
    <row r="353" ht="12.75">
      <c r="N353" s="112"/>
    </row>
    <row r="354" ht="12.75">
      <c r="N354" s="112"/>
    </row>
    <row r="355" ht="12.75">
      <c r="N355" s="112"/>
    </row>
    <row r="356" ht="12.75">
      <c r="N356" s="112"/>
    </row>
    <row r="357" ht="12.75">
      <c r="N357" s="112"/>
    </row>
    <row r="358" ht="12.75">
      <c r="N358" s="112"/>
    </row>
    <row r="359" ht="12.75">
      <c r="N359" s="112"/>
    </row>
    <row r="360" ht="12.75">
      <c r="N360" s="112"/>
    </row>
    <row r="361" ht="12.75">
      <c r="N361" s="112"/>
    </row>
    <row r="362" ht="12.75">
      <c r="N362" s="112"/>
    </row>
    <row r="363" ht="12.75">
      <c r="N363" s="112"/>
    </row>
    <row r="364" ht="12.75">
      <c r="N364" s="112"/>
    </row>
    <row r="365" ht="12.75">
      <c r="N365" s="112"/>
    </row>
    <row r="366" ht="12.75">
      <c r="N366" s="112"/>
    </row>
    <row r="367" ht="12.75">
      <c r="N367" s="112"/>
    </row>
    <row r="368" ht="12.75">
      <c r="N368" s="112"/>
    </row>
    <row r="369" ht="12.75">
      <c r="N369" s="112"/>
    </row>
    <row r="370" ht="12.75">
      <c r="N370" s="112"/>
    </row>
    <row r="371" ht="12.75">
      <c r="N371" s="112"/>
    </row>
    <row r="372" ht="12.75">
      <c r="N372" s="112"/>
    </row>
    <row r="373" ht="12.75">
      <c r="N373" s="112"/>
    </row>
    <row r="374" ht="12.75">
      <c r="N374" s="112"/>
    </row>
    <row r="375" ht="12.75">
      <c r="N375" s="112"/>
    </row>
    <row r="376" ht="12.75">
      <c r="N376" s="112"/>
    </row>
    <row r="377" ht="12.75">
      <c r="N377" s="112"/>
    </row>
    <row r="378" ht="12.75">
      <c r="N378" s="112"/>
    </row>
    <row r="379" ht="12.75">
      <c r="N379" s="112"/>
    </row>
    <row r="380" ht="12.75">
      <c r="N380" s="112"/>
    </row>
    <row r="381" ht="12.75">
      <c r="N381" s="112"/>
    </row>
    <row r="382" ht="12.75">
      <c r="N382" s="112"/>
    </row>
    <row r="383" ht="12.75">
      <c r="N383" s="112"/>
    </row>
    <row r="384" ht="12.75">
      <c r="N384" s="112"/>
    </row>
    <row r="385" ht="12.75">
      <c r="N385" s="112"/>
    </row>
    <row r="386" ht="12.75">
      <c r="N386" s="112"/>
    </row>
    <row r="387" ht="12.75">
      <c r="N387" s="112"/>
    </row>
    <row r="388" ht="12.75">
      <c r="N388" s="112"/>
    </row>
    <row r="389" ht="12.75">
      <c r="N389" s="112"/>
    </row>
    <row r="390" ht="12.75">
      <c r="N390" s="112"/>
    </row>
    <row r="391" ht="12.75">
      <c r="N391" s="112"/>
    </row>
    <row r="392" ht="12.75">
      <c r="N392" s="112"/>
    </row>
    <row r="393" ht="12.75">
      <c r="N393" s="112"/>
    </row>
    <row r="394" ht="12.75">
      <c r="N394" s="112"/>
    </row>
    <row r="395" ht="12.75">
      <c r="N395" s="112"/>
    </row>
    <row r="396" ht="12.75">
      <c r="N396" s="112"/>
    </row>
    <row r="397" ht="12.75">
      <c r="N397" s="112"/>
    </row>
    <row r="398" ht="12.75">
      <c r="N398" s="112"/>
    </row>
    <row r="399" ht="12.75">
      <c r="N399" s="112"/>
    </row>
    <row r="400" ht="12.75">
      <c r="N400" s="112"/>
    </row>
    <row r="401" ht="12.75">
      <c r="N401" s="112"/>
    </row>
    <row r="402" ht="12.75">
      <c r="N402" s="112"/>
    </row>
    <row r="403" ht="12.75">
      <c r="N403" s="112"/>
    </row>
    <row r="404" ht="12.75">
      <c r="N404" s="112"/>
    </row>
    <row r="405" ht="12.75">
      <c r="N405" s="112"/>
    </row>
    <row r="406" ht="12.75">
      <c r="N406" s="112"/>
    </row>
    <row r="407" ht="12.75">
      <c r="N407" s="112"/>
    </row>
    <row r="408" ht="12.75">
      <c r="N408" s="112"/>
    </row>
    <row r="409" ht="12.75">
      <c r="N409" s="112"/>
    </row>
    <row r="410" ht="12.75">
      <c r="N410" s="112"/>
    </row>
    <row r="411" ht="12.75">
      <c r="N411" s="112"/>
    </row>
    <row r="412" ht="12.75">
      <c r="N412" s="112"/>
    </row>
    <row r="413" ht="12.75">
      <c r="N413" s="112"/>
    </row>
    <row r="414" ht="12.75">
      <c r="N414" s="112"/>
    </row>
    <row r="415" ht="12.75">
      <c r="N415" s="112"/>
    </row>
    <row r="416" ht="12.75">
      <c r="N416" s="112"/>
    </row>
    <row r="417" ht="12.75">
      <c r="N417" s="112"/>
    </row>
    <row r="418" ht="12.75">
      <c r="N418" s="112"/>
    </row>
    <row r="419" ht="12.75">
      <c r="N419" s="112"/>
    </row>
    <row r="420" ht="12.75">
      <c r="N420" s="112"/>
    </row>
    <row r="421" ht="12.75">
      <c r="N421" s="112"/>
    </row>
    <row r="422" ht="12.75">
      <c r="N422" s="112"/>
    </row>
    <row r="423" ht="12.75">
      <c r="N423" s="112"/>
    </row>
    <row r="424" ht="12.75">
      <c r="N424" s="112"/>
    </row>
    <row r="425" ht="12.75">
      <c r="N425" s="112"/>
    </row>
    <row r="426" ht="12.75">
      <c r="N426" s="112"/>
    </row>
    <row r="427" ht="12.75">
      <c r="N427" s="112"/>
    </row>
    <row r="428" ht="12.75">
      <c r="N428" s="112"/>
    </row>
    <row r="429" ht="12.75">
      <c r="N429" s="112"/>
    </row>
    <row r="430" ht="12.75">
      <c r="N430" s="112"/>
    </row>
    <row r="431" ht="12.75">
      <c r="N431" s="112"/>
    </row>
    <row r="432" ht="12.75">
      <c r="N432" s="112"/>
    </row>
    <row r="433" ht="12.75">
      <c r="N433" s="112"/>
    </row>
    <row r="434" ht="12.75">
      <c r="N434" s="112"/>
    </row>
    <row r="435" ht="12.75">
      <c r="N435" s="112"/>
    </row>
    <row r="436" ht="12.75">
      <c r="N436" s="112"/>
    </row>
    <row r="437" ht="12.75">
      <c r="N437" s="112"/>
    </row>
    <row r="438" ht="12.75">
      <c r="N438" s="112"/>
    </row>
    <row r="439" ht="12.75">
      <c r="N439" s="112"/>
    </row>
    <row r="440" ht="12.75">
      <c r="N440" s="112"/>
    </row>
    <row r="441" ht="12.75">
      <c r="N441" s="112"/>
    </row>
    <row r="442" ht="12.75">
      <c r="N442" s="112"/>
    </row>
    <row r="443" ht="12.75">
      <c r="N443" s="112"/>
    </row>
    <row r="444" ht="12.75">
      <c r="N444" s="112"/>
    </row>
    <row r="445" ht="12.75">
      <c r="N445" s="112"/>
    </row>
    <row r="446" ht="12.75">
      <c r="N446" s="112"/>
    </row>
    <row r="447" ht="12.75">
      <c r="N447" s="112"/>
    </row>
    <row r="448" ht="12.75">
      <c r="N448" s="112"/>
    </row>
    <row r="449" ht="12.75">
      <c r="N449" s="112"/>
    </row>
    <row r="450" ht="12.75">
      <c r="N450" s="112"/>
    </row>
    <row r="451" ht="12.75">
      <c r="N451" s="112"/>
    </row>
    <row r="452" ht="12.75">
      <c r="N452" s="112"/>
    </row>
    <row r="453" ht="12.75">
      <c r="N453" s="112"/>
    </row>
    <row r="454" ht="12.75">
      <c r="N454" s="112"/>
    </row>
    <row r="455" ht="12.75">
      <c r="N455" s="112"/>
    </row>
    <row r="456" ht="12.75">
      <c r="N456" s="112"/>
    </row>
    <row r="457" ht="12.75">
      <c r="N457" s="112"/>
    </row>
    <row r="458" ht="12.75">
      <c r="N458" s="112"/>
    </row>
    <row r="459" ht="12.75">
      <c r="N459" s="112"/>
    </row>
    <row r="460" ht="12.75">
      <c r="N460" s="112"/>
    </row>
    <row r="461" ht="12.75">
      <c r="N461" s="112"/>
    </row>
    <row r="462" ht="12.75">
      <c r="N462" s="112"/>
    </row>
    <row r="463" ht="12.75">
      <c r="N463" s="112"/>
    </row>
    <row r="464" ht="12.75">
      <c r="N464" s="112"/>
    </row>
    <row r="465" ht="12.75">
      <c r="N465" s="112"/>
    </row>
    <row r="466" ht="12.75">
      <c r="N466" s="112"/>
    </row>
    <row r="467" ht="12.75">
      <c r="N467" s="112"/>
    </row>
    <row r="468" ht="12.75">
      <c r="N468" s="112"/>
    </row>
    <row r="469" ht="12.75">
      <c r="N469" s="112"/>
    </row>
    <row r="470" ht="12.75">
      <c r="N470" s="112"/>
    </row>
    <row r="471" ht="12.75">
      <c r="N471" s="112"/>
    </row>
    <row r="472" ht="12.75">
      <c r="N472" s="112"/>
    </row>
    <row r="473" ht="12.75">
      <c r="N473" s="112"/>
    </row>
    <row r="474" ht="12.75">
      <c r="N474" s="112"/>
    </row>
    <row r="475" ht="12.75">
      <c r="N475" s="112"/>
    </row>
    <row r="476" ht="12.75">
      <c r="N476" s="112"/>
    </row>
    <row r="477" ht="12.75">
      <c r="N477" s="112"/>
    </row>
    <row r="478" ht="12.75">
      <c r="N478" s="112"/>
    </row>
    <row r="479" ht="12.75">
      <c r="N479" s="112"/>
    </row>
    <row r="480" ht="12.75">
      <c r="N480" s="112"/>
    </row>
    <row r="481" ht="12.75">
      <c r="N481" s="112"/>
    </row>
    <row r="482" ht="12.75">
      <c r="N482" s="112"/>
    </row>
    <row r="483" ht="12.75">
      <c r="N483" s="112"/>
    </row>
    <row r="484" ht="12.75">
      <c r="N484" s="112"/>
    </row>
    <row r="485" ht="12.75">
      <c r="N485" s="112"/>
    </row>
    <row r="486" ht="12.75">
      <c r="N486" s="112"/>
    </row>
    <row r="487" ht="12.75">
      <c r="N487" s="112"/>
    </row>
    <row r="488" ht="12.75">
      <c r="N488" s="112"/>
    </row>
    <row r="489" ht="12.75">
      <c r="N489" s="112"/>
    </row>
    <row r="490" ht="12.75">
      <c r="N490" s="112"/>
    </row>
    <row r="491" ht="12.75">
      <c r="N491" s="112"/>
    </row>
    <row r="492" ht="12.75">
      <c r="N492" s="112"/>
    </row>
    <row r="493" ht="12.75">
      <c r="N493" s="112"/>
    </row>
    <row r="494" ht="12.75">
      <c r="N494" s="112"/>
    </row>
    <row r="495" ht="12.75">
      <c r="N495" s="112"/>
    </row>
    <row r="496" ht="12.75">
      <c r="N496" s="112"/>
    </row>
    <row r="497" ht="12.75">
      <c r="N497" s="112"/>
    </row>
    <row r="498" ht="12.75">
      <c r="N498" s="112"/>
    </row>
    <row r="499" ht="12.75">
      <c r="N499" s="112"/>
    </row>
    <row r="500" ht="12.75">
      <c r="N500" s="112"/>
    </row>
    <row r="501" ht="12.75">
      <c r="N501" s="112"/>
    </row>
    <row r="502" ht="12.75">
      <c r="N502" s="112"/>
    </row>
    <row r="503" ht="12.75">
      <c r="N503" s="112"/>
    </row>
    <row r="504" ht="12.75">
      <c r="N504" s="112"/>
    </row>
    <row r="505" ht="12.75">
      <c r="N505" s="112"/>
    </row>
    <row r="506" ht="12.75">
      <c r="N506" s="112"/>
    </row>
    <row r="507" ht="12.75">
      <c r="N507" s="112"/>
    </row>
    <row r="508" ht="12.75">
      <c r="N508" s="112"/>
    </row>
    <row r="509" ht="12.75">
      <c r="N509" s="112"/>
    </row>
    <row r="510" ht="12.75">
      <c r="N510" s="112"/>
    </row>
    <row r="511" ht="12.75">
      <c r="N511" s="112"/>
    </row>
    <row r="512" ht="12.75">
      <c r="N512" s="112"/>
    </row>
    <row r="513" ht="12.75">
      <c r="N513" s="112"/>
    </row>
    <row r="514" ht="12.75">
      <c r="N514" s="112"/>
    </row>
    <row r="515" ht="12.75">
      <c r="N515" s="112"/>
    </row>
    <row r="516" ht="12.75">
      <c r="N516" s="112"/>
    </row>
    <row r="517" ht="12.75">
      <c r="N517" s="112"/>
    </row>
    <row r="518" ht="12.75">
      <c r="N518" s="112"/>
    </row>
    <row r="519" ht="12.75">
      <c r="N519" s="112"/>
    </row>
    <row r="520" ht="12.75">
      <c r="N520" s="112"/>
    </row>
    <row r="521" ht="12.75">
      <c r="N521" s="112"/>
    </row>
    <row r="522" ht="12.75">
      <c r="N522" s="112"/>
    </row>
    <row r="523" ht="12.75">
      <c r="N523" s="112"/>
    </row>
    <row r="524" ht="12.75">
      <c r="N524" s="112"/>
    </row>
    <row r="525" ht="12.75">
      <c r="N525" s="112"/>
    </row>
    <row r="526" ht="12.75">
      <c r="N526" s="112"/>
    </row>
    <row r="527" ht="12.75">
      <c r="N527" s="112"/>
    </row>
    <row r="528" ht="12.75">
      <c r="N528" s="112"/>
    </row>
    <row r="529" ht="12.75">
      <c r="N529" s="112"/>
    </row>
    <row r="530" ht="12.75">
      <c r="N530" s="112"/>
    </row>
    <row r="531" ht="12.75">
      <c r="N531" s="112"/>
    </row>
    <row r="532" ht="12.75">
      <c r="N532" s="112"/>
    </row>
    <row r="533" ht="12.75">
      <c r="N533" s="112"/>
    </row>
    <row r="534" ht="12.75">
      <c r="N534" s="112"/>
    </row>
    <row r="535" ht="12.75">
      <c r="N535" s="112"/>
    </row>
    <row r="536" ht="12.75">
      <c r="N536" s="112"/>
    </row>
    <row r="537" ht="12.75">
      <c r="N537" s="112"/>
    </row>
    <row r="538" ht="12.75">
      <c r="N538" s="112"/>
    </row>
    <row r="539" ht="12.75">
      <c r="N539" s="112"/>
    </row>
    <row r="540" ht="12.75">
      <c r="N540" s="112"/>
    </row>
    <row r="541" ht="12.75">
      <c r="N541" s="112"/>
    </row>
    <row r="542" ht="12.75">
      <c r="N542" s="112"/>
    </row>
    <row r="543" ht="12.75">
      <c r="N543" s="112"/>
    </row>
    <row r="544" ht="12.75">
      <c r="N544" s="112"/>
    </row>
    <row r="545" ht="12.75">
      <c r="N545" s="112"/>
    </row>
    <row r="546" ht="12.75">
      <c r="N546" s="112"/>
    </row>
    <row r="547" ht="12.75">
      <c r="N547" s="112"/>
    </row>
    <row r="548" ht="12.75">
      <c r="N548" s="112"/>
    </row>
    <row r="549" ht="12.75">
      <c r="N549" s="112"/>
    </row>
    <row r="550" ht="12.75">
      <c r="N550" s="112"/>
    </row>
    <row r="551" ht="12.75">
      <c r="N551" s="112"/>
    </row>
    <row r="552" ht="12.75">
      <c r="N552" s="112"/>
    </row>
    <row r="553" ht="12.75">
      <c r="N553" s="112"/>
    </row>
    <row r="554" ht="12.75">
      <c r="N554" s="112"/>
    </row>
    <row r="555" ht="12.75">
      <c r="N555" s="112"/>
    </row>
    <row r="556" ht="12.75">
      <c r="N556" s="112"/>
    </row>
    <row r="557" ht="12.75">
      <c r="N557" s="112"/>
    </row>
    <row r="558" ht="12.75">
      <c r="N558" s="112"/>
    </row>
    <row r="559" ht="12.75">
      <c r="N559" s="112"/>
    </row>
    <row r="560" ht="12.75">
      <c r="N560" s="112"/>
    </row>
    <row r="561" ht="12.75">
      <c r="N561" s="112"/>
    </row>
    <row r="562" ht="12.75">
      <c r="N562" s="112"/>
    </row>
    <row r="563" ht="12.75">
      <c r="N563" s="112"/>
    </row>
    <row r="564" ht="12.75">
      <c r="N564" s="112"/>
    </row>
    <row r="565" ht="12.75">
      <c r="N565" s="112"/>
    </row>
    <row r="566" ht="12.75">
      <c r="N566" s="112"/>
    </row>
    <row r="567" ht="12.75">
      <c r="N567" s="112"/>
    </row>
    <row r="568" ht="12.75">
      <c r="N568" s="112"/>
    </row>
    <row r="569" ht="12.75">
      <c r="N569" s="112"/>
    </row>
    <row r="570" ht="12.75">
      <c r="N570" s="112"/>
    </row>
    <row r="571" ht="12.75">
      <c r="N571" s="112"/>
    </row>
    <row r="572" ht="12.75">
      <c r="N572" s="112"/>
    </row>
    <row r="573" ht="12.75">
      <c r="N573" s="112"/>
    </row>
    <row r="574" ht="12.75">
      <c r="N574" s="112"/>
    </row>
    <row r="575" ht="12.75">
      <c r="N575" s="112"/>
    </row>
    <row r="576" ht="12.75">
      <c r="N576" s="112"/>
    </row>
    <row r="577" ht="12.75">
      <c r="N577" s="112"/>
    </row>
    <row r="578" ht="12.75">
      <c r="N578" s="112"/>
    </row>
    <row r="579" ht="12.75">
      <c r="N579" s="112"/>
    </row>
    <row r="580" ht="12.75">
      <c r="N580" s="112"/>
    </row>
    <row r="581" ht="12.75">
      <c r="N581" s="112"/>
    </row>
    <row r="582" ht="12.75">
      <c r="N582" s="112"/>
    </row>
    <row r="583" ht="12.75">
      <c r="N583" s="112"/>
    </row>
    <row r="584" ht="12.75">
      <c r="N584" s="112"/>
    </row>
    <row r="585" ht="12.75">
      <c r="N585" s="112"/>
    </row>
    <row r="586" ht="12.75">
      <c r="N586" s="112"/>
    </row>
    <row r="587" ht="12.75">
      <c r="N587" s="112"/>
    </row>
    <row r="588" ht="12.75">
      <c r="N588" s="112"/>
    </row>
    <row r="589" ht="12.75">
      <c r="N589" s="112"/>
    </row>
    <row r="590" ht="12.75">
      <c r="N590" s="112"/>
    </row>
    <row r="591" ht="12.75">
      <c r="N591" s="112"/>
    </row>
    <row r="592" ht="12.75">
      <c r="N592" s="112"/>
    </row>
    <row r="593" ht="12.75">
      <c r="N593" s="112"/>
    </row>
    <row r="594" ht="12.75">
      <c r="N594" s="112"/>
    </row>
    <row r="595" ht="12.75">
      <c r="N595" s="112"/>
    </row>
    <row r="596" ht="12.75">
      <c r="N596" s="112"/>
    </row>
    <row r="597" ht="12.75">
      <c r="N597" s="112"/>
    </row>
    <row r="598" ht="12.75">
      <c r="N598" s="112"/>
    </row>
    <row r="599" ht="12.75">
      <c r="N599" s="112"/>
    </row>
    <row r="600" ht="12.75">
      <c r="N600" s="112"/>
    </row>
    <row r="601" ht="12.75">
      <c r="N601" s="112"/>
    </row>
    <row r="602" ht="12.75">
      <c r="N602" s="112"/>
    </row>
    <row r="603" ht="12.75">
      <c r="N603" s="112"/>
    </row>
    <row r="604" ht="12.75">
      <c r="N604" s="112"/>
    </row>
    <row r="605" ht="12.75">
      <c r="N605" s="112"/>
    </row>
    <row r="606" ht="12.75">
      <c r="N606" s="112"/>
    </row>
    <row r="607" ht="12.75">
      <c r="N607" s="112"/>
    </row>
    <row r="608" ht="12.75">
      <c r="N608" s="112"/>
    </row>
    <row r="609" ht="12.75">
      <c r="N609" s="112"/>
    </row>
    <row r="610" ht="12.75">
      <c r="N610" s="112"/>
    </row>
    <row r="611" ht="12.75">
      <c r="N611" s="112"/>
    </row>
    <row r="612" ht="12.75">
      <c r="N612" s="112"/>
    </row>
    <row r="613" ht="12.75">
      <c r="N613" s="112"/>
    </row>
    <row r="614" ht="12.75">
      <c r="N614" s="112"/>
    </row>
    <row r="615" ht="12.75">
      <c r="N615" s="112"/>
    </row>
    <row r="616" ht="12.75">
      <c r="N616" s="112"/>
    </row>
    <row r="617" ht="12.75">
      <c r="N617" s="112"/>
    </row>
    <row r="618" ht="12.75">
      <c r="N618" s="112"/>
    </row>
    <row r="619" ht="12.75">
      <c r="N619" s="112"/>
    </row>
    <row r="620" ht="12.75">
      <c r="N620" s="112"/>
    </row>
    <row r="621" ht="12.75">
      <c r="N621" s="112"/>
    </row>
    <row r="622" ht="12.75">
      <c r="N622" s="112"/>
    </row>
    <row r="623" ht="12.75">
      <c r="N623" s="112"/>
    </row>
    <row r="624" ht="12.75">
      <c r="N624" s="112"/>
    </row>
    <row r="625" ht="12.75">
      <c r="N625" s="112"/>
    </row>
    <row r="626" ht="12.75">
      <c r="N626" s="112"/>
    </row>
    <row r="627" ht="12.75">
      <c r="N627" s="112"/>
    </row>
    <row r="628" ht="12.75">
      <c r="N628" s="112"/>
    </row>
    <row r="629" ht="12.75">
      <c r="N629" s="112"/>
    </row>
    <row r="630" ht="12.75">
      <c r="N630" s="112"/>
    </row>
    <row r="631" ht="12.75">
      <c r="N631" s="112"/>
    </row>
    <row r="632" ht="12.75">
      <c r="N632" s="112"/>
    </row>
    <row r="633" ht="12.75">
      <c r="N633" s="112"/>
    </row>
    <row r="634" ht="12.75">
      <c r="N634" s="112"/>
    </row>
    <row r="635" ht="12.75">
      <c r="N635" s="112"/>
    </row>
    <row r="636" ht="12.75">
      <c r="N636" s="112"/>
    </row>
    <row r="637" ht="12.75">
      <c r="N637" s="112"/>
    </row>
    <row r="638" ht="12.75">
      <c r="N638" s="112"/>
    </row>
    <row r="639" ht="12.75">
      <c r="N639" s="112"/>
    </row>
    <row r="640" ht="12.75">
      <c r="N640" s="112"/>
    </row>
    <row r="641" ht="12.75">
      <c r="N641" s="112"/>
    </row>
    <row r="642" ht="12.75">
      <c r="N642" s="112"/>
    </row>
    <row r="643" ht="12.75">
      <c r="N643" s="112"/>
    </row>
    <row r="644" ht="12.75">
      <c r="N644" s="112"/>
    </row>
    <row r="645" ht="12.75">
      <c r="N645" s="112"/>
    </row>
    <row r="646" ht="12.75">
      <c r="N646" s="112"/>
    </row>
    <row r="647" ht="12.75">
      <c r="N647" s="112"/>
    </row>
    <row r="648" ht="12.75">
      <c r="N648" s="112"/>
    </row>
    <row r="649" ht="12.75">
      <c r="N649" s="112"/>
    </row>
    <row r="650" ht="12.75">
      <c r="N650" s="112"/>
    </row>
    <row r="651" ht="12.75">
      <c r="N651" s="112"/>
    </row>
    <row r="652" ht="12.75">
      <c r="N652" s="112"/>
    </row>
    <row r="653" ht="12.75">
      <c r="N653" s="112"/>
    </row>
    <row r="654" ht="12.75">
      <c r="N654" s="112"/>
    </row>
    <row r="655" ht="12.75">
      <c r="N655" s="112"/>
    </row>
    <row r="656" ht="12.75">
      <c r="N656" s="112"/>
    </row>
    <row r="657" ht="12.75">
      <c r="N657" s="112"/>
    </row>
    <row r="658" ht="12.75">
      <c r="N658" s="112"/>
    </row>
    <row r="659" ht="12.75">
      <c r="N659" s="112"/>
    </row>
    <row r="660" ht="12.75">
      <c r="N660" s="112"/>
    </row>
    <row r="661" ht="12.75">
      <c r="N661" s="112"/>
    </row>
    <row r="662" ht="12.75">
      <c r="N662" s="112"/>
    </row>
    <row r="663" ht="12.75">
      <c r="N663" s="112"/>
    </row>
    <row r="664" ht="12.75">
      <c r="N664" s="112"/>
    </row>
    <row r="665" ht="12.75">
      <c r="N665" s="112"/>
    </row>
    <row r="666" ht="12.75">
      <c r="N666" s="112"/>
    </row>
    <row r="667" ht="12.75">
      <c r="N667" s="112"/>
    </row>
    <row r="668" ht="12.75">
      <c r="N668" s="112"/>
    </row>
    <row r="669" ht="12.75">
      <c r="N669" s="112"/>
    </row>
    <row r="670" ht="12.75">
      <c r="N670" s="112"/>
    </row>
    <row r="671" ht="12.75">
      <c r="N671" s="112"/>
    </row>
    <row r="672" ht="12.75">
      <c r="N672" s="112"/>
    </row>
    <row r="673" ht="12.75">
      <c r="N673" s="112"/>
    </row>
    <row r="674" ht="12.75">
      <c r="N674" s="112"/>
    </row>
    <row r="675" ht="12.75">
      <c r="N675" s="112"/>
    </row>
    <row r="676" ht="12.75">
      <c r="N676" s="112"/>
    </row>
    <row r="677" ht="12.75">
      <c r="N677" s="112"/>
    </row>
    <row r="678" ht="12.75">
      <c r="N678" s="112"/>
    </row>
    <row r="679" ht="12.75">
      <c r="N679" s="112"/>
    </row>
    <row r="680" ht="12.75">
      <c r="N680" s="112"/>
    </row>
    <row r="681" ht="12.75">
      <c r="N681" s="112"/>
    </row>
    <row r="682" ht="12.75">
      <c r="N682" s="112"/>
    </row>
    <row r="683" ht="12.75">
      <c r="N683" s="112"/>
    </row>
    <row r="684" ht="12.75">
      <c r="N684" s="112"/>
    </row>
    <row r="685" ht="12.75">
      <c r="N685" s="112"/>
    </row>
    <row r="686" ht="12.75">
      <c r="N686" s="112"/>
    </row>
    <row r="687" ht="12.75">
      <c r="N687" s="112"/>
    </row>
    <row r="688" ht="12.75">
      <c r="N688" s="112"/>
    </row>
    <row r="689" ht="12.75">
      <c r="N689" s="112"/>
    </row>
    <row r="690" ht="12.75">
      <c r="N690" s="112"/>
    </row>
    <row r="691" ht="12.75">
      <c r="N691" s="112"/>
    </row>
    <row r="692" ht="12.75">
      <c r="N692" s="112"/>
    </row>
    <row r="693" ht="12.75">
      <c r="N693" s="112"/>
    </row>
    <row r="694" ht="12.75">
      <c r="N694" s="112"/>
    </row>
    <row r="695" ht="12.75">
      <c r="N695" s="112"/>
    </row>
    <row r="696" ht="12.75">
      <c r="N696" s="112"/>
    </row>
    <row r="697" ht="12.75">
      <c r="N697" s="112"/>
    </row>
    <row r="698" ht="12.75">
      <c r="N698" s="112"/>
    </row>
    <row r="699" ht="12.75">
      <c r="N699" s="112"/>
    </row>
    <row r="700" ht="12.75">
      <c r="N700" s="112"/>
    </row>
    <row r="701" ht="12.75">
      <c r="N701" s="112"/>
    </row>
    <row r="702" ht="12.75">
      <c r="N702" s="112"/>
    </row>
    <row r="703" ht="12.75">
      <c r="N703" s="112"/>
    </row>
    <row r="704" ht="12.75">
      <c r="N704" s="112"/>
    </row>
    <row r="705" ht="12.75">
      <c r="N705" s="112"/>
    </row>
    <row r="706" ht="12.75">
      <c r="N706" s="112"/>
    </row>
    <row r="707" ht="12.75">
      <c r="N707" s="112"/>
    </row>
    <row r="708" ht="12.75">
      <c r="N708" s="112"/>
    </row>
    <row r="709" ht="12.75">
      <c r="N709" s="112"/>
    </row>
    <row r="710" ht="12.75">
      <c r="N710" s="112"/>
    </row>
    <row r="711" ht="12.75">
      <c r="N711" s="112"/>
    </row>
    <row r="712" ht="12.75">
      <c r="N712" s="112"/>
    </row>
    <row r="713" ht="12.75">
      <c r="N713" s="112"/>
    </row>
    <row r="714" ht="12.75">
      <c r="N714" s="112"/>
    </row>
    <row r="715" ht="12.75">
      <c r="N715" s="112"/>
    </row>
    <row r="716" ht="12.75">
      <c r="N716" s="112"/>
    </row>
    <row r="717" ht="12.75">
      <c r="N717" s="112"/>
    </row>
    <row r="718" ht="12.75">
      <c r="N718" s="112"/>
    </row>
    <row r="719" ht="12.75">
      <c r="N719" s="112"/>
    </row>
    <row r="720" ht="12.75">
      <c r="N720" s="112"/>
    </row>
    <row r="721" ht="12.75">
      <c r="N721" s="112"/>
    </row>
    <row r="722" ht="12.75">
      <c r="N722" s="112"/>
    </row>
    <row r="723" ht="12.75">
      <c r="N723" s="112"/>
    </row>
    <row r="724" ht="12.75">
      <c r="N724" s="112"/>
    </row>
    <row r="725" ht="12.75">
      <c r="N725" s="112"/>
    </row>
    <row r="726" ht="12.75">
      <c r="N726" s="112"/>
    </row>
    <row r="727" ht="12.75">
      <c r="N727" s="112"/>
    </row>
    <row r="728" ht="12.75">
      <c r="N728" s="112"/>
    </row>
    <row r="729" ht="12.75">
      <c r="N729" s="112"/>
    </row>
    <row r="730" ht="12.75">
      <c r="N730" s="112"/>
    </row>
    <row r="731" ht="12.75">
      <c r="N731" s="112"/>
    </row>
    <row r="732" ht="12.75">
      <c r="N732" s="112"/>
    </row>
    <row r="733" ht="12.75">
      <c r="N733" s="112"/>
    </row>
    <row r="734" ht="12.75">
      <c r="N734" s="112"/>
    </row>
    <row r="735" ht="12.75">
      <c r="N735" s="112"/>
    </row>
    <row r="736" ht="12.75">
      <c r="N736" s="112"/>
    </row>
    <row r="737" ht="12.75">
      <c r="N737" s="112"/>
    </row>
    <row r="738" ht="12.75">
      <c r="N738" s="112"/>
    </row>
    <row r="739" ht="12.75">
      <c r="N739" s="112"/>
    </row>
    <row r="740" ht="12.75">
      <c r="N740" s="112"/>
    </row>
    <row r="741" ht="12.75">
      <c r="N741" s="112"/>
    </row>
    <row r="742" ht="12.75">
      <c r="N742" s="112"/>
    </row>
    <row r="743" ht="12.75">
      <c r="N743" s="112"/>
    </row>
    <row r="744" ht="12.75">
      <c r="N744" s="112"/>
    </row>
    <row r="745" ht="12.75">
      <c r="N745" s="112"/>
    </row>
    <row r="746" ht="12.75">
      <c r="N746" s="112"/>
    </row>
    <row r="747" ht="12.75">
      <c r="N747" s="112"/>
    </row>
    <row r="748" ht="12.75">
      <c r="N748" s="112"/>
    </row>
    <row r="749" ht="12.75">
      <c r="N749" s="112"/>
    </row>
    <row r="750" ht="12.75">
      <c r="N750" s="112"/>
    </row>
    <row r="751" ht="12.75">
      <c r="N751" s="112"/>
    </row>
    <row r="752" ht="12.75">
      <c r="N752" s="112"/>
    </row>
    <row r="753" ht="12.75">
      <c r="N753" s="112"/>
    </row>
    <row r="754" ht="12.75">
      <c r="N754" s="112"/>
    </row>
    <row r="755" ht="12.75">
      <c r="N755" s="112"/>
    </row>
    <row r="756" ht="12.75">
      <c r="N756" s="112"/>
    </row>
    <row r="757" ht="12.75">
      <c r="N757" s="112"/>
    </row>
    <row r="758" ht="12.75">
      <c r="N758" s="112"/>
    </row>
    <row r="759" ht="12.75">
      <c r="N759" s="112"/>
    </row>
    <row r="760" ht="12.75">
      <c r="N760" s="112"/>
    </row>
    <row r="761" ht="12.75">
      <c r="N761" s="112"/>
    </row>
    <row r="762" ht="12.75">
      <c r="N762" s="112"/>
    </row>
    <row r="763" ht="12.75">
      <c r="N763" s="112"/>
    </row>
    <row r="764" ht="12.75">
      <c r="N764" s="112"/>
    </row>
    <row r="765" ht="12.75">
      <c r="N765" s="112"/>
    </row>
    <row r="766" ht="12.75">
      <c r="N766" s="112"/>
    </row>
    <row r="767" ht="12.75">
      <c r="N767" s="112"/>
    </row>
    <row r="768" ht="12.75">
      <c r="N768" s="112"/>
    </row>
    <row r="769" ht="12.75">
      <c r="N769" s="112"/>
    </row>
    <row r="770" ht="12.75">
      <c r="N770" s="112"/>
    </row>
    <row r="771" ht="12.75">
      <c r="N771" s="112"/>
    </row>
    <row r="772" ht="12.75">
      <c r="N772" s="112"/>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200"/>
  <sheetViews>
    <sheetView workbookViewId="0" topLeftCell="A1">
      <pane xSplit="1" ySplit="3" topLeftCell="B4" activePane="bottomRight" state="frozen"/>
      <selection pane="topLeft" activeCell="F4" sqref="F4"/>
      <selection pane="topRight" activeCell="F4" sqref="F4"/>
      <selection pane="bottomLeft" activeCell="F4" sqref="F4"/>
      <selection pane="bottomRight" activeCell="J241" sqref="J241"/>
    </sheetView>
  </sheetViews>
  <sheetFormatPr defaultColWidth="9.140625" defaultRowHeight="12.75"/>
  <cols>
    <col min="1" max="1" width="14.421875" style="308" customWidth="1"/>
    <col min="2" max="2" width="11.421875" style="312" customWidth="1"/>
    <col min="3" max="3" width="11.00390625" style="26" customWidth="1"/>
    <col min="4" max="4" width="11.00390625" style="312" customWidth="1"/>
    <col min="5" max="5" width="9.140625" style="26" customWidth="1"/>
    <col min="6" max="6" width="11.7109375" style="312" customWidth="1"/>
    <col min="7" max="7" width="9.28125" style="26" customWidth="1"/>
    <col min="8" max="8" width="12.00390625" style="312"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0" style="25" hidden="1" customWidth="1"/>
    <col min="17" max="17" width="9.140625" style="25" customWidth="1"/>
    <col min="18" max="18" width="9.140625" style="69" customWidth="1"/>
    <col min="19" max="16384" width="9.140625" style="25" customWidth="1"/>
  </cols>
  <sheetData>
    <row r="1" spans="1:13" s="296" customFormat="1" ht="22.5" customHeight="1" thickBot="1">
      <c r="A1" s="288" t="s">
        <v>112</v>
      </c>
      <c r="B1" s="289"/>
      <c r="C1" s="290"/>
      <c r="D1" s="291"/>
      <c r="E1" s="292"/>
      <c r="F1" s="291"/>
      <c r="G1" s="292"/>
      <c r="H1" s="291"/>
      <c r="I1" s="292"/>
      <c r="J1" s="293"/>
      <c r="K1" s="293"/>
      <c r="L1" s="294"/>
      <c r="M1" s="295"/>
    </row>
    <row r="2" spans="1:13" s="298" customFormat="1" ht="15.75" customHeight="1" thickBot="1">
      <c r="A2" s="297"/>
      <c r="B2" s="411" t="s">
        <v>117</v>
      </c>
      <c r="C2" s="412"/>
      <c r="D2" s="413"/>
      <c r="E2" s="413"/>
      <c r="F2" s="413"/>
      <c r="G2" s="413"/>
      <c r="H2" s="413"/>
      <c r="I2" s="413"/>
      <c r="J2" s="414" t="s">
        <v>110</v>
      </c>
      <c r="K2" s="415"/>
      <c r="L2" s="415"/>
      <c r="M2" s="416"/>
    </row>
    <row r="3" spans="1:16" s="298" customFormat="1" ht="14.25" thickBot="1">
      <c r="A3" s="299"/>
      <c r="B3" s="313" t="s">
        <v>10</v>
      </c>
      <c r="C3" s="300" t="s">
        <v>46</v>
      </c>
      <c r="D3" s="313" t="s">
        <v>21</v>
      </c>
      <c r="E3" s="300" t="s">
        <v>46</v>
      </c>
      <c r="F3" s="313" t="s">
        <v>22</v>
      </c>
      <c r="G3" s="300" t="s">
        <v>46</v>
      </c>
      <c r="H3" s="313" t="s">
        <v>11</v>
      </c>
      <c r="I3" s="300" t="s">
        <v>46</v>
      </c>
      <c r="J3" s="260" t="s">
        <v>13</v>
      </c>
      <c r="K3" s="261" t="s">
        <v>14</v>
      </c>
      <c r="L3" s="261" t="s">
        <v>111</v>
      </c>
      <c r="M3" s="300" t="s">
        <v>107</v>
      </c>
      <c r="N3" s="301" t="s">
        <v>121</v>
      </c>
      <c r="O3" s="33" t="s">
        <v>21</v>
      </c>
      <c r="P3" s="33" t="s">
        <v>22</v>
      </c>
    </row>
    <row r="4" spans="1:16" ht="13.5">
      <c r="A4" s="321" t="s">
        <v>182</v>
      </c>
      <c r="B4" s="314">
        <v>6340</v>
      </c>
      <c r="C4" s="315">
        <v>-0.4</v>
      </c>
      <c r="D4" s="314">
        <v>0</v>
      </c>
      <c r="E4" s="315">
        <v>0</v>
      </c>
      <c r="F4" s="314">
        <v>0</v>
      </c>
      <c r="G4" s="315">
        <v>0</v>
      </c>
      <c r="H4" s="314">
        <v>6340</v>
      </c>
      <c r="I4" s="317">
        <v>-0.4</v>
      </c>
      <c r="J4" s="263">
        <v>6637.35</v>
      </c>
      <c r="K4" s="258">
        <v>6928.45</v>
      </c>
      <c r="L4" s="304">
        <f>J4-K4</f>
        <v>-291.09999999999945</v>
      </c>
      <c r="M4" s="305">
        <f>L4/K4*100</f>
        <v>-4.201516933801925</v>
      </c>
      <c r="N4" s="78">
        <f>Margins!B4</f>
        <v>50</v>
      </c>
      <c r="O4" s="25">
        <f>D4*N4</f>
        <v>0</v>
      </c>
      <c r="P4" s="25">
        <f>F4*N4</f>
        <v>0</v>
      </c>
    </row>
    <row r="5" spans="1:16" ht="13.5">
      <c r="A5" s="193" t="s">
        <v>455</v>
      </c>
      <c r="B5" s="172">
        <v>29</v>
      </c>
      <c r="C5" s="302">
        <v>-0.15</v>
      </c>
      <c r="D5" s="172">
        <v>0</v>
      </c>
      <c r="E5" s="302">
        <v>0</v>
      </c>
      <c r="F5" s="172">
        <v>0</v>
      </c>
      <c r="G5" s="302">
        <v>0</v>
      </c>
      <c r="H5" s="172">
        <v>29</v>
      </c>
      <c r="I5" s="303">
        <v>-0.15</v>
      </c>
      <c r="J5" s="264">
        <v>4252.2</v>
      </c>
      <c r="K5" s="69">
        <v>4436.15</v>
      </c>
      <c r="L5" s="135">
        <f>J5-K5</f>
        <v>-183.94999999999982</v>
      </c>
      <c r="M5" s="306">
        <f>L5/K5*100</f>
        <v>-4.146613617663961</v>
      </c>
      <c r="N5" s="78">
        <f>Margins!B5</f>
        <v>50</v>
      </c>
      <c r="O5" s="25">
        <f>D5*N5</f>
        <v>0</v>
      </c>
      <c r="P5" s="25">
        <f>F5*N5</f>
        <v>0</v>
      </c>
    </row>
    <row r="6" spans="1:18" ht="13.5">
      <c r="A6" s="193" t="s">
        <v>74</v>
      </c>
      <c r="B6" s="172">
        <v>488</v>
      </c>
      <c r="C6" s="302">
        <v>0.06</v>
      </c>
      <c r="D6" s="172">
        <v>0</v>
      </c>
      <c r="E6" s="302">
        <v>0</v>
      </c>
      <c r="F6" s="172">
        <v>0</v>
      </c>
      <c r="G6" s="302">
        <v>0</v>
      </c>
      <c r="H6" s="172">
        <v>488</v>
      </c>
      <c r="I6" s="303">
        <v>0.06</v>
      </c>
      <c r="J6" s="264">
        <v>4909.3</v>
      </c>
      <c r="K6" s="69">
        <v>5086.7</v>
      </c>
      <c r="L6" s="135">
        <f>J6-K6</f>
        <v>-177.39999999999964</v>
      </c>
      <c r="M6" s="306">
        <f>L6/K6*100</f>
        <v>-3.4875262940609755</v>
      </c>
      <c r="N6" s="78">
        <f>Margins!B6</f>
        <v>50</v>
      </c>
      <c r="O6" s="25">
        <f>D6*N6</f>
        <v>0</v>
      </c>
      <c r="P6" s="25">
        <f>F6*N6</f>
        <v>0</v>
      </c>
      <c r="R6" s="25"/>
    </row>
    <row r="7" spans="1:18" ht="13.5">
      <c r="A7" s="193" t="s">
        <v>456</v>
      </c>
      <c r="B7" s="172">
        <v>1905</v>
      </c>
      <c r="C7" s="302">
        <v>0.45</v>
      </c>
      <c r="D7" s="172">
        <v>0</v>
      </c>
      <c r="E7" s="302">
        <v>0</v>
      </c>
      <c r="F7" s="172">
        <v>0</v>
      </c>
      <c r="G7" s="302">
        <v>0</v>
      </c>
      <c r="H7" s="172">
        <v>1905</v>
      </c>
      <c r="I7" s="303">
        <v>0.45</v>
      </c>
      <c r="J7" s="264">
        <v>8427.05</v>
      </c>
      <c r="K7" s="69">
        <v>8849.6</v>
      </c>
      <c r="L7" s="135">
        <f>J7-K7</f>
        <v>-422.5500000000011</v>
      </c>
      <c r="M7" s="306">
        <f>L7/K7*100</f>
        <v>-4.774792080998023</v>
      </c>
      <c r="N7" s="78">
        <f>Margins!B7</f>
        <v>25</v>
      </c>
      <c r="O7" s="25">
        <f>D7*N7</f>
        <v>0</v>
      </c>
      <c r="P7" s="25">
        <f>F7*N7</f>
        <v>0</v>
      </c>
      <c r="R7" s="25"/>
    </row>
    <row r="8" spans="1:16" ht="13.5">
      <c r="A8" s="322" t="s">
        <v>9</v>
      </c>
      <c r="B8" s="172">
        <v>998546</v>
      </c>
      <c r="C8" s="302">
        <v>0.38</v>
      </c>
      <c r="D8" s="172">
        <v>177499</v>
      </c>
      <c r="E8" s="302">
        <v>1.03</v>
      </c>
      <c r="F8" s="172">
        <v>160194</v>
      </c>
      <c r="G8" s="302">
        <v>0.37</v>
      </c>
      <c r="H8" s="172">
        <v>1336239</v>
      </c>
      <c r="I8" s="302">
        <v>0.44</v>
      </c>
      <c r="J8" s="69">
        <v>4345.85</v>
      </c>
      <c r="K8" s="69">
        <v>4528.85</v>
      </c>
      <c r="L8" s="135">
        <f aca="true" t="shared" si="0" ref="L8:L72">J8-K8</f>
        <v>-183</v>
      </c>
      <c r="M8" s="306">
        <f aca="true" t="shared" si="1" ref="M8:M72">L8/K8*100</f>
        <v>-4.040760899566115</v>
      </c>
      <c r="N8" s="78">
        <f>Margins!B8</f>
        <v>50</v>
      </c>
      <c r="O8" s="25">
        <f aca="true" t="shared" si="2" ref="O8:O72">D8*N8</f>
        <v>8874950</v>
      </c>
      <c r="P8" s="25">
        <f aca="true" t="shared" si="3" ref="P8:P72">F8*N8</f>
        <v>8009700</v>
      </c>
    </row>
    <row r="9" spans="1:16" ht="13.5">
      <c r="A9" s="193" t="s">
        <v>276</v>
      </c>
      <c r="B9" s="172">
        <v>1615</v>
      </c>
      <c r="C9" s="302">
        <v>0.75</v>
      </c>
      <c r="D9" s="172">
        <v>0</v>
      </c>
      <c r="E9" s="302">
        <v>0</v>
      </c>
      <c r="F9" s="172">
        <v>0</v>
      </c>
      <c r="G9" s="302">
        <v>0</v>
      </c>
      <c r="H9" s="172">
        <v>1615</v>
      </c>
      <c r="I9" s="303">
        <v>0.75</v>
      </c>
      <c r="J9" s="264">
        <v>2896.55</v>
      </c>
      <c r="K9" s="69">
        <v>3019.25</v>
      </c>
      <c r="L9" s="135">
        <f t="shared" si="0"/>
        <v>-122.69999999999982</v>
      </c>
      <c r="M9" s="306">
        <f t="shared" si="1"/>
        <v>-4.063923159725091</v>
      </c>
      <c r="N9" s="78">
        <f>Margins!B9</f>
        <v>200</v>
      </c>
      <c r="O9" s="25">
        <f t="shared" si="2"/>
        <v>0</v>
      </c>
      <c r="P9" s="25">
        <f t="shared" si="3"/>
        <v>0</v>
      </c>
    </row>
    <row r="10" spans="1:18" ht="13.5">
      <c r="A10" s="193" t="s">
        <v>134</v>
      </c>
      <c r="B10" s="172">
        <v>3785</v>
      </c>
      <c r="C10" s="302">
        <v>-0.37</v>
      </c>
      <c r="D10" s="172">
        <v>3</v>
      </c>
      <c r="E10" s="302">
        <v>0</v>
      </c>
      <c r="F10" s="172">
        <v>0</v>
      </c>
      <c r="G10" s="302">
        <v>0</v>
      </c>
      <c r="H10" s="172">
        <v>3788</v>
      </c>
      <c r="I10" s="303">
        <v>-0.37</v>
      </c>
      <c r="J10" s="264">
        <v>1079.45</v>
      </c>
      <c r="K10" s="69">
        <v>1147.35</v>
      </c>
      <c r="L10" s="135">
        <f t="shared" si="0"/>
        <v>-67.89999999999986</v>
      </c>
      <c r="M10" s="306">
        <f t="shared" si="1"/>
        <v>-5.917984921776256</v>
      </c>
      <c r="N10" s="78">
        <f>Margins!B10</f>
        <v>500</v>
      </c>
      <c r="O10" s="25">
        <f t="shared" si="2"/>
        <v>1500</v>
      </c>
      <c r="P10" s="25">
        <f t="shared" si="3"/>
        <v>0</v>
      </c>
      <c r="R10" s="307"/>
    </row>
    <row r="11" spans="1:18" ht="13.5">
      <c r="A11" s="193" t="s">
        <v>394</v>
      </c>
      <c r="B11" s="172">
        <v>542</v>
      </c>
      <c r="C11" s="302">
        <v>-0.63</v>
      </c>
      <c r="D11" s="172">
        <v>0</v>
      </c>
      <c r="E11" s="302">
        <v>-1</v>
      </c>
      <c r="F11" s="172">
        <v>0</v>
      </c>
      <c r="G11" s="302">
        <v>0</v>
      </c>
      <c r="H11" s="172">
        <v>542</v>
      </c>
      <c r="I11" s="303">
        <v>-0.63</v>
      </c>
      <c r="J11" s="264">
        <v>1388.4</v>
      </c>
      <c r="K11" s="69">
        <v>1481.15</v>
      </c>
      <c r="L11" s="135">
        <f t="shared" si="0"/>
        <v>-92.75</v>
      </c>
      <c r="M11" s="306">
        <f t="shared" si="1"/>
        <v>-6.262026128346217</v>
      </c>
      <c r="N11" s="78">
        <f>Margins!B11</f>
        <v>200</v>
      </c>
      <c r="O11" s="25">
        <f t="shared" si="2"/>
        <v>0</v>
      </c>
      <c r="P11" s="25">
        <f t="shared" si="3"/>
        <v>0</v>
      </c>
      <c r="R11" s="307"/>
    </row>
    <row r="12" spans="1:18" ht="13.5">
      <c r="A12" s="193" t="s">
        <v>0</v>
      </c>
      <c r="B12" s="172">
        <v>7621</v>
      </c>
      <c r="C12" s="302">
        <v>-0.06</v>
      </c>
      <c r="D12" s="172">
        <v>70</v>
      </c>
      <c r="E12" s="302">
        <v>0</v>
      </c>
      <c r="F12" s="172">
        <v>17</v>
      </c>
      <c r="G12" s="302">
        <v>4.67</v>
      </c>
      <c r="H12" s="172">
        <v>7708</v>
      </c>
      <c r="I12" s="303">
        <v>-0.06</v>
      </c>
      <c r="J12" s="264">
        <v>967.1</v>
      </c>
      <c r="K12" s="69">
        <v>1063.85</v>
      </c>
      <c r="L12" s="135">
        <f t="shared" si="0"/>
        <v>-96.74999999999989</v>
      </c>
      <c r="M12" s="306">
        <f t="shared" si="1"/>
        <v>-9.094327207783042</v>
      </c>
      <c r="N12" s="78">
        <f>Margins!B12</f>
        <v>375</v>
      </c>
      <c r="O12" s="25">
        <f t="shared" si="2"/>
        <v>26250</v>
      </c>
      <c r="P12" s="25">
        <f t="shared" si="3"/>
        <v>6375</v>
      </c>
      <c r="R12" s="307"/>
    </row>
    <row r="13" spans="1:18" ht="13.5">
      <c r="A13" s="193" t="s">
        <v>395</v>
      </c>
      <c r="B13" s="172">
        <v>978</v>
      </c>
      <c r="C13" s="302">
        <v>-0.19</v>
      </c>
      <c r="D13" s="172">
        <v>4</v>
      </c>
      <c r="E13" s="302">
        <v>0</v>
      </c>
      <c r="F13" s="172">
        <v>0</v>
      </c>
      <c r="G13" s="302">
        <v>-1</v>
      </c>
      <c r="H13" s="172">
        <v>982</v>
      </c>
      <c r="I13" s="303">
        <v>-0.19</v>
      </c>
      <c r="J13" s="264">
        <v>482.5</v>
      </c>
      <c r="K13" s="69">
        <v>512.7</v>
      </c>
      <c r="L13" s="135">
        <f t="shared" si="0"/>
        <v>-30.200000000000045</v>
      </c>
      <c r="M13" s="306">
        <f t="shared" si="1"/>
        <v>-5.890384240296478</v>
      </c>
      <c r="N13" s="78">
        <f>Margins!B13</f>
        <v>450</v>
      </c>
      <c r="O13" s="25">
        <f t="shared" si="2"/>
        <v>1800</v>
      </c>
      <c r="P13" s="25">
        <f t="shared" si="3"/>
        <v>0</v>
      </c>
      <c r="R13" s="307"/>
    </row>
    <row r="14" spans="1:18" ht="13.5">
      <c r="A14" s="193" t="s">
        <v>396</v>
      </c>
      <c r="B14" s="172">
        <v>720</v>
      </c>
      <c r="C14" s="302">
        <v>0.31</v>
      </c>
      <c r="D14" s="172">
        <v>0</v>
      </c>
      <c r="E14" s="302">
        <v>0</v>
      </c>
      <c r="F14" s="172">
        <v>0</v>
      </c>
      <c r="G14" s="302">
        <v>0</v>
      </c>
      <c r="H14" s="172">
        <v>720</v>
      </c>
      <c r="I14" s="303">
        <v>0.31</v>
      </c>
      <c r="J14" s="264">
        <v>1415.15</v>
      </c>
      <c r="K14" s="69">
        <v>1534.7</v>
      </c>
      <c r="L14" s="135">
        <f t="shared" si="0"/>
        <v>-119.54999999999995</v>
      </c>
      <c r="M14" s="306">
        <f t="shared" si="1"/>
        <v>-7.789796051345537</v>
      </c>
      <c r="N14" s="78">
        <f>Margins!B14</f>
        <v>200</v>
      </c>
      <c r="O14" s="25">
        <f t="shared" si="2"/>
        <v>0</v>
      </c>
      <c r="P14" s="25">
        <f t="shared" si="3"/>
        <v>0</v>
      </c>
      <c r="R14" s="307"/>
    </row>
    <row r="15" spans="1:18" ht="13.5">
      <c r="A15" s="193" t="s">
        <v>397</v>
      </c>
      <c r="B15" s="172">
        <v>298</v>
      </c>
      <c r="C15" s="302">
        <v>-0.21</v>
      </c>
      <c r="D15" s="172">
        <v>39</v>
      </c>
      <c r="E15" s="302">
        <v>-0.52</v>
      </c>
      <c r="F15" s="172">
        <v>13</v>
      </c>
      <c r="G15" s="302">
        <v>1.17</v>
      </c>
      <c r="H15" s="172">
        <v>350</v>
      </c>
      <c r="I15" s="303">
        <v>-0.25</v>
      </c>
      <c r="J15" s="264">
        <v>138.1</v>
      </c>
      <c r="K15" s="69">
        <v>140.95</v>
      </c>
      <c r="L15" s="135">
        <f t="shared" si="0"/>
        <v>-2.8499999999999943</v>
      </c>
      <c r="M15" s="306">
        <f t="shared" si="1"/>
        <v>-2.0219936147570023</v>
      </c>
      <c r="N15" s="78">
        <f>Margins!B15</f>
        <v>1700</v>
      </c>
      <c r="O15" s="25">
        <f t="shared" si="2"/>
        <v>66300</v>
      </c>
      <c r="P15" s="25">
        <f t="shared" si="3"/>
        <v>22100</v>
      </c>
      <c r="R15" s="307"/>
    </row>
    <row r="16" spans="1:18" ht="13.5">
      <c r="A16" s="193" t="s">
        <v>135</v>
      </c>
      <c r="B16" s="316">
        <v>835</v>
      </c>
      <c r="C16" s="324">
        <v>-0.35</v>
      </c>
      <c r="D16" s="172">
        <v>34</v>
      </c>
      <c r="E16" s="302">
        <v>-0.03</v>
      </c>
      <c r="F16" s="172">
        <v>4</v>
      </c>
      <c r="G16" s="302">
        <v>3</v>
      </c>
      <c r="H16" s="172">
        <v>873</v>
      </c>
      <c r="I16" s="303">
        <v>-0.34</v>
      </c>
      <c r="J16" s="264">
        <v>89.15</v>
      </c>
      <c r="K16" s="69">
        <v>95.7</v>
      </c>
      <c r="L16" s="135">
        <f t="shared" si="0"/>
        <v>-6.549999999999997</v>
      </c>
      <c r="M16" s="306">
        <f t="shared" si="1"/>
        <v>-6.844305120167187</v>
      </c>
      <c r="N16" s="78">
        <f>Margins!B16</f>
        <v>2450</v>
      </c>
      <c r="O16" s="25">
        <f t="shared" si="2"/>
        <v>83300</v>
      </c>
      <c r="P16" s="25">
        <f t="shared" si="3"/>
        <v>9800</v>
      </c>
      <c r="R16" s="25"/>
    </row>
    <row r="17" spans="1:18" ht="13.5">
      <c r="A17" s="193" t="s">
        <v>174</v>
      </c>
      <c r="B17" s="172">
        <v>859</v>
      </c>
      <c r="C17" s="302">
        <v>-0.47</v>
      </c>
      <c r="D17" s="172">
        <v>47</v>
      </c>
      <c r="E17" s="302">
        <v>-0.29</v>
      </c>
      <c r="F17" s="172">
        <v>8</v>
      </c>
      <c r="G17" s="302">
        <v>1.67</v>
      </c>
      <c r="H17" s="172">
        <v>914</v>
      </c>
      <c r="I17" s="303">
        <v>-0.46</v>
      </c>
      <c r="J17" s="264">
        <v>63.4</v>
      </c>
      <c r="K17" s="69">
        <v>68.2</v>
      </c>
      <c r="L17" s="135">
        <f t="shared" si="0"/>
        <v>-4.800000000000004</v>
      </c>
      <c r="M17" s="306">
        <f t="shared" si="1"/>
        <v>-7.038123167155431</v>
      </c>
      <c r="N17" s="78">
        <f>Margins!B17</f>
        <v>3350</v>
      </c>
      <c r="O17" s="25">
        <f t="shared" si="2"/>
        <v>157450</v>
      </c>
      <c r="P17" s="25">
        <f t="shared" si="3"/>
        <v>26800</v>
      </c>
      <c r="R17" s="307"/>
    </row>
    <row r="18" spans="1:16" ht="13.5">
      <c r="A18" s="201" t="s">
        <v>486</v>
      </c>
      <c r="B18" s="172">
        <v>4719</v>
      </c>
      <c r="C18" s="302">
        <v>0.23</v>
      </c>
      <c r="D18" s="172">
        <v>263</v>
      </c>
      <c r="E18" s="302">
        <v>0.42</v>
      </c>
      <c r="F18" s="172">
        <v>62</v>
      </c>
      <c r="G18" s="302">
        <v>5.89</v>
      </c>
      <c r="H18" s="172">
        <v>5044</v>
      </c>
      <c r="I18" s="303">
        <v>0.26</v>
      </c>
      <c r="J18" s="264">
        <v>128.9</v>
      </c>
      <c r="K18" s="69">
        <v>131.4</v>
      </c>
      <c r="L18" s="135">
        <f>J18-K18</f>
        <v>-2.5</v>
      </c>
      <c r="M18" s="306">
        <f>L18/K18*100</f>
        <v>-1.9025875190258752</v>
      </c>
      <c r="N18" s="78">
        <f>Margins!B18</f>
        <v>2062</v>
      </c>
      <c r="O18" s="25">
        <f>D18*N18</f>
        <v>542306</v>
      </c>
      <c r="P18" s="25">
        <f>F18*N18</f>
        <v>127844</v>
      </c>
    </row>
    <row r="19" spans="1:16" ht="13.5">
      <c r="A19" s="193" t="s">
        <v>277</v>
      </c>
      <c r="B19" s="172">
        <v>359</v>
      </c>
      <c r="C19" s="302">
        <v>0.39</v>
      </c>
      <c r="D19" s="172">
        <v>0</v>
      </c>
      <c r="E19" s="302">
        <v>0</v>
      </c>
      <c r="F19" s="172">
        <v>0</v>
      </c>
      <c r="G19" s="302">
        <v>0</v>
      </c>
      <c r="H19" s="172">
        <v>359</v>
      </c>
      <c r="I19" s="303">
        <v>0.39</v>
      </c>
      <c r="J19" s="264">
        <v>374.65</v>
      </c>
      <c r="K19" s="69">
        <v>379.1</v>
      </c>
      <c r="L19" s="135">
        <f t="shared" si="0"/>
        <v>-4.4500000000000455</v>
      </c>
      <c r="M19" s="306">
        <f t="shared" si="1"/>
        <v>-1.1738327618042852</v>
      </c>
      <c r="N19" s="78">
        <f>Margins!B19</f>
        <v>600</v>
      </c>
      <c r="O19" s="25">
        <f t="shared" si="2"/>
        <v>0</v>
      </c>
      <c r="P19" s="25">
        <f t="shared" si="3"/>
        <v>0</v>
      </c>
    </row>
    <row r="20" spans="1:16" ht="13.5">
      <c r="A20" s="193" t="s">
        <v>75</v>
      </c>
      <c r="B20" s="172">
        <v>665</v>
      </c>
      <c r="C20" s="302">
        <v>-0.58</v>
      </c>
      <c r="D20" s="172">
        <v>43</v>
      </c>
      <c r="E20" s="302">
        <v>-0.43</v>
      </c>
      <c r="F20" s="172">
        <v>2</v>
      </c>
      <c r="G20" s="302">
        <v>1</v>
      </c>
      <c r="H20" s="172">
        <v>710</v>
      </c>
      <c r="I20" s="303">
        <v>-0.57</v>
      </c>
      <c r="J20" s="264">
        <v>82.5</v>
      </c>
      <c r="K20" s="69">
        <v>85.2</v>
      </c>
      <c r="L20" s="135">
        <f t="shared" si="0"/>
        <v>-2.700000000000003</v>
      </c>
      <c r="M20" s="306">
        <f t="shared" si="1"/>
        <v>-3.1690140845070456</v>
      </c>
      <c r="N20" s="78">
        <f>Margins!B20</f>
        <v>2300</v>
      </c>
      <c r="O20" s="25">
        <f t="shared" si="2"/>
        <v>98900</v>
      </c>
      <c r="P20" s="25">
        <f t="shared" si="3"/>
        <v>4600</v>
      </c>
    </row>
    <row r="21" spans="1:16" ht="13.5">
      <c r="A21" s="193" t="s">
        <v>398</v>
      </c>
      <c r="B21" s="172">
        <v>413</v>
      </c>
      <c r="C21" s="302">
        <v>-0.52</v>
      </c>
      <c r="D21" s="172">
        <v>0</v>
      </c>
      <c r="E21" s="302">
        <v>0</v>
      </c>
      <c r="F21" s="172">
        <v>0</v>
      </c>
      <c r="G21" s="302">
        <v>0</v>
      </c>
      <c r="H21" s="172">
        <v>413</v>
      </c>
      <c r="I21" s="303">
        <v>-0.52</v>
      </c>
      <c r="J21" s="264">
        <v>256.5</v>
      </c>
      <c r="K21" s="69">
        <v>271.15</v>
      </c>
      <c r="L21" s="135">
        <f t="shared" si="0"/>
        <v>-14.649999999999977</v>
      </c>
      <c r="M21" s="306">
        <f t="shared" si="1"/>
        <v>-5.402913516503773</v>
      </c>
      <c r="N21" s="78">
        <f>Margins!B21</f>
        <v>650</v>
      </c>
      <c r="O21" s="25">
        <f t="shared" si="2"/>
        <v>0</v>
      </c>
      <c r="P21" s="25">
        <f t="shared" si="3"/>
        <v>0</v>
      </c>
    </row>
    <row r="22" spans="1:16" ht="13.5">
      <c r="A22" s="193" t="s">
        <v>399</v>
      </c>
      <c r="B22" s="172">
        <v>1666</v>
      </c>
      <c r="C22" s="302">
        <v>-0.52</v>
      </c>
      <c r="D22" s="172">
        <v>0</v>
      </c>
      <c r="E22" s="302">
        <v>0</v>
      </c>
      <c r="F22" s="172">
        <v>0</v>
      </c>
      <c r="G22" s="302">
        <v>0</v>
      </c>
      <c r="H22" s="172">
        <v>1666</v>
      </c>
      <c r="I22" s="303">
        <v>-0.52</v>
      </c>
      <c r="J22" s="264">
        <v>727.9</v>
      </c>
      <c r="K22" s="69">
        <v>776.6</v>
      </c>
      <c r="L22" s="135">
        <f t="shared" si="0"/>
        <v>-48.700000000000045</v>
      </c>
      <c r="M22" s="306">
        <f t="shared" si="1"/>
        <v>-6.270924542879223</v>
      </c>
      <c r="N22" s="78">
        <f>Margins!B22</f>
        <v>400</v>
      </c>
      <c r="O22" s="25">
        <f t="shared" si="2"/>
        <v>0</v>
      </c>
      <c r="P22" s="25">
        <f t="shared" si="3"/>
        <v>0</v>
      </c>
    </row>
    <row r="23" spans="1:18" ht="13.5">
      <c r="A23" s="193" t="s">
        <v>88</v>
      </c>
      <c r="B23" s="316">
        <v>1019</v>
      </c>
      <c r="C23" s="324">
        <v>0.34</v>
      </c>
      <c r="D23" s="172">
        <v>154</v>
      </c>
      <c r="E23" s="302">
        <v>-0.2</v>
      </c>
      <c r="F23" s="172">
        <v>10</v>
      </c>
      <c r="G23" s="302">
        <v>0.43</v>
      </c>
      <c r="H23" s="172">
        <v>1183</v>
      </c>
      <c r="I23" s="303">
        <v>0.23</v>
      </c>
      <c r="J23" s="264">
        <v>45.15</v>
      </c>
      <c r="K23" s="69">
        <v>48.5</v>
      </c>
      <c r="L23" s="135">
        <f t="shared" si="0"/>
        <v>-3.3500000000000014</v>
      </c>
      <c r="M23" s="306">
        <f t="shared" si="1"/>
        <v>-6.907216494845364</v>
      </c>
      <c r="N23" s="78">
        <f>Margins!B23</f>
        <v>4300</v>
      </c>
      <c r="O23" s="25">
        <f t="shared" si="2"/>
        <v>662200</v>
      </c>
      <c r="P23" s="25">
        <f t="shared" si="3"/>
        <v>43000</v>
      </c>
      <c r="R23" s="25"/>
    </row>
    <row r="24" spans="1:16" ht="13.5">
      <c r="A24" s="193" t="s">
        <v>136</v>
      </c>
      <c r="B24" s="172">
        <v>551</v>
      </c>
      <c r="C24" s="302">
        <v>-0.47</v>
      </c>
      <c r="D24" s="172">
        <v>94</v>
      </c>
      <c r="E24" s="302">
        <v>0.11</v>
      </c>
      <c r="F24" s="172">
        <v>39</v>
      </c>
      <c r="G24" s="302">
        <v>0.05</v>
      </c>
      <c r="H24" s="172">
        <v>684</v>
      </c>
      <c r="I24" s="303">
        <v>-0.41</v>
      </c>
      <c r="J24" s="264">
        <v>36.05</v>
      </c>
      <c r="K24" s="69">
        <v>37.2</v>
      </c>
      <c r="L24" s="135">
        <f t="shared" si="0"/>
        <v>-1.1500000000000057</v>
      </c>
      <c r="M24" s="306">
        <f t="shared" si="1"/>
        <v>-3.0913978494623806</v>
      </c>
      <c r="N24" s="78">
        <f>Margins!B24</f>
        <v>4775</v>
      </c>
      <c r="O24" s="25">
        <f t="shared" si="2"/>
        <v>448850</v>
      </c>
      <c r="P24" s="25">
        <f t="shared" si="3"/>
        <v>186225</v>
      </c>
    </row>
    <row r="25" spans="1:16" ht="13.5">
      <c r="A25" s="193" t="s">
        <v>157</v>
      </c>
      <c r="B25" s="172">
        <v>916</v>
      </c>
      <c r="C25" s="302">
        <v>-0.31</v>
      </c>
      <c r="D25" s="172">
        <v>0</v>
      </c>
      <c r="E25" s="302">
        <v>0</v>
      </c>
      <c r="F25" s="172">
        <v>0</v>
      </c>
      <c r="G25" s="302">
        <v>0</v>
      </c>
      <c r="H25" s="172">
        <v>916</v>
      </c>
      <c r="I25" s="303">
        <v>-0.31</v>
      </c>
      <c r="J25" s="264">
        <v>613.5</v>
      </c>
      <c r="K25" s="69">
        <v>650.8</v>
      </c>
      <c r="L25" s="135">
        <f t="shared" si="0"/>
        <v>-37.299999999999955</v>
      </c>
      <c r="M25" s="306">
        <f t="shared" si="1"/>
        <v>-5.7314074984634225</v>
      </c>
      <c r="N25" s="78">
        <f>Margins!B25</f>
        <v>350</v>
      </c>
      <c r="O25" s="25">
        <f t="shared" si="2"/>
        <v>0</v>
      </c>
      <c r="P25" s="25">
        <f t="shared" si="3"/>
        <v>0</v>
      </c>
    </row>
    <row r="26" spans="1:16" ht="13.5">
      <c r="A26" s="193" t="s">
        <v>193</v>
      </c>
      <c r="B26" s="172">
        <v>3225</v>
      </c>
      <c r="C26" s="302">
        <v>0.26</v>
      </c>
      <c r="D26" s="172">
        <v>9</v>
      </c>
      <c r="E26" s="302">
        <v>-0.36</v>
      </c>
      <c r="F26" s="172">
        <v>0</v>
      </c>
      <c r="G26" s="302">
        <v>0</v>
      </c>
      <c r="H26" s="172">
        <v>3234</v>
      </c>
      <c r="I26" s="303">
        <v>0.26</v>
      </c>
      <c r="J26" s="264">
        <v>2286.5</v>
      </c>
      <c r="K26" s="69">
        <v>2354.8</v>
      </c>
      <c r="L26" s="135">
        <f t="shared" si="0"/>
        <v>-68.30000000000018</v>
      </c>
      <c r="M26" s="306">
        <f t="shared" si="1"/>
        <v>-2.9004586376762433</v>
      </c>
      <c r="N26" s="78">
        <f>Margins!B26</f>
        <v>100</v>
      </c>
      <c r="O26" s="25">
        <f t="shared" si="2"/>
        <v>900</v>
      </c>
      <c r="P26" s="25">
        <f t="shared" si="3"/>
        <v>0</v>
      </c>
    </row>
    <row r="27" spans="1:16" ht="13.5">
      <c r="A27" s="193" t="s">
        <v>278</v>
      </c>
      <c r="B27" s="172">
        <v>1539</v>
      </c>
      <c r="C27" s="302">
        <v>0.08</v>
      </c>
      <c r="D27" s="172">
        <v>67</v>
      </c>
      <c r="E27" s="302">
        <v>0.14</v>
      </c>
      <c r="F27" s="172">
        <v>0</v>
      </c>
      <c r="G27" s="302">
        <v>-1</v>
      </c>
      <c r="H27" s="172">
        <v>1606</v>
      </c>
      <c r="I27" s="303">
        <v>0.08</v>
      </c>
      <c r="J27" s="264">
        <v>151.35</v>
      </c>
      <c r="K27" s="69">
        <v>154.2</v>
      </c>
      <c r="L27" s="135">
        <f t="shared" si="0"/>
        <v>-2.8499999999999943</v>
      </c>
      <c r="M27" s="306">
        <f t="shared" si="1"/>
        <v>-1.8482490272373506</v>
      </c>
      <c r="N27" s="78">
        <f>Margins!B27</f>
        <v>1900</v>
      </c>
      <c r="O27" s="25">
        <f t="shared" si="2"/>
        <v>127300</v>
      </c>
      <c r="P27" s="25">
        <f t="shared" si="3"/>
        <v>0</v>
      </c>
    </row>
    <row r="28" spans="1:18" s="296" customFormat="1" ht="13.5">
      <c r="A28" s="193" t="s">
        <v>279</v>
      </c>
      <c r="B28" s="172">
        <v>738</v>
      </c>
      <c r="C28" s="302">
        <v>-0.07</v>
      </c>
      <c r="D28" s="172">
        <v>47</v>
      </c>
      <c r="E28" s="302">
        <v>-0.2</v>
      </c>
      <c r="F28" s="172">
        <v>5</v>
      </c>
      <c r="G28" s="302">
        <v>0.67</v>
      </c>
      <c r="H28" s="172">
        <v>790</v>
      </c>
      <c r="I28" s="303">
        <v>-0.08</v>
      </c>
      <c r="J28" s="264">
        <v>66.65</v>
      </c>
      <c r="K28" s="69">
        <v>68.2</v>
      </c>
      <c r="L28" s="135">
        <f t="shared" si="0"/>
        <v>-1.5499999999999972</v>
      </c>
      <c r="M28" s="306">
        <f t="shared" si="1"/>
        <v>-2.2727272727272685</v>
      </c>
      <c r="N28" s="78">
        <f>Margins!B28</f>
        <v>4800</v>
      </c>
      <c r="O28" s="25">
        <f t="shared" si="2"/>
        <v>225600</v>
      </c>
      <c r="P28" s="25">
        <f t="shared" si="3"/>
        <v>24000</v>
      </c>
      <c r="R28" s="14"/>
    </row>
    <row r="29" spans="1:18" s="296" customFormat="1" ht="13.5">
      <c r="A29" s="193" t="s">
        <v>76</v>
      </c>
      <c r="B29" s="172">
        <v>2152</v>
      </c>
      <c r="C29" s="302">
        <v>-0.5</v>
      </c>
      <c r="D29" s="172">
        <v>0</v>
      </c>
      <c r="E29" s="302">
        <v>-1</v>
      </c>
      <c r="F29" s="172">
        <v>0</v>
      </c>
      <c r="G29" s="302">
        <v>0</v>
      </c>
      <c r="H29" s="172">
        <v>2152</v>
      </c>
      <c r="I29" s="303">
        <v>-0.5</v>
      </c>
      <c r="J29" s="264">
        <v>287.2</v>
      </c>
      <c r="K29" s="69">
        <v>300</v>
      </c>
      <c r="L29" s="135">
        <f t="shared" si="0"/>
        <v>-12.800000000000011</v>
      </c>
      <c r="M29" s="306">
        <f t="shared" si="1"/>
        <v>-4.266666666666671</v>
      </c>
      <c r="N29" s="78">
        <f>Margins!B29</f>
        <v>1400</v>
      </c>
      <c r="O29" s="25">
        <f t="shared" si="2"/>
        <v>0</v>
      </c>
      <c r="P29" s="25">
        <f t="shared" si="3"/>
        <v>0</v>
      </c>
      <c r="R29" s="14"/>
    </row>
    <row r="30" spans="1:16" ht="13.5">
      <c r="A30" s="193" t="s">
        <v>77</v>
      </c>
      <c r="B30" s="172">
        <v>4307</v>
      </c>
      <c r="C30" s="302">
        <v>-0.37</v>
      </c>
      <c r="D30" s="172">
        <v>31</v>
      </c>
      <c r="E30" s="302">
        <v>-0.38</v>
      </c>
      <c r="F30" s="172">
        <v>9</v>
      </c>
      <c r="G30" s="302">
        <v>0.13</v>
      </c>
      <c r="H30" s="172">
        <v>4347</v>
      </c>
      <c r="I30" s="303">
        <v>-0.37</v>
      </c>
      <c r="J30" s="264">
        <v>239.4</v>
      </c>
      <c r="K30" s="69">
        <v>258.3</v>
      </c>
      <c r="L30" s="135">
        <f t="shared" si="0"/>
        <v>-18.900000000000006</v>
      </c>
      <c r="M30" s="306">
        <f t="shared" si="1"/>
        <v>-7.317073170731709</v>
      </c>
      <c r="N30" s="78">
        <f>Margins!B30</f>
        <v>1900</v>
      </c>
      <c r="O30" s="25">
        <f t="shared" si="2"/>
        <v>58900</v>
      </c>
      <c r="P30" s="25">
        <f t="shared" si="3"/>
        <v>17100</v>
      </c>
    </row>
    <row r="31" spans="1:18" ht="13.5">
      <c r="A31" s="193" t="s">
        <v>280</v>
      </c>
      <c r="B31" s="316">
        <v>328</v>
      </c>
      <c r="C31" s="324">
        <v>0.4</v>
      </c>
      <c r="D31" s="172">
        <v>1</v>
      </c>
      <c r="E31" s="302">
        <v>0</v>
      </c>
      <c r="F31" s="172">
        <v>0</v>
      </c>
      <c r="G31" s="302">
        <v>0</v>
      </c>
      <c r="H31" s="172">
        <v>329</v>
      </c>
      <c r="I31" s="303">
        <v>0.39</v>
      </c>
      <c r="J31" s="264">
        <v>157.4</v>
      </c>
      <c r="K31" s="69">
        <v>163.15</v>
      </c>
      <c r="L31" s="135">
        <f t="shared" si="0"/>
        <v>-5.75</v>
      </c>
      <c r="M31" s="306">
        <f t="shared" si="1"/>
        <v>-3.5243640821330064</v>
      </c>
      <c r="N31" s="78">
        <f>Margins!B31</f>
        <v>1050</v>
      </c>
      <c r="O31" s="25">
        <f t="shared" si="2"/>
        <v>1050</v>
      </c>
      <c r="P31" s="25">
        <f t="shared" si="3"/>
        <v>0</v>
      </c>
      <c r="R31" s="25"/>
    </row>
    <row r="32" spans="1:18" ht="13.5">
      <c r="A32" s="193" t="s">
        <v>34</v>
      </c>
      <c r="B32" s="316">
        <v>1853</v>
      </c>
      <c r="C32" s="324">
        <v>0.48</v>
      </c>
      <c r="D32" s="172">
        <v>5</v>
      </c>
      <c r="E32" s="302">
        <v>0</v>
      </c>
      <c r="F32" s="172">
        <v>0</v>
      </c>
      <c r="G32" s="302">
        <v>0</v>
      </c>
      <c r="H32" s="172">
        <v>1858</v>
      </c>
      <c r="I32" s="303">
        <v>0.48</v>
      </c>
      <c r="J32" s="264">
        <v>1635.1</v>
      </c>
      <c r="K32" s="69">
        <v>1767.85</v>
      </c>
      <c r="L32" s="135">
        <f t="shared" si="0"/>
        <v>-132.75</v>
      </c>
      <c r="M32" s="306">
        <f t="shared" si="1"/>
        <v>-7.509121248974744</v>
      </c>
      <c r="N32" s="78">
        <f>Margins!B32</f>
        <v>275</v>
      </c>
      <c r="O32" s="25">
        <f t="shared" si="2"/>
        <v>1375</v>
      </c>
      <c r="P32" s="25">
        <f t="shared" si="3"/>
        <v>0</v>
      </c>
      <c r="R32" s="25"/>
    </row>
    <row r="33" spans="1:16" ht="13.5">
      <c r="A33" s="193" t="s">
        <v>281</v>
      </c>
      <c r="B33" s="172">
        <v>436</v>
      </c>
      <c r="C33" s="302">
        <v>-0.02</v>
      </c>
      <c r="D33" s="172">
        <v>0</v>
      </c>
      <c r="E33" s="302">
        <v>0</v>
      </c>
      <c r="F33" s="172">
        <v>0</v>
      </c>
      <c r="G33" s="302">
        <v>0</v>
      </c>
      <c r="H33" s="172">
        <v>436</v>
      </c>
      <c r="I33" s="303">
        <v>-0.02</v>
      </c>
      <c r="J33" s="264">
        <v>1215.15</v>
      </c>
      <c r="K33" s="69">
        <v>1249.25</v>
      </c>
      <c r="L33" s="135">
        <f t="shared" si="0"/>
        <v>-34.09999999999991</v>
      </c>
      <c r="M33" s="306">
        <f t="shared" si="1"/>
        <v>-2.7296377826695943</v>
      </c>
      <c r="N33" s="78">
        <f>Margins!B33</f>
        <v>250</v>
      </c>
      <c r="O33" s="25">
        <f t="shared" si="2"/>
        <v>0</v>
      </c>
      <c r="P33" s="25">
        <f t="shared" si="3"/>
        <v>0</v>
      </c>
    </row>
    <row r="34" spans="1:16" ht="13.5">
      <c r="A34" s="193" t="s">
        <v>137</v>
      </c>
      <c r="B34" s="172">
        <v>1319</v>
      </c>
      <c r="C34" s="302">
        <v>0.29</v>
      </c>
      <c r="D34" s="172">
        <v>11</v>
      </c>
      <c r="E34" s="302">
        <v>0</v>
      </c>
      <c r="F34" s="172">
        <v>8</v>
      </c>
      <c r="G34" s="302">
        <v>3</v>
      </c>
      <c r="H34" s="172">
        <v>1338</v>
      </c>
      <c r="I34" s="303">
        <v>0.29</v>
      </c>
      <c r="J34" s="264">
        <v>274.65</v>
      </c>
      <c r="K34" s="69">
        <v>285.8</v>
      </c>
      <c r="L34" s="135">
        <f t="shared" si="0"/>
        <v>-11.150000000000034</v>
      </c>
      <c r="M34" s="306">
        <f t="shared" si="1"/>
        <v>-3.9013296011196763</v>
      </c>
      <c r="N34" s="78">
        <f>Margins!B34</f>
        <v>1000</v>
      </c>
      <c r="O34" s="25">
        <f t="shared" si="2"/>
        <v>11000</v>
      </c>
      <c r="P34" s="25">
        <f t="shared" si="3"/>
        <v>8000</v>
      </c>
    </row>
    <row r="35" spans="1:16" ht="13.5">
      <c r="A35" s="193" t="s">
        <v>230</v>
      </c>
      <c r="B35" s="172">
        <v>11894</v>
      </c>
      <c r="C35" s="302">
        <v>0.55</v>
      </c>
      <c r="D35" s="172">
        <v>59</v>
      </c>
      <c r="E35" s="302">
        <v>0.48</v>
      </c>
      <c r="F35" s="172">
        <v>3</v>
      </c>
      <c r="G35" s="302">
        <v>2</v>
      </c>
      <c r="H35" s="172">
        <v>11956</v>
      </c>
      <c r="I35" s="303">
        <v>0.55</v>
      </c>
      <c r="J35" s="264">
        <v>862.9</v>
      </c>
      <c r="K35" s="69">
        <v>901.1</v>
      </c>
      <c r="L35" s="135">
        <f t="shared" si="0"/>
        <v>-38.200000000000045</v>
      </c>
      <c r="M35" s="306">
        <f t="shared" si="1"/>
        <v>-4.239263122849855</v>
      </c>
      <c r="N35" s="78">
        <f>Margins!B35</f>
        <v>500</v>
      </c>
      <c r="O35" s="25">
        <f t="shared" si="2"/>
        <v>29500</v>
      </c>
      <c r="P35" s="25">
        <f t="shared" si="3"/>
        <v>1500</v>
      </c>
    </row>
    <row r="36" spans="1:18" ht="13.5">
      <c r="A36" s="193" t="s">
        <v>1</v>
      </c>
      <c r="B36" s="316">
        <v>9466</v>
      </c>
      <c r="C36" s="324">
        <v>-0.25</v>
      </c>
      <c r="D36" s="172">
        <v>23</v>
      </c>
      <c r="E36" s="302">
        <v>0.92</v>
      </c>
      <c r="F36" s="172">
        <v>0</v>
      </c>
      <c r="G36" s="302">
        <v>-1</v>
      </c>
      <c r="H36" s="172">
        <v>9489</v>
      </c>
      <c r="I36" s="303">
        <v>-0.25</v>
      </c>
      <c r="J36" s="264">
        <v>1666.15</v>
      </c>
      <c r="K36" s="69">
        <v>1728</v>
      </c>
      <c r="L36" s="135">
        <f t="shared" si="0"/>
        <v>-61.84999999999991</v>
      </c>
      <c r="M36" s="306">
        <f t="shared" si="1"/>
        <v>-3.5792824074074017</v>
      </c>
      <c r="N36" s="78">
        <f>Margins!B36</f>
        <v>300</v>
      </c>
      <c r="O36" s="25">
        <f t="shared" si="2"/>
        <v>6900</v>
      </c>
      <c r="P36" s="25">
        <f t="shared" si="3"/>
        <v>0</v>
      </c>
      <c r="R36" s="25"/>
    </row>
    <row r="37" spans="1:18" ht="13.5">
      <c r="A37" s="193" t="s">
        <v>158</v>
      </c>
      <c r="B37" s="316">
        <v>346</v>
      </c>
      <c r="C37" s="324">
        <v>-0.46</v>
      </c>
      <c r="D37" s="172">
        <v>8</v>
      </c>
      <c r="E37" s="302">
        <v>-0.56</v>
      </c>
      <c r="F37" s="172">
        <v>1</v>
      </c>
      <c r="G37" s="302">
        <v>0</v>
      </c>
      <c r="H37" s="172">
        <v>355</v>
      </c>
      <c r="I37" s="303">
        <v>-0.46</v>
      </c>
      <c r="J37" s="264">
        <v>131.85</v>
      </c>
      <c r="K37" s="69">
        <v>136.15</v>
      </c>
      <c r="L37" s="135">
        <f t="shared" si="0"/>
        <v>-4.300000000000011</v>
      </c>
      <c r="M37" s="306">
        <f t="shared" si="1"/>
        <v>-3.1582813073815728</v>
      </c>
      <c r="N37" s="78">
        <f>Margins!B37</f>
        <v>1900</v>
      </c>
      <c r="O37" s="25">
        <f t="shared" si="2"/>
        <v>15200</v>
      </c>
      <c r="P37" s="25">
        <f t="shared" si="3"/>
        <v>1900</v>
      </c>
      <c r="R37" s="25"/>
    </row>
    <row r="38" spans="1:18" ht="13.5">
      <c r="A38" s="193" t="s">
        <v>400</v>
      </c>
      <c r="B38" s="316">
        <v>387</v>
      </c>
      <c r="C38" s="324">
        <v>0.29</v>
      </c>
      <c r="D38" s="172">
        <v>31</v>
      </c>
      <c r="E38" s="302">
        <v>2.44</v>
      </c>
      <c r="F38" s="172">
        <v>0</v>
      </c>
      <c r="G38" s="302">
        <v>0</v>
      </c>
      <c r="H38" s="172">
        <v>418</v>
      </c>
      <c r="I38" s="303">
        <v>0.36</v>
      </c>
      <c r="J38" s="264">
        <v>33.5</v>
      </c>
      <c r="K38" s="69">
        <v>36</v>
      </c>
      <c r="L38" s="135">
        <f t="shared" si="0"/>
        <v>-2.5</v>
      </c>
      <c r="M38" s="306">
        <f t="shared" si="1"/>
        <v>-6.944444444444445</v>
      </c>
      <c r="N38" s="78">
        <f>Margins!B38</f>
        <v>4950</v>
      </c>
      <c r="O38" s="25">
        <f t="shared" si="2"/>
        <v>153450</v>
      </c>
      <c r="P38" s="25">
        <f t="shared" si="3"/>
        <v>0</v>
      </c>
      <c r="R38" s="25"/>
    </row>
    <row r="39" spans="1:18" ht="13.5">
      <c r="A39" s="193" t="s">
        <v>401</v>
      </c>
      <c r="B39" s="316">
        <v>467</v>
      </c>
      <c r="C39" s="324">
        <v>-0.54</v>
      </c>
      <c r="D39" s="172">
        <v>0</v>
      </c>
      <c r="E39" s="302">
        <v>0</v>
      </c>
      <c r="F39" s="172">
        <v>0</v>
      </c>
      <c r="G39" s="302">
        <v>0</v>
      </c>
      <c r="H39" s="172">
        <v>467</v>
      </c>
      <c r="I39" s="303">
        <v>-0.54</v>
      </c>
      <c r="J39" s="264">
        <v>255.45</v>
      </c>
      <c r="K39" s="69">
        <v>269.5</v>
      </c>
      <c r="L39" s="135">
        <f t="shared" si="0"/>
        <v>-14.050000000000011</v>
      </c>
      <c r="M39" s="306">
        <f t="shared" si="1"/>
        <v>-5.213358070500932</v>
      </c>
      <c r="N39" s="78">
        <f>Margins!B39</f>
        <v>850</v>
      </c>
      <c r="O39" s="25">
        <f t="shared" si="2"/>
        <v>0</v>
      </c>
      <c r="P39" s="25">
        <f t="shared" si="3"/>
        <v>0</v>
      </c>
      <c r="R39" s="25"/>
    </row>
    <row r="40" spans="1:16" ht="13.5">
      <c r="A40" s="193" t="s">
        <v>282</v>
      </c>
      <c r="B40" s="172">
        <v>1435</v>
      </c>
      <c r="C40" s="302">
        <v>-0.11</v>
      </c>
      <c r="D40" s="172">
        <v>2</v>
      </c>
      <c r="E40" s="302">
        <v>1</v>
      </c>
      <c r="F40" s="172">
        <v>0</v>
      </c>
      <c r="G40" s="302">
        <v>0</v>
      </c>
      <c r="H40" s="172">
        <v>1437</v>
      </c>
      <c r="I40" s="303">
        <v>-0.11</v>
      </c>
      <c r="J40" s="264">
        <v>564.4</v>
      </c>
      <c r="K40" s="69">
        <v>599.15</v>
      </c>
      <c r="L40" s="135">
        <f t="shared" si="0"/>
        <v>-34.75</v>
      </c>
      <c r="M40" s="306">
        <f t="shared" si="1"/>
        <v>-5.79988316782108</v>
      </c>
      <c r="N40" s="78">
        <f>Margins!B40</f>
        <v>300</v>
      </c>
      <c r="O40" s="25">
        <f t="shared" si="2"/>
        <v>600</v>
      </c>
      <c r="P40" s="25">
        <f t="shared" si="3"/>
        <v>0</v>
      </c>
    </row>
    <row r="41" spans="1:16" ht="13.5">
      <c r="A41" s="193" t="s">
        <v>159</v>
      </c>
      <c r="B41" s="172">
        <v>159</v>
      </c>
      <c r="C41" s="302">
        <v>-0.2</v>
      </c>
      <c r="D41" s="172">
        <v>12</v>
      </c>
      <c r="E41" s="302">
        <v>0.5</v>
      </c>
      <c r="F41" s="172">
        <v>0</v>
      </c>
      <c r="G41" s="302">
        <v>0</v>
      </c>
      <c r="H41" s="172">
        <v>171</v>
      </c>
      <c r="I41" s="303">
        <v>-0.17</v>
      </c>
      <c r="J41" s="264">
        <v>51</v>
      </c>
      <c r="K41" s="69">
        <v>52.35</v>
      </c>
      <c r="L41" s="135">
        <f t="shared" si="0"/>
        <v>-1.3500000000000014</v>
      </c>
      <c r="M41" s="306">
        <f t="shared" si="1"/>
        <v>-2.578796561604587</v>
      </c>
      <c r="N41" s="78">
        <f>Margins!B41</f>
        <v>4500</v>
      </c>
      <c r="O41" s="25">
        <f t="shared" si="2"/>
        <v>54000</v>
      </c>
      <c r="P41" s="25">
        <f t="shared" si="3"/>
        <v>0</v>
      </c>
    </row>
    <row r="42" spans="1:18" ht="13.5">
      <c r="A42" s="193" t="s">
        <v>2</v>
      </c>
      <c r="B42" s="316">
        <v>702</v>
      </c>
      <c r="C42" s="324">
        <v>-0.23</v>
      </c>
      <c r="D42" s="172">
        <v>2</v>
      </c>
      <c r="E42" s="302">
        <v>-0.67</v>
      </c>
      <c r="F42" s="172">
        <v>0</v>
      </c>
      <c r="G42" s="302">
        <v>0</v>
      </c>
      <c r="H42" s="172">
        <v>704</v>
      </c>
      <c r="I42" s="303">
        <v>-0.24</v>
      </c>
      <c r="J42" s="264">
        <v>307.8</v>
      </c>
      <c r="K42" s="69">
        <v>321.3</v>
      </c>
      <c r="L42" s="135">
        <f t="shared" si="0"/>
        <v>-13.5</v>
      </c>
      <c r="M42" s="306">
        <f t="shared" si="1"/>
        <v>-4.201680672268907</v>
      </c>
      <c r="N42" s="78">
        <f>Margins!B42</f>
        <v>1100</v>
      </c>
      <c r="O42" s="25">
        <f t="shared" si="2"/>
        <v>2200</v>
      </c>
      <c r="P42" s="25">
        <f t="shared" si="3"/>
        <v>0</v>
      </c>
      <c r="R42" s="25"/>
    </row>
    <row r="43" spans="1:18" ht="13.5">
      <c r="A43" s="193" t="s">
        <v>402</v>
      </c>
      <c r="B43" s="316">
        <v>828</v>
      </c>
      <c r="C43" s="324">
        <v>0.6</v>
      </c>
      <c r="D43" s="172">
        <v>1</v>
      </c>
      <c r="E43" s="302">
        <v>0</v>
      </c>
      <c r="F43" s="172">
        <v>0</v>
      </c>
      <c r="G43" s="302">
        <v>0</v>
      </c>
      <c r="H43" s="172">
        <v>829</v>
      </c>
      <c r="I43" s="303">
        <v>0.6</v>
      </c>
      <c r="J43" s="264">
        <v>198</v>
      </c>
      <c r="K43" s="69">
        <v>210.5</v>
      </c>
      <c r="L43" s="135">
        <f t="shared" si="0"/>
        <v>-12.5</v>
      </c>
      <c r="M43" s="306">
        <f t="shared" si="1"/>
        <v>-5.938242280285035</v>
      </c>
      <c r="N43" s="78">
        <f>Margins!B43</f>
        <v>1150</v>
      </c>
      <c r="O43" s="25">
        <f t="shared" si="2"/>
        <v>1150</v>
      </c>
      <c r="P43" s="25">
        <f t="shared" si="3"/>
        <v>0</v>
      </c>
      <c r="R43" s="25"/>
    </row>
    <row r="44" spans="1:18" ht="13.5">
      <c r="A44" s="193" t="s">
        <v>386</v>
      </c>
      <c r="B44" s="316">
        <v>1067</v>
      </c>
      <c r="C44" s="324">
        <v>-0.09</v>
      </c>
      <c r="D44" s="172">
        <v>45</v>
      </c>
      <c r="E44" s="302">
        <v>-0.13</v>
      </c>
      <c r="F44" s="172">
        <v>7</v>
      </c>
      <c r="G44" s="302">
        <v>6</v>
      </c>
      <c r="H44" s="172">
        <v>1119</v>
      </c>
      <c r="I44" s="303">
        <v>-0.09</v>
      </c>
      <c r="J44" s="264">
        <v>141.45</v>
      </c>
      <c r="K44" s="69">
        <v>148.85</v>
      </c>
      <c r="L44" s="135">
        <f t="shared" si="0"/>
        <v>-7.400000000000006</v>
      </c>
      <c r="M44" s="306">
        <f t="shared" si="1"/>
        <v>-4.9714477662075955</v>
      </c>
      <c r="N44" s="78">
        <f>Margins!B44</f>
        <v>2500</v>
      </c>
      <c r="O44" s="25">
        <f t="shared" si="2"/>
        <v>112500</v>
      </c>
      <c r="P44" s="25">
        <f t="shared" si="3"/>
        <v>17500</v>
      </c>
      <c r="R44" s="25"/>
    </row>
    <row r="45" spans="1:16" ht="13.5">
      <c r="A45" s="193" t="s">
        <v>78</v>
      </c>
      <c r="B45" s="172">
        <v>813</v>
      </c>
      <c r="C45" s="302">
        <v>-0.56</v>
      </c>
      <c r="D45" s="172">
        <v>2</v>
      </c>
      <c r="E45" s="302">
        <v>1</v>
      </c>
      <c r="F45" s="172">
        <v>0</v>
      </c>
      <c r="G45" s="302">
        <v>0</v>
      </c>
      <c r="H45" s="172">
        <v>815</v>
      </c>
      <c r="I45" s="303">
        <v>-0.56</v>
      </c>
      <c r="J45" s="264">
        <v>249.15</v>
      </c>
      <c r="K45" s="69">
        <v>261.75</v>
      </c>
      <c r="L45" s="135">
        <f t="shared" si="0"/>
        <v>-12.599999999999994</v>
      </c>
      <c r="M45" s="306">
        <f t="shared" si="1"/>
        <v>-4.8137535816618895</v>
      </c>
      <c r="N45" s="78">
        <f>Margins!B45</f>
        <v>1600</v>
      </c>
      <c r="O45" s="25">
        <f t="shared" si="2"/>
        <v>3200</v>
      </c>
      <c r="P45" s="25">
        <f t="shared" si="3"/>
        <v>0</v>
      </c>
    </row>
    <row r="46" spans="1:16" ht="13.5">
      <c r="A46" s="193" t="s">
        <v>138</v>
      </c>
      <c r="B46" s="172">
        <v>14520</v>
      </c>
      <c r="C46" s="302">
        <v>0.02</v>
      </c>
      <c r="D46" s="172">
        <v>54</v>
      </c>
      <c r="E46" s="302">
        <v>-0.56</v>
      </c>
      <c r="F46" s="172">
        <v>8</v>
      </c>
      <c r="G46" s="302">
        <v>-0.2</v>
      </c>
      <c r="H46" s="172">
        <v>14582</v>
      </c>
      <c r="I46" s="303">
        <v>0.01</v>
      </c>
      <c r="J46" s="264">
        <v>700.15</v>
      </c>
      <c r="K46" s="69">
        <v>727.9</v>
      </c>
      <c r="L46" s="135">
        <f t="shared" si="0"/>
        <v>-27.75</v>
      </c>
      <c r="M46" s="306">
        <f t="shared" si="1"/>
        <v>-3.812336859458717</v>
      </c>
      <c r="N46" s="78">
        <f>Margins!B46</f>
        <v>425</v>
      </c>
      <c r="O46" s="25">
        <f t="shared" si="2"/>
        <v>22950</v>
      </c>
      <c r="P46" s="25">
        <f t="shared" si="3"/>
        <v>3400</v>
      </c>
    </row>
    <row r="47" spans="1:18" ht="13.5">
      <c r="A47" s="193" t="s">
        <v>160</v>
      </c>
      <c r="B47" s="316">
        <v>945</v>
      </c>
      <c r="C47" s="324">
        <v>-0.46</v>
      </c>
      <c r="D47" s="172">
        <v>0</v>
      </c>
      <c r="E47" s="302">
        <v>0</v>
      </c>
      <c r="F47" s="172">
        <v>0</v>
      </c>
      <c r="G47" s="302">
        <v>0</v>
      </c>
      <c r="H47" s="172">
        <v>945</v>
      </c>
      <c r="I47" s="303">
        <v>-0.46</v>
      </c>
      <c r="J47" s="264">
        <v>447.3</v>
      </c>
      <c r="K47" s="69">
        <v>484.35</v>
      </c>
      <c r="L47" s="135">
        <f t="shared" si="0"/>
        <v>-37.05000000000001</v>
      </c>
      <c r="M47" s="306">
        <f t="shared" si="1"/>
        <v>-7.6494270672034705</v>
      </c>
      <c r="N47" s="78">
        <f>Margins!B47</f>
        <v>550</v>
      </c>
      <c r="O47" s="25">
        <f t="shared" si="2"/>
        <v>0</v>
      </c>
      <c r="P47" s="25">
        <f t="shared" si="3"/>
        <v>0</v>
      </c>
      <c r="R47" s="25"/>
    </row>
    <row r="48" spans="1:16" ht="13.5">
      <c r="A48" s="193" t="s">
        <v>161</v>
      </c>
      <c r="B48" s="172">
        <v>172</v>
      </c>
      <c r="C48" s="302">
        <v>0.54</v>
      </c>
      <c r="D48" s="172">
        <v>17</v>
      </c>
      <c r="E48" s="302">
        <v>-0.45</v>
      </c>
      <c r="F48" s="172">
        <v>0</v>
      </c>
      <c r="G48" s="302">
        <v>0</v>
      </c>
      <c r="H48" s="172">
        <v>189</v>
      </c>
      <c r="I48" s="303">
        <v>0.32</v>
      </c>
      <c r="J48" s="264">
        <v>33.85</v>
      </c>
      <c r="K48" s="69">
        <v>35</v>
      </c>
      <c r="L48" s="135">
        <f t="shared" si="0"/>
        <v>-1.1499999999999986</v>
      </c>
      <c r="M48" s="306">
        <f t="shared" si="1"/>
        <v>-3.2857142857142816</v>
      </c>
      <c r="N48" s="78">
        <f>Margins!B48</f>
        <v>6900</v>
      </c>
      <c r="O48" s="25">
        <f t="shared" si="2"/>
        <v>117300</v>
      </c>
      <c r="P48" s="25">
        <f t="shared" si="3"/>
        <v>0</v>
      </c>
    </row>
    <row r="49" spans="1:16" ht="13.5">
      <c r="A49" s="193" t="s">
        <v>387</v>
      </c>
      <c r="B49" s="172">
        <v>120</v>
      </c>
      <c r="C49" s="302">
        <v>0.54</v>
      </c>
      <c r="D49" s="172">
        <v>0</v>
      </c>
      <c r="E49" s="302">
        <v>0</v>
      </c>
      <c r="F49" s="172">
        <v>0</v>
      </c>
      <c r="G49" s="302">
        <v>0</v>
      </c>
      <c r="H49" s="172">
        <v>120</v>
      </c>
      <c r="I49" s="303">
        <v>0.54</v>
      </c>
      <c r="J49" s="264">
        <v>273.55</v>
      </c>
      <c r="K49" s="69">
        <v>288.2</v>
      </c>
      <c r="L49" s="135">
        <f t="shared" si="0"/>
        <v>-14.649999999999977</v>
      </c>
      <c r="M49" s="306">
        <f t="shared" si="1"/>
        <v>-5.083275503122824</v>
      </c>
      <c r="N49" s="78">
        <f>Margins!B49</f>
        <v>1800</v>
      </c>
      <c r="O49" s="25">
        <f t="shared" si="2"/>
        <v>0</v>
      </c>
      <c r="P49" s="25">
        <f t="shared" si="3"/>
        <v>0</v>
      </c>
    </row>
    <row r="50" spans="1:18" ht="13.5">
      <c r="A50" s="193" t="s">
        <v>3</v>
      </c>
      <c r="B50" s="316">
        <v>2708</v>
      </c>
      <c r="C50" s="324">
        <v>0.69</v>
      </c>
      <c r="D50" s="172">
        <v>145</v>
      </c>
      <c r="E50" s="302">
        <v>0.73</v>
      </c>
      <c r="F50" s="172">
        <v>12</v>
      </c>
      <c r="G50" s="302">
        <v>1</v>
      </c>
      <c r="H50" s="172">
        <v>2865</v>
      </c>
      <c r="I50" s="303">
        <v>0.69</v>
      </c>
      <c r="J50" s="264">
        <v>185.45</v>
      </c>
      <c r="K50" s="69">
        <v>191.05</v>
      </c>
      <c r="L50" s="135">
        <f t="shared" si="0"/>
        <v>-5.600000000000023</v>
      </c>
      <c r="M50" s="306">
        <f t="shared" si="1"/>
        <v>-2.931169850824403</v>
      </c>
      <c r="N50" s="78">
        <f>Margins!B50</f>
        <v>1250</v>
      </c>
      <c r="O50" s="25">
        <f t="shared" si="2"/>
        <v>181250</v>
      </c>
      <c r="P50" s="25">
        <f t="shared" si="3"/>
        <v>15000</v>
      </c>
      <c r="R50" s="25"/>
    </row>
    <row r="51" spans="1:18" ht="13.5">
      <c r="A51" s="193" t="s">
        <v>216</v>
      </c>
      <c r="B51" s="316">
        <v>3829</v>
      </c>
      <c r="C51" s="324">
        <v>-0.18</v>
      </c>
      <c r="D51" s="172">
        <v>26</v>
      </c>
      <c r="E51" s="302">
        <v>0.13</v>
      </c>
      <c r="F51" s="172">
        <v>0</v>
      </c>
      <c r="G51" s="302">
        <v>0</v>
      </c>
      <c r="H51" s="172">
        <v>3855</v>
      </c>
      <c r="I51" s="303">
        <v>-0.17</v>
      </c>
      <c r="J51" s="264">
        <v>393.5</v>
      </c>
      <c r="K51" s="69">
        <v>411.35</v>
      </c>
      <c r="L51" s="135">
        <f t="shared" si="0"/>
        <v>-17.850000000000023</v>
      </c>
      <c r="M51" s="306">
        <f t="shared" si="1"/>
        <v>-4.339370365868487</v>
      </c>
      <c r="N51" s="78">
        <f>Margins!B51</f>
        <v>1050</v>
      </c>
      <c r="O51" s="25">
        <f t="shared" si="2"/>
        <v>27300</v>
      </c>
      <c r="P51" s="25">
        <f t="shared" si="3"/>
        <v>0</v>
      </c>
      <c r="R51" s="25"/>
    </row>
    <row r="52" spans="1:18" ht="13.5">
      <c r="A52" s="193" t="s">
        <v>162</v>
      </c>
      <c r="B52" s="316">
        <v>161</v>
      </c>
      <c r="C52" s="324">
        <v>-0.39</v>
      </c>
      <c r="D52" s="172">
        <v>2</v>
      </c>
      <c r="E52" s="302">
        <v>0</v>
      </c>
      <c r="F52" s="172">
        <v>0</v>
      </c>
      <c r="G52" s="302">
        <v>0</v>
      </c>
      <c r="H52" s="172">
        <v>163</v>
      </c>
      <c r="I52" s="303">
        <v>-0.38</v>
      </c>
      <c r="J52" s="264">
        <v>353.2</v>
      </c>
      <c r="K52" s="69">
        <v>362.2</v>
      </c>
      <c r="L52" s="135">
        <f t="shared" si="0"/>
        <v>-9</v>
      </c>
      <c r="M52" s="306">
        <f t="shared" si="1"/>
        <v>-2.484815019326339</v>
      </c>
      <c r="N52" s="78">
        <f>Margins!B52</f>
        <v>1200</v>
      </c>
      <c r="O52" s="25">
        <f t="shared" si="2"/>
        <v>2400</v>
      </c>
      <c r="P52" s="25">
        <f t="shared" si="3"/>
        <v>0</v>
      </c>
      <c r="R52" s="25"/>
    </row>
    <row r="53" spans="1:16" ht="13.5">
      <c r="A53" s="193" t="s">
        <v>283</v>
      </c>
      <c r="B53" s="172">
        <v>1778</v>
      </c>
      <c r="C53" s="302">
        <v>-0.35</v>
      </c>
      <c r="D53" s="172">
        <v>2</v>
      </c>
      <c r="E53" s="302">
        <v>1</v>
      </c>
      <c r="F53" s="172">
        <v>0</v>
      </c>
      <c r="G53" s="302">
        <v>0</v>
      </c>
      <c r="H53" s="172">
        <v>1780</v>
      </c>
      <c r="I53" s="303">
        <v>-0.35</v>
      </c>
      <c r="J53" s="264">
        <v>274</v>
      </c>
      <c r="K53" s="69">
        <v>293.4</v>
      </c>
      <c r="L53" s="135">
        <f t="shared" si="0"/>
        <v>-19.399999999999977</v>
      </c>
      <c r="M53" s="306">
        <f t="shared" si="1"/>
        <v>-6.61213360599863</v>
      </c>
      <c r="N53" s="78">
        <f>Margins!B53</f>
        <v>1000</v>
      </c>
      <c r="O53" s="25">
        <f t="shared" si="2"/>
        <v>2000</v>
      </c>
      <c r="P53" s="25">
        <f t="shared" si="3"/>
        <v>0</v>
      </c>
    </row>
    <row r="54" spans="1:16" ht="13.5">
      <c r="A54" s="193" t="s">
        <v>183</v>
      </c>
      <c r="B54" s="172">
        <v>916</v>
      </c>
      <c r="C54" s="302">
        <v>0.02</v>
      </c>
      <c r="D54" s="172">
        <v>2</v>
      </c>
      <c r="E54" s="302">
        <v>1</v>
      </c>
      <c r="F54" s="172">
        <v>0</v>
      </c>
      <c r="G54" s="302">
        <v>0</v>
      </c>
      <c r="H54" s="172">
        <v>918</v>
      </c>
      <c r="I54" s="303">
        <v>0.03</v>
      </c>
      <c r="J54" s="264">
        <v>378.95</v>
      </c>
      <c r="K54" s="69">
        <v>393.95</v>
      </c>
      <c r="L54" s="135">
        <f t="shared" si="0"/>
        <v>-15</v>
      </c>
      <c r="M54" s="306">
        <f t="shared" si="1"/>
        <v>-3.8075897956593474</v>
      </c>
      <c r="N54" s="78">
        <f>Margins!B54</f>
        <v>950</v>
      </c>
      <c r="O54" s="25">
        <f t="shared" si="2"/>
        <v>1900</v>
      </c>
      <c r="P54" s="25">
        <f t="shared" si="3"/>
        <v>0</v>
      </c>
    </row>
    <row r="55" spans="1:16" ht="13.5">
      <c r="A55" s="193" t="s">
        <v>217</v>
      </c>
      <c r="B55" s="172">
        <v>674</v>
      </c>
      <c r="C55" s="302">
        <v>-0.12</v>
      </c>
      <c r="D55" s="172">
        <v>29</v>
      </c>
      <c r="E55" s="302">
        <v>-0.37</v>
      </c>
      <c r="F55" s="172">
        <v>7</v>
      </c>
      <c r="G55" s="302">
        <v>6</v>
      </c>
      <c r="H55" s="172">
        <v>710</v>
      </c>
      <c r="I55" s="303">
        <v>-0.13</v>
      </c>
      <c r="J55" s="264">
        <v>100.3</v>
      </c>
      <c r="K55" s="69">
        <v>104.65</v>
      </c>
      <c r="L55" s="135">
        <f t="shared" si="0"/>
        <v>-4.3500000000000085</v>
      </c>
      <c r="M55" s="306">
        <f t="shared" si="1"/>
        <v>-4.156712852365034</v>
      </c>
      <c r="N55" s="78">
        <f>Margins!B55</f>
        <v>2700</v>
      </c>
      <c r="O55" s="25">
        <f t="shared" si="2"/>
        <v>78300</v>
      </c>
      <c r="P55" s="25">
        <f t="shared" si="3"/>
        <v>18900</v>
      </c>
    </row>
    <row r="56" spans="1:16" ht="13.5">
      <c r="A56" s="193" t="s">
        <v>403</v>
      </c>
      <c r="B56" s="172">
        <v>1241</v>
      </c>
      <c r="C56" s="302">
        <v>-0.53</v>
      </c>
      <c r="D56" s="172">
        <v>20</v>
      </c>
      <c r="E56" s="302">
        <v>-0.62</v>
      </c>
      <c r="F56" s="172">
        <v>6</v>
      </c>
      <c r="G56" s="302">
        <v>-0.33</v>
      </c>
      <c r="H56" s="172">
        <v>1267</v>
      </c>
      <c r="I56" s="303">
        <v>-0.53</v>
      </c>
      <c r="J56" s="264">
        <v>50.75</v>
      </c>
      <c r="K56" s="69">
        <v>54.35</v>
      </c>
      <c r="L56" s="135">
        <f t="shared" si="0"/>
        <v>-3.6000000000000014</v>
      </c>
      <c r="M56" s="306">
        <f t="shared" si="1"/>
        <v>-6.623735050597979</v>
      </c>
      <c r="N56" s="78">
        <f>Margins!B56</f>
        <v>5250</v>
      </c>
      <c r="O56" s="25">
        <f t="shared" si="2"/>
        <v>105000</v>
      </c>
      <c r="P56" s="25">
        <f t="shared" si="3"/>
        <v>31500</v>
      </c>
    </row>
    <row r="57" spans="1:16" ht="13.5">
      <c r="A57" s="193" t="s">
        <v>163</v>
      </c>
      <c r="B57" s="172">
        <v>10388</v>
      </c>
      <c r="C57" s="302">
        <v>0.69</v>
      </c>
      <c r="D57" s="172">
        <v>39</v>
      </c>
      <c r="E57" s="302">
        <v>0.56</v>
      </c>
      <c r="F57" s="172">
        <v>2</v>
      </c>
      <c r="G57" s="302">
        <v>0</v>
      </c>
      <c r="H57" s="172">
        <v>10429</v>
      </c>
      <c r="I57" s="303">
        <v>0.69</v>
      </c>
      <c r="J57" s="264">
        <v>6393.4</v>
      </c>
      <c r="K57" s="69">
        <v>6700.8</v>
      </c>
      <c r="L57" s="135">
        <f t="shared" si="0"/>
        <v>-307.40000000000055</v>
      </c>
      <c r="M57" s="306">
        <f t="shared" si="1"/>
        <v>-4.587511938872979</v>
      </c>
      <c r="N57" s="78">
        <f>Margins!B57</f>
        <v>62</v>
      </c>
      <c r="O57" s="25">
        <f t="shared" si="2"/>
        <v>2418</v>
      </c>
      <c r="P57" s="25">
        <f t="shared" si="3"/>
        <v>124</v>
      </c>
    </row>
    <row r="58" spans="1:16" ht="13.5">
      <c r="A58" s="193" t="s">
        <v>475</v>
      </c>
      <c r="B58" s="172">
        <v>29255</v>
      </c>
      <c r="C58" s="302">
        <v>0.13</v>
      </c>
      <c r="D58" s="172">
        <v>1201</v>
      </c>
      <c r="E58" s="302">
        <v>0.26</v>
      </c>
      <c r="F58" s="172">
        <v>235</v>
      </c>
      <c r="G58" s="302">
        <v>1.08</v>
      </c>
      <c r="H58" s="172">
        <v>30691</v>
      </c>
      <c r="I58" s="303">
        <v>0.14</v>
      </c>
      <c r="J58" s="264">
        <v>585.15</v>
      </c>
      <c r="K58" s="69">
        <v>612.2</v>
      </c>
      <c r="L58" s="135">
        <f>J58-K58</f>
        <v>-27.050000000000068</v>
      </c>
      <c r="M58" s="306">
        <f>L58/K58*100</f>
        <v>-4.4184906893172275</v>
      </c>
      <c r="N58" s="78">
        <f>Margins!B58</f>
        <v>400</v>
      </c>
      <c r="O58" s="25">
        <f>D58*N58</f>
        <v>480400</v>
      </c>
      <c r="P58" s="25">
        <f>F58*N58</f>
        <v>94000</v>
      </c>
    </row>
    <row r="59" spans="1:18" ht="13.5">
      <c r="A59" s="193" t="s">
        <v>194</v>
      </c>
      <c r="B59" s="172">
        <v>1210</v>
      </c>
      <c r="C59" s="302">
        <v>0</v>
      </c>
      <c r="D59" s="172">
        <v>13</v>
      </c>
      <c r="E59" s="302">
        <v>-0.32</v>
      </c>
      <c r="F59" s="172">
        <v>0</v>
      </c>
      <c r="G59" s="302">
        <v>0</v>
      </c>
      <c r="H59" s="172">
        <v>1223</v>
      </c>
      <c r="I59" s="303">
        <v>0</v>
      </c>
      <c r="J59" s="264">
        <v>622.75</v>
      </c>
      <c r="K59" s="69">
        <v>634.05</v>
      </c>
      <c r="L59" s="135">
        <f t="shared" si="0"/>
        <v>-11.299999999999955</v>
      </c>
      <c r="M59" s="306">
        <f t="shared" si="1"/>
        <v>-1.7821938332938971</v>
      </c>
      <c r="N59" s="78">
        <f>Margins!B59</f>
        <v>400</v>
      </c>
      <c r="O59" s="25">
        <f t="shared" si="2"/>
        <v>5200</v>
      </c>
      <c r="P59" s="25">
        <f t="shared" si="3"/>
        <v>0</v>
      </c>
      <c r="R59" s="25"/>
    </row>
    <row r="60" spans="1:18" ht="13.5">
      <c r="A60" s="193" t="s">
        <v>404</v>
      </c>
      <c r="B60" s="172">
        <v>4538</v>
      </c>
      <c r="C60" s="302">
        <v>-0.35</v>
      </c>
      <c r="D60" s="172">
        <v>0</v>
      </c>
      <c r="E60" s="302">
        <v>0</v>
      </c>
      <c r="F60" s="172">
        <v>0</v>
      </c>
      <c r="G60" s="302">
        <v>0</v>
      </c>
      <c r="H60" s="172">
        <v>4538</v>
      </c>
      <c r="I60" s="303">
        <v>-0.35</v>
      </c>
      <c r="J60" s="264">
        <v>2345.8</v>
      </c>
      <c r="K60" s="69">
        <v>2547.3</v>
      </c>
      <c r="L60" s="135">
        <f t="shared" si="0"/>
        <v>-201.5</v>
      </c>
      <c r="M60" s="306">
        <f t="shared" si="1"/>
        <v>-7.910336434656302</v>
      </c>
      <c r="N60" s="78">
        <f>Margins!B60</f>
        <v>150</v>
      </c>
      <c r="O60" s="25">
        <f t="shared" si="2"/>
        <v>0</v>
      </c>
      <c r="P60" s="25">
        <f t="shared" si="3"/>
        <v>0</v>
      </c>
      <c r="R60" s="25"/>
    </row>
    <row r="61" spans="1:18" ht="13.5">
      <c r="A61" s="193" t="s">
        <v>405</v>
      </c>
      <c r="B61" s="172">
        <v>924</v>
      </c>
      <c r="C61" s="302">
        <v>0.37</v>
      </c>
      <c r="D61" s="172">
        <v>0</v>
      </c>
      <c r="E61" s="302">
        <v>0</v>
      </c>
      <c r="F61" s="172">
        <v>0</v>
      </c>
      <c r="G61" s="302">
        <v>0</v>
      </c>
      <c r="H61" s="172">
        <v>924</v>
      </c>
      <c r="I61" s="303">
        <v>0.37</v>
      </c>
      <c r="J61" s="264">
        <v>1006.5</v>
      </c>
      <c r="K61" s="69">
        <v>1098.8</v>
      </c>
      <c r="L61" s="135">
        <f t="shared" si="0"/>
        <v>-92.29999999999995</v>
      </c>
      <c r="M61" s="306">
        <f t="shared" si="1"/>
        <v>-8.400072806698212</v>
      </c>
      <c r="N61" s="78">
        <f>Margins!B61</f>
        <v>200</v>
      </c>
      <c r="O61" s="25">
        <f t="shared" si="2"/>
        <v>0</v>
      </c>
      <c r="P61" s="25">
        <f t="shared" si="3"/>
        <v>0</v>
      </c>
      <c r="R61" s="25"/>
    </row>
    <row r="62" spans="1:16" ht="13.5">
      <c r="A62" s="193" t="s">
        <v>218</v>
      </c>
      <c r="B62" s="172">
        <v>754</v>
      </c>
      <c r="C62" s="302">
        <v>0.06</v>
      </c>
      <c r="D62" s="172">
        <v>46</v>
      </c>
      <c r="E62" s="302">
        <v>0.48</v>
      </c>
      <c r="F62" s="172">
        <v>3</v>
      </c>
      <c r="G62" s="302">
        <v>0</v>
      </c>
      <c r="H62" s="172">
        <v>803</v>
      </c>
      <c r="I62" s="303">
        <v>0.08</v>
      </c>
      <c r="J62" s="264">
        <v>96</v>
      </c>
      <c r="K62" s="69">
        <v>104.15</v>
      </c>
      <c r="L62" s="135">
        <f t="shared" si="0"/>
        <v>-8.150000000000006</v>
      </c>
      <c r="M62" s="306">
        <f t="shared" si="1"/>
        <v>-7.825252040326457</v>
      </c>
      <c r="N62" s="78">
        <f>Margins!B62</f>
        <v>2400</v>
      </c>
      <c r="O62" s="25">
        <f t="shared" si="2"/>
        <v>110400</v>
      </c>
      <c r="P62" s="25">
        <f t="shared" si="3"/>
        <v>7200</v>
      </c>
    </row>
    <row r="63" spans="1:18" ht="13.5">
      <c r="A63" s="193" t="s">
        <v>164</v>
      </c>
      <c r="B63" s="172">
        <v>396</v>
      </c>
      <c r="C63" s="302">
        <v>0.09</v>
      </c>
      <c r="D63" s="172">
        <v>18</v>
      </c>
      <c r="E63" s="302">
        <v>-0.05</v>
      </c>
      <c r="F63" s="172">
        <v>0</v>
      </c>
      <c r="G63" s="302">
        <v>0</v>
      </c>
      <c r="H63" s="172">
        <v>414</v>
      </c>
      <c r="I63" s="303">
        <v>0.08</v>
      </c>
      <c r="J63" s="264">
        <v>50.7</v>
      </c>
      <c r="K63" s="69">
        <v>53</v>
      </c>
      <c r="L63" s="135">
        <f t="shared" si="0"/>
        <v>-2.299999999999997</v>
      </c>
      <c r="M63" s="306">
        <f t="shared" si="1"/>
        <v>-4.339622641509429</v>
      </c>
      <c r="N63" s="78">
        <f>Margins!B63</f>
        <v>5650</v>
      </c>
      <c r="O63" s="25">
        <f t="shared" si="2"/>
        <v>101700</v>
      </c>
      <c r="P63" s="25">
        <f t="shared" si="3"/>
        <v>0</v>
      </c>
      <c r="R63" s="103"/>
    </row>
    <row r="64" spans="1:16" ht="13.5">
      <c r="A64" s="193" t="s">
        <v>165</v>
      </c>
      <c r="B64" s="172">
        <v>292</v>
      </c>
      <c r="C64" s="302">
        <v>-0.51</v>
      </c>
      <c r="D64" s="172">
        <v>0</v>
      </c>
      <c r="E64" s="302">
        <v>0</v>
      </c>
      <c r="F64" s="172">
        <v>0</v>
      </c>
      <c r="G64" s="302">
        <v>0</v>
      </c>
      <c r="H64" s="172">
        <v>292</v>
      </c>
      <c r="I64" s="303">
        <v>-0.51</v>
      </c>
      <c r="J64" s="264">
        <v>350</v>
      </c>
      <c r="K64" s="69">
        <v>356</v>
      </c>
      <c r="L64" s="135">
        <f t="shared" si="0"/>
        <v>-6</v>
      </c>
      <c r="M64" s="306">
        <f t="shared" si="1"/>
        <v>-1.6853932584269662</v>
      </c>
      <c r="N64" s="78">
        <f>Margins!B64</f>
        <v>1300</v>
      </c>
      <c r="O64" s="25">
        <f t="shared" si="2"/>
        <v>0</v>
      </c>
      <c r="P64" s="25">
        <f t="shared" si="3"/>
        <v>0</v>
      </c>
    </row>
    <row r="65" spans="1:16" ht="13.5">
      <c r="A65" s="193" t="s">
        <v>406</v>
      </c>
      <c r="B65" s="172">
        <v>2317</v>
      </c>
      <c r="C65" s="302">
        <v>0.09</v>
      </c>
      <c r="D65" s="172">
        <v>0</v>
      </c>
      <c r="E65" s="302">
        <v>0</v>
      </c>
      <c r="F65" s="172">
        <v>0</v>
      </c>
      <c r="G65" s="302">
        <v>0</v>
      </c>
      <c r="H65" s="172">
        <v>2317</v>
      </c>
      <c r="I65" s="303">
        <v>0.09</v>
      </c>
      <c r="J65" s="264">
        <v>2399.5</v>
      </c>
      <c r="K65" s="69">
        <v>2539.35</v>
      </c>
      <c r="L65" s="135">
        <f t="shared" si="0"/>
        <v>-139.8499999999999</v>
      </c>
      <c r="M65" s="306">
        <f t="shared" si="1"/>
        <v>-5.507314864040007</v>
      </c>
      <c r="N65" s="78">
        <f>Margins!B65</f>
        <v>150</v>
      </c>
      <c r="O65" s="25">
        <f t="shared" si="2"/>
        <v>0</v>
      </c>
      <c r="P65" s="25">
        <f t="shared" si="3"/>
        <v>0</v>
      </c>
    </row>
    <row r="66" spans="1:16" ht="13.5">
      <c r="A66" s="193" t="s">
        <v>89</v>
      </c>
      <c r="B66" s="172">
        <v>1908</v>
      </c>
      <c r="C66" s="302">
        <v>-0.16</v>
      </c>
      <c r="D66" s="172">
        <v>14</v>
      </c>
      <c r="E66" s="302">
        <v>-0.07</v>
      </c>
      <c r="F66" s="172">
        <v>12</v>
      </c>
      <c r="G66" s="302">
        <v>0.71</v>
      </c>
      <c r="H66" s="172">
        <v>1934</v>
      </c>
      <c r="I66" s="303">
        <v>-0.16</v>
      </c>
      <c r="J66" s="264">
        <v>325.65</v>
      </c>
      <c r="K66" s="69">
        <v>338.25</v>
      </c>
      <c r="L66" s="135">
        <f t="shared" si="0"/>
        <v>-12.600000000000023</v>
      </c>
      <c r="M66" s="306">
        <f t="shared" si="1"/>
        <v>-3.7250554323725122</v>
      </c>
      <c r="N66" s="78">
        <f>Margins!B66</f>
        <v>750</v>
      </c>
      <c r="O66" s="25">
        <f t="shared" si="2"/>
        <v>10500</v>
      </c>
      <c r="P66" s="25">
        <f t="shared" si="3"/>
        <v>9000</v>
      </c>
    </row>
    <row r="67" spans="1:16" ht="13.5">
      <c r="A67" s="193" t="s">
        <v>284</v>
      </c>
      <c r="B67" s="172">
        <v>345</v>
      </c>
      <c r="C67" s="302">
        <v>-0.29</v>
      </c>
      <c r="D67" s="172">
        <v>4</v>
      </c>
      <c r="E67" s="302">
        <v>-0.33</v>
      </c>
      <c r="F67" s="172">
        <v>0</v>
      </c>
      <c r="G67" s="302">
        <v>0</v>
      </c>
      <c r="H67" s="172">
        <v>349</v>
      </c>
      <c r="I67" s="303">
        <v>-0.29</v>
      </c>
      <c r="J67" s="264">
        <v>172.1</v>
      </c>
      <c r="K67" s="69">
        <v>184.05</v>
      </c>
      <c r="L67" s="135">
        <f t="shared" si="0"/>
        <v>-11.950000000000017</v>
      </c>
      <c r="M67" s="306">
        <f t="shared" si="1"/>
        <v>-6.4928008693289945</v>
      </c>
      <c r="N67" s="78">
        <f>Margins!B67</f>
        <v>2000</v>
      </c>
      <c r="O67" s="25">
        <f t="shared" si="2"/>
        <v>8000</v>
      </c>
      <c r="P67" s="25">
        <f t="shared" si="3"/>
        <v>0</v>
      </c>
    </row>
    <row r="68" spans="1:16" ht="13.5">
      <c r="A68" s="193" t="s">
        <v>407</v>
      </c>
      <c r="B68" s="172">
        <v>349</v>
      </c>
      <c r="C68" s="302">
        <v>-0.62</v>
      </c>
      <c r="D68" s="172">
        <v>0</v>
      </c>
      <c r="E68" s="302">
        <v>0</v>
      </c>
      <c r="F68" s="172">
        <v>0</v>
      </c>
      <c r="G68" s="302">
        <v>0</v>
      </c>
      <c r="H68" s="172">
        <v>349</v>
      </c>
      <c r="I68" s="303">
        <v>-0.62</v>
      </c>
      <c r="J68" s="264">
        <v>553.25</v>
      </c>
      <c r="K68" s="69">
        <v>579.4</v>
      </c>
      <c r="L68" s="135">
        <f t="shared" si="0"/>
        <v>-26.149999999999977</v>
      </c>
      <c r="M68" s="306">
        <f t="shared" si="1"/>
        <v>-4.513289609941315</v>
      </c>
      <c r="N68" s="78">
        <f>Margins!B68</f>
        <v>350</v>
      </c>
      <c r="O68" s="25">
        <f t="shared" si="2"/>
        <v>0</v>
      </c>
      <c r="P68" s="25">
        <f t="shared" si="3"/>
        <v>0</v>
      </c>
    </row>
    <row r="69" spans="1:16" ht="13.5">
      <c r="A69" s="193" t="s">
        <v>269</v>
      </c>
      <c r="B69" s="172">
        <v>942</v>
      </c>
      <c r="C69" s="302">
        <v>0.24</v>
      </c>
      <c r="D69" s="172">
        <v>4</v>
      </c>
      <c r="E69" s="302">
        <v>3</v>
      </c>
      <c r="F69" s="172">
        <v>0</v>
      </c>
      <c r="G69" s="302">
        <v>0</v>
      </c>
      <c r="H69" s="172">
        <v>946</v>
      </c>
      <c r="I69" s="303">
        <v>0.24</v>
      </c>
      <c r="J69" s="264">
        <v>330</v>
      </c>
      <c r="K69" s="69">
        <v>341.25</v>
      </c>
      <c r="L69" s="135">
        <f t="shared" si="0"/>
        <v>-11.25</v>
      </c>
      <c r="M69" s="306">
        <f t="shared" si="1"/>
        <v>-3.296703296703297</v>
      </c>
      <c r="N69" s="78">
        <f>Margins!B69</f>
        <v>1200</v>
      </c>
      <c r="O69" s="25">
        <f t="shared" si="2"/>
        <v>4800</v>
      </c>
      <c r="P69" s="25">
        <f t="shared" si="3"/>
        <v>0</v>
      </c>
    </row>
    <row r="70" spans="1:16" ht="13.5">
      <c r="A70" s="193" t="s">
        <v>219</v>
      </c>
      <c r="B70" s="172">
        <v>646</v>
      </c>
      <c r="C70" s="302">
        <v>1.08</v>
      </c>
      <c r="D70" s="172">
        <v>1</v>
      </c>
      <c r="E70" s="302">
        <v>0</v>
      </c>
      <c r="F70" s="172">
        <v>0</v>
      </c>
      <c r="G70" s="302">
        <v>0</v>
      </c>
      <c r="H70" s="172">
        <v>647</v>
      </c>
      <c r="I70" s="303">
        <v>1.08</v>
      </c>
      <c r="J70" s="264">
        <v>1107.35</v>
      </c>
      <c r="K70" s="69">
        <v>1155.65</v>
      </c>
      <c r="L70" s="135">
        <f t="shared" si="0"/>
        <v>-48.30000000000018</v>
      </c>
      <c r="M70" s="306">
        <f t="shared" si="1"/>
        <v>-4.179466101328272</v>
      </c>
      <c r="N70" s="78">
        <f>Margins!B70</f>
        <v>300</v>
      </c>
      <c r="O70" s="25">
        <f t="shared" si="2"/>
        <v>300</v>
      </c>
      <c r="P70" s="25">
        <f t="shared" si="3"/>
        <v>0</v>
      </c>
    </row>
    <row r="71" spans="1:16" ht="13.5">
      <c r="A71" s="193" t="s">
        <v>231</v>
      </c>
      <c r="B71" s="172">
        <v>20339</v>
      </c>
      <c r="C71" s="302">
        <v>0.27</v>
      </c>
      <c r="D71" s="172">
        <v>902</v>
      </c>
      <c r="E71" s="302">
        <v>0.34</v>
      </c>
      <c r="F71" s="172">
        <v>149</v>
      </c>
      <c r="G71" s="302">
        <v>0.86</v>
      </c>
      <c r="H71" s="172">
        <v>21390</v>
      </c>
      <c r="I71" s="303">
        <v>0.28</v>
      </c>
      <c r="J71" s="264">
        <v>756.6</v>
      </c>
      <c r="K71" s="69">
        <v>838.95</v>
      </c>
      <c r="L71" s="135">
        <f t="shared" si="0"/>
        <v>-82.35000000000002</v>
      </c>
      <c r="M71" s="306">
        <f t="shared" si="1"/>
        <v>-9.815841230109067</v>
      </c>
      <c r="N71" s="78">
        <f>Margins!B71</f>
        <v>1000</v>
      </c>
      <c r="O71" s="25">
        <f t="shared" si="2"/>
        <v>902000</v>
      </c>
      <c r="P71" s="25">
        <f t="shared" si="3"/>
        <v>149000</v>
      </c>
    </row>
    <row r="72" spans="1:16" ht="13.5">
      <c r="A72" s="193" t="s">
        <v>166</v>
      </c>
      <c r="B72" s="172">
        <v>381</v>
      </c>
      <c r="C72" s="302">
        <v>-0.4</v>
      </c>
      <c r="D72" s="172">
        <v>3</v>
      </c>
      <c r="E72" s="302">
        <v>0.5</v>
      </c>
      <c r="F72" s="172">
        <v>1</v>
      </c>
      <c r="G72" s="302">
        <v>0</v>
      </c>
      <c r="H72" s="172">
        <v>385</v>
      </c>
      <c r="I72" s="303">
        <v>-0.39</v>
      </c>
      <c r="J72" s="264">
        <v>128</v>
      </c>
      <c r="K72" s="69">
        <v>136.4</v>
      </c>
      <c r="L72" s="135">
        <f t="shared" si="0"/>
        <v>-8.400000000000006</v>
      </c>
      <c r="M72" s="306">
        <f t="shared" si="1"/>
        <v>-6.158357771261001</v>
      </c>
      <c r="N72" s="78">
        <f>Margins!B72</f>
        <v>2950</v>
      </c>
      <c r="O72" s="25">
        <f t="shared" si="2"/>
        <v>8850</v>
      </c>
      <c r="P72" s="25">
        <f t="shared" si="3"/>
        <v>2950</v>
      </c>
    </row>
    <row r="73" spans="1:16" ht="13.5">
      <c r="A73" s="193" t="s">
        <v>220</v>
      </c>
      <c r="B73" s="172">
        <v>3410</v>
      </c>
      <c r="C73" s="302">
        <v>0.67</v>
      </c>
      <c r="D73" s="172">
        <v>0</v>
      </c>
      <c r="E73" s="302">
        <v>0</v>
      </c>
      <c r="F73" s="172">
        <v>0</v>
      </c>
      <c r="G73" s="302">
        <v>0</v>
      </c>
      <c r="H73" s="172">
        <v>3410</v>
      </c>
      <c r="I73" s="303">
        <v>0.67</v>
      </c>
      <c r="J73" s="264">
        <v>2845.75</v>
      </c>
      <c r="K73" s="69">
        <v>2957.05</v>
      </c>
      <c r="L73" s="135">
        <f aca="true" t="shared" si="4" ref="L73:L137">J73-K73</f>
        <v>-111.30000000000018</v>
      </c>
      <c r="M73" s="306">
        <f aca="true" t="shared" si="5" ref="M73:M137">L73/K73*100</f>
        <v>-3.763886305608636</v>
      </c>
      <c r="N73" s="78">
        <f>Margins!B73</f>
        <v>88</v>
      </c>
      <c r="O73" s="25">
        <f aca="true" t="shared" si="6" ref="O73:O137">D73*N73</f>
        <v>0</v>
      </c>
      <c r="P73" s="25">
        <f aca="true" t="shared" si="7" ref="P73:P137">F73*N73</f>
        <v>0</v>
      </c>
    </row>
    <row r="74" spans="1:16" ht="13.5">
      <c r="A74" s="193" t="s">
        <v>285</v>
      </c>
      <c r="B74" s="172">
        <v>2215</v>
      </c>
      <c r="C74" s="302">
        <v>0.18</v>
      </c>
      <c r="D74" s="172">
        <v>68</v>
      </c>
      <c r="E74" s="302">
        <v>1.72</v>
      </c>
      <c r="F74" s="172">
        <v>3</v>
      </c>
      <c r="G74" s="302">
        <v>0.5</v>
      </c>
      <c r="H74" s="172">
        <v>2286</v>
      </c>
      <c r="I74" s="303">
        <v>0.2</v>
      </c>
      <c r="J74" s="264">
        <v>232.05</v>
      </c>
      <c r="K74" s="69">
        <v>238.35</v>
      </c>
      <c r="L74" s="135">
        <f t="shared" si="4"/>
        <v>-6.299999999999983</v>
      </c>
      <c r="M74" s="306">
        <f t="shared" si="5"/>
        <v>-2.643171806167394</v>
      </c>
      <c r="N74" s="78">
        <f>Margins!B74</f>
        <v>1500</v>
      </c>
      <c r="O74" s="25">
        <f t="shared" si="6"/>
        <v>102000</v>
      </c>
      <c r="P74" s="25">
        <f t="shared" si="7"/>
        <v>4500</v>
      </c>
    </row>
    <row r="75" spans="1:16" ht="13.5">
      <c r="A75" s="193" t="s">
        <v>286</v>
      </c>
      <c r="B75" s="172">
        <v>315</v>
      </c>
      <c r="C75" s="302">
        <v>-0.33</v>
      </c>
      <c r="D75" s="172">
        <v>3</v>
      </c>
      <c r="E75" s="302">
        <v>0</v>
      </c>
      <c r="F75" s="172">
        <v>0</v>
      </c>
      <c r="G75" s="302">
        <v>0</v>
      </c>
      <c r="H75" s="172">
        <v>318</v>
      </c>
      <c r="I75" s="303">
        <v>-0.33</v>
      </c>
      <c r="J75" s="264">
        <v>134.75</v>
      </c>
      <c r="K75" s="69">
        <v>140.45</v>
      </c>
      <c r="L75" s="135">
        <f t="shared" si="4"/>
        <v>-5.699999999999989</v>
      </c>
      <c r="M75" s="306">
        <f t="shared" si="5"/>
        <v>-4.058383766464926</v>
      </c>
      <c r="N75" s="78">
        <f>Margins!B75</f>
        <v>1400</v>
      </c>
      <c r="O75" s="25">
        <f t="shared" si="6"/>
        <v>4200</v>
      </c>
      <c r="P75" s="25">
        <f t="shared" si="7"/>
        <v>0</v>
      </c>
    </row>
    <row r="76" spans="1:18" ht="13.5">
      <c r="A76" s="193" t="s">
        <v>287</v>
      </c>
      <c r="B76" s="172">
        <v>1920</v>
      </c>
      <c r="C76" s="302">
        <v>-0.28</v>
      </c>
      <c r="D76" s="172">
        <v>23</v>
      </c>
      <c r="E76" s="302">
        <v>0.21</v>
      </c>
      <c r="F76" s="172">
        <v>4</v>
      </c>
      <c r="G76" s="302">
        <v>1</v>
      </c>
      <c r="H76" s="172">
        <v>1947</v>
      </c>
      <c r="I76" s="303">
        <v>-0.27</v>
      </c>
      <c r="J76" s="264">
        <v>126.15</v>
      </c>
      <c r="K76" s="69">
        <v>139</v>
      </c>
      <c r="L76" s="135">
        <f t="shared" si="4"/>
        <v>-12.849999999999994</v>
      </c>
      <c r="M76" s="306">
        <f t="shared" si="5"/>
        <v>-9.24460431654676</v>
      </c>
      <c r="N76" s="78">
        <f>Margins!B76</f>
        <v>1400</v>
      </c>
      <c r="O76" s="25">
        <f t="shared" si="6"/>
        <v>32200</v>
      </c>
      <c r="P76" s="25">
        <f t="shared" si="7"/>
        <v>5600</v>
      </c>
      <c r="R76" s="25"/>
    </row>
    <row r="77" spans="1:16" ht="13.5">
      <c r="A77" s="193" t="s">
        <v>196</v>
      </c>
      <c r="B77" s="172">
        <v>1960</v>
      </c>
      <c r="C77" s="302">
        <v>0.27</v>
      </c>
      <c r="D77" s="172">
        <v>7</v>
      </c>
      <c r="E77" s="302">
        <v>1.33</v>
      </c>
      <c r="F77" s="172">
        <v>0</v>
      </c>
      <c r="G77" s="302">
        <v>0</v>
      </c>
      <c r="H77" s="172">
        <v>1967</v>
      </c>
      <c r="I77" s="303">
        <v>0.27</v>
      </c>
      <c r="J77" s="264">
        <v>298</v>
      </c>
      <c r="K77" s="69">
        <v>313.45</v>
      </c>
      <c r="L77" s="135">
        <f t="shared" si="4"/>
        <v>-15.449999999999989</v>
      </c>
      <c r="M77" s="306">
        <f t="shared" si="5"/>
        <v>-4.92901579199234</v>
      </c>
      <c r="N77" s="78">
        <f>Margins!B77</f>
        <v>650</v>
      </c>
      <c r="O77" s="25">
        <f t="shared" si="6"/>
        <v>4550</v>
      </c>
      <c r="P77" s="25">
        <f t="shared" si="7"/>
        <v>0</v>
      </c>
    </row>
    <row r="78" spans="1:18" ht="13.5">
      <c r="A78" s="193" t="s">
        <v>4</v>
      </c>
      <c r="B78" s="172">
        <v>3951</v>
      </c>
      <c r="C78" s="302">
        <v>0.11</v>
      </c>
      <c r="D78" s="172">
        <v>0</v>
      </c>
      <c r="E78" s="302">
        <v>0</v>
      </c>
      <c r="F78" s="172">
        <v>0</v>
      </c>
      <c r="G78" s="302">
        <v>0</v>
      </c>
      <c r="H78" s="172">
        <v>3951</v>
      </c>
      <c r="I78" s="303">
        <v>0.11</v>
      </c>
      <c r="J78" s="264">
        <v>1942.55</v>
      </c>
      <c r="K78" s="69">
        <v>2017.1</v>
      </c>
      <c r="L78" s="135">
        <f t="shared" si="4"/>
        <v>-74.54999999999995</v>
      </c>
      <c r="M78" s="306">
        <f t="shared" si="5"/>
        <v>-3.6959000545337344</v>
      </c>
      <c r="N78" s="78">
        <f>Margins!B78</f>
        <v>150</v>
      </c>
      <c r="O78" s="25">
        <f t="shared" si="6"/>
        <v>0</v>
      </c>
      <c r="P78" s="25">
        <f t="shared" si="7"/>
        <v>0</v>
      </c>
      <c r="R78" s="25"/>
    </row>
    <row r="79" spans="1:18" ht="13.5">
      <c r="A79" s="193" t="s">
        <v>79</v>
      </c>
      <c r="B79" s="172">
        <v>5564</v>
      </c>
      <c r="C79" s="302">
        <v>0.49</v>
      </c>
      <c r="D79" s="172">
        <v>0</v>
      </c>
      <c r="E79" s="302">
        <v>-1</v>
      </c>
      <c r="F79" s="172">
        <v>0</v>
      </c>
      <c r="G79" s="302">
        <v>0</v>
      </c>
      <c r="H79" s="172">
        <v>5564</v>
      </c>
      <c r="I79" s="303">
        <v>0.49</v>
      </c>
      <c r="J79" s="264">
        <v>1161.35</v>
      </c>
      <c r="K79" s="69">
        <v>1200.6</v>
      </c>
      <c r="L79" s="135">
        <f t="shared" si="4"/>
        <v>-39.25</v>
      </c>
      <c r="M79" s="306">
        <f t="shared" si="5"/>
        <v>-3.2691987339663506</v>
      </c>
      <c r="N79" s="78">
        <f>Margins!B79</f>
        <v>200</v>
      </c>
      <c r="O79" s="25">
        <f t="shared" si="6"/>
        <v>0</v>
      </c>
      <c r="P79" s="25">
        <f t="shared" si="7"/>
        <v>0</v>
      </c>
      <c r="R79" s="25"/>
    </row>
    <row r="80" spans="1:18" ht="13.5">
      <c r="A80" s="201" t="s">
        <v>484</v>
      </c>
      <c r="B80" s="172">
        <v>19048</v>
      </c>
      <c r="C80" s="302">
        <v>0.25</v>
      </c>
      <c r="D80" s="172">
        <v>240</v>
      </c>
      <c r="E80" s="302">
        <v>0.75</v>
      </c>
      <c r="F80" s="172">
        <v>4</v>
      </c>
      <c r="G80" s="302">
        <v>1</v>
      </c>
      <c r="H80" s="172">
        <v>19292</v>
      </c>
      <c r="I80" s="303">
        <v>0.26</v>
      </c>
      <c r="J80" s="264">
        <v>515.2</v>
      </c>
      <c r="K80" s="69">
        <v>573.05</v>
      </c>
      <c r="L80" s="135">
        <f>J80-K80</f>
        <v>-57.84999999999991</v>
      </c>
      <c r="M80" s="306">
        <f>L80/K80*100</f>
        <v>-10.095105139167597</v>
      </c>
      <c r="N80" s="78">
        <f>Margins!B80</f>
        <v>400</v>
      </c>
      <c r="O80" s="25">
        <f>D80*N80</f>
        <v>96000</v>
      </c>
      <c r="P80" s="25">
        <f>F80*N80</f>
        <v>1600</v>
      </c>
      <c r="R80" s="25"/>
    </row>
    <row r="81" spans="1:16" ht="13.5">
      <c r="A81" s="193" t="s">
        <v>195</v>
      </c>
      <c r="B81" s="172">
        <v>1147</v>
      </c>
      <c r="C81" s="302">
        <v>1.7</v>
      </c>
      <c r="D81" s="172">
        <v>1</v>
      </c>
      <c r="E81" s="302">
        <v>0</v>
      </c>
      <c r="F81" s="172">
        <v>0</v>
      </c>
      <c r="G81" s="302">
        <v>0</v>
      </c>
      <c r="H81" s="172">
        <v>1148</v>
      </c>
      <c r="I81" s="303">
        <v>1.7</v>
      </c>
      <c r="J81" s="264">
        <v>668.25</v>
      </c>
      <c r="K81" s="69">
        <v>674.05</v>
      </c>
      <c r="L81" s="135">
        <f t="shared" si="4"/>
        <v>-5.7999999999999545</v>
      </c>
      <c r="M81" s="306">
        <f t="shared" si="5"/>
        <v>-0.8604702915213938</v>
      </c>
      <c r="N81" s="78">
        <f>Margins!B81</f>
        <v>400</v>
      </c>
      <c r="O81" s="25">
        <f t="shared" si="6"/>
        <v>400</v>
      </c>
      <c r="P81" s="25">
        <f t="shared" si="7"/>
        <v>0</v>
      </c>
    </row>
    <row r="82" spans="1:16" ht="13.5">
      <c r="A82" s="193" t="s">
        <v>5</v>
      </c>
      <c r="B82" s="172">
        <v>4676</v>
      </c>
      <c r="C82" s="302">
        <v>-0.16</v>
      </c>
      <c r="D82" s="172">
        <v>583</v>
      </c>
      <c r="E82" s="302">
        <v>-0.32</v>
      </c>
      <c r="F82" s="172">
        <v>82</v>
      </c>
      <c r="G82" s="302">
        <v>0.04</v>
      </c>
      <c r="H82" s="172">
        <v>5341</v>
      </c>
      <c r="I82" s="303">
        <v>-0.18</v>
      </c>
      <c r="J82" s="264">
        <v>159.1</v>
      </c>
      <c r="K82" s="69">
        <v>169.95</v>
      </c>
      <c r="L82" s="135">
        <f t="shared" si="4"/>
        <v>-10.849999999999994</v>
      </c>
      <c r="M82" s="306">
        <f t="shared" si="5"/>
        <v>-6.384230656075314</v>
      </c>
      <c r="N82" s="78">
        <f>Margins!B82</f>
        <v>1595</v>
      </c>
      <c r="O82" s="25">
        <f t="shared" si="6"/>
        <v>929885</v>
      </c>
      <c r="P82" s="25">
        <f t="shared" si="7"/>
        <v>130790</v>
      </c>
    </row>
    <row r="83" spans="1:16" ht="13.5">
      <c r="A83" s="193" t="s">
        <v>197</v>
      </c>
      <c r="B83" s="172">
        <v>1311</v>
      </c>
      <c r="C83" s="302">
        <v>0.1</v>
      </c>
      <c r="D83" s="172">
        <v>51</v>
      </c>
      <c r="E83" s="302">
        <v>0.31</v>
      </c>
      <c r="F83" s="172">
        <v>13</v>
      </c>
      <c r="G83" s="302">
        <v>1.6</v>
      </c>
      <c r="H83" s="172">
        <v>1375</v>
      </c>
      <c r="I83" s="303">
        <v>0.11</v>
      </c>
      <c r="J83" s="264">
        <v>244.8</v>
      </c>
      <c r="K83" s="69">
        <v>257.65</v>
      </c>
      <c r="L83" s="135">
        <f t="shared" si="4"/>
        <v>-12.849999999999966</v>
      </c>
      <c r="M83" s="306">
        <f t="shared" si="5"/>
        <v>-4.987385988744408</v>
      </c>
      <c r="N83" s="78">
        <f>Margins!B83</f>
        <v>1300</v>
      </c>
      <c r="O83" s="25">
        <f t="shared" si="6"/>
        <v>66300</v>
      </c>
      <c r="P83" s="25">
        <f t="shared" si="7"/>
        <v>16900</v>
      </c>
    </row>
    <row r="84" spans="1:16" ht="13.5">
      <c r="A84" s="193" t="s">
        <v>393</v>
      </c>
      <c r="B84" s="172">
        <v>175</v>
      </c>
      <c r="C84" s="302">
        <v>-0.46</v>
      </c>
      <c r="D84" s="172">
        <v>0</v>
      </c>
      <c r="E84" s="302">
        <v>0</v>
      </c>
      <c r="F84" s="172">
        <v>0</v>
      </c>
      <c r="G84" s="302">
        <v>0</v>
      </c>
      <c r="H84" s="172">
        <v>175</v>
      </c>
      <c r="I84" s="303">
        <v>-0.46</v>
      </c>
      <c r="J84" s="264">
        <v>395.9</v>
      </c>
      <c r="K84" s="264">
        <v>417.1</v>
      </c>
      <c r="L84" s="135">
        <f t="shared" si="4"/>
        <v>-21.200000000000045</v>
      </c>
      <c r="M84" s="306">
        <f t="shared" si="5"/>
        <v>-5.082713977463449</v>
      </c>
      <c r="N84" s="78">
        <f>Margins!B84</f>
        <v>250</v>
      </c>
      <c r="O84" s="25">
        <f t="shared" si="6"/>
        <v>0</v>
      </c>
      <c r="P84" s="25">
        <f t="shared" si="7"/>
        <v>0</v>
      </c>
    </row>
    <row r="85" spans="1:16" ht="13.5">
      <c r="A85" s="201" t="s">
        <v>483</v>
      </c>
      <c r="B85" s="172">
        <v>6280</v>
      </c>
      <c r="C85" s="302">
        <v>0.35</v>
      </c>
      <c r="D85" s="172">
        <v>767</v>
      </c>
      <c r="E85" s="302">
        <v>0.29</v>
      </c>
      <c r="F85" s="172">
        <v>132</v>
      </c>
      <c r="G85" s="302">
        <v>0.78</v>
      </c>
      <c r="H85" s="172">
        <v>7179</v>
      </c>
      <c r="I85" s="303">
        <v>0.35</v>
      </c>
      <c r="J85" s="264">
        <v>201.85</v>
      </c>
      <c r="K85" s="69">
        <v>206.75</v>
      </c>
      <c r="L85" s="135">
        <f>J85-K85</f>
        <v>-4.900000000000006</v>
      </c>
      <c r="M85" s="306">
        <f>L85/K85*100</f>
        <v>-2.3700120918984307</v>
      </c>
      <c r="N85" s="78">
        <f>Margins!B85</f>
        <v>1000</v>
      </c>
      <c r="O85" s="25">
        <f>D85*N85</f>
        <v>767000</v>
      </c>
      <c r="P85" s="25">
        <f>F85*N85</f>
        <v>132000</v>
      </c>
    </row>
    <row r="86" spans="1:16" ht="13.5">
      <c r="A86" s="193" t="s">
        <v>408</v>
      </c>
      <c r="B86" s="172">
        <v>1721</v>
      </c>
      <c r="C86" s="302">
        <v>1.25</v>
      </c>
      <c r="D86" s="172">
        <v>115</v>
      </c>
      <c r="E86" s="302">
        <v>1.17</v>
      </c>
      <c r="F86" s="172">
        <v>0</v>
      </c>
      <c r="G86" s="302">
        <v>0</v>
      </c>
      <c r="H86" s="172">
        <v>1836</v>
      </c>
      <c r="I86" s="303">
        <v>1.24</v>
      </c>
      <c r="J86" s="264">
        <v>47.7</v>
      </c>
      <c r="K86" s="69">
        <v>49.15</v>
      </c>
      <c r="L86" s="135">
        <f t="shared" si="4"/>
        <v>-1.4499999999999957</v>
      </c>
      <c r="M86" s="306">
        <f t="shared" si="5"/>
        <v>-2.950152594099686</v>
      </c>
      <c r="N86" s="78">
        <f>Margins!B86</f>
        <v>3750</v>
      </c>
      <c r="O86" s="25">
        <f t="shared" si="6"/>
        <v>431250</v>
      </c>
      <c r="P86" s="25">
        <f t="shared" si="7"/>
        <v>0</v>
      </c>
    </row>
    <row r="87" spans="1:16" ht="13.5">
      <c r="A87" s="201" t="s">
        <v>464</v>
      </c>
      <c r="B87" s="172">
        <v>341</v>
      </c>
      <c r="C87" s="302">
        <v>-0.33</v>
      </c>
      <c r="D87" s="172">
        <v>0</v>
      </c>
      <c r="E87" s="302">
        <v>-1</v>
      </c>
      <c r="F87" s="172">
        <v>0</v>
      </c>
      <c r="G87" s="302">
        <v>0</v>
      </c>
      <c r="H87" s="172">
        <v>341</v>
      </c>
      <c r="I87" s="303">
        <v>-0.34</v>
      </c>
      <c r="J87" s="264">
        <v>366.3</v>
      </c>
      <c r="K87" s="69">
        <v>396.5</v>
      </c>
      <c r="L87" s="135">
        <f>J87-K87</f>
        <v>-30.19999999999999</v>
      </c>
      <c r="M87" s="306">
        <f>L87/K87*100</f>
        <v>-7.616645649432533</v>
      </c>
      <c r="N87" s="78">
        <f>Margins!B87</f>
        <v>250</v>
      </c>
      <c r="O87" s="25">
        <f>D87*N87</f>
        <v>0</v>
      </c>
      <c r="P87" s="25">
        <f>F87*N87</f>
        <v>0</v>
      </c>
    </row>
    <row r="88" spans="1:18" ht="13.5">
      <c r="A88" s="193" t="s">
        <v>43</v>
      </c>
      <c r="B88" s="172">
        <v>985</v>
      </c>
      <c r="C88" s="302">
        <v>0.93</v>
      </c>
      <c r="D88" s="172">
        <v>0</v>
      </c>
      <c r="E88" s="302">
        <v>0</v>
      </c>
      <c r="F88" s="172">
        <v>0</v>
      </c>
      <c r="G88" s="302">
        <v>0</v>
      </c>
      <c r="H88" s="172">
        <v>985</v>
      </c>
      <c r="I88" s="303">
        <v>0.93</v>
      </c>
      <c r="J88" s="264">
        <v>2097</v>
      </c>
      <c r="K88" s="69">
        <v>2208.75</v>
      </c>
      <c r="L88" s="135">
        <f t="shared" si="4"/>
        <v>-111.75</v>
      </c>
      <c r="M88" s="306">
        <f t="shared" si="5"/>
        <v>-5.0594227504244484</v>
      </c>
      <c r="N88" s="78">
        <f>Margins!B88</f>
        <v>150</v>
      </c>
      <c r="O88" s="25">
        <f t="shared" si="6"/>
        <v>0</v>
      </c>
      <c r="P88" s="25">
        <f t="shared" si="7"/>
        <v>0</v>
      </c>
      <c r="R88" s="25"/>
    </row>
    <row r="89" spans="1:18" ht="13.5">
      <c r="A89" s="193" t="s">
        <v>198</v>
      </c>
      <c r="B89" s="172">
        <v>24803</v>
      </c>
      <c r="C89" s="302">
        <v>0.18</v>
      </c>
      <c r="D89" s="172">
        <v>987</v>
      </c>
      <c r="E89" s="302">
        <v>-0.29</v>
      </c>
      <c r="F89" s="172">
        <v>187</v>
      </c>
      <c r="G89" s="302">
        <v>1.25</v>
      </c>
      <c r="H89" s="172">
        <v>25977</v>
      </c>
      <c r="I89" s="303">
        <v>0.16</v>
      </c>
      <c r="J89" s="264">
        <v>891</v>
      </c>
      <c r="K89" s="69">
        <v>927.45</v>
      </c>
      <c r="L89" s="135">
        <f t="shared" si="4"/>
        <v>-36.450000000000045</v>
      </c>
      <c r="M89" s="306">
        <f t="shared" si="5"/>
        <v>-3.9301310043668174</v>
      </c>
      <c r="N89" s="78">
        <f>Margins!B89</f>
        <v>350</v>
      </c>
      <c r="O89" s="25">
        <f t="shared" si="6"/>
        <v>345450</v>
      </c>
      <c r="P89" s="25">
        <f t="shared" si="7"/>
        <v>65450</v>
      </c>
      <c r="R89" s="25"/>
    </row>
    <row r="90" spans="1:16" ht="13.5">
      <c r="A90" s="193" t="s">
        <v>141</v>
      </c>
      <c r="B90" s="172">
        <v>11201</v>
      </c>
      <c r="C90" s="302">
        <v>0.19</v>
      </c>
      <c r="D90" s="172">
        <v>966</v>
      </c>
      <c r="E90" s="302">
        <v>-0.15</v>
      </c>
      <c r="F90" s="172">
        <v>198</v>
      </c>
      <c r="G90" s="302">
        <v>0.28</v>
      </c>
      <c r="H90" s="172">
        <v>12365</v>
      </c>
      <c r="I90" s="303">
        <v>0.15</v>
      </c>
      <c r="J90" s="264">
        <v>105.05</v>
      </c>
      <c r="K90" s="69">
        <v>112.3</v>
      </c>
      <c r="L90" s="135">
        <f t="shared" si="4"/>
        <v>-7.25</v>
      </c>
      <c r="M90" s="306">
        <f t="shared" si="5"/>
        <v>-6.455921638468388</v>
      </c>
      <c r="N90" s="78">
        <f>Margins!B90</f>
        <v>2400</v>
      </c>
      <c r="O90" s="25">
        <f t="shared" si="6"/>
        <v>2318400</v>
      </c>
      <c r="P90" s="25">
        <f t="shared" si="7"/>
        <v>475200</v>
      </c>
    </row>
    <row r="91" spans="1:16" ht="13.5">
      <c r="A91" s="193" t="s">
        <v>392</v>
      </c>
      <c r="B91" s="172">
        <v>5164</v>
      </c>
      <c r="C91" s="302">
        <v>-0.39</v>
      </c>
      <c r="D91" s="172">
        <v>627</v>
      </c>
      <c r="E91" s="302">
        <v>-0.26</v>
      </c>
      <c r="F91" s="172">
        <v>78</v>
      </c>
      <c r="G91" s="302">
        <v>-0.13</v>
      </c>
      <c r="H91" s="172">
        <v>5869</v>
      </c>
      <c r="I91" s="303">
        <v>-0.37</v>
      </c>
      <c r="J91" s="264">
        <v>124</v>
      </c>
      <c r="K91" s="264">
        <v>129.6</v>
      </c>
      <c r="L91" s="135">
        <f t="shared" si="4"/>
        <v>-5.599999999999994</v>
      </c>
      <c r="M91" s="306">
        <f t="shared" si="5"/>
        <v>-4.320987654320983</v>
      </c>
      <c r="N91" s="78">
        <f>Margins!B91</f>
        <v>2700</v>
      </c>
      <c r="O91" s="25">
        <f t="shared" si="6"/>
        <v>1692900</v>
      </c>
      <c r="P91" s="25">
        <f t="shared" si="7"/>
        <v>210600</v>
      </c>
    </row>
    <row r="92" spans="1:16" ht="13.5">
      <c r="A92" s="193" t="s">
        <v>184</v>
      </c>
      <c r="B92" s="172">
        <v>6308</v>
      </c>
      <c r="C92" s="302">
        <v>-0.43</v>
      </c>
      <c r="D92" s="172">
        <v>359</v>
      </c>
      <c r="E92" s="302">
        <v>-0.43</v>
      </c>
      <c r="F92" s="172">
        <v>53</v>
      </c>
      <c r="G92" s="302">
        <v>-0.58</v>
      </c>
      <c r="H92" s="172">
        <v>6720</v>
      </c>
      <c r="I92" s="303">
        <v>-0.43</v>
      </c>
      <c r="J92" s="264">
        <v>127</v>
      </c>
      <c r="K92" s="69">
        <v>135.65</v>
      </c>
      <c r="L92" s="135">
        <f t="shared" si="4"/>
        <v>-8.650000000000006</v>
      </c>
      <c r="M92" s="306">
        <f t="shared" si="5"/>
        <v>-6.376704754883897</v>
      </c>
      <c r="N92" s="78">
        <f>Margins!B92</f>
        <v>2950</v>
      </c>
      <c r="O92" s="25">
        <f t="shared" si="6"/>
        <v>1059050</v>
      </c>
      <c r="P92" s="25">
        <f t="shared" si="7"/>
        <v>156350</v>
      </c>
    </row>
    <row r="93" spans="1:16" ht="13.5">
      <c r="A93" s="193" t="s">
        <v>175</v>
      </c>
      <c r="B93" s="172">
        <v>7932</v>
      </c>
      <c r="C93" s="302">
        <v>0.47</v>
      </c>
      <c r="D93" s="172">
        <v>1363</v>
      </c>
      <c r="E93" s="302">
        <v>1.25</v>
      </c>
      <c r="F93" s="172">
        <v>164</v>
      </c>
      <c r="G93" s="302">
        <v>2.09</v>
      </c>
      <c r="H93" s="172">
        <v>9459</v>
      </c>
      <c r="I93" s="303">
        <v>0.56</v>
      </c>
      <c r="J93" s="264">
        <v>52.35</v>
      </c>
      <c r="K93" s="69">
        <v>57.45</v>
      </c>
      <c r="L93" s="135">
        <f t="shared" si="4"/>
        <v>-5.100000000000001</v>
      </c>
      <c r="M93" s="306">
        <f t="shared" si="5"/>
        <v>-8.877284595300264</v>
      </c>
      <c r="N93" s="78">
        <f>Margins!B93</f>
        <v>7875</v>
      </c>
      <c r="O93" s="25">
        <f t="shared" si="6"/>
        <v>10733625</v>
      </c>
      <c r="P93" s="25">
        <f t="shared" si="7"/>
        <v>1291500</v>
      </c>
    </row>
    <row r="94" spans="1:18" ht="13.5">
      <c r="A94" s="193" t="s">
        <v>142</v>
      </c>
      <c r="B94" s="172">
        <v>2098</v>
      </c>
      <c r="C94" s="302">
        <v>2.08</v>
      </c>
      <c r="D94" s="172">
        <v>180</v>
      </c>
      <c r="E94" s="302">
        <v>3.09</v>
      </c>
      <c r="F94" s="172">
        <v>8</v>
      </c>
      <c r="G94" s="302">
        <v>1.67</v>
      </c>
      <c r="H94" s="172">
        <v>2286</v>
      </c>
      <c r="I94" s="303">
        <v>2.14</v>
      </c>
      <c r="J94" s="264">
        <v>136.25</v>
      </c>
      <c r="K94" s="69">
        <v>139.45</v>
      </c>
      <c r="L94" s="135">
        <f t="shared" si="4"/>
        <v>-3.1999999999999886</v>
      </c>
      <c r="M94" s="306">
        <f t="shared" si="5"/>
        <v>-2.2947292936536314</v>
      </c>
      <c r="N94" s="78">
        <f>Margins!B94</f>
        <v>1750</v>
      </c>
      <c r="O94" s="25">
        <f t="shared" si="6"/>
        <v>315000</v>
      </c>
      <c r="P94" s="25">
        <f t="shared" si="7"/>
        <v>14000</v>
      </c>
      <c r="R94" s="25"/>
    </row>
    <row r="95" spans="1:18" ht="13.5">
      <c r="A95" s="193" t="s">
        <v>176</v>
      </c>
      <c r="B95" s="172">
        <v>3906</v>
      </c>
      <c r="C95" s="302">
        <v>-0.47</v>
      </c>
      <c r="D95" s="172">
        <v>112</v>
      </c>
      <c r="E95" s="302">
        <v>-0.73</v>
      </c>
      <c r="F95" s="172">
        <v>99</v>
      </c>
      <c r="G95" s="302">
        <v>0.09</v>
      </c>
      <c r="H95" s="172">
        <v>4117</v>
      </c>
      <c r="I95" s="303">
        <v>-0.48</v>
      </c>
      <c r="J95" s="264">
        <v>204.15</v>
      </c>
      <c r="K95" s="69">
        <v>218.45</v>
      </c>
      <c r="L95" s="135">
        <f t="shared" si="4"/>
        <v>-14.299999999999983</v>
      </c>
      <c r="M95" s="306">
        <f t="shared" si="5"/>
        <v>-6.546120393682757</v>
      </c>
      <c r="N95" s="78">
        <f>Margins!B95</f>
        <v>1450</v>
      </c>
      <c r="O95" s="25">
        <f t="shared" si="6"/>
        <v>162400</v>
      </c>
      <c r="P95" s="25">
        <f t="shared" si="7"/>
        <v>143550</v>
      </c>
      <c r="R95" s="25"/>
    </row>
    <row r="96" spans="1:18" ht="13.5">
      <c r="A96" s="193" t="s">
        <v>409</v>
      </c>
      <c r="B96" s="172">
        <v>5014</v>
      </c>
      <c r="C96" s="302">
        <v>0.01</v>
      </c>
      <c r="D96" s="172">
        <v>2</v>
      </c>
      <c r="E96" s="302">
        <v>0</v>
      </c>
      <c r="F96" s="172">
        <v>0</v>
      </c>
      <c r="G96" s="302">
        <v>0</v>
      </c>
      <c r="H96" s="172">
        <v>5016</v>
      </c>
      <c r="I96" s="303">
        <v>0.01</v>
      </c>
      <c r="J96" s="264">
        <v>662.2</v>
      </c>
      <c r="K96" s="69">
        <v>754.1</v>
      </c>
      <c r="L96" s="135">
        <f t="shared" si="4"/>
        <v>-91.89999999999998</v>
      </c>
      <c r="M96" s="306">
        <f t="shared" si="5"/>
        <v>-12.18671263758122</v>
      </c>
      <c r="N96" s="78">
        <f>Margins!B96</f>
        <v>500</v>
      </c>
      <c r="O96" s="25">
        <f t="shared" si="6"/>
        <v>1000</v>
      </c>
      <c r="P96" s="25">
        <f t="shared" si="7"/>
        <v>0</v>
      </c>
      <c r="R96" s="25"/>
    </row>
    <row r="97" spans="1:18" ht="13.5">
      <c r="A97" s="193" t="s">
        <v>391</v>
      </c>
      <c r="B97" s="172">
        <v>728</v>
      </c>
      <c r="C97" s="302">
        <v>-0.67</v>
      </c>
      <c r="D97" s="172">
        <v>3</v>
      </c>
      <c r="E97" s="302">
        <v>-0.25</v>
      </c>
      <c r="F97" s="172">
        <v>0</v>
      </c>
      <c r="G97" s="302">
        <v>0</v>
      </c>
      <c r="H97" s="172">
        <v>731</v>
      </c>
      <c r="I97" s="303">
        <v>-0.67</v>
      </c>
      <c r="J97" s="264">
        <v>141.85</v>
      </c>
      <c r="K97" s="69">
        <v>150.7</v>
      </c>
      <c r="L97" s="135">
        <f t="shared" si="4"/>
        <v>-8.849999999999994</v>
      </c>
      <c r="M97" s="306">
        <f t="shared" si="5"/>
        <v>-5.872594558725942</v>
      </c>
      <c r="N97" s="78">
        <f>Margins!B97</f>
        <v>2200</v>
      </c>
      <c r="O97" s="25">
        <f t="shared" si="6"/>
        <v>6600</v>
      </c>
      <c r="P97" s="25">
        <f t="shared" si="7"/>
        <v>0</v>
      </c>
      <c r="R97" s="25"/>
    </row>
    <row r="98" spans="1:16" ht="13.5">
      <c r="A98" s="193" t="s">
        <v>167</v>
      </c>
      <c r="B98" s="172">
        <v>365</v>
      </c>
      <c r="C98" s="302">
        <v>-0.19</v>
      </c>
      <c r="D98" s="172">
        <v>44</v>
      </c>
      <c r="E98" s="302">
        <v>-0.19</v>
      </c>
      <c r="F98" s="172">
        <v>0</v>
      </c>
      <c r="G98" s="302">
        <v>-1</v>
      </c>
      <c r="H98" s="172">
        <v>409</v>
      </c>
      <c r="I98" s="303">
        <v>-0.19</v>
      </c>
      <c r="J98" s="264">
        <v>47.9</v>
      </c>
      <c r="K98" s="69">
        <v>51.15</v>
      </c>
      <c r="L98" s="135">
        <f t="shared" si="4"/>
        <v>-3.25</v>
      </c>
      <c r="M98" s="306">
        <f t="shared" si="5"/>
        <v>-6.35386119257087</v>
      </c>
      <c r="N98" s="78">
        <f>Margins!B98</f>
        <v>3850</v>
      </c>
      <c r="O98" s="25">
        <f t="shared" si="6"/>
        <v>169400</v>
      </c>
      <c r="P98" s="25">
        <f t="shared" si="7"/>
        <v>0</v>
      </c>
    </row>
    <row r="99" spans="1:16" ht="13.5">
      <c r="A99" s="193" t="s">
        <v>199</v>
      </c>
      <c r="B99" s="172">
        <v>15175</v>
      </c>
      <c r="C99" s="302">
        <v>0.87</v>
      </c>
      <c r="D99" s="172">
        <v>1058</v>
      </c>
      <c r="E99" s="302">
        <v>0.8</v>
      </c>
      <c r="F99" s="172">
        <v>373</v>
      </c>
      <c r="G99" s="302">
        <v>0.89</v>
      </c>
      <c r="H99" s="172">
        <v>16606</v>
      </c>
      <c r="I99" s="303">
        <v>0.86</v>
      </c>
      <c r="J99" s="264">
        <v>1929.5</v>
      </c>
      <c r="K99" s="25">
        <v>1975.8</v>
      </c>
      <c r="L99" s="135">
        <f t="shared" si="4"/>
        <v>-46.299999999999955</v>
      </c>
      <c r="M99" s="306">
        <f t="shared" si="5"/>
        <v>-2.3433545905455997</v>
      </c>
      <c r="N99" s="78">
        <f>Margins!B99</f>
        <v>100</v>
      </c>
      <c r="O99" s="25">
        <f t="shared" si="6"/>
        <v>105800</v>
      </c>
      <c r="P99" s="25">
        <f t="shared" si="7"/>
        <v>37300</v>
      </c>
    </row>
    <row r="100" spans="1:16" ht="13.5">
      <c r="A100" s="193" t="s">
        <v>143</v>
      </c>
      <c r="B100" s="172">
        <v>254</v>
      </c>
      <c r="C100" s="302">
        <v>-0.71</v>
      </c>
      <c r="D100" s="172">
        <v>0</v>
      </c>
      <c r="E100" s="302">
        <v>0</v>
      </c>
      <c r="F100" s="172">
        <v>0</v>
      </c>
      <c r="G100" s="302">
        <v>0</v>
      </c>
      <c r="H100" s="172">
        <v>254</v>
      </c>
      <c r="I100" s="303">
        <v>-0.71</v>
      </c>
      <c r="J100" s="264">
        <v>123.5</v>
      </c>
      <c r="K100" s="69">
        <v>127</v>
      </c>
      <c r="L100" s="135">
        <f t="shared" si="4"/>
        <v>-3.5</v>
      </c>
      <c r="M100" s="306">
        <f t="shared" si="5"/>
        <v>-2.7559055118110236</v>
      </c>
      <c r="N100" s="78">
        <f>Margins!B100</f>
        <v>2950</v>
      </c>
      <c r="O100" s="25">
        <f t="shared" si="6"/>
        <v>0</v>
      </c>
      <c r="P100" s="25">
        <f t="shared" si="7"/>
        <v>0</v>
      </c>
    </row>
    <row r="101" spans="1:16" ht="13.5">
      <c r="A101" s="193" t="s">
        <v>90</v>
      </c>
      <c r="B101" s="172">
        <v>341</v>
      </c>
      <c r="C101" s="302">
        <v>-0.38</v>
      </c>
      <c r="D101" s="172">
        <v>0</v>
      </c>
      <c r="E101" s="302">
        <v>-1</v>
      </c>
      <c r="F101" s="172">
        <v>0</v>
      </c>
      <c r="G101" s="302">
        <v>0</v>
      </c>
      <c r="H101" s="172">
        <v>341</v>
      </c>
      <c r="I101" s="303">
        <v>-0.38</v>
      </c>
      <c r="J101" s="264">
        <v>398.4</v>
      </c>
      <c r="K101" s="69">
        <v>402.95</v>
      </c>
      <c r="L101" s="135">
        <f t="shared" si="4"/>
        <v>-4.550000000000011</v>
      </c>
      <c r="M101" s="306">
        <f t="shared" si="5"/>
        <v>-1.1291723538900635</v>
      </c>
      <c r="N101" s="78">
        <f>Margins!B101</f>
        <v>600</v>
      </c>
      <c r="O101" s="25">
        <f t="shared" si="6"/>
        <v>0</v>
      </c>
      <c r="P101" s="25">
        <f t="shared" si="7"/>
        <v>0</v>
      </c>
    </row>
    <row r="102" spans="1:18" ht="13.5">
      <c r="A102" s="193" t="s">
        <v>35</v>
      </c>
      <c r="B102" s="172">
        <v>985</v>
      </c>
      <c r="C102" s="302">
        <v>1.06</v>
      </c>
      <c r="D102" s="172">
        <v>0</v>
      </c>
      <c r="E102" s="302">
        <v>0</v>
      </c>
      <c r="F102" s="172">
        <v>0</v>
      </c>
      <c r="G102" s="302">
        <v>0</v>
      </c>
      <c r="H102" s="172">
        <v>985</v>
      </c>
      <c r="I102" s="303">
        <v>1.06</v>
      </c>
      <c r="J102" s="264">
        <v>357.35</v>
      </c>
      <c r="K102" s="69">
        <v>374.1</v>
      </c>
      <c r="L102" s="135">
        <f t="shared" si="4"/>
        <v>-16.75</v>
      </c>
      <c r="M102" s="306">
        <f t="shared" si="5"/>
        <v>-4.4774124565624165</v>
      </c>
      <c r="N102" s="78">
        <f>Margins!B102</f>
        <v>1100</v>
      </c>
      <c r="O102" s="25">
        <f t="shared" si="6"/>
        <v>0</v>
      </c>
      <c r="P102" s="25">
        <f t="shared" si="7"/>
        <v>0</v>
      </c>
      <c r="R102" s="25"/>
    </row>
    <row r="103" spans="1:16" ht="13.5">
      <c r="A103" s="193" t="s">
        <v>6</v>
      </c>
      <c r="B103" s="172">
        <v>6351</v>
      </c>
      <c r="C103" s="302">
        <v>0.22</v>
      </c>
      <c r="D103" s="172">
        <v>615</v>
      </c>
      <c r="E103" s="302">
        <v>0.04</v>
      </c>
      <c r="F103" s="172">
        <v>131</v>
      </c>
      <c r="G103" s="302">
        <v>1.98</v>
      </c>
      <c r="H103" s="172">
        <v>7097</v>
      </c>
      <c r="I103" s="303">
        <v>0.21</v>
      </c>
      <c r="J103" s="264">
        <v>167.05</v>
      </c>
      <c r="K103" s="69">
        <v>171</v>
      </c>
      <c r="L103" s="135">
        <f t="shared" si="4"/>
        <v>-3.9499999999999886</v>
      </c>
      <c r="M103" s="306">
        <f t="shared" si="5"/>
        <v>-2.3099415204678295</v>
      </c>
      <c r="N103" s="78">
        <f>Margins!B103</f>
        <v>2250</v>
      </c>
      <c r="O103" s="25">
        <f t="shared" si="6"/>
        <v>1383750</v>
      </c>
      <c r="P103" s="25">
        <f t="shared" si="7"/>
        <v>294750</v>
      </c>
    </row>
    <row r="104" spans="1:16" ht="13.5">
      <c r="A104" s="193" t="s">
        <v>177</v>
      </c>
      <c r="B104" s="172">
        <v>7516</v>
      </c>
      <c r="C104" s="302">
        <v>-0.38</v>
      </c>
      <c r="D104" s="172">
        <v>85</v>
      </c>
      <c r="E104" s="302">
        <v>-0.45</v>
      </c>
      <c r="F104" s="172">
        <v>7</v>
      </c>
      <c r="G104" s="302">
        <v>-0.46</v>
      </c>
      <c r="H104" s="172">
        <v>7608</v>
      </c>
      <c r="I104" s="303">
        <v>-0.38</v>
      </c>
      <c r="J104" s="264">
        <v>375.55</v>
      </c>
      <c r="K104" s="69">
        <v>386.55</v>
      </c>
      <c r="L104" s="135">
        <f t="shared" si="4"/>
        <v>-11</v>
      </c>
      <c r="M104" s="306">
        <f t="shared" si="5"/>
        <v>-2.8456861984219377</v>
      </c>
      <c r="N104" s="78">
        <f>Margins!B104</f>
        <v>500</v>
      </c>
      <c r="O104" s="25">
        <f t="shared" si="6"/>
        <v>42500</v>
      </c>
      <c r="P104" s="25">
        <f t="shared" si="7"/>
        <v>3500</v>
      </c>
    </row>
    <row r="105" spans="1:18" ht="13.5">
      <c r="A105" s="193" t="s">
        <v>168</v>
      </c>
      <c r="B105" s="172">
        <v>44</v>
      </c>
      <c r="C105" s="302">
        <v>-0.12</v>
      </c>
      <c r="D105" s="172">
        <v>0</v>
      </c>
      <c r="E105" s="302">
        <v>0</v>
      </c>
      <c r="F105" s="172">
        <v>0</v>
      </c>
      <c r="G105" s="302">
        <v>0</v>
      </c>
      <c r="H105" s="172">
        <v>44</v>
      </c>
      <c r="I105" s="303">
        <v>-0.12</v>
      </c>
      <c r="J105" s="264">
        <v>656.2</v>
      </c>
      <c r="K105" s="69">
        <v>690.6</v>
      </c>
      <c r="L105" s="135">
        <f t="shared" si="4"/>
        <v>-34.39999999999998</v>
      </c>
      <c r="M105" s="306">
        <f t="shared" si="5"/>
        <v>-4.9811757891688355</v>
      </c>
      <c r="N105" s="78">
        <f>Margins!B105</f>
        <v>300</v>
      </c>
      <c r="O105" s="25">
        <f t="shared" si="6"/>
        <v>0</v>
      </c>
      <c r="P105" s="25">
        <f t="shared" si="7"/>
        <v>0</v>
      </c>
      <c r="R105" s="25"/>
    </row>
    <row r="106" spans="1:16" ht="13.5">
      <c r="A106" s="193" t="s">
        <v>132</v>
      </c>
      <c r="B106" s="172">
        <v>553</v>
      </c>
      <c r="C106" s="302">
        <v>-0.33</v>
      </c>
      <c r="D106" s="172">
        <v>1</v>
      </c>
      <c r="E106" s="302">
        <v>-0.5</v>
      </c>
      <c r="F106" s="172">
        <v>0</v>
      </c>
      <c r="G106" s="302">
        <v>0</v>
      </c>
      <c r="H106" s="172">
        <v>554</v>
      </c>
      <c r="I106" s="303">
        <v>-0.33</v>
      </c>
      <c r="J106" s="264">
        <v>703.3</v>
      </c>
      <c r="K106" s="69">
        <v>732.7</v>
      </c>
      <c r="L106" s="135">
        <f t="shared" si="4"/>
        <v>-29.40000000000009</v>
      </c>
      <c r="M106" s="306">
        <f t="shared" si="5"/>
        <v>-4.012556298621549</v>
      </c>
      <c r="N106" s="78">
        <f>Margins!B106</f>
        <v>400</v>
      </c>
      <c r="O106" s="25">
        <f t="shared" si="6"/>
        <v>400</v>
      </c>
      <c r="P106" s="25">
        <f t="shared" si="7"/>
        <v>0</v>
      </c>
    </row>
    <row r="107" spans="1:16" ht="13.5">
      <c r="A107" s="193" t="s">
        <v>144</v>
      </c>
      <c r="B107" s="172">
        <v>460</v>
      </c>
      <c r="C107" s="302">
        <v>-0.3</v>
      </c>
      <c r="D107" s="172">
        <v>0</v>
      </c>
      <c r="E107" s="302">
        <v>0</v>
      </c>
      <c r="F107" s="172">
        <v>0</v>
      </c>
      <c r="G107" s="302">
        <v>0</v>
      </c>
      <c r="H107" s="172">
        <v>460</v>
      </c>
      <c r="I107" s="303">
        <v>-0.3</v>
      </c>
      <c r="J107" s="264">
        <v>4076.1</v>
      </c>
      <c r="K107" s="69">
        <v>4198.45</v>
      </c>
      <c r="L107" s="135">
        <f t="shared" si="4"/>
        <v>-122.34999999999991</v>
      </c>
      <c r="M107" s="306">
        <f t="shared" si="5"/>
        <v>-2.9141707058557302</v>
      </c>
      <c r="N107" s="78">
        <f>Margins!B107</f>
        <v>125</v>
      </c>
      <c r="O107" s="25">
        <f t="shared" si="6"/>
        <v>0</v>
      </c>
      <c r="P107" s="25">
        <f t="shared" si="7"/>
        <v>0</v>
      </c>
    </row>
    <row r="108" spans="1:18" ht="13.5">
      <c r="A108" s="193" t="s">
        <v>288</v>
      </c>
      <c r="B108" s="172">
        <v>2084</v>
      </c>
      <c r="C108" s="302">
        <v>-0.17</v>
      </c>
      <c r="D108" s="172">
        <v>0</v>
      </c>
      <c r="E108" s="302">
        <v>0</v>
      </c>
      <c r="F108" s="172">
        <v>0</v>
      </c>
      <c r="G108" s="302">
        <v>0</v>
      </c>
      <c r="H108" s="172">
        <v>2084</v>
      </c>
      <c r="I108" s="303">
        <v>-0.17</v>
      </c>
      <c r="J108" s="264">
        <v>799.25</v>
      </c>
      <c r="K108" s="69">
        <v>837.7</v>
      </c>
      <c r="L108" s="135">
        <f t="shared" si="4"/>
        <v>-38.450000000000045</v>
      </c>
      <c r="M108" s="306">
        <f t="shared" si="5"/>
        <v>-4.5899486689745785</v>
      </c>
      <c r="N108" s="78">
        <f>Margins!B108</f>
        <v>300</v>
      </c>
      <c r="O108" s="25">
        <f t="shared" si="6"/>
        <v>0</v>
      </c>
      <c r="P108" s="25">
        <f t="shared" si="7"/>
        <v>0</v>
      </c>
      <c r="R108" s="25"/>
    </row>
    <row r="109" spans="1:16" ht="13.5">
      <c r="A109" s="193" t="s">
        <v>133</v>
      </c>
      <c r="B109" s="172">
        <v>3109</v>
      </c>
      <c r="C109" s="302">
        <v>-0.21</v>
      </c>
      <c r="D109" s="172">
        <v>497</v>
      </c>
      <c r="E109" s="302">
        <v>0.22</v>
      </c>
      <c r="F109" s="172">
        <v>48</v>
      </c>
      <c r="G109" s="302">
        <v>0.3</v>
      </c>
      <c r="H109" s="172">
        <v>3654</v>
      </c>
      <c r="I109" s="303">
        <v>-0.16</v>
      </c>
      <c r="J109" s="264">
        <v>39.15</v>
      </c>
      <c r="K109" s="69">
        <v>41.35</v>
      </c>
      <c r="L109" s="135">
        <f t="shared" si="4"/>
        <v>-2.200000000000003</v>
      </c>
      <c r="M109" s="306">
        <f t="shared" si="5"/>
        <v>-5.320435308343416</v>
      </c>
      <c r="N109" s="78">
        <f>Margins!B109</f>
        <v>6250</v>
      </c>
      <c r="O109" s="25">
        <f t="shared" si="6"/>
        <v>3106250</v>
      </c>
      <c r="P109" s="25">
        <f t="shared" si="7"/>
        <v>300000</v>
      </c>
    </row>
    <row r="110" spans="1:18" ht="13.5">
      <c r="A110" s="193" t="s">
        <v>169</v>
      </c>
      <c r="B110" s="172">
        <v>643</v>
      </c>
      <c r="C110" s="302">
        <v>0.68</v>
      </c>
      <c r="D110" s="172">
        <v>2</v>
      </c>
      <c r="E110" s="302">
        <v>0</v>
      </c>
      <c r="F110" s="172">
        <v>0</v>
      </c>
      <c r="G110" s="302">
        <v>-1</v>
      </c>
      <c r="H110" s="172">
        <v>645</v>
      </c>
      <c r="I110" s="303">
        <v>0.68</v>
      </c>
      <c r="J110" s="264">
        <v>156.95</v>
      </c>
      <c r="K110" s="69">
        <v>165.8</v>
      </c>
      <c r="L110" s="135">
        <f t="shared" si="4"/>
        <v>-8.850000000000023</v>
      </c>
      <c r="M110" s="306">
        <f t="shared" si="5"/>
        <v>-5.337756332931256</v>
      </c>
      <c r="N110" s="78">
        <f>Margins!B110</f>
        <v>2000</v>
      </c>
      <c r="O110" s="25">
        <f t="shared" si="6"/>
        <v>4000</v>
      </c>
      <c r="P110" s="25">
        <f t="shared" si="7"/>
        <v>0</v>
      </c>
      <c r="R110" s="25"/>
    </row>
    <row r="111" spans="1:16" ht="13.5">
      <c r="A111" s="193" t="s">
        <v>289</v>
      </c>
      <c r="B111" s="172">
        <v>860</v>
      </c>
      <c r="C111" s="302">
        <v>0.3</v>
      </c>
      <c r="D111" s="172">
        <v>0</v>
      </c>
      <c r="E111" s="302">
        <v>0</v>
      </c>
      <c r="F111" s="172">
        <v>1</v>
      </c>
      <c r="G111" s="302">
        <v>0</v>
      </c>
      <c r="H111" s="172">
        <v>861</v>
      </c>
      <c r="I111" s="303">
        <v>0.3</v>
      </c>
      <c r="J111" s="264">
        <v>698.9</v>
      </c>
      <c r="K111" s="69">
        <v>738.15</v>
      </c>
      <c r="L111" s="135">
        <f t="shared" si="4"/>
        <v>-39.25</v>
      </c>
      <c r="M111" s="306">
        <f t="shared" si="5"/>
        <v>-5.317347422610581</v>
      </c>
      <c r="N111" s="78">
        <f>Margins!B111</f>
        <v>550</v>
      </c>
      <c r="O111" s="25">
        <f t="shared" si="6"/>
        <v>0</v>
      </c>
      <c r="P111" s="25">
        <f t="shared" si="7"/>
        <v>550</v>
      </c>
    </row>
    <row r="112" spans="1:16" ht="13.5">
      <c r="A112" s="193" t="s">
        <v>410</v>
      </c>
      <c r="B112" s="172">
        <v>1286</v>
      </c>
      <c r="C112" s="302">
        <v>-0.35</v>
      </c>
      <c r="D112" s="172">
        <v>2</v>
      </c>
      <c r="E112" s="302">
        <v>0</v>
      </c>
      <c r="F112" s="172">
        <v>0</v>
      </c>
      <c r="G112" s="302">
        <v>0</v>
      </c>
      <c r="H112" s="172">
        <v>1288</v>
      </c>
      <c r="I112" s="303">
        <v>-0.35</v>
      </c>
      <c r="J112" s="264">
        <v>463.85</v>
      </c>
      <c r="K112" s="69">
        <v>494.45</v>
      </c>
      <c r="L112" s="135">
        <f t="shared" si="4"/>
        <v>-30.599999999999966</v>
      </c>
      <c r="M112" s="306">
        <f t="shared" si="5"/>
        <v>-6.188694509050453</v>
      </c>
      <c r="N112" s="78">
        <f>Margins!B112</f>
        <v>500</v>
      </c>
      <c r="O112" s="25">
        <f t="shared" si="6"/>
        <v>1000</v>
      </c>
      <c r="P112" s="25">
        <f t="shared" si="7"/>
        <v>0</v>
      </c>
    </row>
    <row r="113" spans="1:16" ht="13.5">
      <c r="A113" s="193" t="s">
        <v>290</v>
      </c>
      <c r="B113" s="172">
        <v>2261</v>
      </c>
      <c r="C113" s="302">
        <v>-0.27</v>
      </c>
      <c r="D113" s="172">
        <v>0</v>
      </c>
      <c r="E113" s="302">
        <v>0</v>
      </c>
      <c r="F113" s="172">
        <v>0</v>
      </c>
      <c r="G113" s="302">
        <v>0</v>
      </c>
      <c r="H113" s="172">
        <v>2261</v>
      </c>
      <c r="I113" s="303">
        <v>-0.27</v>
      </c>
      <c r="J113" s="264">
        <v>713.2</v>
      </c>
      <c r="K113" s="69">
        <v>740.7</v>
      </c>
      <c r="L113" s="135">
        <f t="shared" si="4"/>
        <v>-27.5</v>
      </c>
      <c r="M113" s="306">
        <f t="shared" si="5"/>
        <v>-3.7127041987309295</v>
      </c>
      <c r="N113" s="78">
        <f>Margins!B113</f>
        <v>550</v>
      </c>
      <c r="O113" s="25">
        <f t="shared" si="6"/>
        <v>0</v>
      </c>
      <c r="P113" s="25">
        <f t="shared" si="7"/>
        <v>0</v>
      </c>
    </row>
    <row r="114" spans="1:16" ht="13.5">
      <c r="A114" s="193" t="s">
        <v>178</v>
      </c>
      <c r="B114" s="172">
        <v>296</v>
      </c>
      <c r="C114" s="302">
        <v>-0.63</v>
      </c>
      <c r="D114" s="172">
        <v>1</v>
      </c>
      <c r="E114" s="302">
        <v>0</v>
      </c>
      <c r="F114" s="172">
        <v>0</v>
      </c>
      <c r="G114" s="302">
        <v>0</v>
      </c>
      <c r="H114" s="172">
        <v>297</v>
      </c>
      <c r="I114" s="303">
        <v>-0.63</v>
      </c>
      <c r="J114" s="264">
        <v>178.7</v>
      </c>
      <c r="K114" s="69">
        <v>185.45</v>
      </c>
      <c r="L114" s="135">
        <f t="shared" si="4"/>
        <v>-6.75</v>
      </c>
      <c r="M114" s="306">
        <f t="shared" si="5"/>
        <v>-3.6397950930169856</v>
      </c>
      <c r="N114" s="78">
        <f>Margins!B114</f>
        <v>1250</v>
      </c>
      <c r="O114" s="25">
        <f t="shared" si="6"/>
        <v>1250</v>
      </c>
      <c r="P114" s="25">
        <f t="shared" si="7"/>
        <v>0</v>
      </c>
    </row>
    <row r="115" spans="1:16" ht="13.5">
      <c r="A115" s="193" t="s">
        <v>145</v>
      </c>
      <c r="B115" s="172">
        <v>314</v>
      </c>
      <c r="C115" s="302">
        <v>-0.02</v>
      </c>
      <c r="D115" s="172">
        <v>1</v>
      </c>
      <c r="E115" s="302">
        <v>0</v>
      </c>
      <c r="F115" s="172">
        <v>0</v>
      </c>
      <c r="G115" s="302">
        <v>0</v>
      </c>
      <c r="H115" s="172">
        <v>315</v>
      </c>
      <c r="I115" s="303">
        <v>-0.02</v>
      </c>
      <c r="J115" s="264">
        <v>181.2</v>
      </c>
      <c r="K115" s="69">
        <v>187.5</v>
      </c>
      <c r="L115" s="135">
        <f t="shared" si="4"/>
        <v>-6.300000000000011</v>
      </c>
      <c r="M115" s="306">
        <f t="shared" si="5"/>
        <v>-3.360000000000006</v>
      </c>
      <c r="N115" s="78">
        <f>Margins!B115</f>
        <v>1700</v>
      </c>
      <c r="O115" s="25">
        <f t="shared" si="6"/>
        <v>1700</v>
      </c>
      <c r="P115" s="25">
        <f t="shared" si="7"/>
        <v>0</v>
      </c>
    </row>
    <row r="116" spans="1:18" ht="13.5">
      <c r="A116" s="193" t="s">
        <v>270</v>
      </c>
      <c r="B116" s="172">
        <v>2099</v>
      </c>
      <c r="C116" s="302">
        <v>-0.51</v>
      </c>
      <c r="D116" s="172">
        <v>4</v>
      </c>
      <c r="E116" s="302">
        <v>-0.8</v>
      </c>
      <c r="F116" s="172">
        <v>0</v>
      </c>
      <c r="G116" s="302">
        <v>-1</v>
      </c>
      <c r="H116" s="172">
        <v>2103</v>
      </c>
      <c r="I116" s="303">
        <v>-0.51</v>
      </c>
      <c r="J116" s="264">
        <v>223.5</v>
      </c>
      <c r="K116" s="69">
        <v>239.55</v>
      </c>
      <c r="L116" s="135">
        <f t="shared" si="4"/>
        <v>-16.05000000000001</v>
      </c>
      <c r="M116" s="306">
        <f t="shared" si="5"/>
        <v>-6.700062617407644</v>
      </c>
      <c r="N116" s="78">
        <f>Margins!B116</f>
        <v>850</v>
      </c>
      <c r="O116" s="25">
        <f t="shared" si="6"/>
        <v>3400</v>
      </c>
      <c r="P116" s="25">
        <f t="shared" si="7"/>
        <v>0</v>
      </c>
      <c r="R116" s="25"/>
    </row>
    <row r="117" spans="1:16" ht="13.5">
      <c r="A117" s="193" t="s">
        <v>208</v>
      </c>
      <c r="B117" s="172">
        <v>15589</v>
      </c>
      <c r="C117" s="302">
        <v>-0.24</v>
      </c>
      <c r="D117" s="172">
        <v>137</v>
      </c>
      <c r="E117" s="302">
        <v>-0.57</v>
      </c>
      <c r="F117" s="172">
        <v>43</v>
      </c>
      <c r="G117" s="302">
        <v>-0.27</v>
      </c>
      <c r="H117" s="172">
        <v>15769</v>
      </c>
      <c r="I117" s="303">
        <v>-0.24</v>
      </c>
      <c r="J117" s="264">
        <v>2485.15</v>
      </c>
      <c r="K117" s="69">
        <v>2607.8</v>
      </c>
      <c r="L117" s="135">
        <f t="shared" si="4"/>
        <v>-122.65000000000009</v>
      </c>
      <c r="M117" s="306">
        <f t="shared" si="5"/>
        <v>-4.7031980980136545</v>
      </c>
      <c r="N117" s="78">
        <f>Margins!B117</f>
        <v>200</v>
      </c>
      <c r="O117" s="25">
        <f t="shared" si="6"/>
        <v>27400</v>
      </c>
      <c r="P117" s="25">
        <f t="shared" si="7"/>
        <v>8600</v>
      </c>
    </row>
    <row r="118" spans="1:16" ht="13.5">
      <c r="A118" s="193" t="s">
        <v>291</v>
      </c>
      <c r="B118" s="172">
        <v>1159</v>
      </c>
      <c r="C118" s="302">
        <v>-0.35</v>
      </c>
      <c r="D118" s="172">
        <v>5</v>
      </c>
      <c r="E118" s="302">
        <v>1.5</v>
      </c>
      <c r="F118" s="172">
        <v>0</v>
      </c>
      <c r="G118" s="302">
        <v>0</v>
      </c>
      <c r="H118" s="172">
        <v>1164</v>
      </c>
      <c r="I118" s="303">
        <v>-0.35</v>
      </c>
      <c r="J118" s="264">
        <v>625.65</v>
      </c>
      <c r="K118" s="264">
        <v>644.05</v>
      </c>
      <c r="L118" s="135">
        <f t="shared" si="4"/>
        <v>-18.399999999999977</v>
      </c>
      <c r="M118" s="306">
        <f t="shared" si="5"/>
        <v>-2.856921046502597</v>
      </c>
      <c r="N118" s="78">
        <f>Margins!B118</f>
        <v>350</v>
      </c>
      <c r="O118" s="25">
        <f t="shared" si="6"/>
        <v>1750</v>
      </c>
      <c r="P118" s="25">
        <f t="shared" si="7"/>
        <v>0</v>
      </c>
    </row>
    <row r="119" spans="1:16" ht="13.5">
      <c r="A119" s="193" t="s">
        <v>7</v>
      </c>
      <c r="B119" s="172">
        <v>3892</v>
      </c>
      <c r="C119" s="302">
        <v>-0.16</v>
      </c>
      <c r="D119" s="172">
        <v>32</v>
      </c>
      <c r="E119" s="302">
        <v>-0.24</v>
      </c>
      <c r="F119" s="172">
        <v>1</v>
      </c>
      <c r="G119" s="302">
        <v>-0.5</v>
      </c>
      <c r="H119" s="172">
        <v>3925</v>
      </c>
      <c r="I119" s="303">
        <v>-0.16</v>
      </c>
      <c r="J119" s="264">
        <v>693.3</v>
      </c>
      <c r="K119" s="69">
        <v>728.8</v>
      </c>
      <c r="L119" s="135">
        <f t="shared" si="4"/>
        <v>-35.5</v>
      </c>
      <c r="M119" s="306">
        <f t="shared" si="5"/>
        <v>-4.871020856201977</v>
      </c>
      <c r="N119" s="78">
        <f>Margins!B119</f>
        <v>312</v>
      </c>
      <c r="O119" s="25">
        <f t="shared" si="6"/>
        <v>9984</v>
      </c>
      <c r="P119" s="25">
        <f t="shared" si="7"/>
        <v>312</v>
      </c>
    </row>
    <row r="120" spans="1:16" ht="13.5">
      <c r="A120" s="193" t="s">
        <v>170</v>
      </c>
      <c r="B120" s="172">
        <v>547</v>
      </c>
      <c r="C120" s="302">
        <v>0.86</v>
      </c>
      <c r="D120" s="172">
        <v>0</v>
      </c>
      <c r="E120" s="302">
        <v>-1</v>
      </c>
      <c r="F120" s="172">
        <v>0</v>
      </c>
      <c r="G120" s="302">
        <v>0</v>
      </c>
      <c r="H120" s="172">
        <v>547</v>
      </c>
      <c r="I120" s="303">
        <v>0.85</v>
      </c>
      <c r="J120" s="264">
        <v>587.9</v>
      </c>
      <c r="K120" s="69">
        <v>603.3</v>
      </c>
      <c r="L120" s="135">
        <f t="shared" si="4"/>
        <v>-15.399999999999977</v>
      </c>
      <c r="M120" s="306">
        <f t="shared" si="5"/>
        <v>-2.5526272169733097</v>
      </c>
      <c r="N120" s="78">
        <f>Margins!B120</f>
        <v>600</v>
      </c>
      <c r="O120" s="25">
        <f t="shared" si="6"/>
        <v>0</v>
      </c>
      <c r="P120" s="25">
        <f t="shared" si="7"/>
        <v>0</v>
      </c>
    </row>
    <row r="121" spans="1:16" ht="13.5">
      <c r="A121" s="193" t="s">
        <v>221</v>
      </c>
      <c r="B121" s="172">
        <v>3405</v>
      </c>
      <c r="C121" s="302">
        <v>-0.09</v>
      </c>
      <c r="D121" s="172">
        <v>0</v>
      </c>
      <c r="E121" s="302">
        <v>-1</v>
      </c>
      <c r="F121" s="172">
        <v>1</v>
      </c>
      <c r="G121" s="302">
        <v>-0.5</v>
      </c>
      <c r="H121" s="172">
        <v>3406</v>
      </c>
      <c r="I121" s="303">
        <v>-0.09</v>
      </c>
      <c r="J121" s="264">
        <v>821.2</v>
      </c>
      <c r="K121" s="69">
        <v>844.55</v>
      </c>
      <c r="L121" s="135">
        <f t="shared" si="4"/>
        <v>-23.34999999999991</v>
      </c>
      <c r="M121" s="306">
        <f t="shared" si="5"/>
        <v>-2.76478598069977</v>
      </c>
      <c r="N121" s="78">
        <f>Margins!B121</f>
        <v>400</v>
      </c>
      <c r="O121" s="25">
        <f t="shared" si="6"/>
        <v>0</v>
      </c>
      <c r="P121" s="25">
        <f t="shared" si="7"/>
        <v>400</v>
      </c>
    </row>
    <row r="122" spans="1:16" ht="13.5">
      <c r="A122" s="193" t="s">
        <v>205</v>
      </c>
      <c r="B122" s="172">
        <v>119</v>
      </c>
      <c r="C122" s="302">
        <v>-0.07</v>
      </c>
      <c r="D122" s="172">
        <v>0</v>
      </c>
      <c r="E122" s="302">
        <v>0</v>
      </c>
      <c r="F122" s="172">
        <v>0</v>
      </c>
      <c r="G122" s="302">
        <v>0</v>
      </c>
      <c r="H122" s="172">
        <v>119</v>
      </c>
      <c r="I122" s="303">
        <v>-0.07</v>
      </c>
      <c r="J122" s="264">
        <v>237.25</v>
      </c>
      <c r="K122" s="69">
        <v>246.25</v>
      </c>
      <c r="L122" s="135">
        <f t="shared" si="4"/>
        <v>-9</v>
      </c>
      <c r="M122" s="306">
        <f t="shared" si="5"/>
        <v>-3.654822335025381</v>
      </c>
      <c r="N122" s="78">
        <f>Margins!B122</f>
        <v>1250</v>
      </c>
      <c r="O122" s="25">
        <f t="shared" si="6"/>
        <v>0</v>
      </c>
      <c r="P122" s="25">
        <f t="shared" si="7"/>
        <v>0</v>
      </c>
    </row>
    <row r="123" spans="1:16" ht="13.5">
      <c r="A123" s="193" t="s">
        <v>292</v>
      </c>
      <c r="B123" s="172">
        <v>2020</v>
      </c>
      <c r="C123" s="302">
        <v>-0.54</v>
      </c>
      <c r="D123" s="172">
        <v>1</v>
      </c>
      <c r="E123" s="302">
        <v>0</v>
      </c>
      <c r="F123" s="172">
        <v>0</v>
      </c>
      <c r="G123" s="302">
        <v>0</v>
      </c>
      <c r="H123" s="172">
        <v>2021</v>
      </c>
      <c r="I123" s="303">
        <v>-0.54</v>
      </c>
      <c r="J123" s="264">
        <v>1326.6</v>
      </c>
      <c r="K123" s="69">
        <v>1376</v>
      </c>
      <c r="L123" s="135">
        <f t="shared" si="4"/>
        <v>-49.40000000000009</v>
      </c>
      <c r="M123" s="306">
        <f t="shared" si="5"/>
        <v>-3.5901162790697745</v>
      </c>
      <c r="N123" s="78">
        <f>Margins!B123</f>
        <v>250</v>
      </c>
      <c r="O123" s="25">
        <f t="shared" si="6"/>
        <v>250</v>
      </c>
      <c r="P123" s="25">
        <f t="shared" si="7"/>
        <v>0</v>
      </c>
    </row>
    <row r="124" spans="1:16" ht="13.5">
      <c r="A124" s="193" t="s">
        <v>411</v>
      </c>
      <c r="B124" s="172">
        <v>993</v>
      </c>
      <c r="C124" s="302">
        <v>0.08</v>
      </c>
      <c r="D124" s="172">
        <v>2</v>
      </c>
      <c r="E124" s="302">
        <v>0</v>
      </c>
      <c r="F124" s="172">
        <v>0</v>
      </c>
      <c r="G124" s="302">
        <v>0</v>
      </c>
      <c r="H124" s="172">
        <v>995</v>
      </c>
      <c r="I124" s="303">
        <v>0.08</v>
      </c>
      <c r="J124" s="264">
        <v>292.95</v>
      </c>
      <c r="K124" s="69">
        <v>309.75</v>
      </c>
      <c r="L124" s="135">
        <f t="shared" si="4"/>
        <v>-16.80000000000001</v>
      </c>
      <c r="M124" s="306">
        <f t="shared" si="5"/>
        <v>-5.423728813559326</v>
      </c>
      <c r="N124" s="78">
        <f>Margins!B124</f>
        <v>825</v>
      </c>
      <c r="O124" s="25">
        <f t="shared" si="6"/>
        <v>1650</v>
      </c>
      <c r="P124" s="25">
        <f t="shared" si="7"/>
        <v>0</v>
      </c>
    </row>
    <row r="125" spans="1:16" ht="13.5">
      <c r="A125" s="193" t="s">
        <v>274</v>
      </c>
      <c r="B125" s="172">
        <v>4449</v>
      </c>
      <c r="C125" s="302">
        <v>0.3</v>
      </c>
      <c r="D125" s="172">
        <v>6</v>
      </c>
      <c r="E125" s="302">
        <v>2</v>
      </c>
      <c r="F125" s="172">
        <v>0</v>
      </c>
      <c r="G125" s="302">
        <v>0</v>
      </c>
      <c r="H125" s="172">
        <v>4455</v>
      </c>
      <c r="I125" s="303">
        <v>0.3</v>
      </c>
      <c r="J125" s="264">
        <v>277.65</v>
      </c>
      <c r="K125" s="69">
        <v>282.6</v>
      </c>
      <c r="L125" s="135">
        <f t="shared" si="4"/>
        <v>-4.9500000000000455</v>
      </c>
      <c r="M125" s="306">
        <f t="shared" si="5"/>
        <v>-1.751592356687914</v>
      </c>
      <c r="N125" s="78">
        <f>Margins!B125</f>
        <v>800</v>
      </c>
      <c r="O125" s="25">
        <f t="shared" si="6"/>
        <v>4800</v>
      </c>
      <c r="P125" s="25">
        <f t="shared" si="7"/>
        <v>0</v>
      </c>
    </row>
    <row r="126" spans="1:16" ht="13.5">
      <c r="A126" s="193" t="s">
        <v>146</v>
      </c>
      <c r="B126" s="172">
        <v>330</v>
      </c>
      <c r="C126" s="302">
        <v>-0.33</v>
      </c>
      <c r="D126" s="172">
        <v>27</v>
      </c>
      <c r="E126" s="302">
        <v>-0.61</v>
      </c>
      <c r="F126" s="172">
        <v>4</v>
      </c>
      <c r="G126" s="302">
        <v>0.33</v>
      </c>
      <c r="H126" s="172">
        <v>361</v>
      </c>
      <c r="I126" s="303">
        <v>-0.36</v>
      </c>
      <c r="J126" s="264">
        <v>41.1</v>
      </c>
      <c r="K126" s="69">
        <v>44.35</v>
      </c>
      <c r="L126" s="135">
        <f t="shared" si="4"/>
        <v>-3.25</v>
      </c>
      <c r="M126" s="306">
        <f t="shared" si="5"/>
        <v>-7.328072153325817</v>
      </c>
      <c r="N126" s="78">
        <f>Margins!B126</f>
        <v>8900</v>
      </c>
      <c r="O126" s="25">
        <f t="shared" si="6"/>
        <v>240300</v>
      </c>
      <c r="P126" s="25">
        <f t="shared" si="7"/>
        <v>35600</v>
      </c>
    </row>
    <row r="127" spans="1:16" ht="13.5">
      <c r="A127" s="193" t="s">
        <v>8</v>
      </c>
      <c r="B127" s="172">
        <v>2035</v>
      </c>
      <c r="C127" s="302">
        <v>0.47</v>
      </c>
      <c r="D127" s="172">
        <v>342</v>
      </c>
      <c r="E127" s="302">
        <v>0.86</v>
      </c>
      <c r="F127" s="172">
        <v>71</v>
      </c>
      <c r="G127" s="302">
        <v>0.69</v>
      </c>
      <c r="H127" s="172">
        <v>2448</v>
      </c>
      <c r="I127" s="303">
        <v>0.52</v>
      </c>
      <c r="J127" s="264">
        <v>142.25</v>
      </c>
      <c r="K127" s="69">
        <v>150.45</v>
      </c>
      <c r="L127" s="135">
        <f t="shared" si="4"/>
        <v>-8.199999999999989</v>
      </c>
      <c r="M127" s="306">
        <f t="shared" si="5"/>
        <v>-5.450315719508135</v>
      </c>
      <c r="N127" s="78">
        <f>Margins!B127</f>
        <v>1600</v>
      </c>
      <c r="O127" s="25">
        <f t="shared" si="6"/>
        <v>547200</v>
      </c>
      <c r="P127" s="25">
        <f t="shared" si="7"/>
        <v>113600</v>
      </c>
    </row>
    <row r="128" spans="1:16" ht="13.5">
      <c r="A128" s="193" t="s">
        <v>293</v>
      </c>
      <c r="B128" s="172">
        <v>798</v>
      </c>
      <c r="C128" s="302">
        <v>-0.05</v>
      </c>
      <c r="D128" s="172">
        <v>1</v>
      </c>
      <c r="E128" s="302">
        <v>0</v>
      </c>
      <c r="F128" s="172">
        <v>0</v>
      </c>
      <c r="G128" s="302">
        <v>0</v>
      </c>
      <c r="H128" s="172">
        <v>799</v>
      </c>
      <c r="I128" s="303">
        <v>-0.05</v>
      </c>
      <c r="J128" s="264">
        <v>183.3</v>
      </c>
      <c r="K128" s="69">
        <v>191.8</v>
      </c>
      <c r="L128" s="135">
        <f t="shared" si="4"/>
        <v>-8.5</v>
      </c>
      <c r="M128" s="306">
        <f t="shared" si="5"/>
        <v>-4.431699687174139</v>
      </c>
      <c r="N128" s="78">
        <f>Margins!B128</f>
        <v>1000</v>
      </c>
      <c r="O128" s="25">
        <f t="shared" si="6"/>
        <v>1000</v>
      </c>
      <c r="P128" s="25">
        <f t="shared" si="7"/>
        <v>0</v>
      </c>
    </row>
    <row r="129" spans="1:16" ht="13.5">
      <c r="A129" s="193" t="s">
        <v>179</v>
      </c>
      <c r="B129" s="172">
        <v>677</v>
      </c>
      <c r="C129" s="302">
        <v>0.04</v>
      </c>
      <c r="D129" s="172">
        <v>21</v>
      </c>
      <c r="E129" s="302">
        <v>0.17</v>
      </c>
      <c r="F129" s="172">
        <v>0</v>
      </c>
      <c r="G129" s="302">
        <v>-1</v>
      </c>
      <c r="H129" s="172">
        <v>698</v>
      </c>
      <c r="I129" s="303">
        <v>0.04</v>
      </c>
      <c r="J129" s="264">
        <v>21.8</v>
      </c>
      <c r="K129" s="69">
        <v>23.45</v>
      </c>
      <c r="L129" s="135">
        <f t="shared" si="4"/>
        <v>-1.6499999999999986</v>
      </c>
      <c r="M129" s="306">
        <f t="shared" si="5"/>
        <v>-7.036247334754791</v>
      </c>
      <c r="N129" s="78">
        <f>Margins!B129</f>
        <v>14000</v>
      </c>
      <c r="O129" s="25">
        <f t="shared" si="6"/>
        <v>294000</v>
      </c>
      <c r="P129" s="25">
        <f t="shared" si="7"/>
        <v>0</v>
      </c>
    </row>
    <row r="130" spans="1:16" ht="13.5">
      <c r="A130" s="193" t="s">
        <v>200</v>
      </c>
      <c r="B130" s="172">
        <v>1206</v>
      </c>
      <c r="C130" s="302">
        <v>0.3</v>
      </c>
      <c r="D130" s="172">
        <v>77</v>
      </c>
      <c r="E130" s="302">
        <v>2.08</v>
      </c>
      <c r="F130" s="172">
        <v>16</v>
      </c>
      <c r="G130" s="302">
        <v>2.2</v>
      </c>
      <c r="H130" s="172">
        <v>1299</v>
      </c>
      <c r="I130" s="303">
        <v>0.35</v>
      </c>
      <c r="J130" s="264">
        <v>266.45</v>
      </c>
      <c r="K130" s="69">
        <v>261.2</v>
      </c>
      <c r="L130" s="135">
        <f t="shared" si="4"/>
        <v>5.25</v>
      </c>
      <c r="M130" s="306">
        <f t="shared" si="5"/>
        <v>2.0099540581929554</v>
      </c>
      <c r="N130" s="78">
        <f>Margins!B130</f>
        <v>1150</v>
      </c>
      <c r="O130" s="25">
        <f t="shared" si="6"/>
        <v>88550</v>
      </c>
      <c r="P130" s="25">
        <f t="shared" si="7"/>
        <v>18400</v>
      </c>
    </row>
    <row r="131" spans="1:16" ht="13.5">
      <c r="A131" s="193" t="s">
        <v>171</v>
      </c>
      <c r="B131" s="172">
        <v>1828</v>
      </c>
      <c r="C131" s="302">
        <v>-0.2</v>
      </c>
      <c r="D131" s="172">
        <v>2</v>
      </c>
      <c r="E131" s="302">
        <v>-0.5</v>
      </c>
      <c r="F131" s="172">
        <v>0</v>
      </c>
      <c r="G131" s="302">
        <v>0</v>
      </c>
      <c r="H131" s="172">
        <v>1830</v>
      </c>
      <c r="I131" s="303">
        <v>-0.21</v>
      </c>
      <c r="J131" s="264">
        <v>368.8</v>
      </c>
      <c r="K131" s="69">
        <v>393.7</v>
      </c>
      <c r="L131" s="135">
        <f t="shared" si="4"/>
        <v>-24.899999999999977</v>
      </c>
      <c r="M131" s="306">
        <f t="shared" si="5"/>
        <v>-6.324612649225293</v>
      </c>
      <c r="N131" s="78">
        <f>Margins!B131</f>
        <v>1100</v>
      </c>
      <c r="O131" s="25">
        <f t="shared" si="6"/>
        <v>2200</v>
      </c>
      <c r="P131" s="25">
        <f t="shared" si="7"/>
        <v>0</v>
      </c>
    </row>
    <row r="132" spans="1:16" ht="13.5">
      <c r="A132" s="193" t="s">
        <v>147</v>
      </c>
      <c r="B132" s="172">
        <v>819</v>
      </c>
      <c r="C132" s="302">
        <v>-0.59</v>
      </c>
      <c r="D132" s="172">
        <v>26</v>
      </c>
      <c r="E132" s="302">
        <v>-0.3</v>
      </c>
      <c r="F132" s="172">
        <v>0</v>
      </c>
      <c r="G132" s="302">
        <v>0</v>
      </c>
      <c r="H132" s="172">
        <v>845</v>
      </c>
      <c r="I132" s="303">
        <v>-0.58</v>
      </c>
      <c r="J132" s="264">
        <v>75</v>
      </c>
      <c r="K132" s="69">
        <v>81.7</v>
      </c>
      <c r="L132" s="135">
        <f t="shared" si="4"/>
        <v>-6.700000000000003</v>
      </c>
      <c r="M132" s="306">
        <f t="shared" si="5"/>
        <v>-8.20073439412485</v>
      </c>
      <c r="N132" s="78">
        <f>Margins!B132</f>
        <v>5900</v>
      </c>
      <c r="O132" s="25">
        <f t="shared" si="6"/>
        <v>153400</v>
      </c>
      <c r="P132" s="25">
        <f t="shared" si="7"/>
        <v>0</v>
      </c>
    </row>
    <row r="133" spans="1:16" ht="13.5">
      <c r="A133" s="193" t="s">
        <v>148</v>
      </c>
      <c r="B133" s="172">
        <v>103</v>
      </c>
      <c r="C133" s="302">
        <v>-0.1</v>
      </c>
      <c r="D133" s="172">
        <v>0</v>
      </c>
      <c r="E133" s="302">
        <v>0</v>
      </c>
      <c r="F133" s="172">
        <v>0</v>
      </c>
      <c r="G133" s="302">
        <v>0</v>
      </c>
      <c r="H133" s="172">
        <v>103</v>
      </c>
      <c r="I133" s="303">
        <v>-0.1</v>
      </c>
      <c r="J133" s="264">
        <v>256.2</v>
      </c>
      <c r="K133" s="69">
        <v>270</v>
      </c>
      <c r="L133" s="135">
        <f t="shared" si="4"/>
        <v>-13.800000000000011</v>
      </c>
      <c r="M133" s="306">
        <f t="shared" si="5"/>
        <v>-5.111111111111115</v>
      </c>
      <c r="N133" s="78">
        <f>Margins!B133</f>
        <v>1045</v>
      </c>
      <c r="O133" s="25">
        <f t="shared" si="6"/>
        <v>0</v>
      </c>
      <c r="P133" s="25">
        <f t="shared" si="7"/>
        <v>0</v>
      </c>
    </row>
    <row r="134" spans="1:18" ht="13.5">
      <c r="A134" s="193" t="s">
        <v>122</v>
      </c>
      <c r="B134" s="172">
        <v>3543</v>
      </c>
      <c r="C134" s="302">
        <v>-0.34</v>
      </c>
      <c r="D134" s="172">
        <v>341</v>
      </c>
      <c r="E134" s="302">
        <v>-0.43</v>
      </c>
      <c r="F134" s="172">
        <v>46</v>
      </c>
      <c r="G134" s="302">
        <v>0.02</v>
      </c>
      <c r="H134" s="172">
        <v>3930</v>
      </c>
      <c r="I134" s="303">
        <v>-0.35</v>
      </c>
      <c r="J134" s="264">
        <v>160.35</v>
      </c>
      <c r="K134" s="69">
        <v>165.8</v>
      </c>
      <c r="L134" s="135">
        <f t="shared" si="4"/>
        <v>-5.450000000000017</v>
      </c>
      <c r="M134" s="306">
        <f t="shared" si="5"/>
        <v>-3.2870928829915664</v>
      </c>
      <c r="N134" s="78">
        <f>Margins!B134</f>
        <v>1625</v>
      </c>
      <c r="O134" s="25">
        <f t="shared" si="6"/>
        <v>554125</v>
      </c>
      <c r="P134" s="25">
        <f t="shared" si="7"/>
        <v>74750</v>
      </c>
      <c r="R134" s="25"/>
    </row>
    <row r="135" spans="1:18" ht="13.5">
      <c r="A135" s="201" t="s">
        <v>36</v>
      </c>
      <c r="B135" s="172">
        <v>12677</v>
      </c>
      <c r="C135" s="302">
        <v>0.75</v>
      </c>
      <c r="D135" s="172">
        <v>256</v>
      </c>
      <c r="E135" s="302">
        <v>0.82</v>
      </c>
      <c r="F135" s="172">
        <v>37</v>
      </c>
      <c r="G135" s="302">
        <v>6.4</v>
      </c>
      <c r="H135" s="172">
        <v>12970</v>
      </c>
      <c r="I135" s="303">
        <v>0.75</v>
      </c>
      <c r="J135" s="264">
        <v>884.6</v>
      </c>
      <c r="K135" s="69">
        <v>914.55</v>
      </c>
      <c r="L135" s="135">
        <f t="shared" si="4"/>
        <v>-29.949999999999932</v>
      </c>
      <c r="M135" s="306">
        <f t="shared" si="5"/>
        <v>-3.274834618118193</v>
      </c>
      <c r="N135" s="78">
        <f>Margins!B135</f>
        <v>225</v>
      </c>
      <c r="O135" s="25">
        <f t="shared" si="6"/>
        <v>57600</v>
      </c>
      <c r="P135" s="25">
        <f t="shared" si="7"/>
        <v>8325</v>
      </c>
      <c r="R135" s="25"/>
    </row>
    <row r="136" spans="1:18" ht="13.5">
      <c r="A136" s="193" t="s">
        <v>172</v>
      </c>
      <c r="B136" s="172">
        <v>733</v>
      </c>
      <c r="C136" s="302">
        <v>-0.31</v>
      </c>
      <c r="D136" s="172">
        <v>17</v>
      </c>
      <c r="E136" s="302">
        <v>0.42</v>
      </c>
      <c r="F136" s="172">
        <v>1</v>
      </c>
      <c r="G136" s="302">
        <v>0</v>
      </c>
      <c r="H136" s="172">
        <v>751</v>
      </c>
      <c r="I136" s="303">
        <v>-0.3</v>
      </c>
      <c r="J136" s="264">
        <v>211.85</v>
      </c>
      <c r="K136" s="69">
        <v>225</v>
      </c>
      <c r="L136" s="135">
        <f t="shared" si="4"/>
        <v>-13.150000000000006</v>
      </c>
      <c r="M136" s="306">
        <f t="shared" si="5"/>
        <v>-5.844444444444448</v>
      </c>
      <c r="N136" s="78">
        <f>Margins!B136</f>
        <v>1050</v>
      </c>
      <c r="O136" s="25">
        <f t="shared" si="6"/>
        <v>17850</v>
      </c>
      <c r="P136" s="25">
        <f t="shared" si="7"/>
        <v>1050</v>
      </c>
      <c r="R136" s="25"/>
    </row>
    <row r="137" spans="1:16" ht="13.5">
      <c r="A137" s="193" t="s">
        <v>80</v>
      </c>
      <c r="B137" s="172">
        <v>247</v>
      </c>
      <c r="C137" s="302">
        <v>-0.71</v>
      </c>
      <c r="D137" s="172">
        <v>1</v>
      </c>
      <c r="E137" s="302">
        <v>-0.75</v>
      </c>
      <c r="F137" s="172">
        <v>0</v>
      </c>
      <c r="G137" s="302">
        <v>0</v>
      </c>
      <c r="H137" s="172">
        <v>248</v>
      </c>
      <c r="I137" s="303">
        <v>-0.71</v>
      </c>
      <c r="J137" s="264">
        <v>220.8</v>
      </c>
      <c r="K137" s="69">
        <v>230.2</v>
      </c>
      <c r="L137" s="135">
        <f t="shared" si="4"/>
        <v>-9.399999999999977</v>
      </c>
      <c r="M137" s="306">
        <f t="shared" si="5"/>
        <v>-4.083405734144212</v>
      </c>
      <c r="N137" s="78">
        <f>Margins!B137</f>
        <v>1200</v>
      </c>
      <c r="O137" s="25">
        <f t="shared" si="6"/>
        <v>1200</v>
      </c>
      <c r="P137" s="25">
        <f t="shared" si="7"/>
        <v>0</v>
      </c>
    </row>
    <row r="138" spans="1:16" ht="13.5">
      <c r="A138" s="193" t="s">
        <v>412</v>
      </c>
      <c r="B138" s="172">
        <v>3203</v>
      </c>
      <c r="C138" s="302">
        <v>0.64</v>
      </c>
      <c r="D138" s="172">
        <v>0</v>
      </c>
      <c r="E138" s="302">
        <v>0</v>
      </c>
      <c r="F138" s="172">
        <v>0</v>
      </c>
      <c r="G138" s="302">
        <v>0</v>
      </c>
      <c r="H138" s="172">
        <v>3203</v>
      </c>
      <c r="I138" s="303">
        <v>0.64</v>
      </c>
      <c r="J138" s="264">
        <v>495.85</v>
      </c>
      <c r="K138" s="69">
        <v>536.55</v>
      </c>
      <c r="L138" s="135">
        <f aca="true" t="shared" si="8" ref="L138:L197">J138-K138</f>
        <v>-40.69999999999993</v>
      </c>
      <c r="M138" s="306">
        <f aca="true" t="shared" si="9" ref="M138:M197">L138/K138*100</f>
        <v>-7.585499953406008</v>
      </c>
      <c r="N138" s="78">
        <f>Margins!B138</f>
        <v>500</v>
      </c>
      <c r="O138" s="25">
        <f aca="true" t="shared" si="10" ref="O138:O197">D138*N138</f>
        <v>0</v>
      </c>
      <c r="P138" s="25">
        <f aca="true" t="shared" si="11" ref="P138:P197">F138*N138</f>
        <v>0</v>
      </c>
    </row>
    <row r="139" spans="1:16" ht="13.5">
      <c r="A139" s="193" t="s">
        <v>272</v>
      </c>
      <c r="B139" s="172">
        <v>2665</v>
      </c>
      <c r="C139" s="302">
        <v>0.07</v>
      </c>
      <c r="D139" s="172">
        <v>22</v>
      </c>
      <c r="E139" s="302">
        <v>1.2</v>
      </c>
      <c r="F139" s="172">
        <v>1</v>
      </c>
      <c r="G139" s="302">
        <v>0</v>
      </c>
      <c r="H139" s="172">
        <v>2688</v>
      </c>
      <c r="I139" s="303">
        <v>0.07</v>
      </c>
      <c r="J139" s="264">
        <v>326.05</v>
      </c>
      <c r="K139" s="69">
        <v>357.9</v>
      </c>
      <c r="L139" s="135">
        <f t="shared" si="8"/>
        <v>-31.849999999999966</v>
      </c>
      <c r="M139" s="306">
        <f t="shared" si="9"/>
        <v>-8.899133836267104</v>
      </c>
      <c r="N139" s="78">
        <f>Margins!B139</f>
        <v>700</v>
      </c>
      <c r="O139" s="25">
        <f t="shared" si="10"/>
        <v>15400</v>
      </c>
      <c r="P139" s="25">
        <f t="shared" si="11"/>
        <v>700</v>
      </c>
    </row>
    <row r="140" spans="1:16" ht="13.5">
      <c r="A140" s="193" t="s">
        <v>413</v>
      </c>
      <c r="B140" s="172">
        <v>157</v>
      </c>
      <c r="C140" s="302">
        <v>-0.41</v>
      </c>
      <c r="D140" s="172">
        <v>0</v>
      </c>
      <c r="E140" s="302">
        <v>0</v>
      </c>
      <c r="F140" s="172">
        <v>0</v>
      </c>
      <c r="G140" s="302">
        <v>0</v>
      </c>
      <c r="H140" s="172">
        <v>157</v>
      </c>
      <c r="I140" s="303">
        <v>-0.41</v>
      </c>
      <c r="J140" s="264">
        <v>433.35</v>
      </c>
      <c r="K140" s="69">
        <v>448.05</v>
      </c>
      <c r="L140" s="135">
        <f t="shared" si="8"/>
        <v>-14.699999999999989</v>
      </c>
      <c r="M140" s="306">
        <f t="shared" si="9"/>
        <v>-3.2808838299296927</v>
      </c>
      <c r="N140" s="78">
        <f>Margins!B140</f>
        <v>500</v>
      </c>
      <c r="O140" s="25">
        <f t="shared" si="10"/>
        <v>0</v>
      </c>
      <c r="P140" s="25">
        <f t="shared" si="11"/>
        <v>0</v>
      </c>
    </row>
    <row r="141" spans="1:16" ht="13.5">
      <c r="A141" s="193" t="s">
        <v>222</v>
      </c>
      <c r="B141" s="172">
        <v>2403</v>
      </c>
      <c r="C141" s="302">
        <v>0.71</v>
      </c>
      <c r="D141" s="172">
        <v>9</v>
      </c>
      <c r="E141" s="302">
        <v>0</v>
      </c>
      <c r="F141" s="172">
        <v>0</v>
      </c>
      <c r="G141" s="302">
        <v>0</v>
      </c>
      <c r="H141" s="172">
        <v>2412</v>
      </c>
      <c r="I141" s="303">
        <v>0.71</v>
      </c>
      <c r="J141" s="264">
        <v>438.2</v>
      </c>
      <c r="K141" s="69">
        <v>471.75</v>
      </c>
      <c r="L141" s="135">
        <f t="shared" si="8"/>
        <v>-33.55000000000001</v>
      </c>
      <c r="M141" s="306">
        <f t="shared" si="9"/>
        <v>-7.111817700052997</v>
      </c>
      <c r="N141" s="78">
        <f>Margins!B141</f>
        <v>650</v>
      </c>
      <c r="O141" s="25">
        <f t="shared" si="10"/>
        <v>5850</v>
      </c>
      <c r="P141" s="25">
        <f t="shared" si="11"/>
        <v>0</v>
      </c>
    </row>
    <row r="142" spans="1:16" ht="13.5">
      <c r="A142" s="193" t="s">
        <v>414</v>
      </c>
      <c r="B142" s="172">
        <v>473</v>
      </c>
      <c r="C142" s="302">
        <v>-0.34</v>
      </c>
      <c r="D142" s="172">
        <v>0</v>
      </c>
      <c r="E142" s="302">
        <v>0</v>
      </c>
      <c r="F142" s="172">
        <v>0</v>
      </c>
      <c r="G142" s="302">
        <v>0</v>
      </c>
      <c r="H142" s="172">
        <v>473</v>
      </c>
      <c r="I142" s="303">
        <v>-0.34</v>
      </c>
      <c r="J142" s="264">
        <v>427.3</v>
      </c>
      <c r="K142" s="69">
        <v>468.75</v>
      </c>
      <c r="L142" s="135">
        <f t="shared" si="8"/>
        <v>-41.44999999999999</v>
      </c>
      <c r="M142" s="306">
        <f t="shared" si="9"/>
        <v>-8.842666666666664</v>
      </c>
      <c r="N142" s="78">
        <f>Margins!B142</f>
        <v>550</v>
      </c>
      <c r="O142" s="25">
        <f t="shared" si="10"/>
        <v>0</v>
      </c>
      <c r="P142" s="25">
        <f t="shared" si="11"/>
        <v>0</v>
      </c>
    </row>
    <row r="143" spans="1:16" ht="13.5">
      <c r="A143" s="193" t="s">
        <v>415</v>
      </c>
      <c r="B143" s="172">
        <v>2601</v>
      </c>
      <c r="C143" s="302">
        <v>0.63</v>
      </c>
      <c r="D143" s="172">
        <v>398</v>
      </c>
      <c r="E143" s="302">
        <v>1.88</v>
      </c>
      <c r="F143" s="172">
        <v>50</v>
      </c>
      <c r="G143" s="302">
        <v>2.33</v>
      </c>
      <c r="H143" s="172">
        <v>3049</v>
      </c>
      <c r="I143" s="303">
        <v>0.74</v>
      </c>
      <c r="J143" s="264">
        <v>58.9</v>
      </c>
      <c r="K143" s="69">
        <v>63.35</v>
      </c>
      <c r="L143" s="135">
        <f t="shared" si="8"/>
        <v>-4.450000000000003</v>
      </c>
      <c r="M143" s="306">
        <f t="shared" si="9"/>
        <v>-7.024467245461725</v>
      </c>
      <c r="N143" s="78">
        <f>Margins!B143</f>
        <v>4400</v>
      </c>
      <c r="O143" s="25">
        <f t="shared" si="10"/>
        <v>1751200</v>
      </c>
      <c r="P143" s="25">
        <f t="shared" si="11"/>
        <v>220000</v>
      </c>
    </row>
    <row r="144" spans="1:16" ht="13.5">
      <c r="A144" s="193" t="s">
        <v>388</v>
      </c>
      <c r="B144" s="172">
        <v>4822</v>
      </c>
      <c r="C144" s="302">
        <v>-0.45</v>
      </c>
      <c r="D144" s="172">
        <v>173</v>
      </c>
      <c r="E144" s="302">
        <v>-0.45</v>
      </c>
      <c r="F144" s="172">
        <v>12</v>
      </c>
      <c r="G144" s="302">
        <v>-0.43</v>
      </c>
      <c r="H144" s="172">
        <v>5007</v>
      </c>
      <c r="I144" s="303">
        <v>-0.45</v>
      </c>
      <c r="J144" s="264">
        <v>174.35</v>
      </c>
      <c r="K144" s="69">
        <v>186.1</v>
      </c>
      <c r="L144" s="135">
        <f t="shared" si="8"/>
        <v>-11.75</v>
      </c>
      <c r="M144" s="306">
        <f t="shared" si="9"/>
        <v>-6.31380977968834</v>
      </c>
      <c r="N144" s="78">
        <f>Margins!B144</f>
        <v>2400</v>
      </c>
      <c r="O144" s="25">
        <f t="shared" si="10"/>
        <v>415200</v>
      </c>
      <c r="P144" s="25">
        <f t="shared" si="11"/>
        <v>28800</v>
      </c>
    </row>
    <row r="145" spans="1:16" ht="13.5">
      <c r="A145" s="193" t="s">
        <v>81</v>
      </c>
      <c r="B145" s="172">
        <v>3080</v>
      </c>
      <c r="C145" s="302">
        <v>-0.46</v>
      </c>
      <c r="D145" s="172">
        <v>1</v>
      </c>
      <c r="E145" s="302">
        <v>-0.67</v>
      </c>
      <c r="F145" s="172">
        <v>0</v>
      </c>
      <c r="G145" s="302">
        <v>0</v>
      </c>
      <c r="H145" s="172">
        <v>3081</v>
      </c>
      <c r="I145" s="303">
        <v>-0.46</v>
      </c>
      <c r="J145" s="264">
        <v>486.9</v>
      </c>
      <c r="K145" s="69">
        <v>515.1</v>
      </c>
      <c r="L145" s="135">
        <f t="shared" si="8"/>
        <v>-28.200000000000045</v>
      </c>
      <c r="M145" s="306">
        <f t="shared" si="9"/>
        <v>-5.47466511357019</v>
      </c>
      <c r="N145" s="78">
        <f>Margins!B145</f>
        <v>600</v>
      </c>
      <c r="O145" s="25">
        <f t="shared" si="10"/>
        <v>600</v>
      </c>
      <c r="P145" s="25">
        <f t="shared" si="11"/>
        <v>0</v>
      </c>
    </row>
    <row r="146" spans="1:16" ht="13.5">
      <c r="A146" s="193" t="s">
        <v>223</v>
      </c>
      <c r="B146" s="172">
        <v>783</v>
      </c>
      <c r="C146" s="302">
        <v>0.41</v>
      </c>
      <c r="D146" s="172">
        <v>31</v>
      </c>
      <c r="E146" s="302">
        <v>1.82</v>
      </c>
      <c r="F146" s="172">
        <v>1</v>
      </c>
      <c r="G146" s="302">
        <v>-0.5</v>
      </c>
      <c r="H146" s="172">
        <v>815</v>
      </c>
      <c r="I146" s="303">
        <v>0.44</v>
      </c>
      <c r="J146" s="264">
        <v>117.25</v>
      </c>
      <c r="K146" s="69">
        <v>124</v>
      </c>
      <c r="L146" s="135">
        <f t="shared" si="8"/>
        <v>-6.75</v>
      </c>
      <c r="M146" s="306">
        <f t="shared" si="9"/>
        <v>-5.443548387096774</v>
      </c>
      <c r="N146" s="78">
        <f>Margins!B146</f>
        <v>1400</v>
      </c>
      <c r="O146" s="25">
        <f t="shared" si="10"/>
        <v>43400</v>
      </c>
      <c r="P146" s="25">
        <f t="shared" si="11"/>
        <v>1400</v>
      </c>
    </row>
    <row r="147" spans="1:16" ht="13.5">
      <c r="A147" s="193" t="s">
        <v>294</v>
      </c>
      <c r="B147" s="172">
        <v>2148</v>
      </c>
      <c r="C147" s="302">
        <v>0.13</v>
      </c>
      <c r="D147" s="172">
        <v>56</v>
      </c>
      <c r="E147" s="302">
        <v>0.6</v>
      </c>
      <c r="F147" s="172">
        <v>2</v>
      </c>
      <c r="G147" s="302">
        <v>0</v>
      </c>
      <c r="H147" s="172">
        <v>2206</v>
      </c>
      <c r="I147" s="303">
        <v>0.14</v>
      </c>
      <c r="J147" s="264">
        <v>206.45</v>
      </c>
      <c r="K147" s="69">
        <v>217.5</v>
      </c>
      <c r="L147" s="135">
        <f t="shared" si="8"/>
        <v>-11.050000000000011</v>
      </c>
      <c r="M147" s="306">
        <f t="shared" si="9"/>
        <v>-5.080459770114948</v>
      </c>
      <c r="N147" s="78">
        <f>Margins!B147</f>
        <v>2200</v>
      </c>
      <c r="O147" s="25">
        <f t="shared" si="10"/>
        <v>123200</v>
      </c>
      <c r="P147" s="25">
        <f t="shared" si="11"/>
        <v>4400</v>
      </c>
    </row>
    <row r="148" spans="1:16" ht="13.5">
      <c r="A148" s="193" t="s">
        <v>224</v>
      </c>
      <c r="B148" s="172">
        <v>6481</v>
      </c>
      <c r="C148" s="302">
        <v>-0.24</v>
      </c>
      <c r="D148" s="172">
        <v>66</v>
      </c>
      <c r="E148" s="302">
        <v>0.4</v>
      </c>
      <c r="F148" s="172">
        <v>6</v>
      </c>
      <c r="G148" s="302">
        <v>0</v>
      </c>
      <c r="H148" s="172">
        <v>6553</v>
      </c>
      <c r="I148" s="303">
        <v>-0.24</v>
      </c>
      <c r="J148" s="264">
        <v>264.7</v>
      </c>
      <c r="K148" s="69">
        <v>283.9</v>
      </c>
      <c r="L148" s="135">
        <f t="shared" si="8"/>
        <v>-19.19999999999999</v>
      </c>
      <c r="M148" s="306">
        <f t="shared" si="9"/>
        <v>-6.762944698837615</v>
      </c>
      <c r="N148" s="78">
        <f>Margins!B148</f>
        <v>1500</v>
      </c>
      <c r="O148" s="25">
        <f t="shared" si="10"/>
        <v>99000</v>
      </c>
      <c r="P148" s="25">
        <f t="shared" si="11"/>
        <v>9000</v>
      </c>
    </row>
    <row r="149" spans="1:16" ht="13.5">
      <c r="A149" s="193" t="s">
        <v>416</v>
      </c>
      <c r="B149" s="172">
        <v>250</v>
      </c>
      <c r="C149" s="302">
        <v>-0.66</v>
      </c>
      <c r="D149" s="172">
        <v>0</v>
      </c>
      <c r="E149" s="302">
        <v>0</v>
      </c>
      <c r="F149" s="172">
        <v>0</v>
      </c>
      <c r="G149" s="302">
        <v>0</v>
      </c>
      <c r="H149" s="172">
        <v>250</v>
      </c>
      <c r="I149" s="303">
        <v>-0.66</v>
      </c>
      <c r="J149" s="264">
        <v>541.55</v>
      </c>
      <c r="K149" s="69">
        <v>567.35</v>
      </c>
      <c r="L149" s="135">
        <f t="shared" si="8"/>
        <v>-25.800000000000068</v>
      </c>
      <c r="M149" s="306">
        <f t="shared" si="9"/>
        <v>-4.547457477747434</v>
      </c>
      <c r="N149" s="78">
        <f>Margins!B149</f>
        <v>550</v>
      </c>
      <c r="O149" s="25">
        <f t="shared" si="10"/>
        <v>0</v>
      </c>
      <c r="P149" s="25">
        <f t="shared" si="11"/>
        <v>0</v>
      </c>
    </row>
    <row r="150" spans="1:16" ht="13.5">
      <c r="A150" s="193" t="s">
        <v>225</v>
      </c>
      <c r="B150" s="172">
        <v>5945</v>
      </c>
      <c r="C150" s="302">
        <v>-0.06</v>
      </c>
      <c r="D150" s="172">
        <v>391</v>
      </c>
      <c r="E150" s="302">
        <v>-0.03</v>
      </c>
      <c r="F150" s="172">
        <v>39</v>
      </c>
      <c r="G150" s="302">
        <v>0.3</v>
      </c>
      <c r="H150" s="172">
        <v>6375</v>
      </c>
      <c r="I150" s="303">
        <v>-0.06</v>
      </c>
      <c r="J150" s="264">
        <v>367.4</v>
      </c>
      <c r="K150" s="69">
        <v>390</v>
      </c>
      <c r="L150" s="135">
        <f t="shared" si="8"/>
        <v>-22.600000000000023</v>
      </c>
      <c r="M150" s="306">
        <f t="shared" si="9"/>
        <v>-5.7948717948718</v>
      </c>
      <c r="N150" s="78">
        <f>Margins!B150</f>
        <v>800</v>
      </c>
      <c r="O150" s="25">
        <f t="shared" si="10"/>
        <v>312800</v>
      </c>
      <c r="P150" s="25">
        <f t="shared" si="11"/>
        <v>31200</v>
      </c>
    </row>
    <row r="151" spans="1:16" ht="13.5">
      <c r="A151" s="193" t="s">
        <v>232</v>
      </c>
      <c r="B151" s="172">
        <v>28373</v>
      </c>
      <c r="C151" s="302">
        <v>-0.12</v>
      </c>
      <c r="D151" s="172">
        <v>1598</v>
      </c>
      <c r="E151" s="302">
        <v>0.16</v>
      </c>
      <c r="F151" s="172">
        <v>155</v>
      </c>
      <c r="G151" s="302">
        <v>-0.09</v>
      </c>
      <c r="H151" s="172">
        <v>30126</v>
      </c>
      <c r="I151" s="303">
        <v>-0.11</v>
      </c>
      <c r="J151" s="264">
        <v>530.8</v>
      </c>
      <c r="K151" s="69">
        <v>559</v>
      </c>
      <c r="L151" s="135">
        <f t="shared" si="8"/>
        <v>-28.200000000000045</v>
      </c>
      <c r="M151" s="306">
        <f t="shared" si="9"/>
        <v>-5.044722719141332</v>
      </c>
      <c r="N151" s="78">
        <f>Margins!B151</f>
        <v>700</v>
      </c>
      <c r="O151" s="25">
        <f t="shared" si="10"/>
        <v>1118600</v>
      </c>
      <c r="P151" s="25">
        <f t="shared" si="11"/>
        <v>108500</v>
      </c>
    </row>
    <row r="152" spans="1:16" ht="13.5">
      <c r="A152" s="193" t="s">
        <v>98</v>
      </c>
      <c r="B152" s="172">
        <v>16864</v>
      </c>
      <c r="C152" s="302">
        <v>-0.2</v>
      </c>
      <c r="D152" s="172">
        <v>499</v>
      </c>
      <c r="E152" s="302">
        <v>0.29</v>
      </c>
      <c r="F152" s="172">
        <v>10</v>
      </c>
      <c r="G152" s="302">
        <v>0.25</v>
      </c>
      <c r="H152" s="172">
        <v>17373</v>
      </c>
      <c r="I152" s="303">
        <v>-0.19</v>
      </c>
      <c r="J152" s="264">
        <v>737.4</v>
      </c>
      <c r="K152" s="69">
        <v>793.8</v>
      </c>
      <c r="L152" s="135">
        <f t="shared" si="8"/>
        <v>-56.39999999999998</v>
      </c>
      <c r="M152" s="306">
        <f t="shared" si="9"/>
        <v>-7.105064247921389</v>
      </c>
      <c r="N152" s="78">
        <f>Margins!B152</f>
        <v>550</v>
      </c>
      <c r="O152" s="25">
        <f t="shared" si="10"/>
        <v>274450</v>
      </c>
      <c r="P152" s="25">
        <f t="shared" si="11"/>
        <v>5500</v>
      </c>
    </row>
    <row r="153" spans="1:16" ht="13.5">
      <c r="A153" s="193" t="s">
        <v>149</v>
      </c>
      <c r="B153" s="172">
        <v>20009</v>
      </c>
      <c r="C153" s="302">
        <v>0.2</v>
      </c>
      <c r="D153" s="172">
        <v>802</v>
      </c>
      <c r="E153" s="302">
        <v>1.75</v>
      </c>
      <c r="F153" s="172">
        <v>62</v>
      </c>
      <c r="G153" s="302">
        <v>2.1</v>
      </c>
      <c r="H153" s="172">
        <v>20873</v>
      </c>
      <c r="I153" s="303">
        <v>0.23</v>
      </c>
      <c r="J153" s="264">
        <v>1109.85</v>
      </c>
      <c r="K153" s="69">
        <v>1202.7</v>
      </c>
      <c r="L153" s="135">
        <f t="shared" si="8"/>
        <v>-92.85000000000014</v>
      </c>
      <c r="M153" s="306">
        <f t="shared" si="9"/>
        <v>-7.720129708156659</v>
      </c>
      <c r="N153" s="78">
        <f>Margins!B153</f>
        <v>550</v>
      </c>
      <c r="O153" s="25">
        <f t="shared" si="10"/>
        <v>441100</v>
      </c>
      <c r="P153" s="25">
        <f t="shared" si="11"/>
        <v>34100</v>
      </c>
    </row>
    <row r="154" spans="1:18" ht="13.5">
      <c r="A154" s="193" t="s">
        <v>201</v>
      </c>
      <c r="B154" s="172">
        <v>75843</v>
      </c>
      <c r="C154" s="302">
        <v>0.35</v>
      </c>
      <c r="D154" s="172">
        <v>10163</v>
      </c>
      <c r="E154" s="302">
        <v>0.72</v>
      </c>
      <c r="F154" s="172">
        <v>2072</v>
      </c>
      <c r="G154" s="302">
        <v>0.8</v>
      </c>
      <c r="H154" s="172">
        <v>88078</v>
      </c>
      <c r="I154" s="303">
        <v>0.39</v>
      </c>
      <c r="J154" s="264">
        <v>1797.75</v>
      </c>
      <c r="K154" s="69">
        <v>1893.5</v>
      </c>
      <c r="L154" s="135">
        <f t="shared" si="8"/>
        <v>-95.75</v>
      </c>
      <c r="M154" s="306">
        <f t="shared" si="9"/>
        <v>-5.0567731713757595</v>
      </c>
      <c r="N154" s="78">
        <f>Margins!B154</f>
        <v>150</v>
      </c>
      <c r="O154" s="25">
        <f t="shared" si="10"/>
        <v>1524450</v>
      </c>
      <c r="P154" s="25">
        <f t="shared" si="11"/>
        <v>310800</v>
      </c>
      <c r="R154" s="25"/>
    </row>
    <row r="155" spans="1:18" ht="13.5">
      <c r="A155" s="193" t="s">
        <v>295</v>
      </c>
      <c r="B155" s="172">
        <v>1308</v>
      </c>
      <c r="C155" s="302">
        <v>-0.13</v>
      </c>
      <c r="D155" s="172">
        <v>1</v>
      </c>
      <c r="E155" s="302">
        <v>0</v>
      </c>
      <c r="F155" s="172">
        <v>0</v>
      </c>
      <c r="G155" s="302">
        <v>0</v>
      </c>
      <c r="H155" s="172">
        <v>1309</v>
      </c>
      <c r="I155" s="303">
        <v>-0.13</v>
      </c>
      <c r="J155" s="264">
        <v>588.25</v>
      </c>
      <c r="K155" s="69">
        <v>625.15</v>
      </c>
      <c r="L155" s="135">
        <f t="shared" si="8"/>
        <v>-36.89999999999998</v>
      </c>
      <c r="M155" s="306">
        <f t="shared" si="9"/>
        <v>-5.9025833799887995</v>
      </c>
      <c r="N155" s="78">
        <f>Margins!B155</f>
        <v>1000</v>
      </c>
      <c r="O155" s="25">
        <f t="shared" si="10"/>
        <v>1000</v>
      </c>
      <c r="P155" s="25">
        <f t="shared" si="11"/>
        <v>0</v>
      </c>
      <c r="R155" s="25"/>
    </row>
    <row r="156" spans="1:18" ht="13.5">
      <c r="A156" s="193" t="s">
        <v>417</v>
      </c>
      <c r="B156" s="172">
        <v>9133</v>
      </c>
      <c r="C156" s="302">
        <v>-0.16</v>
      </c>
      <c r="D156" s="172">
        <v>1354</v>
      </c>
      <c r="E156" s="302">
        <v>0.12</v>
      </c>
      <c r="F156" s="172">
        <v>198</v>
      </c>
      <c r="G156" s="302">
        <v>1.2</v>
      </c>
      <c r="H156" s="172">
        <v>10685</v>
      </c>
      <c r="I156" s="303">
        <v>-0.12</v>
      </c>
      <c r="J156" s="264">
        <v>41.55</v>
      </c>
      <c r="K156" s="69">
        <v>44.05</v>
      </c>
      <c r="L156" s="135">
        <f t="shared" si="8"/>
        <v>-2.5</v>
      </c>
      <c r="M156" s="306">
        <f t="shared" si="9"/>
        <v>-5.6753688989784346</v>
      </c>
      <c r="N156" s="78">
        <f>Margins!B156</f>
        <v>7150</v>
      </c>
      <c r="O156" s="25">
        <f t="shared" si="10"/>
        <v>9681100</v>
      </c>
      <c r="P156" s="25">
        <f t="shared" si="11"/>
        <v>1415700</v>
      </c>
      <c r="R156" s="25"/>
    </row>
    <row r="157" spans="1:18" ht="13.5">
      <c r="A157" s="193" t="s">
        <v>418</v>
      </c>
      <c r="B157" s="172">
        <v>641</v>
      </c>
      <c r="C157" s="302">
        <v>-0.52</v>
      </c>
      <c r="D157" s="172">
        <v>12</v>
      </c>
      <c r="E157" s="302">
        <v>11</v>
      </c>
      <c r="F157" s="172">
        <v>0</v>
      </c>
      <c r="G157" s="302">
        <v>0</v>
      </c>
      <c r="H157" s="172">
        <v>653</v>
      </c>
      <c r="I157" s="303">
        <v>-0.51</v>
      </c>
      <c r="J157" s="264">
        <v>473.95</v>
      </c>
      <c r="K157" s="69">
        <v>495.1</v>
      </c>
      <c r="L157" s="135">
        <f t="shared" si="8"/>
        <v>-21.150000000000034</v>
      </c>
      <c r="M157" s="306">
        <f t="shared" si="9"/>
        <v>-4.271864269844483</v>
      </c>
      <c r="N157" s="78">
        <f>Margins!B157</f>
        <v>450</v>
      </c>
      <c r="O157" s="25">
        <f t="shared" si="10"/>
        <v>5400</v>
      </c>
      <c r="P157" s="25">
        <f t="shared" si="11"/>
        <v>0</v>
      </c>
      <c r="R157" s="25"/>
    </row>
    <row r="158" spans="1:16" ht="13.5">
      <c r="A158" s="193" t="s">
        <v>214</v>
      </c>
      <c r="B158" s="172">
        <v>8639</v>
      </c>
      <c r="C158" s="302">
        <v>0.33</v>
      </c>
      <c r="D158" s="172">
        <v>1046</v>
      </c>
      <c r="E158" s="302">
        <v>1.01</v>
      </c>
      <c r="F158" s="172">
        <v>376</v>
      </c>
      <c r="G158" s="302">
        <v>2.92</v>
      </c>
      <c r="H158" s="172">
        <v>10061</v>
      </c>
      <c r="I158" s="303">
        <v>0.41</v>
      </c>
      <c r="J158" s="264">
        <v>107.55</v>
      </c>
      <c r="K158" s="69">
        <v>111.65</v>
      </c>
      <c r="L158" s="135">
        <f t="shared" si="8"/>
        <v>-4.1000000000000085</v>
      </c>
      <c r="M158" s="306">
        <f t="shared" si="9"/>
        <v>-3.6721898790864382</v>
      </c>
      <c r="N158" s="78">
        <f>Margins!B158</f>
        <v>3350</v>
      </c>
      <c r="O158" s="25">
        <f t="shared" si="10"/>
        <v>3504100</v>
      </c>
      <c r="P158" s="25">
        <f t="shared" si="11"/>
        <v>1259600</v>
      </c>
    </row>
    <row r="159" spans="1:16" ht="13.5">
      <c r="A159" s="193" t="s">
        <v>233</v>
      </c>
      <c r="B159" s="172">
        <v>8730</v>
      </c>
      <c r="C159" s="302">
        <v>0.54</v>
      </c>
      <c r="D159" s="172">
        <v>459</v>
      </c>
      <c r="E159" s="302">
        <v>-0.46</v>
      </c>
      <c r="F159" s="172">
        <v>79</v>
      </c>
      <c r="G159" s="302">
        <v>0.55</v>
      </c>
      <c r="H159" s="172">
        <v>9268</v>
      </c>
      <c r="I159" s="303">
        <v>0.41</v>
      </c>
      <c r="J159" s="264">
        <v>144.45</v>
      </c>
      <c r="K159" s="69">
        <v>150.35</v>
      </c>
      <c r="L159" s="135">
        <f t="shared" si="8"/>
        <v>-5.900000000000006</v>
      </c>
      <c r="M159" s="306">
        <f t="shared" si="9"/>
        <v>-3.9241769205187933</v>
      </c>
      <c r="N159" s="78">
        <f>Margins!B159</f>
        <v>2700</v>
      </c>
      <c r="O159" s="25">
        <f t="shared" si="10"/>
        <v>1239300</v>
      </c>
      <c r="P159" s="25">
        <f t="shared" si="11"/>
        <v>213300</v>
      </c>
    </row>
    <row r="160" spans="1:16" ht="13.5">
      <c r="A160" s="193" t="s">
        <v>202</v>
      </c>
      <c r="B160" s="172">
        <v>4410</v>
      </c>
      <c r="C160" s="302">
        <v>-0.16</v>
      </c>
      <c r="D160" s="172">
        <v>177</v>
      </c>
      <c r="E160" s="302">
        <v>-0.33</v>
      </c>
      <c r="F160" s="172">
        <v>28</v>
      </c>
      <c r="G160" s="302">
        <v>-0.24</v>
      </c>
      <c r="H160" s="172">
        <v>4615</v>
      </c>
      <c r="I160" s="303">
        <v>-0.17</v>
      </c>
      <c r="J160" s="264">
        <v>470.2</v>
      </c>
      <c r="K160" s="69">
        <v>480.5</v>
      </c>
      <c r="L160" s="135">
        <f t="shared" si="8"/>
        <v>-10.300000000000011</v>
      </c>
      <c r="M160" s="306">
        <f t="shared" si="9"/>
        <v>-2.1436004162330926</v>
      </c>
      <c r="N160" s="78">
        <f>Margins!B160</f>
        <v>600</v>
      </c>
      <c r="O160" s="25">
        <f t="shared" si="10"/>
        <v>106200</v>
      </c>
      <c r="P160" s="25">
        <f t="shared" si="11"/>
        <v>16800</v>
      </c>
    </row>
    <row r="161" spans="1:16" ht="13.5">
      <c r="A161" s="193" t="s">
        <v>203</v>
      </c>
      <c r="B161" s="172">
        <v>43835</v>
      </c>
      <c r="C161" s="302">
        <v>-0.32</v>
      </c>
      <c r="D161" s="172">
        <v>2014</v>
      </c>
      <c r="E161" s="302">
        <v>-0.37</v>
      </c>
      <c r="F161" s="172">
        <v>1049</v>
      </c>
      <c r="G161" s="302">
        <v>-0.3</v>
      </c>
      <c r="H161" s="172">
        <v>46898</v>
      </c>
      <c r="I161" s="303">
        <v>-0.32</v>
      </c>
      <c r="J161" s="264">
        <v>1548.05</v>
      </c>
      <c r="K161" s="69">
        <v>1623.85</v>
      </c>
      <c r="L161" s="135">
        <f t="shared" si="8"/>
        <v>-75.79999999999995</v>
      </c>
      <c r="M161" s="306">
        <f t="shared" si="9"/>
        <v>-4.66791883486775</v>
      </c>
      <c r="N161" s="78">
        <f>Margins!B161</f>
        <v>250</v>
      </c>
      <c r="O161" s="25">
        <f t="shared" si="10"/>
        <v>503500</v>
      </c>
      <c r="P161" s="25">
        <f t="shared" si="11"/>
        <v>262250</v>
      </c>
    </row>
    <row r="162" spans="1:16" ht="13.5">
      <c r="A162" s="193" t="s">
        <v>37</v>
      </c>
      <c r="B162" s="172">
        <v>247</v>
      </c>
      <c r="C162" s="302">
        <v>-0.59</v>
      </c>
      <c r="D162" s="172">
        <v>7</v>
      </c>
      <c r="E162" s="302">
        <v>-0.3</v>
      </c>
      <c r="F162" s="172">
        <v>1</v>
      </c>
      <c r="G162" s="302">
        <v>0</v>
      </c>
      <c r="H162" s="172">
        <v>255</v>
      </c>
      <c r="I162" s="303">
        <v>-0.58</v>
      </c>
      <c r="J162" s="264">
        <v>196.65</v>
      </c>
      <c r="K162" s="69">
        <v>208.95</v>
      </c>
      <c r="L162" s="135">
        <f t="shared" si="8"/>
        <v>-12.299999999999983</v>
      </c>
      <c r="M162" s="306">
        <f t="shared" si="9"/>
        <v>-5.8865757358219595</v>
      </c>
      <c r="N162" s="78">
        <f>Margins!B162</f>
        <v>1600</v>
      </c>
      <c r="O162" s="25">
        <f t="shared" si="10"/>
        <v>11200</v>
      </c>
      <c r="P162" s="25">
        <f t="shared" si="11"/>
        <v>1600</v>
      </c>
    </row>
    <row r="163" spans="1:16" ht="13.5">
      <c r="A163" s="193" t="s">
        <v>296</v>
      </c>
      <c r="B163" s="172">
        <v>693</v>
      </c>
      <c r="C163" s="302">
        <v>0.16</v>
      </c>
      <c r="D163" s="172">
        <v>10</v>
      </c>
      <c r="E163" s="302">
        <v>0</v>
      </c>
      <c r="F163" s="172">
        <v>2</v>
      </c>
      <c r="G163" s="302">
        <v>0</v>
      </c>
      <c r="H163" s="172">
        <v>705</v>
      </c>
      <c r="I163" s="303">
        <v>0.18</v>
      </c>
      <c r="J163" s="264">
        <v>1771.3</v>
      </c>
      <c r="K163" s="69">
        <v>1801.1</v>
      </c>
      <c r="L163" s="135">
        <f t="shared" si="8"/>
        <v>-29.799999999999955</v>
      </c>
      <c r="M163" s="306">
        <f t="shared" si="9"/>
        <v>-1.6545444450613491</v>
      </c>
      <c r="N163" s="78">
        <f>Margins!B163</f>
        <v>150</v>
      </c>
      <c r="O163" s="25">
        <f t="shared" si="10"/>
        <v>1500</v>
      </c>
      <c r="P163" s="25">
        <f t="shared" si="11"/>
        <v>300</v>
      </c>
    </row>
    <row r="164" spans="1:16" ht="13.5">
      <c r="A164" s="193" t="s">
        <v>419</v>
      </c>
      <c r="B164" s="172">
        <v>28</v>
      </c>
      <c r="C164" s="302">
        <v>-0.2</v>
      </c>
      <c r="D164" s="172">
        <v>0</v>
      </c>
      <c r="E164" s="302">
        <v>0</v>
      </c>
      <c r="F164" s="172">
        <v>0</v>
      </c>
      <c r="G164" s="302">
        <v>0</v>
      </c>
      <c r="H164" s="172">
        <v>28</v>
      </c>
      <c r="I164" s="303">
        <v>-0.2</v>
      </c>
      <c r="J164" s="264">
        <v>1215.15</v>
      </c>
      <c r="K164" s="69">
        <v>1264.05</v>
      </c>
      <c r="L164" s="135">
        <f t="shared" si="8"/>
        <v>-48.899999999999864</v>
      </c>
      <c r="M164" s="306">
        <f t="shared" si="9"/>
        <v>-3.868517859261886</v>
      </c>
      <c r="N164" s="78">
        <f>Margins!B164</f>
        <v>200</v>
      </c>
      <c r="O164" s="25">
        <f t="shared" si="10"/>
        <v>0</v>
      </c>
      <c r="P164" s="25">
        <f t="shared" si="11"/>
        <v>0</v>
      </c>
    </row>
    <row r="165" spans="1:17" ht="15" customHeight="1">
      <c r="A165" s="193" t="s">
        <v>226</v>
      </c>
      <c r="B165" s="172">
        <v>2918</v>
      </c>
      <c r="C165" s="302">
        <v>-0.23</v>
      </c>
      <c r="D165" s="172">
        <v>2</v>
      </c>
      <c r="E165" s="302">
        <v>-0.6</v>
      </c>
      <c r="F165" s="172">
        <v>0</v>
      </c>
      <c r="G165" s="302">
        <v>0</v>
      </c>
      <c r="H165" s="172">
        <v>2920</v>
      </c>
      <c r="I165" s="303">
        <v>-0.23</v>
      </c>
      <c r="J165" s="264">
        <v>1220.5</v>
      </c>
      <c r="K165" s="69">
        <v>1282.75</v>
      </c>
      <c r="L165" s="135">
        <f t="shared" si="8"/>
        <v>-62.25</v>
      </c>
      <c r="M165" s="306">
        <f t="shared" si="9"/>
        <v>-4.852855193919314</v>
      </c>
      <c r="N165" s="78">
        <f>Margins!B165</f>
        <v>188</v>
      </c>
      <c r="O165" s="25">
        <f t="shared" si="10"/>
        <v>376</v>
      </c>
      <c r="P165" s="25">
        <f t="shared" si="11"/>
        <v>0</v>
      </c>
      <c r="Q165" s="69"/>
    </row>
    <row r="166" spans="1:17" ht="15" customHeight="1">
      <c r="A166" s="193" t="s">
        <v>420</v>
      </c>
      <c r="B166" s="172">
        <v>1150</v>
      </c>
      <c r="C166" s="302">
        <v>-0.34</v>
      </c>
      <c r="D166" s="172">
        <v>6</v>
      </c>
      <c r="E166" s="302">
        <v>-0.45</v>
      </c>
      <c r="F166" s="172">
        <v>0</v>
      </c>
      <c r="G166" s="302">
        <v>0</v>
      </c>
      <c r="H166" s="172">
        <v>1156</v>
      </c>
      <c r="I166" s="303">
        <v>-0.34</v>
      </c>
      <c r="J166" s="264">
        <v>99.1</v>
      </c>
      <c r="K166" s="69">
        <v>106.35</v>
      </c>
      <c r="L166" s="135">
        <f t="shared" si="8"/>
        <v>-7.25</v>
      </c>
      <c r="M166" s="306">
        <f t="shared" si="9"/>
        <v>-6.81711330512459</v>
      </c>
      <c r="N166" s="78">
        <f>Margins!B166</f>
        <v>2600</v>
      </c>
      <c r="O166" s="25">
        <f t="shared" si="10"/>
        <v>15600</v>
      </c>
      <c r="P166" s="25">
        <f t="shared" si="11"/>
        <v>0</v>
      </c>
      <c r="Q166" s="69"/>
    </row>
    <row r="167" spans="1:17" ht="15" customHeight="1">
      <c r="A167" s="193" t="s">
        <v>273</v>
      </c>
      <c r="B167" s="172">
        <v>454</v>
      </c>
      <c r="C167" s="302">
        <v>-0.45</v>
      </c>
      <c r="D167" s="172">
        <v>0</v>
      </c>
      <c r="E167" s="302">
        <v>0</v>
      </c>
      <c r="F167" s="172">
        <v>0</v>
      </c>
      <c r="G167" s="302">
        <v>0</v>
      </c>
      <c r="H167" s="172">
        <v>454</v>
      </c>
      <c r="I167" s="303">
        <v>-0.45</v>
      </c>
      <c r="J167" s="264">
        <v>845.25</v>
      </c>
      <c r="K167" s="69">
        <v>892.4</v>
      </c>
      <c r="L167" s="135">
        <f t="shared" si="8"/>
        <v>-47.14999999999998</v>
      </c>
      <c r="M167" s="306">
        <f t="shared" si="9"/>
        <v>-5.283505154639173</v>
      </c>
      <c r="N167" s="78">
        <f>Margins!B167</f>
        <v>350</v>
      </c>
      <c r="O167" s="25">
        <f t="shared" si="10"/>
        <v>0</v>
      </c>
      <c r="P167" s="25">
        <f t="shared" si="11"/>
        <v>0</v>
      </c>
      <c r="Q167" s="69"/>
    </row>
    <row r="168" spans="1:17" ht="15" customHeight="1">
      <c r="A168" s="193" t="s">
        <v>180</v>
      </c>
      <c r="B168" s="172">
        <v>483</v>
      </c>
      <c r="C168" s="302">
        <v>0.31</v>
      </c>
      <c r="D168" s="172">
        <v>29</v>
      </c>
      <c r="E168" s="302">
        <v>0.45</v>
      </c>
      <c r="F168" s="172">
        <v>2</v>
      </c>
      <c r="G168" s="302">
        <v>-0.33</v>
      </c>
      <c r="H168" s="172">
        <v>514</v>
      </c>
      <c r="I168" s="303">
        <v>0.31</v>
      </c>
      <c r="J168" s="264">
        <v>136.6</v>
      </c>
      <c r="K168" s="69">
        <v>144.3</v>
      </c>
      <c r="L168" s="135">
        <f t="shared" si="8"/>
        <v>-7.700000000000017</v>
      </c>
      <c r="M168" s="306">
        <f t="shared" si="9"/>
        <v>-5.336105336105348</v>
      </c>
      <c r="N168" s="78">
        <f>Margins!B168</f>
        <v>1500</v>
      </c>
      <c r="O168" s="25">
        <f t="shared" si="10"/>
        <v>43500</v>
      </c>
      <c r="P168" s="25">
        <f t="shared" si="11"/>
        <v>3000</v>
      </c>
      <c r="Q168" s="69"/>
    </row>
    <row r="169" spans="1:17" ht="15" customHeight="1">
      <c r="A169" s="193" t="s">
        <v>181</v>
      </c>
      <c r="B169" s="172">
        <v>55</v>
      </c>
      <c r="C169" s="302">
        <v>0.38</v>
      </c>
      <c r="D169" s="172">
        <v>0</v>
      </c>
      <c r="E169" s="302">
        <v>0</v>
      </c>
      <c r="F169" s="172">
        <v>0</v>
      </c>
      <c r="G169" s="302">
        <v>0</v>
      </c>
      <c r="H169" s="172">
        <v>55</v>
      </c>
      <c r="I169" s="303">
        <v>0.38</v>
      </c>
      <c r="J169" s="264">
        <v>288.25</v>
      </c>
      <c r="K169" s="69">
        <v>302.3</v>
      </c>
      <c r="L169" s="135">
        <f t="shared" si="8"/>
        <v>-14.050000000000011</v>
      </c>
      <c r="M169" s="306">
        <f t="shared" si="9"/>
        <v>-4.647700959311946</v>
      </c>
      <c r="N169" s="78">
        <f>Margins!B169</f>
        <v>850</v>
      </c>
      <c r="O169" s="25">
        <f t="shared" si="10"/>
        <v>0</v>
      </c>
      <c r="P169" s="25">
        <f t="shared" si="11"/>
        <v>0</v>
      </c>
      <c r="Q169" s="69"/>
    </row>
    <row r="170" spans="1:17" ht="15" customHeight="1">
      <c r="A170" s="193" t="s">
        <v>150</v>
      </c>
      <c r="B170" s="172">
        <v>5455</v>
      </c>
      <c r="C170" s="302">
        <v>0.09</v>
      </c>
      <c r="D170" s="172">
        <v>9</v>
      </c>
      <c r="E170" s="302">
        <v>3.5</v>
      </c>
      <c r="F170" s="172">
        <v>1</v>
      </c>
      <c r="G170" s="302">
        <v>-0.67</v>
      </c>
      <c r="H170" s="172">
        <v>5465</v>
      </c>
      <c r="I170" s="303">
        <v>0.09</v>
      </c>
      <c r="J170" s="264">
        <v>621.75</v>
      </c>
      <c r="K170" s="69">
        <v>660.1</v>
      </c>
      <c r="L170" s="135">
        <f t="shared" si="8"/>
        <v>-38.35000000000002</v>
      </c>
      <c r="M170" s="306">
        <f t="shared" si="9"/>
        <v>-5.809725799121349</v>
      </c>
      <c r="N170" s="78">
        <f>Margins!B170</f>
        <v>438</v>
      </c>
      <c r="O170" s="25">
        <f t="shared" si="10"/>
        <v>3942</v>
      </c>
      <c r="P170" s="25">
        <f t="shared" si="11"/>
        <v>438</v>
      </c>
      <c r="Q170" s="69"/>
    </row>
    <row r="171" spans="1:17" ht="15" customHeight="1">
      <c r="A171" s="193" t="s">
        <v>421</v>
      </c>
      <c r="B171" s="172">
        <v>487</v>
      </c>
      <c r="C171" s="302">
        <v>0.95</v>
      </c>
      <c r="D171" s="172">
        <v>1</v>
      </c>
      <c r="E171" s="302">
        <v>0</v>
      </c>
      <c r="F171" s="172">
        <v>0</v>
      </c>
      <c r="G171" s="302">
        <v>0</v>
      </c>
      <c r="H171" s="172">
        <v>488</v>
      </c>
      <c r="I171" s="303">
        <v>0.94</v>
      </c>
      <c r="J171" s="264">
        <v>169.4</v>
      </c>
      <c r="K171" s="69">
        <v>170.65</v>
      </c>
      <c r="L171" s="135">
        <f t="shared" si="8"/>
        <v>-1.25</v>
      </c>
      <c r="M171" s="306">
        <f t="shared" si="9"/>
        <v>-0.732493407559332</v>
      </c>
      <c r="N171" s="78">
        <f>Margins!B171</f>
        <v>1250</v>
      </c>
      <c r="O171" s="25">
        <f t="shared" si="10"/>
        <v>1250</v>
      </c>
      <c r="P171" s="25">
        <f t="shared" si="11"/>
        <v>0</v>
      </c>
      <c r="Q171" s="69"/>
    </row>
    <row r="172" spans="1:17" ht="15" customHeight="1">
      <c r="A172" s="193" t="s">
        <v>422</v>
      </c>
      <c r="B172" s="172">
        <v>449</v>
      </c>
      <c r="C172" s="302">
        <v>-0.34</v>
      </c>
      <c r="D172" s="172">
        <v>2</v>
      </c>
      <c r="E172" s="302">
        <v>0</v>
      </c>
      <c r="F172" s="172">
        <v>0</v>
      </c>
      <c r="G172" s="302">
        <v>0</v>
      </c>
      <c r="H172" s="172">
        <v>451</v>
      </c>
      <c r="I172" s="303">
        <v>-0.34</v>
      </c>
      <c r="J172" s="264">
        <v>207.85</v>
      </c>
      <c r="K172" s="69">
        <v>219.8</v>
      </c>
      <c r="L172" s="135">
        <f t="shared" si="8"/>
        <v>-11.950000000000017</v>
      </c>
      <c r="M172" s="306">
        <f t="shared" si="9"/>
        <v>-5.436760691537769</v>
      </c>
      <c r="N172" s="78">
        <f>Margins!B172</f>
        <v>1050</v>
      </c>
      <c r="O172" s="25">
        <f t="shared" si="10"/>
        <v>2100</v>
      </c>
      <c r="P172" s="25">
        <f t="shared" si="11"/>
        <v>0</v>
      </c>
      <c r="Q172" s="69"/>
    </row>
    <row r="173" spans="1:17" ht="15" customHeight="1">
      <c r="A173" s="193" t="s">
        <v>151</v>
      </c>
      <c r="B173" s="172">
        <v>1716</v>
      </c>
      <c r="C173" s="302">
        <v>0.95</v>
      </c>
      <c r="D173" s="172">
        <v>0</v>
      </c>
      <c r="E173" s="302">
        <v>0</v>
      </c>
      <c r="F173" s="172">
        <v>0</v>
      </c>
      <c r="G173" s="302">
        <v>0</v>
      </c>
      <c r="H173" s="172">
        <v>1716</v>
      </c>
      <c r="I173" s="303">
        <v>0.95</v>
      </c>
      <c r="J173" s="264">
        <v>905.55</v>
      </c>
      <c r="K173" s="69">
        <v>931.65</v>
      </c>
      <c r="L173" s="135">
        <f t="shared" si="8"/>
        <v>-26.100000000000023</v>
      </c>
      <c r="M173" s="306">
        <f t="shared" si="9"/>
        <v>-2.801481242956048</v>
      </c>
      <c r="N173" s="78">
        <f>Margins!B173</f>
        <v>225</v>
      </c>
      <c r="O173" s="25">
        <f t="shared" si="10"/>
        <v>0</v>
      </c>
      <c r="P173" s="25">
        <f t="shared" si="11"/>
        <v>0</v>
      </c>
      <c r="Q173" s="69"/>
    </row>
    <row r="174" spans="1:17" ht="15" customHeight="1">
      <c r="A174" s="193" t="s">
        <v>212</v>
      </c>
      <c r="B174" s="172">
        <v>374</v>
      </c>
      <c r="C174" s="302">
        <v>0.39</v>
      </c>
      <c r="D174" s="172">
        <v>0</v>
      </c>
      <c r="E174" s="302">
        <v>0</v>
      </c>
      <c r="F174" s="172">
        <v>0</v>
      </c>
      <c r="G174" s="302">
        <v>0</v>
      </c>
      <c r="H174" s="172">
        <v>374</v>
      </c>
      <c r="I174" s="303">
        <v>0.39</v>
      </c>
      <c r="J174" s="264">
        <v>401.05</v>
      </c>
      <c r="K174" s="69">
        <v>426.1</v>
      </c>
      <c r="L174" s="135">
        <f t="shared" si="8"/>
        <v>-25.05000000000001</v>
      </c>
      <c r="M174" s="306">
        <f t="shared" si="9"/>
        <v>-5.8789016662755245</v>
      </c>
      <c r="N174" s="78">
        <f>Margins!B174</f>
        <v>500</v>
      </c>
      <c r="O174" s="25">
        <f t="shared" si="10"/>
        <v>0</v>
      </c>
      <c r="P174" s="25">
        <f t="shared" si="11"/>
        <v>0</v>
      </c>
      <c r="Q174" s="69"/>
    </row>
    <row r="175" spans="1:17" ht="15" customHeight="1">
      <c r="A175" s="193" t="s">
        <v>227</v>
      </c>
      <c r="B175" s="172">
        <v>4974</v>
      </c>
      <c r="C175" s="302">
        <v>-0.18</v>
      </c>
      <c r="D175" s="172">
        <v>11</v>
      </c>
      <c r="E175" s="302">
        <v>-0.15</v>
      </c>
      <c r="F175" s="172">
        <v>3</v>
      </c>
      <c r="G175" s="302">
        <v>0</v>
      </c>
      <c r="H175" s="172">
        <v>4988</v>
      </c>
      <c r="I175" s="303">
        <v>-0.18</v>
      </c>
      <c r="J175" s="264">
        <v>1202.45</v>
      </c>
      <c r="K175" s="69">
        <v>1271.05</v>
      </c>
      <c r="L175" s="135">
        <f t="shared" si="8"/>
        <v>-68.59999999999991</v>
      </c>
      <c r="M175" s="306">
        <f t="shared" si="9"/>
        <v>-5.397112623421574</v>
      </c>
      <c r="N175" s="78">
        <f>Margins!B175</f>
        <v>200</v>
      </c>
      <c r="O175" s="25">
        <f t="shared" si="10"/>
        <v>2200</v>
      </c>
      <c r="P175" s="25">
        <f t="shared" si="11"/>
        <v>600</v>
      </c>
      <c r="Q175" s="69"/>
    </row>
    <row r="176" spans="1:17" ht="15" customHeight="1">
      <c r="A176" s="193" t="s">
        <v>91</v>
      </c>
      <c r="B176" s="172">
        <v>811</v>
      </c>
      <c r="C176" s="302">
        <v>-0.34</v>
      </c>
      <c r="D176" s="172">
        <v>39</v>
      </c>
      <c r="E176" s="302">
        <v>-0.28</v>
      </c>
      <c r="F176" s="172">
        <v>8</v>
      </c>
      <c r="G176" s="302">
        <v>-0.11</v>
      </c>
      <c r="H176" s="172">
        <v>858</v>
      </c>
      <c r="I176" s="303">
        <v>-0.33</v>
      </c>
      <c r="J176" s="264">
        <v>78.65</v>
      </c>
      <c r="K176" s="69">
        <v>83.25</v>
      </c>
      <c r="L176" s="135">
        <f t="shared" si="8"/>
        <v>-4.599999999999994</v>
      </c>
      <c r="M176" s="306">
        <f t="shared" si="9"/>
        <v>-5.525525525525519</v>
      </c>
      <c r="N176" s="78">
        <f>Margins!B176</f>
        <v>3800</v>
      </c>
      <c r="O176" s="25">
        <f t="shared" si="10"/>
        <v>148200</v>
      </c>
      <c r="P176" s="25">
        <f t="shared" si="11"/>
        <v>30400</v>
      </c>
      <c r="Q176" s="69"/>
    </row>
    <row r="177" spans="1:17" ht="15" customHeight="1">
      <c r="A177" s="193" t="s">
        <v>152</v>
      </c>
      <c r="B177" s="172">
        <v>473</v>
      </c>
      <c r="C177" s="302">
        <v>-0.49</v>
      </c>
      <c r="D177" s="172">
        <v>9</v>
      </c>
      <c r="E177" s="302">
        <v>-0.47</v>
      </c>
      <c r="F177" s="172">
        <v>0</v>
      </c>
      <c r="G177" s="302">
        <v>-1</v>
      </c>
      <c r="H177" s="172">
        <v>482</v>
      </c>
      <c r="I177" s="303">
        <v>-0.49</v>
      </c>
      <c r="J177" s="264">
        <v>250.1</v>
      </c>
      <c r="K177" s="69">
        <v>263.15</v>
      </c>
      <c r="L177" s="135">
        <f t="shared" si="8"/>
        <v>-13.049999999999983</v>
      </c>
      <c r="M177" s="306">
        <f t="shared" si="9"/>
        <v>-4.959148774463228</v>
      </c>
      <c r="N177" s="78">
        <f>Margins!B177</f>
        <v>1350</v>
      </c>
      <c r="O177" s="25">
        <f t="shared" si="10"/>
        <v>12150</v>
      </c>
      <c r="P177" s="25">
        <f t="shared" si="11"/>
        <v>0</v>
      </c>
      <c r="Q177" s="69"/>
    </row>
    <row r="178" spans="1:17" ht="15" customHeight="1">
      <c r="A178" s="193" t="s">
        <v>206</v>
      </c>
      <c r="B178" s="172">
        <v>7707</v>
      </c>
      <c r="C178" s="302">
        <v>0.03</v>
      </c>
      <c r="D178" s="172">
        <v>167</v>
      </c>
      <c r="E178" s="302">
        <v>-0.11</v>
      </c>
      <c r="F178" s="172">
        <v>23</v>
      </c>
      <c r="G178" s="302">
        <v>2.29</v>
      </c>
      <c r="H178" s="172">
        <v>7897</v>
      </c>
      <c r="I178" s="303">
        <v>0.02</v>
      </c>
      <c r="J178" s="264">
        <v>667.4</v>
      </c>
      <c r="K178" s="69">
        <v>699.4</v>
      </c>
      <c r="L178" s="135">
        <f t="shared" si="8"/>
        <v>-32</v>
      </c>
      <c r="M178" s="306">
        <f t="shared" si="9"/>
        <v>-4.575350300257364</v>
      </c>
      <c r="N178" s="78">
        <f>Margins!B178</f>
        <v>412</v>
      </c>
      <c r="O178" s="25">
        <f t="shared" si="10"/>
        <v>68804</v>
      </c>
      <c r="P178" s="25">
        <f t="shared" si="11"/>
        <v>9476</v>
      </c>
      <c r="Q178" s="69"/>
    </row>
    <row r="179" spans="1:17" ht="15" customHeight="1">
      <c r="A179" s="193" t="s">
        <v>228</v>
      </c>
      <c r="B179" s="172">
        <v>1559</v>
      </c>
      <c r="C179" s="302">
        <v>-0.2</v>
      </c>
      <c r="D179" s="172">
        <v>4</v>
      </c>
      <c r="E179" s="302">
        <v>-0.33</v>
      </c>
      <c r="F179" s="172">
        <v>1</v>
      </c>
      <c r="G179" s="302">
        <v>0</v>
      </c>
      <c r="H179" s="172">
        <v>1564</v>
      </c>
      <c r="I179" s="303">
        <v>-0.2</v>
      </c>
      <c r="J179" s="264">
        <v>700.15</v>
      </c>
      <c r="K179" s="69">
        <v>734.85</v>
      </c>
      <c r="L179" s="135">
        <f t="shared" si="8"/>
        <v>-34.700000000000045</v>
      </c>
      <c r="M179" s="306">
        <f t="shared" si="9"/>
        <v>-4.722052119480172</v>
      </c>
      <c r="N179" s="78">
        <f>Margins!B179</f>
        <v>400</v>
      </c>
      <c r="O179" s="25">
        <f t="shared" si="10"/>
        <v>1600</v>
      </c>
      <c r="P179" s="25">
        <f t="shared" si="11"/>
        <v>400</v>
      </c>
      <c r="Q179" s="69"/>
    </row>
    <row r="180" spans="1:17" ht="15" customHeight="1">
      <c r="A180" s="193" t="s">
        <v>185</v>
      </c>
      <c r="B180" s="172">
        <v>12958</v>
      </c>
      <c r="C180" s="302">
        <v>-0.22</v>
      </c>
      <c r="D180" s="172">
        <v>1009</v>
      </c>
      <c r="E180" s="302">
        <v>0.17</v>
      </c>
      <c r="F180" s="172">
        <v>173</v>
      </c>
      <c r="G180" s="302">
        <v>0.02</v>
      </c>
      <c r="H180" s="172">
        <v>14140</v>
      </c>
      <c r="I180" s="303">
        <v>-0.2</v>
      </c>
      <c r="J180" s="264">
        <v>623.75</v>
      </c>
      <c r="K180" s="69">
        <v>656.25</v>
      </c>
      <c r="L180" s="135">
        <f t="shared" si="8"/>
        <v>-32.5</v>
      </c>
      <c r="M180" s="306">
        <f t="shared" si="9"/>
        <v>-4.9523809523809526</v>
      </c>
      <c r="N180" s="78">
        <f>Margins!B180</f>
        <v>675</v>
      </c>
      <c r="O180" s="25">
        <f t="shared" si="10"/>
        <v>681075</v>
      </c>
      <c r="P180" s="25">
        <f t="shared" si="11"/>
        <v>116775</v>
      </c>
      <c r="Q180" s="69"/>
    </row>
    <row r="181" spans="1:17" ht="15" customHeight="1">
      <c r="A181" s="193" t="s">
        <v>204</v>
      </c>
      <c r="B181" s="172">
        <v>1351</v>
      </c>
      <c r="C181" s="302">
        <v>0.24</v>
      </c>
      <c r="D181" s="172">
        <v>4</v>
      </c>
      <c r="E181" s="302">
        <v>3</v>
      </c>
      <c r="F181" s="172">
        <v>0</v>
      </c>
      <c r="G181" s="302">
        <v>0</v>
      </c>
      <c r="H181" s="172">
        <v>1355</v>
      </c>
      <c r="I181" s="303">
        <v>0.24</v>
      </c>
      <c r="J181" s="264">
        <v>727.4</v>
      </c>
      <c r="K181" s="69">
        <v>770.95</v>
      </c>
      <c r="L181" s="135">
        <f t="shared" si="8"/>
        <v>-43.55000000000007</v>
      </c>
      <c r="M181" s="306">
        <f t="shared" si="9"/>
        <v>-5.648874764900456</v>
      </c>
      <c r="N181" s="78">
        <f>Margins!B181</f>
        <v>550</v>
      </c>
      <c r="O181" s="25">
        <f t="shared" si="10"/>
        <v>2200</v>
      </c>
      <c r="P181" s="25">
        <f t="shared" si="11"/>
        <v>0</v>
      </c>
      <c r="Q181" s="69"/>
    </row>
    <row r="182" spans="1:17" ht="15" customHeight="1">
      <c r="A182" s="193" t="s">
        <v>118</v>
      </c>
      <c r="B182" s="172">
        <v>7601</v>
      </c>
      <c r="C182" s="302">
        <v>0.86</v>
      </c>
      <c r="D182" s="172">
        <v>144</v>
      </c>
      <c r="E182" s="302">
        <v>0.78</v>
      </c>
      <c r="F182" s="172">
        <v>20</v>
      </c>
      <c r="G182" s="302">
        <v>1.86</v>
      </c>
      <c r="H182" s="172">
        <v>7765</v>
      </c>
      <c r="I182" s="303">
        <v>0.86</v>
      </c>
      <c r="J182" s="264">
        <v>1115.15</v>
      </c>
      <c r="K182" s="69">
        <v>1156.3</v>
      </c>
      <c r="L182" s="135">
        <f t="shared" si="8"/>
        <v>-41.149999999999864</v>
      </c>
      <c r="M182" s="306">
        <f t="shared" si="9"/>
        <v>-3.558765026377226</v>
      </c>
      <c r="N182" s="78">
        <f>Margins!B182</f>
        <v>250</v>
      </c>
      <c r="O182" s="25">
        <f t="shared" si="10"/>
        <v>36000</v>
      </c>
      <c r="P182" s="25">
        <f t="shared" si="11"/>
        <v>5000</v>
      </c>
      <c r="Q182" s="69"/>
    </row>
    <row r="183" spans="1:17" ht="15" customHeight="1">
      <c r="A183" s="193" t="s">
        <v>229</v>
      </c>
      <c r="B183" s="172">
        <v>4445</v>
      </c>
      <c r="C183" s="302">
        <v>-0.26</v>
      </c>
      <c r="D183" s="172">
        <v>2</v>
      </c>
      <c r="E183" s="302">
        <v>0</v>
      </c>
      <c r="F183" s="172">
        <v>0</v>
      </c>
      <c r="G183" s="302">
        <v>0</v>
      </c>
      <c r="H183" s="172">
        <v>4447</v>
      </c>
      <c r="I183" s="303">
        <v>-0.26</v>
      </c>
      <c r="J183" s="264">
        <v>1101.9</v>
      </c>
      <c r="K183" s="69">
        <v>1152.75</v>
      </c>
      <c r="L183" s="135">
        <f t="shared" si="8"/>
        <v>-50.84999999999991</v>
      </c>
      <c r="M183" s="306">
        <f t="shared" si="9"/>
        <v>-4.411190631099537</v>
      </c>
      <c r="N183" s="78">
        <f>Margins!B183</f>
        <v>206</v>
      </c>
      <c r="O183" s="25">
        <f t="shared" si="10"/>
        <v>412</v>
      </c>
      <c r="P183" s="25">
        <f t="shared" si="11"/>
        <v>0</v>
      </c>
      <c r="Q183" s="69"/>
    </row>
    <row r="184" spans="1:17" ht="15" customHeight="1">
      <c r="A184" s="193" t="s">
        <v>297</v>
      </c>
      <c r="B184" s="172">
        <v>221</v>
      </c>
      <c r="C184" s="302">
        <v>-0.75</v>
      </c>
      <c r="D184" s="172">
        <v>1</v>
      </c>
      <c r="E184" s="302">
        <v>-0.5</v>
      </c>
      <c r="F184" s="172">
        <v>0</v>
      </c>
      <c r="G184" s="302">
        <v>-1</v>
      </c>
      <c r="H184" s="172">
        <v>222</v>
      </c>
      <c r="I184" s="303">
        <v>-0.75</v>
      </c>
      <c r="J184" s="264">
        <v>57.9</v>
      </c>
      <c r="K184" s="69">
        <v>60.4</v>
      </c>
      <c r="L184" s="135">
        <f t="shared" si="8"/>
        <v>-2.5</v>
      </c>
      <c r="M184" s="306">
        <f t="shared" si="9"/>
        <v>-4.13907284768212</v>
      </c>
      <c r="N184" s="78">
        <f>Margins!B184</f>
        <v>7700</v>
      </c>
      <c r="O184" s="25">
        <f t="shared" si="10"/>
        <v>7700</v>
      </c>
      <c r="P184" s="25">
        <f t="shared" si="11"/>
        <v>0</v>
      </c>
      <c r="Q184" s="69"/>
    </row>
    <row r="185" spans="1:17" ht="15" customHeight="1">
      <c r="A185" s="193" t="s">
        <v>298</v>
      </c>
      <c r="B185" s="172">
        <v>2651</v>
      </c>
      <c r="C185" s="302">
        <v>-0.03</v>
      </c>
      <c r="D185" s="172">
        <v>514</v>
      </c>
      <c r="E185" s="302">
        <v>-0.39</v>
      </c>
      <c r="F185" s="172">
        <v>79</v>
      </c>
      <c r="G185" s="302">
        <v>-0.02</v>
      </c>
      <c r="H185" s="172">
        <v>3244</v>
      </c>
      <c r="I185" s="303">
        <v>-0.11</v>
      </c>
      <c r="J185" s="264">
        <v>27.15</v>
      </c>
      <c r="K185" s="69">
        <v>28.6</v>
      </c>
      <c r="L185" s="135">
        <f t="shared" si="8"/>
        <v>-1.4500000000000028</v>
      </c>
      <c r="M185" s="306">
        <f t="shared" si="9"/>
        <v>-5.06993006993008</v>
      </c>
      <c r="N185" s="78">
        <f>Margins!B185</f>
        <v>10450</v>
      </c>
      <c r="O185" s="25">
        <f t="shared" si="10"/>
        <v>5371300</v>
      </c>
      <c r="P185" s="25">
        <f t="shared" si="11"/>
        <v>825550</v>
      </c>
      <c r="Q185" s="69"/>
    </row>
    <row r="186" spans="1:17" ht="15" customHeight="1">
      <c r="A186" s="193" t="s">
        <v>173</v>
      </c>
      <c r="B186" s="172">
        <v>293</v>
      </c>
      <c r="C186" s="302">
        <v>0.79</v>
      </c>
      <c r="D186" s="172">
        <v>6</v>
      </c>
      <c r="E186" s="302">
        <v>-0.25</v>
      </c>
      <c r="F186" s="172">
        <v>0</v>
      </c>
      <c r="G186" s="302">
        <v>0</v>
      </c>
      <c r="H186" s="172">
        <v>299</v>
      </c>
      <c r="I186" s="303">
        <v>0.74</v>
      </c>
      <c r="J186" s="264">
        <v>57.1</v>
      </c>
      <c r="K186" s="69">
        <v>58.25</v>
      </c>
      <c r="L186" s="135">
        <f t="shared" si="8"/>
        <v>-1.1499999999999986</v>
      </c>
      <c r="M186" s="306">
        <f t="shared" si="9"/>
        <v>-1.9742489270386243</v>
      </c>
      <c r="N186" s="78">
        <f>Margins!B186</f>
        <v>2950</v>
      </c>
      <c r="O186" s="25">
        <f t="shared" si="10"/>
        <v>17700</v>
      </c>
      <c r="P186" s="25">
        <f t="shared" si="11"/>
        <v>0</v>
      </c>
      <c r="Q186" s="69"/>
    </row>
    <row r="187" spans="1:17" ht="15" customHeight="1">
      <c r="A187" s="193" t="s">
        <v>299</v>
      </c>
      <c r="B187" s="172">
        <v>351</v>
      </c>
      <c r="C187" s="302">
        <v>-0.34</v>
      </c>
      <c r="D187" s="172">
        <v>0</v>
      </c>
      <c r="E187" s="302">
        <v>0</v>
      </c>
      <c r="F187" s="172">
        <v>0</v>
      </c>
      <c r="G187" s="302">
        <v>0</v>
      </c>
      <c r="H187" s="172">
        <v>351</v>
      </c>
      <c r="I187" s="303">
        <v>-0.34</v>
      </c>
      <c r="J187" s="264">
        <v>903.8</v>
      </c>
      <c r="K187" s="69">
        <v>933.4</v>
      </c>
      <c r="L187" s="135">
        <f t="shared" si="8"/>
        <v>-29.600000000000023</v>
      </c>
      <c r="M187" s="306">
        <f t="shared" si="9"/>
        <v>-3.1712020569959316</v>
      </c>
      <c r="N187" s="78">
        <f>Margins!B187</f>
        <v>200</v>
      </c>
      <c r="O187" s="25">
        <f t="shared" si="10"/>
        <v>0</v>
      </c>
      <c r="P187" s="25">
        <f t="shared" si="11"/>
        <v>0</v>
      </c>
      <c r="Q187" s="69"/>
    </row>
    <row r="188" spans="1:17" ht="15" customHeight="1">
      <c r="A188" s="193" t="s">
        <v>82</v>
      </c>
      <c r="B188" s="172">
        <v>2838</v>
      </c>
      <c r="C188" s="302">
        <v>-0.46</v>
      </c>
      <c r="D188" s="172">
        <v>25</v>
      </c>
      <c r="E188" s="302">
        <v>-0.14</v>
      </c>
      <c r="F188" s="172">
        <v>1</v>
      </c>
      <c r="G188" s="302">
        <v>0</v>
      </c>
      <c r="H188" s="172">
        <v>2864</v>
      </c>
      <c r="I188" s="303">
        <v>-0.46</v>
      </c>
      <c r="J188" s="264">
        <v>142.3</v>
      </c>
      <c r="K188" s="69">
        <v>155.9</v>
      </c>
      <c r="L188" s="135">
        <f t="shared" si="8"/>
        <v>-13.599999999999994</v>
      </c>
      <c r="M188" s="306">
        <f t="shared" si="9"/>
        <v>-8.72354073123797</v>
      </c>
      <c r="N188" s="78">
        <f>Margins!B188</f>
        <v>2100</v>
      </c>
      <c r="O188" s="25">
        <f t="shared" si="10"/>
        <v>52500</v>
      </c>
      <c r="P188" s="25">
        <f t="shared" si="11"/>
        <v>2100</v>
      </c>
      <c r="Q188" s="69"/>
    </row>
    <row r="189" spans="1:17" ht="15" customHeight="1">
      <c r="A189" s="193" t="s">
        <v>423</v>
      </c>
      <c r="B189" s="172">
        <v>698</v>
      </c>
      <c r="C189" s="302">
        <v>1.77</v>
      </c>
      <c r="D189" s="172">
        <v>0</v>
      </c>
      <c r="E189" s="302">
        <v>0</v>
      </c>
      <c r="F189" s="172">
        <v>0</v>
      </c>
      <c r="G189" s="302">
        <v>0</v>
      </c>
      <c r="H189" s="172">
        <v>698</v>
      </c>
      <c r="I189" s="303">
        <v>1.77</v>
      </c>
      <c r="J189" s="264">
        <v>320.7</v>
      </c>
      <c r="K189" s="69">
        <v>308.1</v>
      </c>
      <c r="L189" s="135">
        <f t="shared" si="8"/>
        <v>12.599999999999966</v>
      </c>
      <c r="M189" s="306">
        <f t="shared" si="9"/>
        <v>4.089581304771167</v>
      </c>
      <c r="N189" s="78">
        <f>Margins!B189</f>
        <v>700</v>
      </c>
      <c r="O189" s="25">
        <f t="shared" si="10"/>
        <v>0</v>
      </c>
      <c r="P189" s="25">
        <f t="shared" si="11"/>
        <v>0</v>
      </c>
      <c r="Q189" s="69"/>
    </row>
    <row r="190" spans="1:17" ht="15" customHeight="1">
      <c r="A190" s="193" t="s">
        <v>424</v>
      </c>
      <c r="B190" s="172">
        <v>11239</v>
      </c>
      <c r="C190" s="302">
        <v>-0.07</v>
      </c>
      <c r="D190" s="172">
        <v>209</v>
      </c>
      <c r="E190" s="302">
        <v>0.11</v>
      </c>
      <c r="F190" s="172">
        <v>14</v>
      </c>
      <c r="G190" s="302">
        <v>0.17</v>
      </c>
      <c r="H190" s="172">
        <v>11462</v>
      </c>
      <c r="I190" s="303">
        <v>-0.07</v>
      </c>
      <c r="J190" s="264">
        <v>511.95</v>
      </c>
      <c r="K190" s="69">
        <v>558.8</v>
      </c>
      <c r="L190" s="135">
        <f t="shared" si="8"/>
        <v>-46.849999999999966</v>
      </c>
      <c r="M190" s="306">
        <f t="shared" si="9"/>
        <v>-8.384037222619895</v>
      </c>
      <c r="N190" s="78">
        <f>Margins!B190</f>
        <v>450</v>
      </c>
      <c r="O190" s="25">
        <f t="shared" si="10"/>
        <v>94050</v>
      </c>
      <c r="P190" s="25">
        <f t="shared" si="11"/>
        <v>6300</v>
      </c>
      <c r="Q190" s="69"/>
    </row>
    <row r="191" spans="1:17" ht="15" customHeight="1">
      <c r="A191" s="193" t="s">
        <v>153</v>
      </c>
      <c r="B191" s="172">
        <v>1322</v>
      </c>
      <c r="C191" s="302">
        <v>-0.4</v>
      </c>
      <c r="D191" s="172">
        <v>0</v>
      </c>
      <c r="E191" s="302">
        <v>-1</v>
      </c>
      <c r="F191" s="172">
        <v>0</v>
      </c>
      <c r="G191" s="302">
        <v>0</v>
      </c>
      <c r="H191" s="172">
        <v>1322</v>
      </c>
      <c r="I191" s="303">
        <v>-0.4</v>
      </c>
      <c r="J191" s="264">
        <v>618</v>
      </c>
      <c r="K191" s="69">
        <v>625.9</v>
      </c>
      <c r="L191" s="135">
        <f t="shared" si="8"/>
        <v>-7.899999999999977</v>
      </c>
      <c r="M191" s="306">
        <f t="shared" si="9"/>
        <v>-1.2621824572615399</v>
      </c>
      <c r="N191" s="78">
        <f>Margins!B191</f>
        <v>450</v>
      </c>
      <c r="O191" s="25">
        <f t="shared" si="10"/>
        <v>0</v>
      </c>
      <c r="P191" s="25">
        <f t="shared" si="11"/>
        <v>0</v>
      </c>
      <c r="Q191" s="69"/>
    </row>
    <row r="192" spans="1:17" ht="15" customHeight="1">
      <c r="A192" s="193" t="s">
        <v>154</v>
      </c>
      <c r="B192" s="172">
        <v>222</v>
      </c>
      <c r="C192" s="302">
        <v>-0.66</v>
      </c>
      <c r="D192" s="172">
        <v>3</v>
      </c>
      <c r="E192" s="302">
        <v>-0.63</v>
      </c>
      <c r="F192" s="172">
        <v>0</v>
      </c>
      <c r="G192" s="302">
        <v>0</v>
      </c>
      <c r="H192" s="172">
        <v>225</v>
      </c>
      <c r="I192" s="303">
        <v>-0.66</v>
      </c>
      <c r="J192" s="264">
        <v>51.9</v>
      </c>
      <c r="K192" s="69">
        <v>54.2</v>
      </c>
      <c r="L192" s="135">
        <f t="shared" si="8"/>
        <v>-2.3000000000000043</v>
      </c>
      <c r="M192" s="306">
        <f t="shared" si="9"/>
        <v>-4.243542435424362</v>
      </c>
      <c r="N192" s="78">
        <f>Margins!B192</f>
        <v>6900</v>
      </c>
      <c r="O192" s="25">
        <f t="shared" si="10"/>
        <v>20700</v>
      </c>
      <c r="P192" s="25">
        <f t="shared" si="11"/>
        <v>0</v>
      </c>
      <c r="Q192" s="69"/>
    </row>
    <row r="193" spans="1:17" ht="15" customHeight="1">
      <c r="A193" s="193" t="s">
        <v>300</v>
      </c>
      <c r="B193" s="172">
        <v>3501</v>
      </c>
      <c r="C193" s="302">
        <v>0.04</v>
      </c>
      <c r="D193" s="172">
        <v>47</v>
      </c>
      <c r="E193" s="302">
        <v>-0.37</v>
      </c>
      <c r="F193" s="172">
        <v>2</v>
      </c>
      <c r="G193" s="302">
        <v>0</v>
      </c>
      <c r="H193" s="172">
        <v>3550</v>
      </c>
      <c r="I193" s="303">
        <v>0.03</v>
      </c>
      <c r="J193" s="264">
        <v>134.9</v>
      </c>
      <c r="K193" s="69">
        <v>141.65</v>
      </c>
      <c r="L193" s="135">
        <f t="shared" si="8"/>
        <v>-6.75</v>
      </c>
      <c r="M193" s="306">
        <f t="shared" si="9"/>
        <v>-4.765266501941404</v>
      </c>
      <c r="N193" s="78">
        <f>Margins!B193</f>
        <v>3600</v>
      </c>
      <c r="O193" s="25">
        <f t="shared" si="10"/>
        <v>169200</v>
      </c>
      <c r="P193" s="25">
        <f t="shared" si="11"/>
        <v>7200</v>
      </c>
      <c r="Q193" s="69"/>
    </row>
    <row r="194" spans="1:17" ht="15" customHeight="1">
      <c r="A194" s="193" t="s">
        <v>155</v>
      </c>
      <c r="B194" s="172">
        <v>1216</v>
      </c>
      <c r="C194" s="302">
        <v>0.67</v>
      </c>
      <c r="D194" s="172">
        <v>0</v>
      </c>
      <c r="E194" s="302">
        <v>0</v>
      </c>
      <c r="F194" s="172">
        <v>0</v>
      </c>
      <c r="G194" s="302">
        <v>0</v>
      </c>
      <c r="H194" s="172">
        <v>1216</v>
      </c>
      <c r="I194" s="303">
        <v>0.67</v>
      </c>
      <c r="J194" s="264">
        <v>450.05</v>
      </c>
      <c r="K194" s="69">
        <v>457.2</v>
      </c>
      <c r="L194" s="135">
        <f t="shared" si="8"/>
        <v>-7.149999999999977</v>
      </c>
      <c r="M194" s="306">
        <f t="shared" si="9"/>
        <v>-1.5638670166229174</v>
      </c>
      <c r="N194" s="78">
        <f>Margins!B194</f>
        <v>525</v>
      </c>
      <c r="O194" s="25">
        <f t="shared" si="10"/>
        <v>0</v>
      </c>
      <c r="P194" s="25">
        <f t="shared" si="11"/>
        <v>0</v>
      </c>
      <c r="Q194" s="69"/>
    </row>
    <row r="195" spans="1:17" ht="15" customHeight="1">
      <c r="A195" s="193" t="s">
        <v>38</v>
      </c>
      <c r="B195" s="172">
        <v>4889</v>
      </c>
      <c r="C195" s="302">
        <v>1.22</v>
      </c>
      <c r="D195" s="172">
        <v>56</v>
      </c>
      <c r="E195" s="302">
        <v>1.8</v>
      </c>
      <c r="F195" s="172">
        <v>6</v>
      </c>
      <c r="G195" s="302">
        <v>1</v>
      </c>
      <c r="H195" s="172">
        <v>4951</v>
      </c>
      <c r="I195" s="303">
        <v>1.23</v>
      </c>
      <c r="J195" s="264">
        <v>476.55</v>
      </c>
      <c r="K195" s="69">
        <v>497.35</v>
      </c>
      <c r="L195" s="135">
        <f t="shared" si="8"/>
        <v>-20.80000000000001</v>
      </c>
      <c r="M195" s="306">
        <f t="shared" si="9"/>
        <v>-4.182165477028252</v>
      </c>
      <c r="N195" s="78">
        <f>Margins!B195</f>
        <v>600</v>
      </c>
      <c r="O195" s="25">
        <f t="shared" si="10"/>
        <v>33600</v>
      </c>
      <c r="P195" s="25">
        <f t="shared" si="11"/>
        <v>3600</v>
      </c>
      <c r="Q195" s="69"/>
    </row>
    <row r="196" spans="1:17" ht="15" customHeight="1">
      <c r="A196" s="193" t="s">
        <v>156</v>
      </c>
      <c r="B196" s="172">
        <v>278</v>
      </c>
      <c r="C196" s="302">
        <v>-0.07</v>
      </c>
      <c r="D196" s="172">
        <v>0</v>
      </c>
      <c r="E196" s="302">
        <v>0</v>
      </c>
      <c r="F196" s="172">
        <v>0</v>
      </c>
      <c r="G196" s="302">
        <v>0</v>
      </c>
      <c r="H196" s="172">
        <v>278</v>
      </c>
      <c r="I196" s="303">
        <v>-0.07</v>
      </c>
      <c r="J196" s="264">
        <v>380.1</v>
      </c>
      <c r="K196" s="69">
        <v>386.7</v>
      </c>
      <c r="L196" s="135">
        <f t="shared" si="8"/>
        <v>-6.599999999999966</v>
      </c>
      <c r="M196" s="306">
        <f t="shared" si="9"/>
        <v>-1.7067494181535987</v>
      </c>
      <c r="N196" s="78">
        <f>Margins!B196</f>
        <v>600</v>
      </c>
      <c r="O196" s="25">
        <f t="shared" si="10"/>
        <v>0</v>
      </c>
      <c r="P196" s="25">
        <f t="shared" si="11"/>
        <v>0</v>
      </c>
      <c r="Q196" s="69"/>
    </row>
    <row r="197" spans="1:17" ht="15" customHeight="1" thickBot="1">
      <c r="A197" s="323" t="s">
        <v>389</v>
      </c>
      <c r="B197" s="172">
        <v>4731</v>
      </c>
      <c r="C197" s="302">
        <v>0.49</v>
      </c>
      <c r="D197" s="172">
        <v>8</v>
      </c>
      <c r="E197" s="302">
        <v>0.6</v>
      </c>
      <c r="F197" s="172">
        <v>0</v>
      </c>
      <c r="G197" s="302">
        <v>0</v>
      </c>
      <c r="H197" s="172">
        <v>4739</v>
      </c>
      <c r="I197" s="303">
        <v>0.49</v>
      </c>
      <c r="J197" s="264">
        <v>309.45</v>
      </c>
      <c r="K197" s="69">
        <v>328.3</v>
      </c>
      <c r="L197" s="135">
        <f t="shared" si="8"/>
        <v>-18.850000000000023</v>
      </c>
      <c r="M197" s="306">
        <f t="shared" si="9"/>
        <v>-5.74169966494061</v>
      </c>
      <c r="N197" s="78">
        <f>Margins!B197</f>
        <v>700</v>
      </c>
      <c r="O197" s="25">
        <f t="shared" si="10"/>
        <v>5600</v>
      </c>
      <c r="P197" s="25">
        <f t="shared" si="11"/>
        <v>0</v>
      </c>
      <c r="Q197" s="69"/>
    </row>
    <row r="198" spans="2:17" ht="13.5" customHeight="1" hidden="1">
      <c r="B198" s="309">
        <f>SUM(B4:B197)</f>
        <v>1748350</v>
      </c>
      <c r="C198" s="310"/>
      <c r="D198" s="309">
        <f>SUM(D4:D197)</f>
        <v>212805</v>
      </c>
      <c r="E198" s="310"/>
      <c r="F198" s="309">
        <f>SUM(F4:F197)</f>
        <v>167098</v>
      </c>
      <c r="G198" s="310"/>
      <c r="H198" s="172">
        <f>SUM(H4:H197)</f>
        <v>2128253</v>
      </c>
      <c r="I198" s="310"/>
      <c r="J198" s="311">
        <v>284.7</v>
      </c>
      <c r="K198" s="69"/>
      <c r="L198" s="135"/>
      <c r="M198" s="136"/>
      <c r="N198" s="69"/>
      <c r="O198" s="25">
        <f>SUM(O4:O197)</f>
        <v>67802827</v>
      </c>
      <c r="P198" s="25">
        <f>SUM(P4:P197)</f>
        <v>17317484</v>
      </c>
      <c r="Q198" s="69"/>
    </row>
    <row r="199" spans="11:17" ht="14.25" customHeight="1">
      <c r="K199" s="69"/>
      <c r="L199" s="135"/>
      <c r="M199" s="136"/>
      <c r="N199" s="69"/>
      <c r="O199" s="69"/>
      <c r="P199" s="50">
        <f>P198/O198</f>
        <v>0.2554094683987144</v>
      </c>
      <c r="Q199" s="69"/>
    </row>
    <row r="200" spans="11:13" ht="12.75" customHeight="1">
      <c r="K200" s="69"/>
      <c r="L200" s="135"/>
      <c r="M200" s="136"/>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197"/>
  <sheetViews>
    <sheetView workbookViewId="0" topLeftCell="A1">
      <selection activeCell="F256" sqref="F256"/>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3" customFormat="1" ht="19.5" customHeight="1" thickBot="1">
      <c r="A1" s="417" t="s">
        <v>126</v>
      </c>
      <c r="B1" s="418"/>
      <c r="C1" s="418"/>
      <c r="D1" s="418"/>
      <c r="E1" s="418"/>
      <c r="F1" s="418"/>
      <c r="G1" s="418"/>
    </row>
    <row r="2" spans="1:7" s="69" customFormat="1" ht="14.25" thickBot="1">
      <c r="A2" s="134" t="s">
        <v>113</v>
      </c>
      <c r="B2" s="33" t="s">
        <v>99</v>
      </c>
      <c r="C2" s="268" t="s">
        <v>123</v>
      </c>
      <c r="D2" s="99" t="s">
        <v>124</v>
      </c>
      <c r="E2" s="130" t="s">
        <v>119</v>
      </c>
      <c r="F2" s="333" t="s">
        <v>190</v>
      </c>
      <c r="G2" s="334" t="s">
        <v>70</v>
      </c>
    </row>
    <row r="3" spans="1:7" s="69" customFormat="1" ht="13.5">
      <c r="A3" s="101" t="s">
        <v>182</v>
      </c>
      <c r="B3" s="270">
        <f>Volume!J4</f>
        <v>6637.35</v>
      </c>
      <c r="C3" s="269">
        <v>6622.4</v>
      </c>
      <c r="D3" s="263">
        <f>C3-B3</f>
        <v>-14.950000000000728</v>
      </c>
      <c r="E3" s="332">
        <f>D3/B3</f>
        <v>-0.002252404950771125</v>
      </c>
      <c r="F3" s="263">
        <v>28</v>
      </c>
      <c r="G3" s="160">
        <f aca="true" t="shared" si="0" ref="G3:G88">D3-F3</f>
        <v>-42.95000000000073</v>
      </c>
    </row>
    <row r="4" spans="1:7" s="69" customFormat="1" ht="13.5">
      <c r="A4" s="193" t="s">
        <v>455</v>
      </c>
      <c r="B4" s="272">
        <f>Volume!J5</f>
        <v>4252.2</v>
      </c>
      <c r="C4" s="2">
        <v>4226.05</v>
      </c>
      <c r="D4" s="264">
        <f aca="true" t="shared" si="1" ref="D4:D68">C4-B4</f>
        <v>-26.149999999999636</v>
      </c>
      <c r="E4" s="331">
        <f aca="true" t="shared" si="2" ref="E4:E68">D4/B4</f>
        <v>-0.006149757772447119</v>
      </c>
      <c r="F4" s="264">
        <v>22.75</v>
      </c>
      <c r="G4" s="159">
        <f t="shared" si="0"/>
        <v>-48.899999999999636</v>
      </c>
    </row>
    <row r="5" spans="1:7" s="69" customFormat="1" ht="13.5">
      <c r="A5" s="193" t="s">
        <v>74</v>
      </c>
      <c r="B5" s="272">
        <f>Volume!J6</f>
        <v>4909.3</v>
      </c>
      <c r="C5" s="2">
        <v>4882.3</v>
      </c>
      <c r="D5" s="264">
        <f t="shared" si="1"/>
        <v>-27</v>
      </c>
      <c r="E5" s="331">
        <f t="shared" si="2"/>
        <v>-0.005499765750718024</v>
      </c>
      <c r="F5" s="264">
        <v>-14.449999999999818</v>
      </c>
      <c r="G5" s="159">
        <f t="shared" si="0"/>
        <v>-12.550000000000182</v>
      </c>
    </row>
    <row r="6" spans="1:7" s="69" customFormat="1" ht="13.5">
      <c r="A6" s="193" t="s">
        <v>456</v>
      </c>
      <c r="B6" s="272">
        <f>Volume!J7</f>
        <v>8427.05</v>
      </c>
      <c r="C6" s="2">
        <v>8400.75</v>
      </c>
      <c r="D6" s="264">
        <f t="shared" si="1"/>
        <v>-26.299999999999272</v>
      </c>
      <c r="E6" s="331">
        <f t="shared" si="2"/>
        <v>-0.003120902332370079</v>
      </c>
      <c r="F6" s="264">
        <v>-0.7000000000007276</v>
      </c>
      <c r="G6" s="159">
        <f t="shared" si="0"/>
        <v>-25.599999999998545</v>
      </c>
    </row>
    <row r="7" spans="1:7" s="69" customFormat="1" ht="13.5">
      <c r="A7" s="193" t="s">
        <v>9</v>
      </c>
      <c r="B7" s="272">
        <f>Volume!J8</f>
        <v>4345.85</v>
      </c>
      <c r="C7" s="2">
        <v>4288.4</v>
      </c>
      <c r="D7" s="264">
        <f t="shared" si="1"/>
        <v>-57.45000000000073</v>
      </c>
      <c r="E7" s="331">
        <f t="shared" si="2"/>
        <v>-0.013219508266507293</v>
      </c>
      <c r="F7" s="264">
        <v>-20.700000000000728</v>
      </c>
      <c r="G7" s="159">
        <f t="shared" si="0"/>
        <v>-36.75</v>
      </c>
    </row>
    <row r="8" spans="1:7" s="69" customFormat="1" ht="13.5">
      <c r="A8" s="193" t="s">
        <v>276</v>
      </c>
      <c r="B8" s="272">
        <f>Volume!J9</f>
        <v>2896.55</v>
      </c>
      <c r="C8" s="70">
        <v>2892.8</v>
      </c>
      <c r="D8" s="264">
        <f t="shared" si="1"/>
        <v>-3.75</v>
      </c>
      <c r="E8" s="331">
        <f t="shared" si="2"/>
        <v>-0.001294643627764064</v>
      </c>
      <c r="F8" s="264">
        <v>13.849999999999909</v>
      </c>
      <c r="G8" s="159">
        <f t="shared" si="0"/>
        <v>-17.59999999999991</v>
      </c>
    </row>
    <row r="9" spans="1:10" s="69" customFormat="1" ht="13.5">
      <c r="A9" s="193" t="s">
        <v>134</v>
      </c>
      <c r="B9" s="272">
        <f>Volume!J10</f>
        <v>1079.45</v>
      </c>
      <c r="C9" s="70">
        <v>1078.75</v>
      </c>
      <c r="D9" s="264">
        <f t="shared" si="1"/>
        <v>-0.7000000000000455</v>
      </c>
      <c r="E9" s="331">
        <f t="shared" si="2"/>
        <v>-0.0006484783917736305</v>
      </c>
      <c r="F9" s="264">
        <v>-1.3999999999998636</v>
      </c>
      <c r="G9" s="159">
        <f t="shared" si="0"/>
        <v>0.6999999999998181</v>
      </c>
      <c r="H9" s="135"/>
      <c r="I9" s="136"/>
      <c r="J9" s="78"/>
    </row>
    <row r="10" spans="1:10" s="69" customFormat="1" ht="13.5">
      <c r="A10" s="193" t="s">
        <v>394</v>
      </c>
      <c r="B10" s="272">
        <f>Volume!J11</f>
        <v>1388.4</v>
      </c>
      <c r="C10" s="70">
        <v>1390.2</v>
      </c>
      <c r="D10" s="264">
        <f t="shared" si="1"/>
        <v>1.7999999999999545</v>
      </c>
      <c r="E10" s="331">
        <f t="shared" si="2"/>
        <v>0.001296456352636095</v>
      </c>
      <c r="F10" s="264">
        <v>-0.5</v>
      </c>
      <c r="G10" s="159">
        <f t="shared" si="0"/>
        <v>2.2999999999999545</v>
      </c>
      <c r="H10" s="135"/>
      <c r="I10" s="136"/>
      <c r="J10" s="78"/>
    </row>
    <row r="11" spans="1:7" s="69" customFormat="1" ht="13.5">
      <c r="A11" s="193" t="s">
        <v>0</v>
      </c>
      <c r="B11" s="272">
        <f>Volume!J12</f>
        <v>967.1</v>
      </c>
      <c r="C11" s="70">
        <v>955.15</v>
      </c>
      <c r="D11" s="264">
        <f t="shared" si="1"/>
        <v>-11.950000000000045</v>
      </c>
      <c r="E11" s="331">
        <f t="shared" si="2"/>
        <v>-0.012356529831454912</v>
      </c>
      <c r="F11" s="264">
        <v>-11.899999999999864</v>
      </c>
      <c r="G11" s="159">
        <f t="shared" si="0"/>
        <v>-0.0500000000001819</v>
      </c>
    </row>
    <row r="12" spans="1:7" s="69" customFormat="1" ht="13.5">
      <c r="A12" s="193" t="s">
        <v>395</v>
      </c>
      <c r="B12" s="272">
        <f>Volume!J13</f>
        <v>482.5</v>
      </c>
      <c r="C12" s="70">
        <v>485.4</v>
      </c>
      <c r="D12" s="264">
        <f t="shared" si="1"/>
        <v>2.8999999999999773</v>
      </c>
      <c r="E12" s="331">
        <f t="shared" si="2"/>
        <v>0.006010362694300471</v>
      </c>
      <c r="F12" s="264">
        <v>4.399999999999977</v>
      </c>
      <c r="G12" s="159">
        <f t="shared" si="0"/>
        <v>-1.5</v>
      </c>
    </row>
    <row r="13" spans="1:7" s="69" customFormat="1" ht="13.5">
      <c r="A13" s="193" t="s">
        <v>396</v>
      </c>
      <c r="B13" s="272">
        <f>Volume!J14</f>
        <v>1415.15</v>
      </c>
      <c r="C13" s="70">
        <v>1419.15</v>
      </c>
      <c r="D13" s="264">
        <f t="shared" si="1"/>
        <v>4</v>
      </c>
      <c r="E13" s="331">
        <f t="shared" si="2"/>
        <v>0.0028265554888174398</v>
      </c>
      <c r="F13" s="264">
        <v>8.099999999999909</v>
      </c>
      <c r="G13" s="159">
        <f t="shared" si="0"/>
        <v>-4.099999999999909</v>
      </c>
    </row>
    <row r="14" spans="1:7" s="69" customFormat="1" ht="13.5">
      <c r="A14" s="193" t="s">
        <v>397</v>
      </c>
      <c r="B14" s="272">
        <f>Volume!J15</f>
        <v>138.1</v>
      </c>
      <c r="C14" s="70">
        <v>137.6</v>
      </c>
      <c r="D14" s="264">
        <f t="shared" si="1"/>
        <v>-0.5</v>
      </c>
      <c r="E14" s="331">
        <f t="shared" si="2"/>
        <v>-0.003620564808110065</v>
      </c>
      <c r="F14" s="264">
        <v>0.700000000000017</v>
      </c>
      <c r="G14" s="159">
        <f t="shared" si="0"/>
        <v>-1.200000000000017</v>
      </c>
    </row>
    <row r="15" spans="1:8" s="25" customFormat="1" ht="13.5">
      <c r="A15" s="193" t="s">
        <v>135</v>
      </c>
      <c r="B15" s="272">
        <f>Volume!J16</f>
        <v>89.15</v>
      </c>
      <c r="C15" s="70">
        <v>89.65</v>
      </c>
      <c r="D15" s="264">
        <f t="shared" si="1"/>
        <v>0.5</v>
      </c>
      <c r="E15" s="331">
        <f t="shared" si="2"/>
        <v>0.005608524957936062</v>
      </c>
      <c r="F15" s="264">
        <v>0.9500000000000028</v>
      </c>
      <c r="G15" s="159">
        <f t="shared" si="0"/>
        <v>-0.45000000000000284</v>
      </c>
      <c r="H15" s="69"/>
    </row>
    <row r="16" spans="1:7" s="69" customFormat="1" ht="13.5">
      <c r="A16" s="193" t="s">
        <v>174</v>
      </c>
      <c r="B16" s="272">
        <f>Volume!J17</f>
        <v>63.4</v>
      </c>
      <c r="C16" s="70">
        <v>63.5</v>
      </c>
      <c r="D16" s="264">
        <f t="shared" si="1"/>
        <v>0.10000000000000142</v>
      </c>
      <c r="E16" s="331">
        <f t="shared" si="2"/>
        <v>0.0015772870662460793</v>
      </c>
      <c r="F16" s="264">
        <v>0.5</v>
      </c>
      <c r="G16" s="159">
        <f t="shared" si="0"/>
        <v>-0.3999999999999986</v>
      </c>
    </row>
    <row r="17" spans="1:7" s="69" customFormat="1" ht="13.5">
      <c r="A17" s="201" t="s">
        <v>486</v>
      </c>
      <c r="B17" s="272">
        <f>Volume!J18</f>
        <v>128.9</v>
      </c>
      <c r="C17" s="70">
        <v>126.65</v>
      </c>
      <c r="D17" s="264">
        <f>C17-B17</f>
        <v>-2.25</v>
      </c>
      <c r="E17" s="331">
        <f>D17/B17</f>
        <v>-0.017455391776570985</v>
      </c>
      <c r="F17" s="264">
        <v>-1.450000000000017</v>
      </c>
      <c r="G17" s="159">
        <f>D17-F17</f>
        <v>-0.799999999999983</v>
      </c>
    </row>
    <row r="18" spans="1:7" s="69" customFormat="1" ht="13.5">
      <c r="A18" s="193" t="s">
        <v>277</v>
      </c>
      <c r="B18" s="272">
        <f>Volume!J19</f>
        <v>374.65</v>
      </c>
      <c r="C18" s="70">
        <v>374.3</v>
      </c>
      <c r="D18" s="264">
        <f t="shared" si="1"/>
        <v>-0.3499999999999659</v>
      </c>
      <c r="E18" s="331">
        <f t="shared" si="2"/>
        <v>-0.000934205258240934</v>
      </c>
      <c r="F18" s="264">
        <v>3.75</v>
      </c>
      <c r="G18" s="159">
        <f t="shared" si="0"/>
        <v>-4.099999999999966</v>
      </c>
    </row>
    <row r="19" spans="1:7" s="69" customFormat="1" ht="13.5">
      <c r="A19" s="193" t="s">
        <v>75</v>
      </c>
      <c r="B19" s="272">
        <f>Volume!J20</f>
        <v>82.5</v>
      </c>
      <c r="C19" s="70">
        <v>82.9</v>
      </c>
      <c r="D19" s="264">
        <f t="shared" si="1"/>
        <v>0.4000000000000057</v>
      </c>
      <c r="E19" s="331">
        <f t="shared" si="2"/>
        <v>0.004848484848484917</v>
      </c>
      <c r="F19" s="264">
        <v>0.8999999999999915</v>
      </c>
      <c r="G19" s="159">
        <f t="shared" si="0"/>
        <v>-0.4999999999999858</v>
      </c>
    </row>
    <row r="20" spans="1:7" s="69" customFormat="1" ht="13.5">
      <c r="A20" s="193" t="s">
        <v>398</v>
      </c>
      <c r="B20" s="272">
        <f>Volume!J21</f>
        <v>256.5</v>
      </c>
      <c r="C20" s="70">
        <v>257</v>
      </c>
      <c r="D20" s="264">
        <f t="shared" si="1"/>
        <v>0.5</v>
      </c>
      <c r="E20" s="331">
        <f t="shared" si="2"/>
        <v>0.001949317738791423</v>
      </c>
      <c r="F20" s="264">
        <v>2.1000000000000227</v>
      </c>
      <c r="G20" s="159">
        <f t="shared" si="0"/>
        <v>-1.6000000000000227</v>
      </c>
    </row>
    <row r="21" spans="1:7" s="69" customFormat="1" ht="13.5">
      <c r="A21" s="193" t="s">
        <v>399</v>
      </c>
      <c r="B21" s="272">
        <f>Volume!J22</f>
        <v>727.9</v>
      </c>
      <c r="C21" s="70">
        <v>726.3</v>
      </c>
      <c r="D21" s="264">
        <f t="shared" si="1"/>
        <v>-1.6000000000000227</v>
      </c>
      <c r="E21" s="331">
        <f t="shared" si="2"/>
        <v>-0.002198104135183436</v>
      </c>
      <c r="F21" s="264">
        <v>4.649999999999977</v>
      </c>
      <c r="G21" s="159">
        <f t="shared" si="0"/>
        <v>-6.25</v>
      </c>
    </row>
    <row r="22" spans="1:7" s="69" customFormat="1" ht="13.5">
      <c r="A22" s="193" t="s">
        <v>88</v>
      </c>
      <c r="B22" s="272">
        <f>Volume!J23</f>
        <v>45.15</v>
      </c>
      <c r="C22" s="70">
        <v>45.45</v>
      </c>
      <c r="D22" s="264">
        <f t="shared" si="1"/>
        <v>0.30000000000000426</v>
      </c>
      <c r="E22" s="331">
        <f t="shared" si="2"/>
        <v>0.006644518272425344</v>
      </c>
      <c r="F22" s="264">
        <v>0.5</v>
      </c>
      <c r="G22" s="159">
        <f t="shared" si="0"/>
        <v>-0.19999999999999574</v>
      </c>
    </row>
    <row r="23" spans="1:7" s="69" customFormat="1" ht="13.5">
      <c r="A23" s="193" t="s">
        <v>136</v>
      </c>
      <c r="B23" s="272">
        <f>Volume!J24</f>
        <v>36.05</v>
      </c>
      <c r="C23" s="70">
        <v>36.35</v>
      </c>
      <c r="D23" s="264">
        <f t="shared" si="1"/>
        <v>0.30000000000000426</v>
      </c>
      <c r="E23" s="331">
        <f t="shared" si="2"/>
        <v>0.008321775312066694</v>
      </c>
      <c r="F23" s="264">
        <v>0.29999999999999716</v>
      </c>
      <c r="G23" s="159">
        <f t="shared" si="0"/>
        <v>7.105427357601002E-15</v>
      </c>
    </row>
    <row r="24" spans="1:7" s="69" customFormat="1" ht="13.5">
      <c r="A24" s="193" t="s">
        <v>157</v>
      </c>
      <c r="B24" s="272">
        <f>Volume!J25</f>
        <v>613.5</v>
      </c>
      <c r="C24" s="70">
        <v>614.85</v>
      </c>
      <c r="D24" s="264">
        <f t="shared" si="1"/>
        <v>1.3500000000000227</v>
      </c>
      <c r="E24" s="331">
        <f t="shared" si="2"/>
        <v>0.0022004889975550494</v>
      </c>
      <c r="F24" s="264">
        <v>5.800000000000068</v>
      </c>
      <c r="G24" s="159">
        <f t="shared" si="0"/>
        <v>-4.4500000000000455</v>
      </c>
    </row>
    <row r="25" spans="1:7" s="69" customFormat="1" ht="13.5">
      <c r="A25" s="193" t="s">
        <v>193</v>
      </c>
      <c r="B25" s="272">
        <f>Volume!J26</f>
        <v>2286.5</v>
      </c>
      <c r="C25" s="70">
        <v>2259.5</v>
      </c>
      <c r="D25" s="264">
        <f t="shared" si="1"/>
        <v>-27</v>
      </c>
      <c r="E25" s="331">
        <f t="shared" si="2"/>
        <v>-0.011808440848458342</v>
      </c>
      <c r="F25" s="264">
        <v>-18.75</v>
      </c>
      <c r="G25" s="159">
        <f t="shared" si="0"/>
        <v>-8.25</v>
      </c>
    </row>
    <row r="26" spans="1:7" s="69" customFormat="1" ht="13.5">
      <c r="A26" s="193" t="s">
        <v>278</v>
      </c>
      <c r="B26" s="272">
        <f>Volume!J27</f>
        <v>151.35</v>
      </c>
      <c r="C26" s="70">
        <v>152.3</v>
      </c>
      <c r="D26" s="264">
        <f t="shared" si="1"/>
        <v>0.950000000000017</v>
      </c>
      <c r="E26" s="331">
        <f t="shared" si="2"/>
        <v>0.006276841757515805</v>
      </c>
      <c r="F26" s="264">
        <v>1.75</v>
      </c>
      <c r="G26" s="159">
        <f t="shared" si="0"/>
        <v>-0.799999999999983</v>
      </c>
    </row>
    <row r="27" spans="1:7" s="14" customFormat="1" ht="13.5">
      <c r="A27" s="193" t="s">
        <v>279</v>
      </c>
      <c r="B27" s="272">
        <f>Volume!J28</f>
        <v>66.65</v>
      </c>
      <c r="C27" s="70">
        <v>67.05</v>
      </c>
      <c r="D27" s="264">
        <f t="shared" si="1"/>
        <v>0.3999999999999915</v>
      </c>
      <c r="E27" s="331">
        <f t="shared" si="2"/>
        <v>0.006001500375093645</v>
      </c>
      <c r="F27" s="264">
        <v>0.5999999999999943</v>
      </c>
      <c r="G27" s="159">
        <f t="shared" si="0"/>
        <v>-0.20000000000000284</v>
      </c>
    </row>
    <row r="28" spans="1:7" s="14" customFormat="1" ht="13.5">
      <c r="A28" s="193" t="s">
        <v>76</v>
      </c>
      <c r="B28" s="272">
        <f>Volume!J29</f>
        <v>287.2</v>
      </c>
      <c r="C28" s="70">
        <v>287.3</v>
      </c>
      <c r="D28" s="264">
        <f t="shared" si="1"/>
        <v>0.10000000000002274</v>
      </c>
      <c r="E28" s="331">
        <f t="shared" si="2"/>
        <v>0.00034818941504186193</v>
      </c>
      <c r="F28" s="264">
        <v>2.0500000000000114</v>
      </c>
      <c r="G28" s="159">
        <f t="shared" si="0"/>
        <v>-1.9499999999999886</v>
      </c>
    </row>
    <row r="29" spans="1:7" s="69" customFormat="1" ht="13.5">
      <c r="A29" s="193" t="s">
        <v>77</v>
      </c>
      <c r="B29" s="272">
        <f>Volume!J30</f>
        <v>239.4</v>
      </c>
      <c r="C29" s="70">
        <v>239.95</v>
      </c>
      <c r="D29" s="264">
        <f t="shared" si="1"/>
        <v>0.549999999999983</v>
      </c>
      <c r="E29" s="331">
        <f t="shared" si="2"/>
        <v>0.002297410192146963</v>
      </c>
      <c r="F29" s="264">
        <v>2.349999999999966</v>
      </c>
      <c r="G29" s="159">
        <f t="shared" si="0"/>
        <v>-1.799999999999983</v>
      </c>
    </row>
    <row r="30" spans="1:7" s="69" customFormat="1" ht="13.5">
      <c r="A30" s="193" t="s">
        <v>280</v>
      </c>
      <c r="B30" s="272">
        <f>Volume!J31</f>
        <v>157.4</v>
      </c>
      <c r="C30" s="70">
        <v>157.35</v>
      </c>
      <c r="D30" s="264">
        <f t="shared" si="1"/>
        <v>-0.05000000000001137</v>
      </c>
      <c r="E30" s="331">
        <f t="shared" si="2"/>
        <v>-0.0003176620076239604</v>
      </c>
      <c r="F30" s="264">
        <v>1.75</v>
      </c>
      <c r="G30" s="159">
        <f t="shared" si="0"/>
        <v>-1.8000000000000114</v>
      </c>
    </row>
    <row r="31" spans="1:7" s="69" customFormat="1" ht="13.5">
      <c r="A31" s="193" t="s">
        <v>34</v>
      </c>
      <c r="B31" s="272">
        <f>Volume!J32</f>
        <v>1635.1</v>
      </c>
      <c r="C31" s="70">
        <v>1630.5</v>
      </c>
      <c r="D31" s="264">
        <f t="shared" si="1"/>
        <v>-4.599999999999909</v>
      </c>
      <c r="E31" s="331">
        <f t="shared" si="2"/>
        <v>-0.002813283591217607</v>
      </c>
      <c r="F31" s="264">
        <v>0.75</v>
      </c>
      <c r="G31" s="159">
        <f t="shared" si="0"/>
        <v>-5.349999999999909</v>
      </c>
    </row>
    <row r="32" spans="1:7" s="69" customFormat="1" ht="13.5">
      <c r="A32" s="193" t="s">
        <v>281</v>
      </c>
      <c r="B32" s="272">
        <f>Volume!J33</f>
        <v>1215.15</v>
      </c>
      <c r="C32" s="70">
        <v>1214.7</v>
      </c>
      <c r="D32" s="264">
        <f t="shared" si="1"/>
        <v>-0.4500000000000455</v>
      </c>
      <c r="E32" s="331">
        <f t="shared" si="2"/>
        <v>-0.00037032465127765746</v>
      </c>
      <c r="F32" s="264">
        <v>8.400000000000091</v>
      </c>
      <c r="G32" s="159">
        <f t="shared" si="0"/>
        <v>-8.850000000000136</v>
      </c>
    </row>
    <row r="33" spans="1:7" s="69" customFormat="1" ht="13.5">
      <c r="A33" s="193" t="s">
        <v>137</v>
      </c>
      <c r="B33" s="272">
        <f>Volume!J34</f>
        <v>274.65</v>
      </c>
      <c r="C33" s="70">
        <v>274.9</v>
      </c>
      <c r="D33" s="264">
        <f t="shared" si="1"/>
        <v>0.25</v>
      </c>
      <c r="E33" s="331">
        <f t="shared" si="2"/>
        <v>0.0009102494083378847</v>
      </c>
      <c r="F33" s="264">
        <v>2.6499999999999773</v>
      </c>
      <c r="G33" s="159">
        <f t="shared" si="0"/>
        <v>-2.3999999999999773</v>
      </c>
    </row>
    <row r="34" spans="1:7" s="69" customFormat="1" ht="13.5">
      <c r="A34" s="193" t="s">
        <v>230</v>
      </c>
      <c r="B34" s="272">
        <f>Volume!J35</f>
        <v>862.9</v>
      </c>
      <c r="C34" s="70">
        <v>850</v>
      </c>
      <c r="D34" s="264">
        <f t="shared" si="1"/>
        <v>-12.899999999999977</v>
      </c>
      <c r="E34" s="331">
        <f t="shared" si="2"/>
        <v>-0.014949588596592858</v>
      </c>
      <c r="F34" s="264">
        <v>-8.149999999999977</v>
      </c>
      <c r="G34" s="159">
        <f t="shared" si="0"/>
        <v>-4.75</v>
      </c>
    </row>
    <row r="35" spans="1:7" s="69" customFormat="1" ht="13.5">
      <c r="A35" s="193" t="s">
        <v>1</v>
      </c>
      <c r="B35" s="272">
        <f>Volume!J36</f>
        <v>1666.15</v>
      </c>
      <c r="C35" s="70">
        <v>1652.95</v>
      </c>
      <c r="D35" s="264">
        <f t="shared" si="1"/>
        <v>-13.200000000000045</v>
      </c>
      <c r="E35" s="331">
        <f t="shared" si="2"/>
        <v>-0.007922455961348045</v>
      </c>
      <c r="F35" s="264">
        <v>-0.900000000000091</v>
      </c>
      <c r="G35" s="159">
        <f t="shared" si="0"/>
        <v>-12.299999999999955</v>
      </c>
    </row>
    <row r="36" spans="1:7" s="69" customFormat="1" ht="13.5">
      <c r="A36" s="193" t="s">
        <v>158</v>
      </c>
      <c r="B36" s="272">
        <f>Volume!J37</f>
        <v>131.85</v>
      </c>
      <c r="C36" s="70">
        <v>131.65</v>
      </c>
      <c r="D36" s="264">
        <f t="shared" si="1"/>
        <v>-0.19999999999998863</v>
      </c>
      <c r="E36" s="331">
        <f t="shared" si="2"/>
        <v>-0.0015168752370116696</v>
      </c>
      <c r="F36" s="264">
        <v>0.5</v>
      </c>
      <c r="G36" s="159">
        <f t="shared" si="0"/>
        <v>-0.6999999999999886</v>
      </c>
    </row>
    <row r="37" spans="1:7" s="69" customFormat="1" ht="13.5">
      <c r="A37" s="193" t="s">
        <v>400</v>
      </c>
      <c r="B37" s="272">
        <f>Volume!J38</f>
        <v>33.5</v>
      </c>
      <c r="C37" s="70">
        <v>33.7</v>
      </c>
      <c r="D37" s="264">
        <f t="shared" si="1"/>
        <v>0.20000000000000284</v>
      </c>
      <c r="E37" s="331">
        <f t="shared" si="2"/>
        <v>0.005970149253731428</v>
      </c>
      <c r="F37" s="264">
        <v>0.45000000000000284</v>
      </c>
      <c r="G37" s="159">
        <f t="shared" si="0"/>
        <v>-0.25</v>
      </c>
    </row>
    <row r="38" spans="1:7" s="69" customFormat="1" ht="13.5">
      <c r="A38" s="193" t="s">
        <v>401</v>
      </c>
      <c r="B38" s="272">
        <f>Volume!J39</f>
        <v>255.45</v>
      </c>
      <c r="C38" s="70">
        <v>255.9</v>
      </c>
      <c r="D38" s="264">
        <f t="shared" si="1"/>
        <v>0.45000000000001705</v>
      </c>
      <c r="E38" s="331">
        <f t="shared" si="2"/>
        <v>0.0017615971814445765</v>
      </c>
      <c r="F38" s="264">
        <v>1.75</v>
      </c>
      <c r="G38" s="159">
        <f t="shared" si="0"/>
        <v>-1.299999999999983</v>
      </c>
    </row>
    <row r="39" spans="1:7" s="69" customFormat="1" ht="13.5">
      <c r="A39" s="193" t="s">
        <v>282</v>
      </c>
      <c r="B39" s="272">
        <f>Volume!J40</f>
        <v>564.4</v>
      </c>
      <c r="C39" s="70">
        <v>566.65</v>
      </c>
      <c r="D39" s="264">
        <f t="shared" si="1"/>
        <v>2.25</v>
      </c>
      <c r="E39" s="331">
        <f t="shared" si="2"/>
        <v>0.003986534372785259</v>
      </c>
      <c r="F39" s="264">
        <v>6.75</v>
      </c>
      <c r="G39" s="159">
        <f t="shared" si="0"/>
        <v>-4.5</v>
      </c>
    </row>
    <row r="40" spans="1:7" s="69" customFormat="1" ht="13.5">
      <c r="A40" s="193" t="s">
        <v>159</v>
      </c>
      <c r="B40" s="272">
        <f>Volume!J41</f>
        <v>51</v>
      </c>
      <c r="C40" s="70">
        <v>47.45</v>
      </c>
      <c r="D40" s="264">
        <f t="shared" si="1"/>
        <v>-3.549999999999997</v>
      </c>
      <c r="E40" s="331">
        <f t="shared" si="2"/>
        <v>-0.06960784313725485</v>
      </c>
      <c r="F40" s="264">
        <v>-3.2</v>
      </c>
      <c r="G40" s="159">
        <f t="shared" si="0"/>
        <v>-0.349999999999997</v>
      </c>
    </row>
    <row r="41" spans="1:7" s="69" customFormat="1" ht="13.5">
      <c r="A41" s="193" t="s">
        <v>2</v>
      </c>
      <c r="B41" s="272">
        <f>Volume!J42</f>
        <v>307.8</v>
      </c>
      <c r="C41" s="70">
        <v>305.25</v>
      </c>
      <c r="D41" s="264">
        <f t="shared" si="1"/>
        <v>-2.5500000000000114</v>
      </c>
      <c r="E41" s="331">
        <f t="shared" si="2"/>
        <v>-0.008284600389863584</v>
      </c>
      <c r="F41" s="264">
        <v>-1.1000000000000227</v>
      </c>
      <c r="G41" s="159">
        <f t="shared" si="0"/>
        <v>-1.4499999999999886</v>
      </c>
    </row>
    <row r="42" spans="1:7" s="69" customFormat="1" ht="13.5">
      <c r="A42" s="193" t="s">
        <v>402</v>
      </c>
      <c r="B42" s="272">
        <f>Volume!J43</f>
        <v>198</v>
      </c>
      <c r="C42" s="70">
        <v>198.65</v>
      </c>
      <c r="D42" s="264">
        <f t="shared" si="1"/>
        <v>0.6500000000000057</v>
      </c>
      <c r="E42" s="331">
        <f t="shared" si="2"/>
        <v>0.0032828282828283113</v>
      </c>
      <c r="F42" s="264">
        <v>2</v>
      </c>
      <c r="G42" s="159">
        <f t="shared" si="0"/>
        <v>-1.3499999999999943</v>
      </c>
    </row>
    <row r="43" spans="1:7" s="69" customFormat="1" ht="13.5">
      <c r="A43" s="193" t="s">
        <v>386</v>
      </c>
      <c r="B43" s="272">
        <f>Volume!J44</f>
        <v>141.45</v>
      </c>
      <c r="C43" s="70">
        <v>141.5</v>
      </c>
      <c r="D43" s="264">
        <f t="shared" si="1"/>
        <v>0.05000000000001137</v>
      </c>
      <c r="E43" s="331">
        <f t="shared" si="2"/>
        <v>0.0003534817956876025</v>
      </c>
      <c r="F43" s="264">
        <v>1</v>
      </c>
      <c r="G43" s="159">
        <f t="shared" si="0"/>
        <v>-0.9499999999999886</v>
      </c>
    </row>
    <row r="44" spans="1:7" s="69" customFormat="1" ht="13.5">
      <c r="A44" s="193" t="s">
        <v>78</v>
      </c>
      <c r="B44" s="272">
        <f>Volume!J45</f>
        <v>249.15</v>
      </c>
      <c r="C44" s="70">
        <v>249.2</v>
      </c>
      <c r="D44" s="264">
        <f t="shared" si="1"/>
        <v>0.04999999999998295</v>
      </c>
      <c r="E44" s="331">
        <f t="shared" si="2"/>
        <v>0.00020068231988754946</v>
      </c>
      <c r="F44" s="264">
        <v>1.4499999999999886</v>
      </c>
      <c r="G44" s="159">
        <f t="shared" si="0"/>
        <v>-1.4000000000000057</v>
      </c>
    </row>
    <row r="45" spans="1:7" s="69" customFormat="1" ht="13.5">
      <c r="A45" s="193" t="s">
        <v>138</v>
      </c>
      <c r="B45" s="272">
        <f>Volume!J46</f>
        <v>700.15</v>
      </c>
      <c r="C45" s="70">
        <v>701.9</v>
      </c>
      <c r="D45" s="264">
        <f t="shared" si="1"/>
        <v>1.75</v>
      </c>
      <c r="E45" s="331">
        <f t="shared" si="2"/>
        <v>0.0024994644004856102</v>
      </c>
      <c r="F45" s="264">
        <v>6.4500000000000455</v>
      </c>
      <c r="G45" s="159">
        <f t="shared" si="0"/>
        <v>-4.7000000000000455</v>
      </c>
    </row>
    <row r="46" spans="1:7" s="69" customFormat="1" ht="13.5">
      <c r="A46" s="193" t="s">
        <v>160</v>
      </c>
      <c r="B46" s="272">
        <f>Volume!J47</f>
        <v>447.3</v>
      </c>
      <c r="C46" s="70">
        <v>450.7</v>
      </c>
      <c r="D46" s="264">
        <f t="shared" si="1"/>
        <v>3.3999999999999773</v>
      </c>
      <c r="E46" s="331">
        <f t="shared" si="2"/>
        <v>0.007601162530739945</v>
      </c>
      <c r="F46" s="264">
        <v>5.099999999999966</v>
      </c>
      <c r="G46" s="159">
        <f t="shared" si="0"/>
        <v>-1.6999999999999886</v>
      </c>
    </row>
    <row r="47" spans="1:7" s="69" customFormat="1" ht="13.5">
      <c r="A47" s="193" t="s">
        <v>161</v>
      </c>
      <c r="B47" s="272">
        <f>Volume!J48</f>
        <v>33.85</v>
      </c>
      <c r="C47" s="70">
        <v>34</v>
      </c>
      <c r="D47" s="264">
        <f t="shared" si="1"/>
        <v>0.14999999999999858</v>
      </c>
      <c r="E47" s="331">
        <f t="shared" si="2"/>
        <v>0.004431314623338215</v>
      </c>
      <c r="F47" s="264">
        <v>0.5</v>
      </c>
      <c r="G47" s="159">
        <f t="shared" si="0"/>
        <v>-0.3500000000000014</v>
      </c>
    </row>
    <row r="48" spans="1:7" s="69" customFormat="1" ht="13.5">
      <c r="A48" s="193" t="s">
        <v>387</v>
      </c>
      <c r="B48" s="272">
        <f>Volume!J49</f>
        <v>273.55</v>
      </c>
      <c r="C48" s="70">
        <v>261.25</v>
      </c>
      <c r="D48" s="264">
        <f t="shared" si="1"/>
        <v>-12.300000000000011</v>
      </c>
      <c r="E48" s="331">
        <f t="shared" si="2"/>
        <v>-0.04496435752147692</v>
      </c>
      <c r="F48" s="264">
        <v>-10.8</v>
      </c>
      <c r="G48" s="159">
        <f t="shared" si="0"/>
        <v>-1.5000000000000107</v>
      </c>
    </row>
    <row r="49" spans="1:8" s="25" customFormat="1" ht="13.5">
      <c r="A49" s="193" t="s">
        <v>3</v>
      </c>
      <c r="B49" s="272">
        <f>Volume!J50</f>
        <v>185.45</v>
      </c>
      <c r="C49" s="70">
        <v>183.8</v>
      </c>
      <c r="D49" s="264">
        <f t="shared" si="1"/>
        <v>-1.6499999999999773</v>
      </c>
      <c r="E49" s="331">
        <f t="shared" si="2"/>
        <v>-0.008897276894041399</v>
      </c>
      <c r="F49" s="264">
        <v>-0.75</v>
      </c>
      <c r="G49" s="159">
        <f t="shared" si="0"/>
        <v>-0.8999999999999773</v>
      </c>
      <c r="H49" s="69"/>
    </row>
    <row r="50" spans="1:7" s="69" customFormat="1" ht="13.5">
      <c r="A50" s="193" t="s">
        <v>216</v>
      </c>
      <c r="B50" s="272">
        <f>Volume!J51</f>
        <v>393.5</v>
      </c>
      <c r="C50" s="70">
        <v>393.4</v>
      </c>
      <c r="D50" s="264">
        <f t="shared" si="1"/>
        <v>-0.10000000000002274</v>
      </c>
      <c r="E50" s="331">
        <f t="shared" si="2"/>
        <v>-0.0002541296060991683</v>
      </c>
      <c r="F50" s="264">
        <v>3.5499999999999545</v>
      </c>
      <c r="G50" s="159">
        <f t="shared" si="0"/>
        <v>-3.6499999999999773</v>
      </c>
    </row>
    <row r="51" spans="1:7" s="69" customFormat="1" ht="13.5">
      <c r="A51" s="193" t="s">
        <v>162</v>
      </c>
      <c r="B51" s="272">
        <f>Volume!J52</f>
        <v>353.2</v>
      </c>
      <c r="C51" s="70">
        <v>354.25</v>
      </c>
      <c r="D51" s="264">
        <f t="shared" si="1"/>
        <v>1.0500000000000114</v>
      </c>
      <c r="E51" s="331">
        <f t="shared" si="2"/>
        <v>0.0029728199320498624</v>
      </c>
      <c r="F51" s="264">
        <v>0.9499999999999886</v>
      </c>
      <c r="G51" s="159">
        <f t="shared" si="0"/>
        <v>0.10000000000002274</v>
      </c>
    </row>
    <row r="52" spans="1:7" s="69" customFormat="1" ht="13.5">
      <c r="A52" s="193" t="s">
        <v>283</v>
      </c>
      <c r="B52" s="272">
        <f>Volume!J53</f>
        <v>274</v>
      </c>
      <c r="C52" s="70">
        <v>273.05</v>
      </c>
      <c r="D52" s="264">
        <f t="shared" si="1"/>
        <v>-0.9499999999999886</v>
      </c>
      <c r="E52" s="331">
        <f t="shared" si="2"/>
        <v>-0.0034671532846714914</v>
      </c>
      <c r="F52" s="264">
        <v>-2.1999999999999886</v>
      </c>
      <c r="G52" s="159">
        <f t="shared" si="0"/>
        <v>1.25</v>
      </c>
    </row>
    <row r="53" spans="1:7" s="69" customFormat="1" ht="13.5">
      <c r="A53" s="193" t="s">
        <v>183</v>
      </c>
      <c r="B53" s="272">
        <f>Volume!J54</f>
        <v>378.95</v>
      </c>
      <c r="C53" s="70">
        <v>375.7</v>
      </c>
      <c r="D53" s="264">
        <f t="shared" si="1"/>
        <v>-3.25</v>
      </c>
      <c r="E53" s="331">
        <f t="shared" si="2"/>
        <v>-0.008576329331046312</v>
      </c>
      <c r="F53" s="264">
        <v>0.30000000000001137</v>
      </c>
      <c r="G53" s="159">
        <f t="shared" si="0"/>
        <v>-3.5500000000000114</v>
      </c>
    </row>
    <row r="54" spans="1:7" s="69" customFormat="1" ht="13.5">
      <c r="A54" s="193" t="s">
        <v>217</v>
      </c>
      <c r="B54" s="272">
        <f>Volume!J55</f>
        <v>100.3</v>
      </c>
      <c r="C54" s="70">
        <v>95.2</v>
      </c>
      <c r="D54" s="264">
        <f t="shared" si="1"/>
        <v>-5.099999999999994</v>
      </c>
      <c r="E54" s="331">
        <f t="shared" si="2"/>
        <v>-0.05084745762711859</v>
      </c>
      <c r="F54" s="264">
        <v>-4.95</v>
      </c>
      <c r="G54" s="159">
        <f t="shared" si="0"/>
        <v>-0.14999999999999414</v>
      </c>
    </row>
    <row r="55" spans="1:7" s="69" customFormat="1" ht="13.5">
      <c r="A55" s="193" t="s">
        <v>403</v>
      </c>
      <c r="B55" s="272">
        <f>Volume!J56</f>
        <v>50.75</v>
      </c>
      <c r="C55" s="70">
        <v>50.85</v>
      </c>
      <c r="D55" s="264">
        <f t="shared" si="1"/>
        <v>0.10000000000000142</v>
      </c>
      <c r="E55" s="331">
        <f t="shared" si="2"/>
        <v>0.0019704433497537226</v>
      </c>
      <c r="F55" s="264">
        <v>0.5499999999999972</v>
      </c>
      <c r="G55" s="159">
        <f t="shared" si="0"/>
        <v>-0.44999999999999574</v>
      </c>
    </row>
    <row r="56" spans="1:7" s="69" customFormat="1" ht="13.5">
      <c r="A56" s="193" t="s">
        <v>163</v>
      </c>
      <c r="B56" s="272">
        <f>Volume!J57</f>
        <v>6393.4</v>
      </c>
      <c r="C56" s="70">
        <v>6408.05</v>
      </c>
      <c r="D56" s="264">
        <f t="shared" si="1"/>
        <v>14.650000000000546</v>
      </c>
      <c r="E56" s="331">
        <f t="shared" si="2"/>
        <v>0.0022914255325805592</v>
      </c>
      <c r="F56" s="264">
        <v>33.149999999999636</v>
      </c>
      <c r="G56" s="159">
        <f t="shared" si="0"/>
        <v>-18.49999999999909</v>
      </c>
    </row>
    <row r="57" spans="1:7" s="69" customFormat="1" ht="13.5">
      <c r="A57" s="193" t="s">
        <v>475</v>
      </c>
      <c r="B57" s="272">
        <f>Volume!J58</f>
        <v>585.15</v>
      </c>
      <c r="C57" s="70">
        <v>585.25</v>
      </c>
      <c r="D57" s="264">
        <f t="shared" si="1"/>
        <v>0.10000000000002274</v>
      </c>
      <c r="E57" s="331">
        <f t="shared" si="2"/>
        <v>0.00017089635136293728</v>
      </c>
      <c r="F57" s="264">
        <v>4.5499999999999545</v>
      </c>
      <c r="G57" s="159">
        <f t="shared" si="0"/>
        <v>-4.449999999999932</v>
      </c>
    </row>
    <row r="58" spans="1:7" s="69" customFormat="1" ht="13.5">
      <c r="A58" s="193" t="s">
        <v>194</v>
      </c>
      <c r="B58" s="272">
        <f>Volume!J59</f>
        <v>622.75</v>
      </c>
      <c r="C58" s="70">
        <v>623.05</v>
      </c>
      <c r="D58" s="264">
        <f t="shared" si="1"/>
        <v>0.2999999999999545</v>
      </c>
      <c r="E58" s="331">
        <f t="shared" si="2"/>
        <v>0.0004817342432757198</v>
      </c>
      <c r="F58" s="264">
        <v>5.350000000000023</v>
      </c>
      <c r="G58" s="159">
        <f t="shared" si="0"/>
        <v>-5.050000000000068</v>
      </c>
    </row>
    <row r="59" spans="1:7" s="69" customFormat="1" ht="13.5">
      <c r="A59" s="193" t="s">
        <v>404</v>
      </c>
      <c r="B59" s="272">
        <f>Volume!J60</f>
        <v>2345.8</v>
      </c>
      <c r="C59" s="70">
        <v>2294.4</v>
      </c>
      <c r="D59" s="264">
        <f t="shared" si="1"/>
        <v>-51.40000000000009</v>
      </c>
      <c r="E59" s="331">
        <f t="shared" si="2"/>
        <v>-0.021911501406769583</v>
      </c>
      <c r="F59" s="264">
        <v>1.0499999999997272</v>
      </c>
      <c r="G59" s="159">
        <f t="shared" si="0"/>
        <v>-52.44999999999982</v>
      </c>
    </row>
    <row r="60" spans="1:7" s="69" customFormat="1" ht="13.5">
      <c r="A60" s="193" t="s">
        <v>405</v>
      </c>
      <c r="B60" s="272">
        <f>Volume!J61</f>
        <v>1006.5</v>
      </c>
      <c r="C60" s="70">
        <v>1007.35</v>
      </c>
      <c r="D60" s="264">
        <f t="shared" si="1"/>
        <v>0.8500000000000227</v>
      </c>
      <c r="E60" s="331">
        <f t="shared" si="2"/>
        <v>0.0008445106805762769</v>
      </c>
      <c r="F60" s="264">
        <v>7.75</v>
      </c>
      <c r="G60" s="159">
        <f t="shared" si="0"/>
        <v>-6.899999999999977</v>
      </c>
    </row>
    <row r="61" spans="1:7" s="69" customFormat="1" ht="13.5">
      <c r="A61" s="193" t="s">
        <v>218</v>
      </c>
      <c r="B61" s="272">
        <f>Volume!J62</f>
        <v>96</v>
      </c>
      <c r="C61" s="70">
        <v>96.4</v>
      </c>
      <c r="D61" s="264">
        <f t="shared" si="1"/>
        <v>0.4000000000000057</v>
      </c>
      <c r="E61" s="331">
        <f t="shared" si="2"/>
        <v>0.004166666666666726</v>
      </c>
      <c r="F61" s="264">
        <v>1.3</v>
      </c>
      <c r="G61" s="159">
        <f t="shared" si="0"/>
        <v>-0.8999999999999944</v>
      </c>
    </row>
    <row r="62" spans="1:7" s="69" customFormat="1" ht="13.5">
      <c r="A62" s="193" t="s">
        <v>164</v>
      </c>
      <c r="B62" s="272">
        <f>Volume!J63</f>
        <v>50.7</v>
      </c>
      <c r="C62" s="70">
        <v>51.05</v>
      </c>
      <c r="D62" s="264">
        <f t="shared" si="1"/>
        <v>0.3499999999999943</v>
      </c>
      <c r="E62" s="331">
        <f t="shared" si="2"/>
        <v>0.006903353057199099</v>
      </c>
      <c r="F62" s="264">
        <v>0.5499999999999972</v>
      </c>
      <c r="G62" s="159">
        <f t="shared" si="0"/>
        <v>-0.20000000000000284</v>
      </c>
    </row>
    <row r="63" spans="1:7" s="69" customFormat="1" ht="13.5">
      <c r="A63" s="193" t="s">
        <v>165</v>
      </c>
      <c r="B63" s="272">
        <f>Volume!J64</f>
        <v>350</v>
      </c>
      <c r="C63" s="70">
        <v>343.6</v>
      </c>
      <c r="D63" s="264">
        <f t="shared" si="1"/>
        <v>-6.399999999999977</v>
      </c>
      <c r="E63" s="331">
        <f t="shared" si="2"/>
        <v>-0.01828571428571422</v>
      </c>
      <c r="F63" s="264">
        <v>-4.449999999999989</v>
      </c>
      <c r="G63" s="159">
        <f t="shared" si="0"/>
        <v>-1.9499999999999886</v>
      </c>
    </row>
    <row r="64" spans="1:7" s="69" customFormat="1" ht="13.5">
      <c r="A64" s="193" t="s">
        <v>406</v>
      </c>
      <c r="B64" s="272">
        <f>Volume!J65</f>
        <v>2399.5</v>
      </c>
      <c r="C64" s="70">
        <v>2401.15</v>
      </c>
      <c r="D64" s="264">
        <f t="shared" si="1"/>
        <v>1.650000000000091</v>
      </c>
      <c r="E64" s="331">
        <f t="shared" si="2"/>
        <v>0.0006876432590123321</v>
      </c>
      <c r="F64" s="264">
        <v>26.950000000000273</v>
      </c>
      <c r="G64" s="159">
        <f t="shared" si="0"/>
        <v>-25.300000000000182</v>
      </c>
    </row>
    <row r="65" spans="1:7" s="69" customFormat="1" ht="13.5">
      <c r="A65" s="193" t="s">
        <v>89</v>
      </c>
      <c r="B65" s="272">
        <f>Volume!J66</f>
        <v>325.65</v>
      </c>
      <c r="C65" s="70">
        <v>308.8</v>
      </c>
      <c r="D65" s="264">
        <f t="shared" si="1"/>
        <v>-16.849999999999966</v>
      </c>
      <c r="E65" s="331">
        <f t="shared" si="2"/>
        <v>-0.051742668509135475</v>
      </c>
      <c r="F65" s="264">
        <v>-4.699999999999989</v>
      </c>
      <c r="G65" s="159">
        <f t="shared" si="0"/>
        <v>-12.149999999999977</v>
      </c>
    </row>
    <row r="66" spans="1:7" s="69" customFormat="1" ht="13.5">
      <c r="A66" s="193" t="s">
        <v>284</v>
      </c>
      <c r="B66" s="272">
        <f>Volume!J67</f>
        <v>172.1</v>
      </c>
      <c r="C66" s="70">
        <v>172.15</v>
      </c>
      <c r="D66" s="264">
        <f t="shared" si="1"/>
        <v>0.05000000000001137</v>
      </c>
      <c r="E66" s="331">
        <f t="shared" si="2"/>
        <v>0.00029052876234753847</v>
      </c>
      <c r="F66" s="264">
        <v>1.1499999999999773</v>
      </c>
      <c r="G66" s="159">
        <f t="shared" si="0"/>
        <v>-1.099999999999966</v>
      </c>
    </row>
    <row r="67" spans="1:7" s="69" customFormat="1" ht="13.5">
      <c r="A67" s="193" t="s">
        <v>407</v>
      </c>
      <c r="B67" s="272">
        <f>Volume!J68</f>
        <v>553.25</v>
      </c>
      <c r="C67" s="70">
        <v>552.8</v>
      </c>
      <c r="D67" s="264">
        <f t="shared" si="1"/>
        <v>-0.4500000000000455</v>
      </c>
      <c r="E67" s="331">
        <f t="shared" si="2"/>
        <v>-0.0008133755083597749</v>
      </c>
      <c r="F67" s="264">
        <v>4.850000000000023</v>
      </c>
      <c r="G67" s="159">
        <f t="shared" si="0"/>
        <v>-5.300000000000068</v>
      </c>
    </row>
    <row r="68" spans="1:7" s="69" customFormat="1" ht="13.5">
      <c r="A68" s="193" t="s">
        <v>269</v>
      </c>
      <c r="B68" s="272">
        <f>Volume!J69</f>
        <v>330</v>
      </c>
      <c r="C68" s="70">
        <v>329.6</v>
      </c>
      <c r="D68" s="264">
        <f t="shared" si="1"/>
        <v>-0.39999999999997726</v>
      </c>
      <c r="E68" s="331">
        <f t="shared" si="2"/>
        <v>-0.0012121212121211432</v>
      </c>
      <c r="F68" s="264">
        <v>2.1499999999999773</v>
      </c>
      <c r="G68" s="159">
        <f t="shared" si="0"/>
        <v>-2.5499999999999545</v>
      </c>
    </row>
    <row r="69" spans="1:7" s="69" customFormat="1" ht="13.5">
      <c r="A69" s="193" t="s">
        <v>219</v>
      </c>
      <c r="B69" s="272">
        <f>Volume!J70</f>
        <v>1107.35</v>
      </c>
      <c r="C69" s="70">
        <v>1051.15</v>
      </c>
      <c r="D69" s="264">
        <f aca="true" t="shared" si="3" ref="D69:D131">C69-B69</f>
        <v>-56.19999999999982</v>
      </c>
      <c r="E69" s="331">
        <f aca="true" t="shared" si="4" ref="E69:E131">D69/B69</f>
        <v>-0.05075179482548411</v>
      </c>
      <c r="F69" s="264">
        <v>-13.600000000000136</v>
      </c>
      <c r="G69" s="159">
        <f t="shared" si="0"/>
        <v>-42.59999999999968</v>
      </c>
    </row>
    <row r="70" spans="1:7" s="69" customFormat="1" ht="13.5">
      <c r="A70" s="193" t="s">
        <v>231</v>
      </c>
      <c r="B70" s="272">
        <f>Volume!J71</f>
        <v>756.6</v>
      </c>
      <c r="C70" s="70">
        <v>758.9</v>
      </c>
      <c r="D70" s="264">
        <f t="shared" si="3"/>
        <v>2.2999999999999545</v>
      </c>
      <c r="E70" s="331">
        <f t="shared" si="4"/>
        <v>0.0030399154110493714</v>
      </c>
      <c r="F70" s="264">
        <v>8</v>
      </c>
      <c r="G70" s="159">
        <f t="shared" si="0"/>
        <v>-5.7000000000000455</v>
      </c>
    </row>
    <row r="71" spans="1:7" s="69" customFormat="1" ht="13.5">
      <c r="A71" s="193" t="s">
        <v>166</v>
      </c>
      <c r="B71" s="272">
        <f>Volume!J72</f>
        <v>128</v>
      </c>
      <c r="C71" s="70">
        <v>124.2</v>
      </c>
      <c r="D71" s="264">
        <f t="shared" si="3"/>
        <v>-3.799999999999997</v>
      </c>
      <c r="E71" s="331">
        <f t="shared" si="4"/>
        <v>-0.029687499999999978</v>
      </c>
      <c r="F71" s="264">
        <v>-3.0500000000000114</v>
      </c>
      <c r="G71" s="159">
        <f t="shared" si="0"/>
        <v>-0.7499999999999858</v>
      </c>
    </row>
    <row r="72" spans="1:7" s="69" customFormat="1" ht="13.5">
      <c r="A72" s="193" t="s">
        <v>220</v>
      </c>
      <c r="B72" s="272">
        <f>Volume!J73</f>
        <v>2845.75</v>
      </c>
      <c r="C72" s="70">
        <v>2841.55</v>
      </c>
      <c r="D72" s="264">
        <f t="shared" si="3"/>
        <v>-4.199999999999818</v>
      </c>
      <c r="E72" s="331">
        <f t="shared" si="4"/>
        <v>-0.0014758850918035029</v>
      </c>
      <c r="F72" s="264">
        <v>16.799999999999727</v>
      </c>
      <c r="G72" s="159">
        <f t="shared" si="0"/>
        <v>-20.999999999999545</v>
      </c>
    </row>
    <row r="73" spans="1:7" s="69" customFormat="1" ht="13.5">
      <c r="A73" s="193" t="s">
        <v>285</v>
      </c>
      <c r="B73" s="272">
        <f>Volume!J74</f>
        <v>232.05</v>
      </c>
      <c r="C73" s="70">
        <v>233</v>
      </c>
      <c r="D73" s="264">
        <f t="shared" si="3"/>
        <v>0.9499999999999886</v>
      </c>
      <c r="E73" s="331">
        <f t="shared" si="4"/>
        <v>0.004093945270415809</v>
      </c>
      <c r="F73" s="264">
        <v>1.6500000000000057</v>
      </c>
      <c r="G73" s="159">
        <f t="shared" si="0"/>
        <v>-0.700000000000017</v>
      </c>
    </row>
    <row r="74" spans="1:7" s="69" customFormat="1" ht="13.5">
      <c r="A74" s="193" t="s">
        <v>286</v>
      </c>
      <c r="B74" s="272">
        <f>Volume!J75</f>
        <v>134.75</v>
      </c>
      <c r="C74" s="70">
        <v>134.6</v>
      </c>
      <c r="D74" s="264">
        <f t="shared" si="3"/>
        <v>-0.15000000000000568</v>
      </c>
      <c r="E74" s="331">
        <f t="shared" si="4"/>
        <v>-0.0011131725417440124</v>
      </c>
      <c r="F74" s="264">
        <v>1.6000000000000227</v>
      </c>
      <c r="G74" s="159">
        <f t="shared" si="0"/>
        <v>-1.7500000000000284</v>
      </c>
    </row>
    <row r="75" spans="1:8" s="25" customFormat="1" ht="13.5">
      <c r="A75" s="193" t="s">
        <v>287</v>
      </c>
      <c r="B75" s="272">
        <f>Volume!J76</f>
        <v>126.15</v>
      </c>
      <c r="C75" s="70">
        <v>127</v>
      </c>
      <c r="D75" s="264">
        <f t="shared" si="3"/>
        <v>0.8499999999999943</v>
      </c>
      <c r="E75" s="331">
        <f t="shared" si="4"/>
        <v>0.006738010305192186</v>
      </c>
      <c r="F75" s="264">
        <v>0.5</v>
      </c>
      <c r="G75" s="159">
        <f t="shared" si="0"/>
        <v>0.3499999999999943</v>
      </c>
      <c r="H75" s="69"/>
    </row>
    <row r="76" spans="1:7" s="69" customFormat="1" ht="13.5">
      <c r="A76" s="193" t="s">
        <v>196</v>
      </c>
      <c r="B76" s="272">
        <f>Volume!J77</f>
        <v>298</v>
      </c>
      <c r="C76" s="70">
        <v>296.1</v>
      </c>
      <c r="D76" s="264">
        <f t="shared" si="3"/>
        <v>-1.8999999999999773</v>
      </c>
      <c r="E76" s="331">
        <f t="shared" si="4"/>
        <v>-0.00637583892617442</v>
      </c>
      <c r="F76" s="264">
        <v>-0.39999999999997726</v>
      </c>
      <c r="G76" s="159">
        <f t="shared" si="0"/>
        <v>-1.5</v>
      </c>
    </row>
    <row r="77" spans="1:8" s="25" customFormat="1" ht="13.5">
      <c r="A77" s="193" t="s">
        <v>4</v>
      </c>
      <c r="B77" s="272">
        <f>Volume!J78</f>
        <v>1942.55</v>
      </c>
      <c r="C77" s="70">
        <v>1929.45</v>
      </c>
      <c r="D77" s="264">
        <f t="shared" si="3"/>
        <v>-13.099999999999909</v>
      </c>
      <c r="E77" s="331">
        <f t="shared" si="4"/>
        <v>-0.006743713160536361</v>
      </c>
      <c r="F77" s="264">
        <v>-11.599999999999909</v>
      </c>
      <c r="G77" s="159">
        <f t="shared" si="0"/>
        <v>-1.5</v>
      </c>
      <c r="H77" s="69"/>
    </row>
    <row r="78" spans="1:7" s="69" customFormat="1" ht="13.5">
      <c r="A78" s="193" t="s">
        <v>79</v>
      </c>
      <c r="B78" s="272">
        <f>Volume!J79</f>
        <v>1161.35</v>
      </c>
      <c r="C78" s="70">
        <v>1132.4</v>
      </c>
      <c r="D78" s="264">
        <f t="shared" si="3"/>
        <v>-28.949999999999818</v>
      </c>
      <c r="E78" s="331">
        <f t="shared" si="4"/>
        <v>-0.024927885650320593</v>
      </c>
      <c r="F78" s="264">
        <v>-14.849999999999909</v>
      </c>
      <c r="G78" s="159">
        <f t="shared" si="0"/>
        <v>-14.099999999999909</v>
      </c>
    </row>
    <row r="79" spans="1:7" s="69" customFormat="1" ht="13.5">
      <c r="A79" s="201" t="s">
        <v>484</v>
      </c>
      <c r="B79" s="272">
        <f>Volume!J80</f>
        <v>515.2</v>
      </c>
      <c r="C79" s="70">
        <v>517.8</v>
      </c>
      <c r="D79" s="264">
        <f t="shared" si="3"/>
        <v>2.599999999999909</v>
      </c>
      <c r="E79" s="331">
        <f t="shared" si="4"/>
        <v>0.0050465838509315</v>
      </c>
      <c r="F79" s="264">
        <v>5.550000000000068</v>
      </c>
      <c r="G79" s="159">
        <f t="shared" si="0"/>
        <v>-2.950000000000159</v>
      </c>
    </row>
    <row r="80" spans="1:7" s="69" customFormat="1" ht="13.5">
      <c r="A80" s="193" t="s">
        <v>195</v>
      </c>
      <c r="B80" s="272">
        <f>Volume!J81</f>
        <v>668.25</v>
      </c>
      <c r="C80" s="70">
        <v>647.15</v>
      </c>
      <c r="D80" s="264">
        <f t="shared" si="3"/>
        <v>-21.100000000000023</v>
      </c>
      <c r="E80" s="331">
        <f t="shared" si="4"/>
        <v>-0.03157500935278716</v>
      </c>
      <c r="F80" s="264">
        <v>-2.3999999999999773</v>
      </c>
      <c r="G80" s="159">
        <f t="shared" si="0"/>
        <v>-18.700000000000045</v>
      </c>
    </row>
    <row r="81" spans="1:7" s="69" customFormat="1" ht="13.5">
      <c r="A81" s="193" t="s">
        <v>5</v>
      </c>
      <c r="B81" s="272">
        <f>Volume!J82</f>
        <v>159.1</v>
      </c>
      <c r="C81" s="70">
        <v>159.15</v>
      </c>
      <c r="D81" s="264">
        <f t="shared" si="3"/>
        <v>0.05000000000001137</v>
      </c>
      <c r="E81" s="331">
        <f t="shared" si="4"/>
        <v>0.0003142677561282927</v>
      </c>
      <c r="F81" s="264">
        <v>1</v>
      </c>
      <c r="G81" s="159">
        <f t="shared" si="0"/>
        <v>-0.9499999999999886</v>
      </c>
    </row>
    <row r="82" spans="1:7" s="69" customFormat="1" ht="13.5">
      <c r="A82" s="193" t="s">
        <v>197</v>
      </c>
      <c r="B82" s="272">
        <f>Volume!J83</f>
        <v>244.8</v>
      </c>
      <c r="C82" s="70">
        <v>235.75</v>
      </c>
      <c r="D82" s="264">
        <f t="shared" si="3"/>
        <v>-9.050000000000011</v>
      </c>
      <c r="E82" s="331">
        <f t="shared" si="4"/>
        <v>-0.036968954248366055</v>
      </c>
      <c r="F82" s="264">
        <v>-6.499999999999972</v>
      </c>
      <c r="G82" s="159">
        <f t="shared" si="0"/>
        <v>-2.55000000000004</v>
      </c>
    </row>
    <row r="83" spans="1:7" s="69" customFormat="1" ht="13.5">
      <c r="A83" s="193" t="s">
        <v>393</v>
      </c>
      <c r="B83" s="272">
        <f>Volume!J84</f>
        <v>395.9</v>
      </c>
      <c r="C83" s="70">
        <v>398.35</v>
      </c>
      <c r="D83" s="264">
        <f t="shared" si="3"/>
        <v>2.4500000000000455</v>
      </c>
      <c r="E83" s="331">
        <f t="shared" si="4"/>
        <v>0.006188431422076397</v>
      </c>
      <c r="F83" s="264">
        <v>2.599999999999966</v>
      </c>
      <c r="G83" s="159">
        <f t="shared" si="0"/>
        <v>-0.14999999999992042</v>
      </c>
    </row>
    <row r="84" spans="1:7" s="69" customFormat="1" ht="13.5">
      <c r="A84" s="201" t="s">
        <v>483</v>
      </c>
      <c r="B84" s="272">
        <f>Volume!J85</f>
        <v>201.85</v>
      </c>
      <c r="C84" s="70">
        <v>195.85</v>
      </c>
      <c r="D84" s="264">
        <f t="shared" si="3"/>
        <v>-6</v>
      </c>
      <c r="E84" s="331">
        <f t="shared" si="4"/>
        <v>-0.02972504334902155</v>
      </c>
      <c r="F84" s="264">
        <v>-2.8000000000000114</v>
      </c>
      <c r="G84" s="159">
        <f t="shared" si="0"/>
        <v>-3.1999999999999886</v>
      </c>
    </row>
    <row r="85" spans="1:7" s="69" customFormat="1" ht="13.5">
      <c r="A85" s="193" t="s">
        <v>408</v>
      </c>
      <c r="B85" s="272">
        <f>Volume!J86</f>
        <v>47.7</v>
      </c>
      <c r="C85" s="70">
        <v>47.8</v>
      </c>
      <c r="D85" s="264">
        <f t="shared" si="3"/>
        <v>0.09999999999999432</v>
      </c>
      <c r="E85" s="331">
        <f t="shared" si="4"/>
        <v>0.0020964360587000905</v>
      </c>
      <c r="F85" s="264">
        <v>0.7000000000000028</v>
      </c>
      <c r="G85" s="159">
        <f t="shared" si="0"/>
        <v>-0.6000000000000085</v>
      </c>
    </row>
    <row r="86" spans="1:7" s="69" customFormat="1" ht="13.5">
      <c r="A86" s="201" t="s">
        <v>464</v>
      </c>
      <c r="B86" s="272">
        <f>Volume!J87</f>
        <v>366.3</v>
      </c>
      <c r="C86" s="70">
        <v>368.9</v>
      </c>
      <c r="D86" s="264">
        <f t="shared" si="3"/>
        <v>2.599999999999966</v>
      </c>
      <c r="E86" s="331">
        <f t="shared" si="4"/>
        <v>0.007098007098007004</v>
      </c>
      <c r="F86" s="264">
        <v>3.6999999999999886</v>
      </c>
      <c r="G86" s="159">
        <f t="shared" si="0"/>
        <v>-1.1000000000000227</v>
      </c>
    </row>
    <row r="87" spans="1:8" s="25" customFormat="1" ht="13.5">
      <c r="A87" s="193" t="s">
        <v>43</v>
      </c>
      <c r="B87" s="272">
        <f>Volume!J88</f>
        <v>2097</v>
      </c>
      <c r="C87" s="70">
        <v>2101.6</v>
      </c>
      <c r="D87" s="264">
        <f t="shared" si="3"/>
        <v>4.599999999999909</v>
      </c>
      <c r="E87" s="331">
        <f t="shared" si="4"/>
        <v>0.002193609918931764</v>
      </c>
      <c r="F87" s="264">
        <v>15.449999999999818</v>
      </c>
      <c r="G87" s="159">
        <f t="shared" si="0"/>
        <v>-10.849999999999909</v>
      </c>
      <c r="H87" s="69"/>
    </row>
    <row r="88" spans="1:7" s="69" customFormat="1" ht="13.5">
      <c r="A88" s="193" t="s">
        <v>198</v>
      </c>
      <c r="B88" s="272">
        <f>Volume!J89</f>
        <v>891</v>
      </c>
      <c r="C88" s="70">
        <v>886.65</v>
      </c>
      <c r="D88" s="264">
        <f t="shared" si="3"/>
        <v>-4.350000000000023</v>
      </c>
      <c r="E88" s="331">
        <f t="shared" si="4"/>
        <v>-0.004882154882154908</v>
      </c>
      <c r="F88" s="264">
        <v>5.949999999999932</v>
      </c>
      <c r="G88" s="159">
        <f t="shared" si="0"/>
        <v>-10.299999999999955</v>
      </c>
    </row>
    <row r="89" spans="1:7" s="69" customFormat="1" ht="13.5">
      <c r="A89" s="193" t="s">
        <v>141</v>
      </c>
      <c r="B89" s="272">
        <f>Volume!J90</f>
        <v>105.05</v>
      </c>
      <c r="C89" s="70">
        <v>104.9</v>
      </c>
      <c r="D89" s="264">
        <f t="shared" si="3"/>
        <v>-0.14999999999999147</v>
      </c>
      <c r="E89" s="331">
        <f t="shared" si="4"/>
        <v>-0.00142789148024742</v>
      </c>
      <c r="F89" s="264">
        <v>0.9000000000000057</v>
      </c>
      <c r="G89" s="159">
        <f aca="true" t="shared" si="5" ref="G89:G152">D89-F89</f>
        <v>-1.0499999999999972</v>
      </c>
    </row>
    <row r="90" spans="1:7" s="69" customFormat="1" ht="13.5">
      <c r="A90" s="193" t="s">
        <v>392</v>
      </c>
      <c r="B90" s="272">
        <f>Volume!J91</f>
        <v>124</v>
      </c>
      <c r="C90" s="70">
        <v>123.8</v>
      </c>
      <c r="D90" s="264">
        <f t="shared" si="3"/>
        <v>-0.20000000000000284</v>
      </c>
      <c r="E90" s="331">
        <f t="shared" si="4"/>
        <v>-0.0016129032258064746</v>
      </c>
      <c r="F90" s="264">
        <v>0.700000000000017</v>
      </c>
      <c r="G90" s="159">
        <f t="shared" si="5"/>
        <v>-0.9000000000000199</v>
      </c>
    </row>
    <row r="91" spans="1:7" s="69" customFormat="1" ht="13.5">
      <c r="A91" s="193" t="s">
        <v>184</v>
      </c>
      <c r="B91" s="272">
        <f>Volume!J92</f>
        <v>127</v>
      </c>
      <c r="C91" s="70">
        <v>127.25</v>
      </c>
      <c r="D91" s="264">
        <f t="shared" si="3"/>
        <v>0.25</v>
      </c>
      <c r="E91" s="331">
        <f t="shared" si="4"/>
        <v>0.001968503937007874</v>
      </c>
      <c r="F91" s="264">
        <v>0</v>
      </c>
      <c r="G91" s="159">
        <f t="shared" si="5"/>
        <v>0.25</v>
      </c>
    </row>
    <row r="92" spans="1:7" s="69" customFormat="1" ht="13.5">
      <c r="A92" s="193" t="s">
        <v>175</v>
      </c>
      <c r="B92" s="272">
        <f>Volume!J93</f>
        <v>52.35</v>
      </c>
      <c r="C92" s="70">
        <v>52.5</v>
      </c>
      <c r="D92" s="264">
        <f t="shared" si="3"/>
        <v>0.14999999999999858</v>
      </c>
      <c r="E92" s="331">
        <f t="shared" si="4"/>
        <v>0.0028653295128939554</v>
      </c>
      <c r="F92" s="264">
        <v>0.5999999999999943</v>
      </c>
      <c r="G92" s="159">
        <f t="shared" si="5"/>
        <v>-0.44999999999999574</v>
      </c>
    </row>
    <row r="93" spans="1:7" s="69" customFormat="1" ht="13.5">
      <c r="A93" s="193" t="s">
        <v>142</v>
      </c>
      <c r="B93" s="272">
        <f>Volume!J94</f>
        <v>136.25</v>
      </c>
      <c r="C93" s="70">
        <v>136.85</v>
      </c>
      <c r="D93" s="264">
        <f t="shared" si="3"/>
        <v>0.5999999999999943</v>
      </c>
      <c r="E93" s="331">
        <f t="shared" si="4"/>
        <v>0.0044036697247706</v>
      </c>
      <c r="F93" s="264">
        <v>1.200000000000017</v>
      </c>
      <c r="G93" s="159">
        <f t="shared" si="5"/>
        <v>-0.6000000000000227</v>
      </c>
    </row>
    <row r="94" spans="1:8" s="25" customFormat="1" ht="13.5">
      <c r="A94" s="193" t="s">
        <v>176</v>
      </c>
      <c r="B94" s="272">
        <f>Volume!J95</f>
        <v>204.15</v>
      </c>
      <c r="C94" s="70">
        <v>204.15</v>
      </c>
      <c r="D94" s="264">
        <f t="shared" si="3"/>
        <v>0</v>
      </c>
      <c r="E94" s="331">
        <f t="shared" si="4"/>
        <v>0</v>
      </c>
      <c r="F94" s="264">
        <v>-1.049999999999983</v>
      </c>
      <c r="G94" s="159">
        <f t="shared" si="5"/>
        <v>1.049999999999983</v>
      </c>
      <c r="H94" s="69"/>
    </row>
    <row r="95" spans="1:8" s="25" customFormat="1" ht="13.5">
      <c r="A95" s="193" t="s">
        <v>409</v>
      </c>
      <c r="B95" s="272">
        <f>Volume!J96</f>
        <v>662.2</v>
      </c>
      <c r="C95" s="70">
        <v>663.9</v>
      </c>
      <c r="D95" s="264">
        <f t="shared" si="3"/>
        <v>1.6999999999999318</v>
      </c>
      <c r="E95" s="331">
        <f t="shared" si="4"/>
        <v>0.002567200241618743</v>
      </c>
      <c r="F95" s="264">
        <v>6.100000000000023</v>
      </c>
      <c r="G95" s="159">
        <f t="shared" si="5"/>
        <v>-4.400000000000091</v>
      </c>
      <c r="H95" s="69"/>
    </row>
    <row r="96" spans="1:8" s="25" customFormat="1" ht="13.5">
      <c r="A96" s="193" t="s">
        <v>391</v>
      </c>
      <c r="B96" s="272">
        <f>Volume!J97</f>
        <v>141.85</v>
      </c>
      <c r="C96" s="70">
        <v>142.75</v>
      </c>
      <c r="D96" s="264">
        <f t="shared" si="3"/>
        <v>0.9000000000000057</v>
      </c>
      <c r="E96" s="331">
        <f t="shared" si="4"/>
        <v>0.0063447303489602095</v>
      </c>
      <c r="F96" s="264">
        <v>1.3500000000000227</v>
      </c>
      <c r="G96" s="159">
        <f t="shared" si="5"/>
        <v>-0.45000000000001705</v>
      </c>
      <c r="H96" s="69"/>
    </row>
    <row r="97" spans="1:7" s="69" customFormat="1" ht="13.5">
      <c r="A97" s="193" t="s">
        <v>167</v>
      </c>
      <c r="B97" s="272">
        <f>Volume!J98</f>
        <v>47.9</v>
      </c>
      <c r="C97" s="70">
        <v>48.05</v>
      </c>
      <c r="D97" s="264">
        <f t="shared" si="3"/>
        <v>0.14999999999999858</v>
      </c>
      <c r="E97" s="331">
        <f t="shared" si="4"/>
        <v>0.0031315240083507013</v>
      </c>
      <c r="F97" s="264">
        <v>0.5</v>
      </c>
      <c r="G97" s="159">
        <f t="shared" si="5"/>
        <v>-0.3500000000000014</v>
      </c>
    </row>
    <row r="98" spans="1:7" s="69" customFormat="1" ht="13.5">
      <c r="A98" s="193" t="s">
        <v>199</v>
      </c>
      <c r="B98" s="272">
        <f>Volume!J99</f>
        <v>1929.5</v>
      </c>
      <c r="C98" s="70">
        <v>1923.9</v>
      </c>
      <c r="D98" s="264">
        <f t="shared" si="3"/>
        <v>-5.599999999999909</v>
      </c>
      <c r="E98" s="331">
        <f t="shared" si="4"/>
        <v>-0.0029023062969680794</v>
      </c>
      <c r="F98" s="264">
        <v>3.4500000000000455</v>
      </c>
      <c r="G98" s="159">
        <f t="shared" si="5"/>
        <v>-9.049999999999955</v>
      </c>
    </row>
    <row r="99" spans="1:7" s="69" customFormat="1" ht="13.5">
      <c r="A99" s="193" t="s">
        <v>143</v>
      </c>
      <c r="B99" s="272">
        <f>Volume!J100</f>
        <v>123.5</v>
      </c>
      <c r="C99" s="70">
        <v>123.85</v>
      </c>
      <c r="D99" s="264">
        <f t="shared" si="3"/>
        <v>0.3499999999999943</v>
      </c>
      <c r="E99" s="331">
        <f t="shared" si="4"/>
        <v>0.0028340080971659457</v>
      </c>
      <c r="F99" s="264">
        <v>1.5500000000000114</v>
      </c>
      <c r="G99" s="159">
        <f t="shared" si="5"/>
        <v>-1.200000000000017</v>
      </c>
    </row>
    <row r="100" spans="1:7" s="69" customFormat="1" ht="13.5">
      <c r="A100" s="193" t="s">
        <v>90</v>
      </c>
      <c r="B100" s="272">
        <f>Volume!J101</f>
        <v>398.4</v>
      </c>
      <c r="C100" s="70">
        <v>399.3</v>
      </c>
      <c r="D100" s="264">
        <f t="shared" si="3"/>
        <v>0.9000000000000341</v>
      </c>
      <c r="E100" s="331">
        <f t="shared" si="4"/>
        <v>0.002259036144578399</v>
      </c>
      <c r="F100" s="264">
        <v>3.150000000000034</v>
      </c>
      <c r="G100" s="159">
        <f t="shared" si="5"/>
        <v>-2.25</v>
      </c>
    </row>
    <row r="101" spans="1:7" s="69" customFormat="1" ht="13.5">
      <c r="A101" s="193" t="s">
        <v>35</v>
      </c>
      <c r="B101" s="272">
        <f>Volume!J102</f>
        <v>357.35</v>
      </c>
      <c r="C101" s="70">
        <v>356.95</v>
      </c>
      <c r="D101" s="264">
        <f t="shared" si="3"/>
        <v>-0.4000000000000341</v>
      </c>
      <c r="E101" s="331">
        <f t="shared" si="4"/>
        <v>-0.0011193507765496966</v>
      </c>
      <c r="F101" s="264">
        <v>2.0499999999999545</v>
      </c>
      <c r="G101" s="159">
        <f t="shared" si="5"/>
        <v>-2.4499999999999886</v>
      </c>
    </row>
    <row r="102" spans="1:7" s="69" customFormat="1" ht="13.5">
      <c r="A102" s="193" t="s">
        <v>6</v>
      </c>
      <c r="B102" s="272">
        <f>Volume!J103</f>
        <v>167.05</v>
      </c>
      <c r="C102" s="70">
        <v>164.35</v>
      </c>
      <c r="D102" s="264">
        <f t="shared" si="3"/>
        <v>-2.700000000000017</v>
      </c>
      <c r="E102" s="331">
        <f t="shared" si="4"/>
        <v>-0.016162825501347004</v>
      </c>
      <c r="F102" s="264">
        <v>0.09999999999999432</v>
      </c>
      <c r="G102" s="159">
        <f t="shared" si="5"/>
        <v>-2.8000000000000114</v>
      </c>
    </row>
    <row r="103" spans="1:7" s="69" customFormat="1" ht="13.5">
      <c r="A103" s="193" t="s">
        <v>177</v>
      </c>
      <c r="B103" s="272">
        <f>Volume!J104</f>
        <v>375.55</v>
      </c>
      <c r="C103" s="70">
        <v>371.35</v>
      </c>
      <c r="D103" s="264">
        <f t="shared" si="3"/>
        <v>-4.199999999999989</v>
      </c>
      <c r="E103" s="331">
        <f t="shared" si="4"/>
        <v>-0.011183597390493911</v>
      </c>
      <c r="F103" s="264">
        <v>-0.30000000000001137</v>
      </c>
      <c r="G103" s="159">
        <f t="shared" si="5"/>
        <v>-3.8999999999999773</v>
      </c>
    </row>
    <row r="104" spans="1:7" s="69" customFormat="1" ht="13.5">
      <c r="A104" s="193" t="s">
        <v>168</v>
      </c>
      <c r="B104" s="272">
        <f>Volume!J105</f>
        <v>656.2</v>
      </c>
      <c r="C104" s="70">
        <v>644.55</v>
      </c>
      <c r="D104" s="264">
        <f t="shared" si="3"/>
        <v>-11.650000000000091</v>
      </c>
      <c r="E104" s="331">
        <f t="shared" si="4"/>
        <v>-0.01775373361779959</v>
      </c>
      <c r="F104" s="264">
        <v>-13.35</v>
      </c>
      <c r="G104" s="159">
        <f t="shared" si="5"/>
        <v>1.6999999999999087</v>
      </c>
    </row>
    <row r="105" spans="1:7" s="69" customFormat="1" ht="13.5">
      <c r="A105" s="193" t="s">
        <v>132</v>
      </c>
      <c r="B105" s="272">
        <f>Volume!J106</f>
        <v>703.3</v>
      </c>
      <c r="C105" s="70">
        <v>684.45</v>
      </c>
      <c r="D105" s="264">
        <f t="shared" si="3"/>
        <v>-18.84999999999991</v>
      </c>
      <c r="E105" s="331">
        <f t="shared" si="4"/>
        <v>-0.02680221811460246</v>
      </c>
      <c r="F105" s="264">
        <v>-15.1</v>
      </c>
      <c r="G105" s="159">
        <f t="shared" si="5"/>
        <v>-3.7499999999999094</v>
      </c>
    </row>
    <row r="106" spans="1:7" s="69" customFormat="1" ht="13.5">
      <c r="A106" s="193" t="s">
        <v>144</v>
      </c>
      <c r="B106" s="272">
        <f>Volume!J107</f>
        <v>4076.1</v>
      </c>
      <c r="C106" s="70">
        <v>4035.3</v>
      </c>
      <c r="D106" s="264">
        <f t="shared" si="3"/>
        <v>-40.79999999999973</v>
      </c>
      <c r="E106" s="331">
        <f t="shared" si="4"/>
        <v>-0.01000956796938243</v>
      </c>
      <c r="F106" s="264">
        <v>15.699999999999818</v>
      </c>
      <c r="G106" s="159">
        <f t="shared" si="5"/>
        <v>-56.499999999999545</v>
      </c>
    </row>
    <row r="107" spans="1:8" s="25" customFormat="1" ht="13.5">
      <c r="A107" s="193" t="s">
        <v>288</v>
      </c>
      <c r="B107" s="272">
        <f>Volume!J108</f>
        <v>799.25</v>
      </c>
      <c r="C107" s="70">
        <v>797.75</v>
      </c>
      <c r="D107" s="264">
        <f t="shared" si="3"/>
        <v>-1.5</v>
      </c>
      <c r="E107" s="331">
        <f t="shared" si="4"/>
        <v>-0.001876759461995621</v>
      </c>
      <c r="F107" s="264">
        <v>-0.10000000000002274</v>
      </c>
      <c r="G107" s="159">
        <f t="shared" si="5"/>
        <v>-1.3999999999999773</v>
      </c>
      <c r="H107" s="69"/>
    </row>
    <row r="108" spans="1:7" s="69" customFormat="1" ht="13.5">
      <c r="A108" s="193" t="s">
        <v>133</v>
      </c>
      <c r="B108" s="272">
        <f>Volume!J109</f>
        <v>39.15</v>
      </c>
      <c r="C108" s="70">
        <v>39.45</v>
      </c>
      <c r="D108" s="264">
        <f t="shared" si="3"/>
        <v>0.30000000000000426</v>
      </c>
      <c r="E108" s="331">
        <f t="shared" si="4"/>
        <v>0.0076628352490422545</v>
      </c>
      <c r="F108" s="264">
        <v>0.44999999999999574</v>
      </c>
      <c r="G108" s="159">
        <f t="shared" si="5"/>
        <v>-0.14999999999999147</v>
      </c>
    </row>
    <row r="109" spans="1:7" s="69" customFormat="1" ht="13.5">
      <c r="A109" s="193" t="s">
        <v>169</v>
      </c>
      <c r="B109" s="272">
        <f>Volume!J110</f>
        <v>156.95</v>
      </c>
      <c r="C109" s="70">
        <v>154.8</v>
      </c>
      <c r="D109" s="264">
        <f t="shared" si="3"/>
        <v>-2.1499999999999773</v>
      </c>
      <c r="E109" s="331">
        <f t="shared" si="4"/>
        <v>-0.013698630136986157</v>
      </c>
      <c r="F109" s="264">
        <v>-0.950000000000017</v>
      </c>
      <c r="G109" s="159">
        <f t="shared" si="5"/>
        <v>-1.1999999999999602</v>
      </c>
    </row>
    <row r="110" spans="1:7" s="69" customFormat="1" ht="13.5">
      <c r="A110" s="193" t="s">
        <v>289</v>
      </c>
      <c r="B110" s="272">
        <f>Volume!J111</f>
        <v>698.9</v>
      </c>
      <c r="C110" s="70">
        <v>702.8</v>
      </c>
      <c r="D110" s="264">
        <f t="shared" si="3"/>
        <v>3.8999999999999773</v>
      </c>
      <c r="E110" s="331">
        <f t="shared" si="4"/>
        <v>0.005580197453140617</v>
      </c>
      <c r="F110" s="264">
        <v>0.75</v>
      </c>
      <c r="G110" s="159">
        <f t="shared" si="5"/>
        <v>3.1499999999999773</v>
      </c>
    </row>
    <row r="111" spans="1:7" s="69" customFormat="1" ht="13.5">
      <c r="A111" s="193" t="s">
        <v>410</v>
      </c>
      <c r="B111" s="272">
        <f>Volume!J112</f>
        <v>463.85</v>
      </c>
      <c r="C111" s="70">
        <v>464.2</v>
      </c>
      <c r="D111" s="264">
        <f t="shared" si="3"/>
        <v>0.3499999999999659</v>
      </c>
      <c r="E111" s="331">
        <f t="shared" si="4"/>
        <v>0.0007545542740109213</v>
      </c>
      <c r="F111" s="264">
        <v>4.75</v>
      </c>
      <c r="G111" s="159">
        <f t="shared" si="5"/>
        <v>-4.400000000000034</v>
      </c>
    </row>
    <row r="112" spans="1:7" s="69" customFormat="1" ht="13.5">
      <c r="A112" s="193" t="s">
        <v>290</v>
      </c>
      <c r="B112" s="272">
        <f>Volume!J113</f>
        <v>713.2</v>
      </c>
      <c r="C112" s="70">
        <v>712.25</v>
      </c>
      <c r="D112" s="264">
        <f t="shared" si="3"/>
        <v>-0.9500000000000455</v>
      </c>
      <c r="E112" s="331">
        <f t="shared" si="4"/>
        <v>-0.0013320246775098785</v>
      </c>
      <c r="F112" s="264">
        <v>4.099999999999909</v>
      </c>
      <c r="G112" s="159">
        <f t="shared" si="5"/>
        <v>-5.0499999999999545</v>
      </c>
    </row>
    <row r="113" spans="1:7" s="69" customFormat="1" ht="13.5">
      <c r="A113" s="193" t="s">
        <v>178</v>
      </c>
      <c r="B113" s="272">
        <f>Volume!J114</f>
        <v>178.7</v>
      </c>
      <c r="C113" s="70">
        <v>178.55</v>
      </c>
      <c r="D113" s="264">
        <f t="shared" si="3"/>
        <v>-0.14999999999997726</v>
      </c>
      <c r="E113" s="331">
        <f t="shared" si="4"/>
        <v>-0.0008393956351425701</v>
      </c>
      <c r="F113" s="264">
        <v>1.0500000000000114</v>
      </c>
      <c r="G113" s="159">
        <f t="shared" si="5"/>
        <v>-1.1999999999999886</v>
      </c>
    </row>
    <row r="114" spans="1:7" s="69" customFormat="1" ht="13.5">
      <c r="A114" s="193" t="s">
        <v>145</v>
      </c>
      <c r="B114" s="272">
        <f>Volume!J115</f>
        <v>181.2</v>
      </c>
      <c r="C114" s="70">
        <v>181.95</v>
      </c>
      <c r="D114" s="264">
        <f t="shared" si="3"/>
        <v>0.75</v>
      </c>
      <c r="E114" s="331">
        <f t="shared" si="4"/>
        <v>0.0041390728476821195</v>
      </c>
      <c r="F114" s="264">
        <v>1.8000000000000114</v>
      </c>
      <c r="G114" s="159">
        <f t="shared" si="5"/>
        <v>-1.0500000000000114</v>
      </c>
    </row>
    <row r="115" spans="1:7" s="69" customFormat="1" ht="13.5">
      <c r="A115" s="193" t="s">
        <v>270</v>
      </c>
      <c r="B115" s="272">
        <f>Volume!J116</f>
        <v>223.5</v>
      </c>
      <c r="C115" s="70">
        <v>223.35</v>
      </c>
      <c r="D115" s="264">
        <f t="shared" si="3"/>
        <v>-0.15000000000000568</v>
      </c>
      <c r="E115" s="331">
        <f t="shared" si="4"/>
        <v>-0.0006711409395973409</v>
      </c>
      <c r="F115" s="264">
        <v>1.8499999999999943</v>
      </c>
      <c r="G115" s="159">
        <f t="shared" si="5"/>
        <v>-2</v>
      </c>
    </row>
    <row r="116" spans="1:7" s="69" customFormat="1" ht="13.5">
      <c r="A116" s="193" t="s">
        <v>208</v>
      </c>
      <c r="B116" s="272">
        <f>Volume!J117</f>
        <v>2485.15</v>
      </c>
      <c r="C116" s="70">
        <v>2480.85</v>
      </c>
      <c r="D116" s="264">
        <f t="shared" si="3"/>
        <v>-4.300000000000182</v>
      </c>
      <c r="E116" s="331">
        <f t="shared" si="4"/>
        <v>-0.0017302778504316367</v>
      </c>
      <c r="F116" s="264">
        <v>6</v>
      </c>
      <c r="G116" s="159">
        <f t="shared" si="5"/>
        <v>-10.300000000000182</v>
      </c>
    </row>
    <row r="117" spans="1:7" s="69" customFormat="1" ht="13.5">
      <c r="A117" s="193" t="s">
        <v>291</v>
      </c>
      <c r="B117" s="366">
        <f>Volume!J118</f>
        <v>625.65</v>
      </c>
      <c r="C117" s="70">
        <v>625.5</v>
      </c>
      <c r="D117" s="365">
        <f t="shared" si="3"/>
        <v>-0.14999999999997726</v>
      </c>
      <c r="E117" s="331">
        <f t="shared" si="4"/>
        <v>-0.00023975065931427679</v>
      </c>
      <c r="F117" s="365">
        <v>1</v>
      </c>
      <c r="G117" s="159">
        <f t="shared" si="5"/>
        <v>-1.1499999999999773</v>
      </c>
    </row>
    <row r="118" spans="1:7" s="69" customFormat="1" ht="13.5">
      <c r="A118" s="193" t="s">
        <v>7</v>
      </c>
      <c r="B118" s="272">
        <f>Volume!J119</f>
        <v>693.3</v>
      </c>
      <c r="C118" s="70">
        <v>694.2</v>
      </c>
      <c r="D118" s="264">
        <f t="shared" si="3"/>
        <v>0.900000000000091</v>
      </c>
      <c r="E118" s="331">
        <f t="shared" si="4"/>
        <v>0.00129813933362194</v>
      </c>
      <c r="F118" s="264">
        <v>5.350000000000023</v>
      </c>
      <c r="G118" s="159">
        <f t="shared" si="5"/>
        <v>-4.449999999999932</v>
      </c>
    </row>
    <row r="119" spans="1:7" s="69" customFormat="1" ht="13.5">
      <c r="A119" s="193" t="s">
        <v>170</v>
      </c>
      <c r="B119" s="272">
        <f>Volume!J120</f>
        <v>587.9</v>
      </c>
      <c r="C119" s="70">
        <v>591.1</v>
      </c>
      <c r="D119" s="264">
        <f t="shared" si="3"/>
        <v>3.2000000000000455</v>
      </c>
      <c r="E119" s="331">
        <f t="shared" si="4"/>
        <v>0.005443102568464102</v>
      </c>
      <c r="F119" s="264">
        <v>6.600000000000023</v>
      </c>
      <c r="G119" s="159">
        <f t="shared" si="5"/>
        <v>-3.3999999999999773</v>
      </c>
    </row>
    <row r="120" spans="1:7" s="69" customFormat="1" ht="13.5">
      <c r="A120" s="193" t="s">
        <v>221</v>
      </c>
      <c r="B120" s="272">
        <f>Volume!J121</f>
        <v>821.2</v>
      </c>
      <c r="C120" s="70">
        <v>808.55</v>
      </c>
      <c r="D120" s="264">
        <f t="shared" si="3"/>
        <v>-12.650000000000091</v>
      </c>
      <c r="E120" s="331">
        <f t="shared" si="4"/>
        <v>-0.015404286410131625</v>
      </c>
      <c r="F120" s="264">
        <v>-11.849999999999909</v>
      </c>
      <c r="G120" s="159">
        <f t="shared" si="5"/>
        <v>-0.8000000000001819</v>
      </c>
    </row>
    <row r="121" spans="1:7" s="69" customFormat="1" ht="13.5">
      <c r="A121" s="193" t="s">
        <v>205</v>
      </c>
      <c r="B121" s="272">
        <f>Volume!J122</f>
        <v>237.25</v>
      </c>
      <c r="C121" s="70">
        <v>237.9</v>
      </c>
      <c r="D121" s="264">
        <f t="shared" si="3"/>
        <v>0.6500000000000057</v>
      </c>
      <c r="E121" s="331">
        <f t="shared" si="4"/>
        <v>0.002739726027397284</v>
      </c>
      <c r="F121" s="264">
        <v>1.9499999999999886</v>
      </c>
      <c r="G121" s="159">
        <f t="shared" si="5"/>
        <v>-1.299999999999983</v>
      </c>
    </row>
    <row r="122" spans="1:7" s="69" customFormat="1" ht="13.5">
      <c r="A122" s="193" t="s">
        <v>292</v>
      </c>
      <c r="B122" s="272">
        <f>Volume!J123</f>
        <v>1326.6</v>
      </c>
      <c r="C122" s="70">
        <v>1312</v>
      </c>
      <c r="D122" s="264">
        <f t="shared" si="3"/>
        <v>-14.599999999999909</v>
      </c>
      <c r="E122" s="331">
        <f t="shared" si="4"/>
        <v>-0.011005578169757207</v>
      </c>
      <c r="F122" s="264">
        <v>-4.099999999999909</v>
      </c>
      <c r="G122" s="159">
        <f t="shared" si="5"/>
        <v>-10.5</v>
      </c>
    </row>
    <row r="123" spans="1:7" s="69" customFormat="1" ht="13.5">
      <c r="A123" s="193" t="s">
        <v>411</v>
      </c>
      <c r="B123" s="272">
        <f>Volume!J124</f>
        <v>292.95</v>
      </c>
      <c r="C123" s="70">
        <v>293.65</v>
      </c>
      <c r="D123" s="264">
        <f t="shared" si="3"/>
        <v>0.6999999999999886</v>
      </c>
      <c r="E123" s="331">
        <f t="shared" si="4"/>
        <v>0.0023894862604539636</v>
      </c>
      <c r="F123" s="264">
        <v>2.5</v>
      </c>
      <c r="G123" s="159">
        <f t="shared" si="5"/>
        <v>-1.8000000000000114</v>
      </c>
    </row>
    <row r="124" spans="1:7" s="69" customFormat="1" ht="13.5">
      <c r="A124" s="193" t="s">
        <v>274</v>
      </c>
      <c r="B124" s="272">
        <f>Volume!J125</f>
        <v>277.65</v>
      </c>
      <c r="C124" s="70">
        <v>275.3</v>
      </c>
      <c r="D124" s="264">
        <f t="shared" si="3"/>
        <v>-2.349999999999966</v>
      </c>
      <c r="E124" s="331">
        <f t="shared" si="4"/>
        <v>-0.00846389339095972</v>
      </c>
      <c r="F124" s="264">
        <v>0.25</v>
      </c>
      <c r="G124" s="159">
        <f t="shared" si="5"/>
        <v>-2.599999999999966</v>
      </c>
    </row>
    <row r="125" spans="1:7" s="69" customFormat="1" ht="13.5">
      <c r="A125" s="193" t="s">
        <v>146</v>
      </c>
      <c r="B125" s="272">
        <f>Volume!J126</f>
        <v>41.1</v>
      </c>
      <c r="C125" s="70">
        <v>41.25</v>
      </c>
      <c r="D125" s="264">
        <f t="shared" si="3"/>
        <v>0.14999999999999858</v>
      </c>
      <c r="E125" s="331">
        <f t="shared" si="4"/>
        <v>0.0036496350364963156</v>
      </c>
      <c r="F125" s="264">
        <v>-0.3500000000000014</v>
      </c>
      <c r="G125" s="159">
        <f t="shared" si="5"/>
        <v>0.5</v>
      </c>
    </row>
    <row r="126" spans="1:7" s="69" customFormat="1" ht="13.5">
      <c r="A126" s="193" t="s">
        <v>8</v>
      </c>
      <c r="B126" s="272">
        <f>Volume!J127</f>
        <v>142.25</v>
      </c>
      <c r="C126" s="70">
        <v>142.75</v>
      </c>
      <c r="D126" s="264">
        <f t="shared" si="3"/>
        <v>0.5</v>
      </c>
      <c r="E126" s="331">
        <f t="shared" si="4"/>
        <v>0.0035149384885764497</v>
      </c>
      <c r="F126" s="264">
        <v>1.3500000000000227</v>
      </c>
      <c r="G126" s="159">
        <f t="shared" si="5"/>
        <v>-0.8500000000000227</v>
      </c>
    </row>
    <row r="127" spans="1:7" s="69" customFormat="1" ht="13.5">
      <c r="A127" s="193" t="s">
        <v>293</v>
      </c>
      <c r="B127" s="272">
        <f>Volume!J128</f>
        <v>183.3</v>
      </c>
      <c r="C127" s="70">
        <v>183.55</v>
      </c>
      <c r="D127" s="264">
        <f t="shared" si="3"/>
        <v>0.25</v>
      </c>
      <c r="E127" s="331">
        <f t="shared" si="4"/>
        <v>0.0013638843426077467</v>
      </c>
      <c r="F127" s="264">
        <v>1.4499999999999886</v>
      </c>
      <c r="G127" s="159">
        <f t="shared" si="5"/>
        <v>-1.1999999999999886</v>
      </c>
    </row>
    <row r="128" spans="1:10" s="69" customFormat="1" ht="13.5">
      <c r="A128" s="193" t="s">
        <v>179</v>
      </c>
      <c r="B128" s="272">
        <f>Volume!J129</f>
        <v>21.8</v>
      </c>
      <c r="C128" s="70">
        <v>21.85</v>
      </c>
      <c r="D128" s="264">
        <f t="shared" si="3"/>
        <v>0.05000000000000071</v>
      </c>
      <c r="E128" s="331">
        <f t="shared" si="4"/>
        <v>0.002293577981651409</v>
      </c>
      <c r="F128" s="264">
        <v>0.25</v>
      </c>
      <c r="G128" s="159">
        <f t="shared" si="5"/>
        <v>-0.1999999999999993</v>
      </c>
      <c r="J128" s="14"/>
    </row>
    <row r="129" spans="1:10" s="69" customFormat="1" ht="13.5">
      <c r="A129" s="193" t="s">
        <v>200</v>
      </c>
      <c r="B129" s="272">
        <f>Volume!J130</f>
        <v>266.45</v>
      </c>
      <c r="C129" s="70">
        <v>235.05</v>
      </c>
      <c r="D129" s="264">
        <f t="shared" si="3"/>
        <v>-31.399999999999977</v>
      </c>
      <c r="E129" s="331">
        <f t="shared" si="4"/>
        <v>-0.1178457496716081</v>
      </c>
      <c r="F129" s="264">
        <v>-16.2</v>
      </c>
      <c r="G129" s="159">
        <f t="shared" si="5"/>
        <v>-15.199999999999978</v>
      </c>
      <c r="J129" s="14"/>
    </row>
    <row r="130" spans="1:7" s="69" customFormat="1" ht="13.5">
      <c r="A130" s="193" t="s">
        <v>171</v>
      </c>
      <c r="B130" s="272">
        <f>Volume!J131</f>
        <v>368.8</v>
      </c>
      <c r="C130" s="70">
        <v>370</v>
      </c>
      <c r="D130" s="264">
        <f t="shared" si="3"/>
        <v>1.1999999999999886</v>
      </c>
      <c r="E130" s="331">
        <f t="shared" si="4"/>
        <v>0.0032537960954446546</v>
      </c>
      <c r="F130" s="264">
        <v>3.5500000000000114</v>
      </c>
      <c r="G130" s="159">
        <f t="shared" si="5"/>
        <v>-2.3500000000000227</v>
      </c>
    </row>
    <row r="131" spans="1:7" s="69" customFormat="1" ht="13.5">
      <c r="A131" s="193" t="s">
        <v>147</v>
      </c>
      <c r="B131" s="272">
        <f>Volume!J132</f>
        <v>75</v>
      </c>
      <c r="C131" s="70">
        <v>74.25</v>
      </c>
      <c r="D131" s="264">
        <f t="shared" si="3"/>
        <v>-0.75</v>
      </c>
      <c r="E131" s="331">
        <f t="shared" si="4"/>
        <v>-0.01</v>
      </c>
      <c r="F131" s="264">
        <v>-0.4000000000000057</v>
      </c>
      <c r="G131" s="159">
        <f t="shared" si="5"/>
        <v>-0.3499999999999943</v>
      </c>
    </row>
    <row r="132" spans="1:7" s="69" customFormat="1" ht="13.5">
      <c r="A132" s="193" t="s">
        <v>148</v>
      </c>
      <c r="B132" s="272">
        <f>Volume!J133</f>
        <v>256.2</v>
      </c>
      <c r="C132" s="70">
        <v>256.7</v>
      </c>
      <c r="D132" s="264">
        <f aca="true" t="shared" si="6" ref="D132:D195">C132-B132</f>
        <v>0.5</v>
      </c>
      <c r="E132" s="331">
        <f aca="true" t="shared" si="7" ref="E132:E195">D132/B132</f>
        <v>0.00195160031225605</v>
      </c>
      <c r="F132" s="264">
        <v>-0.6000000000000227</v>
      </c>
      <c r="G132" s="159">
        <f t="shared" si="5"/>
        <v>1.1000000000000227</v>
      </c>
    </row>
    <row r="133" spans="1:8" s="25" customFormat="1" ht="13.5">
      <c r="A133" s="193" t="s">
        <v>122</v>
      </c>
      <c r="B133" s="272">
        <f>Volume!J134</f>
        <v>160.35</v>
      </c>
      <c r="C133" s="70">
        <v>159.35</v>
      </c>
      <c r="D133" s="264">
        <f t="shared" si="6"/>
        <v>-1</v>
      </c>
      <c r="E133" s="331">
        <f t="shared" si="7"/>
        <v>-0.006236357966947303</v>
      </c>
      <c r="F133" s="264">
        <v>1</v>
      </c>
      <c r="G133" s="159">
        <f t="shared" si="5"/>
        <v>-2</v>
      </c>
      <c r="H133" s="69"/>
    </row>
    <row r="134" spans="1:8" s="25" customFormat="1" ht="13.5">
      <c r="A134" s="201" t="s">
        <v>36</v>
      </c>
      <c r="B134" s="272">
        <f>Volume!J135</f>
        <v>884.6</v>
      </c>
      <c r="C134" s="70">
        <v>856.35</v>
      </c>
      <c r="D134" s="264">
        <f t="shared" si="6"/>
        <v>-28.25</v>
      </c>
      <c r="E134" s="331">
        <f t="shared" si="7"/>
        <v>-0.03193533800587836</v>
      </c>
      <c r="F134" s="264">
        <v>-12.449999999999932</v>
      </c>
      <c r="G134" s="159">
        <f t="shared" si="5"/>
        <v>-15.800000000000068</v>
      </c>
      <c r="H134" s="69"/>
    </row>
    <row r="135" spans="1:8" s="25" customFormat="1" ht="13.5">
      <c r="A135" s="193" t="s">
        <v>172</v>
      </c>
      <c r="B135" s="272">
        <f>Volume!J136</f>
        <v>211.85</v>
      </c>
      <c r="C135" s="70">
        <v>212.95</v>
      </c>
      <c r="D135" s="264">
        <f t="shared" si="6"/>
        <v>1.0999999999999943</v>
      </c>
      <c r="E135" s="331">
        <f t="shared" si="7"/>
        <v>0.005192353080009414</v>
      </c>
      <c r="F135" s="264">
        <v>1.25</v>
      </c>
      <c r="G135" s="159">
        <f t="shared" si="5"/>
        <v>-0.15000000000000568</v>
      </c>
      <c r="H135" s="69"/>
    </row>
    <row r="136" spans="1:7" s="69" customFormat="1" ht="13.5">
      <c r="A136" s="193" t="s">
        <v>80</v>
      </c>
      <c r="B136" s="272">
        <f>Volume!J137</f>
        <v>220.8</v>
      </c>
      <c r="C136" s="70">
        <v>222.05</v>
      </c>
      <c r="D136" s="264">
        <f t="shared" si="6"/>
        <v>1.25</v>
      </c>
      <c r="E136" s="331">
        <f t="shared" si="7"/>
        <v>0.005661231884057971</v>
      </c>
      <c r="F136" s="264">
        <v>1.8000000000000114</v>
      </c>
      <c r="G136" s="159">
        <f t="shared" si="5"/>
        <v>-0.5500000000000114</v>
      </c>
    </row>
    <row r="137" spans="1:7" s="69" customFormat="1" ht="13.5">
      <c r="A137" s="193" t="s">
        <v>412</v>
      </c>
      <c r="B137" s="272">
        <f>Volume!J138</f>
        <v>495.85</v>
      </c>
      <c r="C137" s="70">
        <v>497.45</v>
      </c>
      <c r="D137" s="264">
        <f t="shared" si="6"/>
        <v>1.599999999999966</v>
      </c>
      <c r="E137" s="331">
        <f t="shared" si="7"/>
        <v>0.0032267822930320982</v>
      </c>
      <c r="F137" s="264">
        <v>4.900000000000091</v>
      </c>
      <c r="G137" s="159">
        <f t="shared" si="5"/>
        <v>-3.300000000000125</v>
      </c>
    </row>
    <row r="138" spans="1:7" s="69" customFormat="1" ht="13.5">
      <c r="A138" s="193" t="s">
        <v>272</v>
      </c>
      <c r="B138" s="272">
        <f>Volume!J139</f>
        <v>326.05</v>
      </c>
      <c r="C138" s="70">
        <v>326.75</v>
      </c>
      <c r="D138" s="264">
        <f t="shared" si="6"/>
        <v>0.6999999999999886</v>
      </c>
      <c r="E138" s="331">
        <f t="shared" si="7"/>
        <v>0.0021469099831313864</v>
      </c>
      <c r="F138" s="264">
        <v>3.400000000000034</v>
      </c>
      <c r="G138" s="159">
        <f t="shared" si="5"/>
        <v>-2.7000000000000455</v>
      </c>
    </row>
    <row r="139" spans="1:7" s="69" customFormat="1" ht="13.5">
      <c r="A139" s="193" t="s">
        <v>413</v>
      </c>
      <c r="B139" s="272">
        <f>Volume!J140</f>
        <v>433.35</v>
      </c>
      <c r="C139" s="70">
        <v>433</v>
      </c>
      <c r="D139" s="264">
        <f t="shared" si="6"/>
        <v>-0.35000000000002274</v>
      </c>
      <c r="E139" s="331">
        <f t="shared" si="7"/>
        <v>-0.0008076612437983679</v>
      </c>
      <c r="F139" s="264">
        <v>1.599999999999966</v>
      </c>
      <c r="G139" s="159">
        <f t="shared" si="5"/>
        <v>-1.9499999999999886</v>
      </c>
    </row>
    <row r="140" spans="1:7" s="69" customFormat="1" ht="13.5">
      <c r="A140" s="193" t="s">
        <v>222</v>
      </c>
      <c r="B140" s="272">
        <f>Volume!J141</f>
        <v>438.2</v>
      </c>
      <c r="C140" s="70">
        <v>438.7</v>
      </c>
      <c r="D140" s="264">
        <f t="shared" si="6"/>
        <v>0.5</v>
      </c>
      <c r="E140" s="331">
        <f t="shared" si="7"/>
        <v>0.0011410314924691922</v>
      </c>
      <c r="F140" s="264">
        <v>5</v>
      </c>
      <c r="G140" s="159">
        <f t="shared" si="5"/>
        <v>-4.5</v>
      </c>
    </row>
    <row r="141" spans="1:7" s="69" customFormat="1" ht="13.5">
      <c r="A141" s="193" t="s">
        <v>414</v>
      </c>
      <c r="B141" s="272">
        <f>Volume!J142</f>
        <v>427.3</v>
      </c>
      <c r="C141" s="70">
        <v>429.7</v>
      </c>
      <c r="D141" s="264">
        <f t="shared" si="6"/>
        <v>2.3999999999999773</v>
      </c>
      <c r="E141" s="331">
        <f t="shared" si="7"/>
        <v>0.005616662766206359</v>
      </c>
      <c r="F141" s="264">
        <v>4.649999999999977</v>
      </c>
      <c r="G141" s="159">
        <f t="shared" si="5"/>
        <v>-2.25</v>
      </c>
    </row>
    <row r="142" spans="1:7" s="69" customFormat="1" ht="13.5">
      <c r="A142" s="193" t="s">
        <v>415</v>
      </c>
      <c r="B142" s="272">
        <f>Volume!J143</f>
        <v>58.9</v>
      </c>
      <c r="C142" s="70">
        <v>58.7</v>
      </c>
      <c r="D142" s="264">
        <f t="shared" si="6"/>
        <v>-0.19999999999999574</v>
      </c>
      <c r="E142" s="331">
        <f t="shared" si="7"/>
        <v>-0.0033955857385398257</v>
      </c>
      <c r="F142" s="264">
        <v>0.3500000000000014</v>
      </c>
      <c r="G142" s="159">
        <f t="shared" si="5"/>
        <v>-0.5499999999999972</v>
      </c>
    </row>
    <row r="143" spans="1:7" s="69" customFormat="1" ht="13.5">
      <c r="A143" s="193" t="s">
        <v>388</v>
      </c>
      <c r="B143" s="272">
        <f>Volume!J144</f>
        <v>174.35</v>
      </c>
      <c r="C143" s="70">
        <v>174.9</v>
      </c>
      <c r="D143" s="264">
        <f t="shared" si="6"/>
        <v>0.5500000000000114</v>
      </c>
      <c r="E143" s="331">
        <f t="shared" si="7"/>
        <v>0.003154574132492179</v>
      </c>
      <c r="F143" s="264">
        <v>0.3499999999999943</v>
      </c>
      <c r="G143" s="159">
        <f t="shared" si="5"/>
        <v>0.20000000000001705</v>
      </c>
    </row>
    <row r="144" spans="1:7" s="69" customFormat="1" ht="13.5">
      <c r="A144" s="193" t="s">
        <v>81</v>
      </c>
      <c r="B144" s="272">
        <f>Volume!J145</f>
        <v>486.9</v>
      </c>
      <c r="C144" s="70">
        <v>488.2</v>
      </c>
      <c r="D144" s="264">
        <f t="shared" si="6"/>
        <v>1.3000000000000114</v>
      </c>
      <c r="E144" s="331">
        <f t="shared" si="7"/>
        <v>0.0026699527623742277</v>
      </c>
      <c r="F144" s="264">
        <v>2.7999999999999545</v>
      </c>
      <c r="G144" s="159">
        <f t="shared" si="5"/>
        <v>-1.4999999999999432</v>
      </c>
    </row>
    <row r="145" spans="1:7" s="69" customFormat="1" ht="13.5">
      <c r="A145" s="193" t="s">
        <v>223</v>
      </c>
      <c r="B145" s="272">
        <f>Volume!J146</f>
        <v>117.25</v>
      </c>
      <c r="C145" s="70">
        <v>117.2</v>
      </c>
      <c r="D145" s="264">
        <f t="shared" si="6"/>
        <v>-0.04999999999999716</v>
      </c>
      <c r="E145" s="331">
        <f t="shared" si="7"/>
        <v>-0.0004264392324093574</v>
      </c>
      <c r="F145" s="264">
        <v>1.0999999999999943</v>
      </c>
      <c r="G145" s="159">
        <f t="shared" si="5"/>
        <v>-1.1499999999999915</v>
      </c>
    </row>
    <row r="146" spans="1:7" s="69" customFormat="1" ht="13.5">
      <c r="A146" s="193" t="s">
        <v>294</v>
      </c>
      <c r="B146" s="272">
        <f>Volume!J147</f>
        <v>206.45</v>
      </c>
      <c r="C146" s="70">
        <v>206.55</v>
      </c>
      <c r="D146" s="264">
        <f t="shared" si="6"/>
        <v>0.10000000000002274</v>
      </c>
      <c r="E146" s="331">
        <f t="shared" si="7"/>
        <v>0.00048437878420936177</v>
      </c>
      <c r="F146" s="264">
        <v>1.4499999999999886</v>
      </c>
      <c r="G146" s="159">
        <f t="shared" si="5"/>
        <v>-1.349999999999966</v>
      </c>
    </row>
    <row r="147" spans="1:7" s="69" customFormat="1" ht="13.5">
      <c r="A147" s="193" t="s">
        <v>224</v>
      </c>
      <c r="B147" s="272">
        <f>Volume!J148</f>
        <v>264.7</v>
      </c>
      <c r="C147" s="70">
        <v>264.1</v>
      </c>
      <c r="D147" s="264">
        <f t="shared" si="6"/>
        <v>-0.5999999999999659</v>
      </c>
      <c r="E147" s="331">
        <f t="shared" si="7"/>
        <v>-0.0022667170381562747</v>
      </c>
      <c r="F147" s="264">
        <v>1.2000000000000455</v>
      </c>
      <c r="G147" s="159">
        <f t="shared" si="5"/>
        <v>-1.8000000000000114</v>
      </c>
    </row>
    <row r="148" spans="1:7" s="69" customFormat="1" ht="13.5">
      <c r="A148" s="193" t="s">
        <v>416</v>
      </c>
      <c r="B148" s="272">
        <f>Volume!J149</f>
        <v>541.55</v>
      </c>
      <c r="C148" s="70">
        <v>545.3</v>
      </c>
      <c r="D148" s="264">
        <f t="shared" si="6"/>
        <v>3.75</v>
      </c>
      <c r="E148" s="331">
        <f t="shared" si="7"/>
        <v>0.006924568368571693</v>
      </c>
      <c r="F148" s="264">
        <v>5.699999999999932</v>
      </c>
      <c r="G148" s="159">
        <f t="shared" si="5"/>
        <v>-1.9499999999999318</v>
      </c>
    </row>
    <row r="149" spans="1:7" s="69" customFormat="1" ht="13.5">
      <c r="A149" s="193" t="s">
        <v>225</v>
      </c>
      <c r="B149" s="272">
        <f>Volume!J150</f>
        <v>367.4</v>
      </c>
      <c r="C149" s="70">
        <v>368.05</v>
      </c>
      <c r="D149" s="264">
        <f t="shared" si="6"/>
        <v>0.6500000000000341</v>
      </c>
      <c r="E149" s="331">
        <f t="shared" si="7"/>
        <v>0.001769188894937491</v>
      </c>
      <c r="F149" s="264">
        <v>1.75</v>
      </c>
      <c r="G149" s="159">
        <f t="shared" si="5"/>
        <v>-1.099999999999966</v>
      </c>
    </row>
    <row r="150" spans="1:7" s="69" customFormat="1" ht="13.5">
      <c r="A150" s="193" t="s">
        <v>232</v>
      </c>
      <c r="B150" s="272">
        <f>Volume!J151</f>
        <v>530.8</v>
      </c>
      <c r="C150" s="70">
        <v>530.6</v>
      </c>
      <c r="D150" s="264">
        <f t="shared" si="6"/>
        <v>-0.1999999999999318</v>
      </c>
      <c r="E150" s="331">
        <f t="shared" si="7"/>
        <v>-0.00037678975131863566</v>
      </c>
      <c r="F150" s="264">
        <v>4.4500000000000455</v>
      </c>
      <c r="G150" s="159">
        <f t="shared" si="5"/>
        <v>-4.649999999999977</v>
      </c>
    </row>
    <row r="151" spans="1:7" s="69" customFormat="1" ht="13.5">
      <c r="A151" s="193" t="s">
        <v>98</v>
      </c>
      <c r="B151" s="272">
        <f>Volume!J152</f>
        <v>737.4</v>
      </c>
      <c r="C151" s="70">
        <v>740</v>
      </c>
      <c r="D151" s="264">
        <f t="shared" si="6"/>
        <v>2.6000000000000227</v>
      </c>
      <c r="E151" s="331">
        <f t="shared" si="7"/>
        <v>0.003525901817195583</v>
      </c>
      <c r="F151" s="264">
        <v>7.7000000000000455</v>
      </c>
      <c r="G151" s="159">
        <f t="shared" si="5"/>
        <v>-5.100000000000023</v>
      </c>
    </row>
    <row r="152" spans="1:7" s="69" customFormat="1" ht="13.5">
      <c r="A152" s="193" t="s">
        <v>149</v>
      </c>
      <c r="B152" s="272">
        <f>Volume!J153</f>
        <v>1109.85</v>
      </c>
      <c r="C152" s="70">
        <v>1112.2</v>
      </c>
      <c r="D152" s="264">
        <f t="shared" si="6"/>
        <v>2.3500000000001364</v>
      </c>
      <c r="E152" s="331">
        <f t="shared" si="7"/>
        <v>0.0021174032526919285</v>
      </c>
      <c r="F152" s="264">
        <v>9.5</v>
      </c>
      <c r="G152" s="159">
        <f t="shared" si="5"/>
        <v>-7.149999999999864</v>
      </c>
    </row>
    <row r="153" spans="1:7" s="69" customFormat="1" ht="13.5">
      <c r="A153" s="193" t="s">
        <v>201</v>
      </c>
      <c r="B153" s="272">
        <f>Volume!J154</f>
        <v>1797.75</v>
      </c>
      <c r="C153" s="70">
        <v>1801.75</v>
      </c>
      <c r="D153" s="264">
        <f t="shared" si="6"/>
        <v>4</v>
      </c>
      <c r="E153" s="331">
        <f t="shared" si="7"/>
        <v>0.002225003476567932</v>
      </c>
      <c r="F153" s="264">
        <v>7.650000000000091</v>
      </c>
      <c r="G153" s="159">
        <f aca="true" t="shared" si="8" ref="G153:G196">D153-F153</f>
        <v>-3.650000000000091</v>
      </c>
    </row>
    <row r="154" spans="1:7" s="69" customFormat="1" ht="13.5">
      <c r="A154" s="193" t="s">
        <v>295</v>
      </c>
      <c r="B154" s="272">
        <f>Volume!J155</f>
        <v>588.25</v>
      </c>
      <c r="C154" s="70">
        <v>589.95</v>
      </c>
      <c r="D154" s="264">
        <f t="shared" si="6"/>
        <v>1.7000000000000455</v>
      </c>
      <c r="E154" s="331">
        <f t="shared" si="7"/>
        <v>0.002889927751806282</v>
      </c>
      <c r="F154" s="264">
        <v>5.9500000000000455</v>
      </c>
      <c r="G154" s="159">
        <f t="shared" si="8"/>
        <v>-4.25</v>
      </c>
    </row>
    <row r="155" spans="1:7" s="69" customFormat="1" ht="13.5">
      <c r="A155" s="193" t="s">
        <v>417</v>
      </c>
      <c r="B155" s="272">
        <f>Volume!J156</f>
        <v>41.55</v>
      </c>
      <c r="C155" s="70">
        <v>41.7</v>
      </c>
      <c r="D155" s="264">
        <f t="shared" si="6"/>
        <v>0.15000000000000568</v>
      </c>
      <c r="E155" s="331">
        <f t="shared" si="7"/>
        <v>0.0036101083032492346</v>
      </c>
      <c r="F155" s="264">
        <v>0.45000000000000284</v>
      </c>
      <c r="G155" s="159">
        <f t="shared" si="8"/>
        <v>-0.29999999999999716</v>
      </c>
    </row>
    <row r="156" spans="1:7" s="69" customFormat="1" ht="13.5">
      <c r="A156" s="193" t="s">
        <v>418</v>
      </c>
      <c r="B156" s="272">
        <f>Volume!J157</f>
        <v>473.95</v>
      </c>
      <c r="C156" s="70">
        <v>469.25</v>
      </c>
      <c r="D156" s="264">
        <f t="shared" si="6"/>
        <v>-4.699999999999989</v>
      </c>
      <c r="E156" s="331">
        <f t="shared" si="7"/>
        <v>-0.009916657875303278</v>
      </c>
      <c r="F156" s="264">
        <v>1.25</v>
      </c>
      <c r="G156" s="159">
        <f t="shared" si="8"/>
        <v>-5.949999999999989</v>
      </c>
    </row>
    <row r="157" spans="1:7" s="69" customFormat="1" ht="13.5">
      <c r="A157" s="193" t="s">
        <v>214</v>
      </c>
      <c r="B157" s="272">
        <f>Volume!J158</f>
        <v>107.55</v>
      </c>
      <c r="C157" s="70">
        <v>107.75</v>
      </c>
      <c r="D157" s="264">
        <f t="shared" si="6"/>
        <v>0.20000000000000284</v>
      </c>
      <c r="E157" s="331">
        <f t="shared" si="7"/>
        <v>0.001859600185960045</v>
      </c>
      <c r="F157" s="264">
        <v>1.05</v>
      </c>
      <c r="G157" s="159">
        <f t="shared" si="8"/>
        <v>-0.8499999999999972</v>
      </c>
    </row>
    <row r="158" spans="1:7" s="69" customFormat="1" ht="13.5">
      <c r="A158" s="193" t="s">
        <v>233</v>
      </c>
      <c r="B158" s="272">
        <f>Volume!J159</f>
        <v>144.45</v>
      </c>
      <c r="C158" s="70">
        <v>141</v>
      </c>
      <c r="D158" s="264">
        <f t="shared" si="6"/>
        <v>-3.4499999999999886</v>
      </c>
      <c r="E158" s="331">
        <f t="shared" si="7"/>
        <v>-0.023883696780892964</v>
      </c>
      <c r="F158" s="264">
        <v>-1.75</v>
      </c>
      <c r="G158" s="159">
        <f t="shared" si="8"/>
        <v>-1.6999999999999886</v>
      </c>
    </row>
    <row r="159" spans="1:7" s="69" customFormat="1" ht="13.5">
      <c r="A159" s="193" t="s">
        <v>202</v>
      </c>
      <c r="B159" s="272">
        <f>Volume!J160</f>
        <v>470.2</v>
      </c>
      <c r="C159" s="70">
        <v>465.3</v>
      </c>
      <c r="D159" s="264">
        <f t="shared" si="6"/>
        <v>-4.899999999999977</v>
      </c>
      <c r="E159" s="331">
        <f t="shared" si="7"/>
        <v>-0.010421097405359373</v>
      </c>
      <c r="F159" s="264">
        <v>-1.25</v>
      </c>
      <c r="G159" s="159">
        <f t="shared" si="8"/>
        <v>-3.6499999999999773</v>
      </c>
    </row>
    <row r="160" spans="1:7" s="69" customFormat="1" ht="13.5">
      <c r="A160" s="193" t="s">
        <v>203</v>
      </c>
      <c r="B160" s="272">
        <f>Volume!J161</f>
        <v>1548.05</v>
      </c>
      <c r="C160" s="70">
        <v>1555.3</v>
      </c>
      <c r="D160" s="264">
        <f t="shared" si="6"/>
        <v>7.25</v>
      </c>
      <c r="E160" s="331">
        <f t="shared" si="7"/>
        <v>0.004683311262556119</v>
      </c>
      <c r="F160" s="264">
        <v>15.650000000000091</v>
      </c>
      <c r="G160" s="159">
        <f t="shared" si="8"/>
        <v>-8.400000000000091</v>
      </c>
    </row>
    <row r="161" spans="1:7" s="69" customFormat="1" ht="13.5">
      <c r="A161" s="193" t="s">
        <v>37</v>
      </c>
      <c r="B161" s="272">
        <f>Volume!J162</f>
        <v>196.65</v>
      </c>
      <c r="C161" s="70">
        <v>197.9</v>
      </c>
      <c r="D161" s="264">
        <f t="shared" si="6"/>
        <v>1.25</v>
      </c>
      <c r="E161" s="331">
        <f t="shared" si="7"/>
        <v>0.006356470887363336</v>
      </c>
      <c r="F161" s="264">
        <v>2.25</v>
      </c>
      <c r="G161" s="159">
        <f t="shared" si="8"/>
        <v>-1</v>
      </c>
    </row>
    <row r="162" spans="1:12" s="69" customFormat="1" ht="13.5">
      <c r="A162" s="193" t="s">
        <v>296</v>
      </c>
      <c r="B162" s="272">
        <f>Volume!J163</f>
        <v>1771.3</v>
      </c>
      <c r="C162" s="70">
        <v>1757.45</v>
      </c>
      <c r="D162" s="264">
        <f t="shared" si="6"/>
        <v>-13.849999999999909</v>
      </c>
      <c r="E162" s="331">
        <f t="shared" si="7"/>
        <v>-0.007819115903573596</v>
      </c>
      <c r="F162" s="264">
        <v>-14.449999999999818</v>
      </c>
      <c r="G162" s="159">
        <f t="shared" si="8"/>
        <v>0.599999999999909</v>
      </c>
      <c r="L162" s="267"/>
    </row>
    <row r="163" spans="1:12" s="69" customFormat="1" ht="13.5">
      <c r="A163" s="193" t="s">
        <v>419</v>
      </c>
      <c r="B163" s="272">
        <f>Volume!J164</f>
        <v>1215.15</v>
      </c>
      <c r="C163" s="70">
        <v>1213.55</v>
      </c>
      <c r="D163" s="264">
        <f t="shared" si="6"/>
        <v>-1.6000000000001364</v>
      </c>
      <c r="E163" s="331">
        <f t="shared" si="7"/>
        <v>-0.0013167098712094278</v>
      </c>
      <c r="F163" s="264">
        <v>12.7</v>
      </c>
      <c r="G163" s="159">
        <f t="shared" si="8"/>
        <v>-14.300000000000136</v>
      </c>
      <c r="L163" s="267"/>
    </row>
    <row r="164" spans="1:12" s="69" customFormat="1" ht="13.5">
      <c r="A164" s="193" t="s">
        <v>226</v>
      </c>
      <c r="B164" s="272">
        <f>Volume!J165</f>
        <v>1220.5</v>
      </c>
      <c r="C164" s="70">
        <v>1217.7</v>
      </c>
      <c r="D164" s="264">
        <f t="shared" si="6"/>
        <v>-2.7999999999999545</v>
      </c>
      <c r="E164" s="331">
        <f t="shared" si="7"/>
        <v>-0.002294141745186362</v>
      </c>
      <c r="F164" s="264">
        <v>9</v>
      </c>
      <c r="G164" s="159">
        <f t="shared" si="8"/>
        <v>-11.799999999999955</v>
      </c>
      <c r="L164" s="267"/>
    </row>
    <row r="165" spans="1:12" s="69" customFormat="1" ht="13.5">
      <c r="A165" s="193" t="s">
        <v>420</v>
      </c>
      <c r="B165" s="272">
        <f>Volume!J166</f>
        <v>99.1</v>
      </c>
      <c r="C165" s="70">
        <v>99.55</v>
      </c>
      <c r="D165" s="264">
        <f t="shared" si="6"/>
        <v>0.45000000000000284</v>
      </c>
      <c r="E165" s="331">
        <f t="shared" si="7"/>
        <v>0.0045408678102926625</v>
      </c>
      <c r="F165" s="264">
        <v>1.2</v>
      </c>
      <c r="G165" s="159">
        <f t="shared" si="8"/>
        <v>-0.7499999999999971</v>
      </c>
      <c r="L165" s="267"/>
    </row>
    <row r="166" spans="1:12" s="69" customFormat="1" ht="13.5">
      <c r="A166" s="193" t="s">
        <v>273</v>
      </c>
      <c r="B166" s="272">
        <f>Volume!J167</f>
        <v>845.25</v>
      </c>
      <c r="C166" s="70">
        <v>841.75</v>
      </c>
      <c r="D166" s="264">
        <f t="shared" si="6"/>
        <v>-3.5</v>
      </c>
      <c r="E166" s="331">
        <f t="shared" si="7"/>
        <v>-0.004140786749482402</v>
      </c>
      <c r="F166" s="264">
        <v>0.35000000000002274</v>
      </c>
      <c r="G166" s="159">
        <f t="shared" si="8"/>
        <v>-3.8500000000000227</v>
      </c>
      <c r="L166" s="267"/>
    </row>
    <row r="167" spans="1:12" s="69" customFormat="1" ht="13.5">
      <c r="A167" s="193" t="s">
        <v>180</v>
      </c>
      <c r="B167" s="272">
        <f>Volume!J168</f>
        <v>136.6</v>
      </c>
      <c r="C167" s="70">
        <v>137.05</v>
      </c>
      <c r="D167" s="264">
        <f t="shared" si="6"/>
        <v>0.45000000000001705</v>
      </c>
      <c r="E167" s="331">
        <f t="shared" si="7"/>
        <v>0.003294289897511106</v>
      </c>
      <c r="F167" s="264">
        <v>1.5</v>
      </c>
      <c r="G167" s="159">
        <f t="shared" si="8"/>
        <v>-1.049999999999983</v>
      </c>
      <c r="L167" s="267"/>
    </row>
    <row r="168" spans="1:12" s="69" customFormat="1" ht="13.5">
      <c r="A168" s="193" t="s">
        <v>181</v>
      </c>
      <c r="B168" s="272">
        <f>Volume!J169</f>
        <v>288.25</v>
      </c>
      <c r="C168" s="70">
        <v>288.6</v>
      </c>
      <c r="D168" s="264">
        <f t="shared" si="6"/>
        <v>0.35000000000002274</v>
      </c>
      <c r="E168" s="331">
        <f t="shared" si="7"/>
        <v>0.0012142237640937476</v>
      </c>
      <c r="F168" s="264">
        <v>4.449999999999989</v>
      </c>
      <c r="G168" s="159">
        <f t="shared" si="8"/>
        <v>-4.099999999999966</v>
      </c>
      <c r="L168" s="267"/>
    </row>
    <row r="169" spans="1:12" s="69" customFormat="1" ht="13.5">
      <c r="A169" s="193" t="s">
        <v>150</v>
      </c>
      <c r="B169" s="272">
        <f>Volume!J170</f>
        <v>621.75</v>
      </c>
      <c r="C169" s="70">
        <v>615.3</v>
      </c>
      <c r="D169" s="264">
        <f t="shared" si="6"/>
        <v>-6.4500000000000455</v>
      </c>
      <c r="E169" s="331">
        <f t="shared" si="7"/>
        <v>-0.010373944511459662</v>
      </c>
      <c r="F169" s="264">
        <v>-4.4500000000000455</v>
      </c>
      <c r="G169" s="159">
        <f t="shared" si="8"/>
        <v>-2</v>
      </c>
      <c r="L169" s="267"/>
    </row>
    <row r="170" spans="1:12" s="69" customFormat="1" ht="13.5">
      <c r="A170" s="193" t="s">
        <v>421</v>
      </c>
      <c r="B170" s="272">
        <f>Volume!J171</f>
        <v>169.4</v>
      </c>
      <c r="C170" s="70">
        <v>170</v>
      </c>
      <c r="D170" s="264">
        <f t="shared" si="6"/>
        <v>0.5999999999999943</v>
      </c>
      <c r="E170" s="331">
        <f t="shared" si="7"/>
        <v>0.00354191263282169</v>
      </c>
      <c r="F170" s="264">
        <v>0.19999999999998863</v>
      </c>
      <c r="G170" s="159">
        <f t="shared" si="8"/>
        <v>0.4000000000000057</v>
      </c>
      <c r="L170" s="267"/>
    </row>
    <row r="171" spans="1:12" s="69" customFormat="1" ht="13.5">
      <c r="A171" s="193" t="s">
        <v>422</v>
      </c>
      <c r="B171" s="272">
        <f>Volume!J172</f>
        <v>207.85</v>
      </c>
      <c r="C171" s="70">
        <v>208.2</v>
      </c>
      <c r="D171" s="264">
        <f t="shared" si="6"/>
        <v>0.3499999999999943</v>
      </c>
      <c r="E171" s="331">
        <f t="shared" si="7"/>
        <v>0.0016839066634591982</v>
      </c>
      <c r="F171" s="264">
        <v>1.5</v>
      </c>
      <c r="G171" s="159">
        <f t="shared" si="8"/>
        <v>-1.1500000000000057</v>
      </c>
      <c r="L171" s="267"/>
    </row>
    <row r="172" spans="1:12" s="69" customFormat="1" ht="13.5">
      <c r="A172" s="193" t="s">
        <v>151</v>
      </c>
      <c r="B172" s="272">
        <f>Volume!J173</f>
        <v>905.55</v>
      </c>
      <c r="C172" s="70">
        <v>903.3</v>
      </c>
      <c r="D172" s="264">
        <f t="shared" si="6"/>
        <v>-2.25</v>
      </c>
      <c r="E172" s="331">
        <f t="shared" si="7"/>
        <v>-0.0024846778201093257</v>
      </c>
      <c r="F172" s="264">
        <v>1.8999999999999773</v>
      </c>
      <c r="G172" s="159">
        <f t="shared" si="8"/>
        <v>-4.149999999999977</v>
      </c>
      <c r="L172" s="267"/>
    </row>
    <row r="173" spans="1:12" s="69" customFormat="1" ht="13.5">
      <c r="A173" s="193" t="s">
        <v>212</v>
      </c>
      <c r="B173" s="272">
        <f>Volume!J174</f>
        <v>401.05</v>
      </c>
      <c r="C173" s="70">
        <v>389.55</v>
      </c>
      <c r="D173" s="264">
        <f t="shared" si="6"/>
        <v>-11.5</v>
      </c>
      <c r="E173" s="331">
        <f t="shared" si="7"/>
        <v>-0.02867472883680339</v>
      </c>
      <c r="F173" s="264">
        <v>-10.15</v>
      </c>
      <c r="G173" s="159">
        <f t="shared" si="8"/>
        <v>-1.3499999999999996</v>
      </c>
      <c r="L173" s="267"/>
    </row>
    <row r="174" spans="1:12" s="69" customFormat="1" ht="13.5">
      <c r="A174" s="193" t="s">
        <v>227</v>
      </c>
      <c r="B174" s="272">
        <f>Volume!J175</f>
        <v>1202.45</v>
      </c>
      <c r="C174" s="70">
        <v>1193</v>
      </c>
      <c r="D174" s="264">
        <f t="shared" si="6"/>
        <v>-9.450000000000045</v>
      </c>
      <c r="E174" s="331">
        <f t="shared" si="7"/>
        <v>-0.007858954634288366</v>
      </c>
      <c r="F174" s="264">
        <v>-0.849999999999909</v>
      </c>
      <c r="G174" s="159">
        <f t="shared" si="8"/>
        <v>-8.600000000000136</v>
      </c>
      <c r="L174" s="267"/>
    </row>
    <row r="175" spans="1:12" s="69" customFormat="1" ht="13.5">
      <c r="A175" s="193" t="s">
        <v>91</v>
      </c>
      <c r="B175" s="272">
        <f>Volume!J176</f>
        <v>78.65</v>
      </c>
      <c r="C175" s="70">
        <v>78.9</v>
      </c>
      <c r="D175" s="264">
        <f t="shared" si="6"/>
        <v>0.25</v>
      </c>
      <c r="E175" s="331">
        <f t="shared" si="7"/>
        <v>0.0031786395422759056</v>
      </c>
      <c r="F175" s="264">
        <v>0.8499999999999943</v>
      </c>
      <c r="G175" s="159">
        <f t="shared" si="8"/>
        <v>-0.5999999999999943</v>
      </c>
      <c r="L175" s="267"/>
    </row>
    <row r="176" spans="1:12" s="69" customFormat="1" ht="13.5">
      <c r="A176" s="193" t="s">
        <v>152</v>
      </c>
      <c r="B176" s="272">
        <f>Volume!J177</f>
        <v>250.1</v>
      </c>
      <c r="C176" s="70">
        <v>245.05</v>
      </c>
      <c r="D176" s="264">
        <f t="shared" si="6"/>
        <v>-5.049999999999983</v>
      </c>
      <c r="E176" s="331">
        <f t="shared" si="7"/>
        <v>-0.020191923230707648</v>
      </c>
      <c r="F176" s="264">
        <v>-3.5</v>
      </c>
      <c r="G176" s="159">
        <f t="shared" si="8"/>
        <v>-1.549999999999983</v>
      </c>
      <c r="L176" s="267"/>
    </row>
    <row r="177" spans="1:12" s="69" customFormat="1" ht="13.5">
      <c r="A177" s="193" t="s">
        <v>206</v>
      </c>
      <c r="B177" s="272">
        <f>Volume!J178</f>
        <v>667.4</v>
      </c>
      <c r="C177" s="70">
        <v>666.9</v>
      </c>
      <c r="D177" s="264">
        <f t="shared" si="6"/>
        <v>-0.5</v>
      </c>
      <c r="E177" s="331">
        <f t="shared" si="7"/>
        <v>-0.0007491759065028469</v>
      </c>
      <c r="F177" s="264">
        <v>3.6499999999999773</v>
      </c>
      <c r="G177" s="159">
        <f t="shared" si="8"/>
        <v>-4.149999999999977</v>
      </c>
      <c r="L177" s="267"/>
    </row>
    <row r="178" spans="1:12" s="69" customFormat="1" ht="13.5">
      <c r="A178" s="193" t="s">
        <v>228</v>
      </c>
      <c r="B178" s="272">
        <f>Volume!J179</f>
        <v>700.15</v>
      </c>
      <c r="C178" s="70">
        <v>682.05</v>
      </c>
      <c r="D178" s="264">
        <f t="shared" si="6"/>
        <v>-18.100000000000023</v>
      </c>
      <c r="E178" s="331">
        <f t="shared" si="7"/>
        <v>-0.025851603227879775</v>
      </c>
      <c r="F178" s="264">
        <v>-16.800000000000068</v>
      </c>
      <c r="G178" s="159">
        <f t="shared" si="8"/>
        <v>-1.2999999999999545</v>
      </c>
      <c r="L178" s="267"/>
    </row>
    <row r="179" spans="1:12" s="69" customFormat="1" ht="13.5">
      <c r="A179" s="193" t="s">
        <v>185</v>
      </c>
      <c r="B179" s="272">
        <f>Volume!J180</f>
        <v>623.75</v>
      </c>
      <c r="C179" s="70">
        <v>618.15</v>
      </c>
      <c r="D179" s="264">
        <f t="shared" si="6"/>
        <v>-5.600000000000023</v>
      </c>
      <c r="E179" s="331">
        <f t="shared" si="7"/>
        <v>-0.008977955911823684</v>
      </c>
      <c r="F179" s="264">
        <v>0.5499999999999545</v>
      </c>
      <c r="G179" s="159">
        <f t="shared" si="8"/>
        <v>-6.149999999999977</v>
      </c>
      <c r="L179" s="267"/>
    </row>
    <row r="180" spans="1:12" s="69" customFormat="1" ht="13.5">
      <c r="A180" s="193" t="s">
        <v>204</v>
      </c>
      <c r="B180" s="272">
        <f>Volume!J181</f>
        <v>727.4</v>
      </c>
      <c r="C180" s="70">
        <v>731.35</v>
      </c>
      <c r="D180" s="264">
        <f t="shared" si="6"/>
        <v>3.9500000000000455</v>
      </c>
      <c r="E180" s="331">
        <f t="shared" si="7"/>
        <v>0.005430299697552991</v>
      </c>
      <c r="F180" s="264">
        <v>7.7999999999999545</v>
      </c>
      <c r="G180" s="159">
        <f t="shared" si="8"/>
        <v>-3.849999999999909</v>
      </c>
      <c r="L180" s="267"/>
    </row>
    <row r="181" spans="1:12" s="69" customFormat="1" ht="13.5">
      <c r="A181" s="193" t="s">
        <v>118</v>
      </c>
      <c r="B181" s="272">
        <f>Volume!J182</f>
        <v>1115.15</v>
      </c>
      <c r="C181" s="70">
        <v>1107.2</v>
      </c>
      <c r="D181" s="264">
        <f t="shared" si="6"/>
        <v>-7.9500000000000455</v>
      </c>
      <c r="E181" s="331">
        <f t="shared" si="7"/>
        <v>-0.007129085773214406</v>
      </c>
      <c r="F181" s="264">
        <v>-7.099999999999909</v>
      </c>
      <c r="G181" s="159">
        <f t="shared" si="8"/>
        <v>-0.8500000000001364</v>
      </c>
      <c r="L181" s="267"/>
    </row>
    <row r="182" spans="1:12" s="69" customFormat="1" ht="13.5">
      <c r="A182" s="193" t="s">
        <v>229</v>
      </c>
      <c r="B182" s="272">
        <f>Volume!J183</f>
        <v>1101.9</v>
      </c>
      <c r="C182" s="70">
        <v>1103</v>
      </c>
      <c r="D182" s="264">
        <f t="shared" si="6"/>
        <v>1.099999999999909</v>
      </c>
      <c r="E182" s="331">
        <f t="shared" si="7"/>
        <v>0.0009982757055993366</v>
      </c>
      <c r="F182" s="264">
        <v>11</v>
      </c>
      <c r="G182" s="159">
        <f t="shared" si="8"/>
        <v>-9.900000000000091</v>
      </c>
      <c r="L182" s="267"/>
    </row>
    <row r="183" spans="1:12" s="69" customFormat="1" ht="13.5">
      <c r="A183" s="193" t="s">
        <v>297</v>
      </c>
      <c r="B183" s="272">
        <f>Volume!J184</f>
        <v>57.9</v>
      </c>
      <c r="C183" s="70">
        <v>56.9</v>
      </c>
      <c r="D183" s="264">
        <f t="shared" si="6"/>
        <v>-1</v>
      </c>
      <c r="E183" s="331">
        <f t="shared" si="7"/>
        <v>-0.017271157167530225</v>
      </c>
      <c r="F183" s="264">
        <v>-0.44999999999999574</v>
      </c>
      <c r="G183" s="159">
        <f t="shared" si="8"/>
        <v>-0.5500000000000043</v>
      </c>
      <c r="L183" s="267"/>
    </row>
    <row r="184" spans="1:12" s="69" customFormat="1" ht="13.5">
      <c r="A184" s="193" t="s">
        <v>298</v>
      </c>
      <c r="B184" s="272">
        <f>Volume!J185</f>
        <v>27.15</v>
      </c>
      <c r="C184" s="70">
        <v>27.35</v>
      </c>
      <c r="D184" s="264">
        <f t="shared" si="6"/>
        <v>0.20000000000000284</v>
      </c>
      <c r="E184" s="331">
        <f t="shared" si="7"/>
        <v>0.007366482504604157</v>
      </c>
      <c r="F184" s="264">
        <v>0.34999999999999787</v>
      </c>
      <c r="G184" s="159">
        <f t="shared" si="8"/>
        <v>-0.14999999999999503</v>
      </c>
      <c r="L184" s="267"/>
    </row>
    <row r="185" spans="1:12" s="69" customFormat="1" ht="13.5">
      <c r="A185" s="193" t="s">
        <v>173</v>
      </c>
      <c r="B185" s="272">
        <f>Volume!J186</f>
        <v>57.1</v>
      </c>
      <c r="C185" s="70">
        <v>57.05</v>
      </c>
      <c r="D185" s="264">
        <f t="shared" si="6"/>
        <v>-0.05000000000000426</v>
      </c>
      <c r="E185" s="331">
        <f t="shared" si="7"/>
        <v>-0.0008756567425569923</v>
      </c>
      <c r="F185" s="264">
        <v>0.25</v>
      </c>
      <c r="G185" s="159">
        <f t="shared" si="8"/>
        <v>-0.30000000000000426</v>
      </c>
      <c r="L185" s="267"/>
    </row>
    <row r="186" spans="1:12" s="69" customFormat="1" ht="13.5">
      <c r="A186" s="193" t="s">
        <v>299</v>
      </c>
      <c r="B186" s="272">
        <f>Volume!J187</f>
        <v>903.8</v>
      </c>
      <c r="C186" s="70">
        <v>900.4</v>
      </c>
      <c r="D186" s="264">
        <f t="shared" si="6"/>
        <v>-3.3999999999999773</v>
      </c>
      <c r="E186" s="331">
        <f t="shared" si="7"/>
        <v>-0.003761894224385901</v>
      </c>
      <c r="F186" s="264">
        <v>-0.75</v>
      </c>
      <c r="G186" s="159">
        <f t="shared" si="8"/>
        <v>-2.6499999999999773</v>
      </c>
      <c r="L186" s="267"/>
    </row>
    <row r="187" spans="1:12" s="69" customFormat="1" ht="13.5">
      <c r="A187" s="193" t="s">
        <v>82</v>
      </c>
      <c r="B187" s="272">
        <f>Volume!J188</f>
        <v>142.3</v>
      </c>
      <c r="C187" s="70">
        <v>143.1</v>
      </c>
      <c r="D187" s="264">
        <f t="shared" si="6"/>
        <v>0.799999999999983</v>
      </c>
      <c r="E187" s="331">
        <f t="shared" si="7"/>
        <v>0.005621925509486879</v>
      </c>
      <c r="F187" s="264">
        <v>1.3499999999999943</v>
      </c>
      <c r="G187" s="159">
        <f t="shared" si="8"/>
        <v>-0.5500000000000114</v>
      </c>
      <c r="L187" s="267"/>
    </row>
    <row r="188" spans="1:12" s="69" customFormat="1" ht="13.5">
      <c r="A188" s="193" t="s">
        <v>423</v>
      </c>
      <c r="B188" s="272">
        <f>Volume!J189</f>
        <v>320.7</v>
      </c>
      <c r="C188" s="70">
        <v>319.15</v>
      </c>
      <c r="D188" s="264">
        <f t="shared" si="6"/>
        <v>-1.5500000000000114</v>
      </c>
      <c r="E188" s="331">
        <f t="shared" si="7"/>
        <v>-0.0048331774243841955</v>
      </c>
      <c r="F188" s="264">
        <v>1.7999999999999545</v>
      </c>
      <c r="G188" s="159">
        <f t="shared" si="8"/>
        <v>-3.349999999999966</v>
      </c>
      <c r="L188" s="267"/>
    </row>
    <row r="189" spans="1:12" s="69" customFormat="1" ht="13.5">
      <c r="A189" s="193" t="s">
        <v>424</v>
      </c>
      <c r="B189" s="272">
        <f>Volume!J190</f>
        <v>511.95</v>
      </c>
      <c r="C189" s="70">
        <v>513.75</v>
      </c>
      <c r="D189" s="264">
        <f t="shared" si="6"/>
        <v>1.8000000000000114</v>
      </c>
      <c r="E189" s="331">
        <f t="shared" si="7"/>
        <v>0.003515968356284816</v>
      </c>
      <c r="F189" s="264">
        <v>0.75</v>
      </c>
      <c r="G189" s="159">
        <f t="shared" si="8"/>
        <v>1.0500000000000114</v>
      </c>
      <c r="L189" s="267"/>
    </row>
    <row r="190" spans="1:12" s="69" customFormat="1" ht="13.5">
      <c r="A190" s="193" t="s">
        <v>153</v>
      </c>
      <c r="B190" s="272">
        <f>Volume!J191</f>
        <v>618</v>
      </c>
      <c r="C190" s="70">
        <v>612.4</v>
      </c>
      <c r="D190" s="264">
        <f t="shared" si="6"/>
        <v>-5.600000000000023</v>
      </c>
      <c r="E190" s="331">
        <f t="shared" si="7"/>
        <v>-0.009061488673139195</v>
      </c>
      <c r="F190" s="264">
        <v>-0.8500000000000227</v>
      </c>
      <c r="G190" s="159">
        <f t="shared" si="8"/>
        <v>-4.75</v>
      </c>
      <c r="L190" s="267"/>
    </row>
    <row r="191" spans="1:12" s="69" customFormat="1" ht="13.5">
      <c r="A191" s="193" t="s">
        <v>154</v>
      </c>
      <c r="B191" s="272">
        <f>Volume!J192</f>
        <v>51.9</v>
      </c>
      <c r="C191" s="70">
        <v>52.2</v>
      </c>
      <c r="D191" s="264">
        <f t="shared" si="6"/>
        <v>0.30000000000000426</v>
      </c>
      <c r="E191" s="331">
        <f t="shared" si="7"/>
        <v>0.005780346820809331</v>
      </c>
      <c r="F191" s="264">
        <v>0.44999999999999574</v>
      </c>
      <c r="G191" s="159">
        <f t="shared" si="8"/>
        <v>-0.14999999999999147</v>
      </c>
      <c r="L191" s="267"/>
    </row>
    <row r="192" spans="1:12" s="69" customFormat="1" ht="13.5">
      <c r="A192" s="193" t="s">
        <v>300</v>
      </c>
      <c r="B192" s="272">
        <f>Volume!J193</f>
        <v>134.9</v>
      </c>
      <c r="C192" s="70">
        <v>134.95</v>
      </c>
      <c r="D192" s="264">
        <f t="shared" si="6"/>
        <v>0.04999999999998295</v>
      </c>
      <c r="E192" s="331">
        <f t="shared" si="7"/>
        <v>0.0003706449221644399</v>
      </c>
      <c r="F192" s="264">
        <v>1.1999999999999886</v>
      </c>
      <c r="G192" s="159">
        <f t="shared" si="8"/>
        <v>-1.1500000000000057</v>
      </c>
      <c r="L192" s="267"/>
    </row>
    <row r="193" spans="1:12" s="69" customFormat="1" ht="13.5">
      <c r="A193" s="193" t="s">
        <v>155</v>
      </c>
      <c r="B193" s="272">
        <f>Volume!J194</f>
        <v>450.05</v>
      </c>
      <c r="C193" s="70">
        <v>430.05</v>
      </c>
      <c r="D193" s="264">
        <f t="shared" si="6"/>
        <v>-20</v>
      </c>
      <c r="E193" s="331">
        <f t="shared" si="7"/>
        <v>-0.04443950672147539</v>
      </c>
      <c r="F193" s="264">
        <v>-4.649999999999977</v>
      </c>
      <c r="G193" s="159">
        <f t="shared" si="8"/>
        <v>-15.350000000000023</v>
      </c>
      <c r="L193" s="267"/>
    </row>
    <row r="194" spans="1:12" s="69" customFormat="1" ht="13.5">
      <c r="A194" s="193" t="s">
        <v>38</v>
      </c>
      <c r="B194" s="272">
        <f>Volume!J195</f>
        <v>476.55</v>
      </c>
      <c r="C194" s="70">
        <v>471.95</v>
      </c>
      <c r="D194" s="264">
        <f t="shared" si="6"/>
        <v>-4.600000000000023</v>
      </c>
      <c r="E194" s="331">
        <f t="shared" si="7"/>
        <v>-0.009652712202287321</v>
      </c>
      <c r="F194" s="264">
        <v>-2.650000000000034</v>
      </c>
      <c r="G194" s="159">
        <f t="shared" si="8"/>
        <v>-1.9499999999999886</v>
      </c>
      <c r="L194" s="267"/>
    </row>
    <row r="195" spans="1:7" ht="13.5">
      <c r="A195" s="193" t="s">
        <v>156</v>
      </c>
      <c r="B195" s="272">
        <f>Volume!J196</f>
        <v>380.1</v>
      </c>
      <c r="C195" s="70">
        <v>379.8</v>
      </c>
      <c r="D195" s="264">
        <f t="shared" si="6"/>
        <v>-0.30000000000001137</v>
      </c>
      <c r="E195" s="331">
        <f t="shared" si="7"/>
        <v>-0.0007892659826361782</v>
      </c>
      <c r="F195" s="264">
        <v>1.5</v>
      </c>
      <c r="G195" s="159">
        <f t="shared" si="8"/>
        <v>-1.8000000000000114</v>
      </c>
    </row>
    <row r="196" spans="1:7" ht="14.25" thickBot="1">
      <c r="A196" s="194" t="s">
        <v>389</v>
      </c>
      <c r="B196" s="272">
        <f>Volume!J197</f>
        <v>309.45</v>
      </c>
      <c r="C196" s="70">
        <v>305.7</v>
      </c>
      <c r="D196" s="264">
        <f>C196-B196</f>
        <v>-3.75</v>
      </c>
      <c r="E196" s="331">
        <f>D196/B196</f>
        <v>-0.012118274357731459</v>
      </c>
      <c r="F196" s="264">
        <v>1.3999999999999773</v>
      </c>
      <c r="G196" s="159">
        <f t="shared" si="8"/>
        <v>-5.149999999999977</v>
      </c>
    </row>
    <row r="197" ht="11.25" customHeight="1" hidden="1">
      <c r="C197" s="70">
        <v>2366.7</v>
      </c>
    </row>
  </sheetData>
  <mergeCells count="1">
    <mergeCell ref="A1:G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C240"/>
  <sheetViews>
    <sheetView workbookViewId="0" topLeftCell="A1">
      <pane xSplit="1" ySplit="3" topLeftCell="B4" activePane="bottomRight" state="frozen"/>
      <selection pane="topLeft" activeCell="K4" sqref="K4:K192"/>
      <selection pane="topRight" activeCell="K4" sqref="K4:K192"/>
      <selection pane="bottomLeft" activeCell="K4" sqref="K4:K192"/>
      <selection pane="bottomRight" activeCell="I251" sqref="I251"/>
    </sheetView>
  </sheetViews>
  <sheetFormatPr defaultColWidth="9.140625" defaultRowHeight="12.75"/>
  <cols>
    <col min="1" max="1" width="14.8515625" style="3" customWidth="1"/>
    <col min="2" max="2" width="11.57421875" style="6" customWidth="1"/>
    <col min="3" max="3" width="10.421875" style="6" customWidth="1"/>
    <col min="4" max="5" width="10.7109375" style="154"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7" t="s">
        <v>189</v>
      </c>
      <c r="B1" s="398"/>
      <c r="C1" s="398"/>
      <c r="D1" s="398"/>
      <c r="E1" s="398"/>
      <c r="F1" s="398"/>
      <c r="G1" s="398"/>
      <c r="H1" s="398"/>
      <c r="I1" s="398"/>
      <c r="J1" s="398"/>
      <c r="K1" s="422"/>
      <c r="L1" s="155"/>
      <c r="M1" s="112"/>
      <c r="N1" s="62"/>
      <c r="O1" s="2"/>
      <c r="P1" s="107"/>
      <c r="Q1" s="108"/>
      <c r="R1" s="69"/>
      <c r="S1" s="103"/>
      <c r="T1" s="103"/>
      <c r="U1" s="103"/>
      <c r="V1" s="103"/>
      <c r="W1" s="103"/>
      <c r="X1" s="103"/>
      <c r="Y1" s="103"/>
      <c r="Z1" s="103"/>
      <c r="AA1" s="103"/>
      <c r="AB1" s="74"/>
    </row>
    <row r="2" spans="1:28" s="58" customFormat="1" ht="16.5" customHeight="1" thickBot="1">
      <c r="A2" s="134"/>
      <c r="B2" s="419" t="s">
        <v>59</v>
      </c>
      <c r="C2" s="420"/>
      <c r="D2" s="420"/>
      <c r="E2" s="421"/>
      <c r="F2" s="406" t="s">
        <v>186</v>
      </c>
      <c r="G2" s="387"/>
      <c r="H2" s="388"/>
      <c r="I2" s="406" t="s">
        <v>187</v>
      </c>
      <c r="J2" s="387"/>
      <c r="K2" s="388"/>
      <c r="L2" s="1"/>
      <c r="M2" s="5"/>
      <c r="N2" s="62"/>
      <c r="O2" s="2"/>
      <c r="P2" s="107"/>
      <c r="Q2" s="108"/>
      <c r="R2" s="69"/>
      <c r="S2" s="103"/>
      <c r="T2" s="103"/>
      <c r="U2" s="109"/>
      <c r="V2" s="103"/>
      <c r="W2" s="103"/>
      <c r="X2" s="103"/>
      <c r="Y2" s="103"/>
      <c r="Z2" s="103"/>
      <c r="AA2" s="103"/>
      <c r="AB2" s="75"/>
    </row>
    <row r="3" spans="1:28" s="58" customFormat="1" ht="15.75" thickBot="1">
      <c r="A3" s="29" t="s">
        <v>45</v>
      </c>
      <c r="B3" s="260" t="s">
        <v>87</v>
      </c>
      <c r="C3" s="325" t="s">
        <v>188</v>
      </c>
      <c r="D3" s="313" t="s">
        <v>22</v>
      </c>
      <c r="E3" s="326" t="s">
        <v>188</v>
      </c>
      <c r="F3" s="157" t="s">
        <v>106</v>
      </c>
      <c r="G3" s="261" t="s">
        <v>14</v>
      </c>
      <c r="H3" s="259" t="s">
        <v>46</v>
      </c>
      <c r="I3" s="260" t="s">
        <v>106</v>
      </c>
      <c r="J3" s="261" t="s">
        <v>14</v>
      </c>
      <c r="K3" s="259" t="s">
        <v>46</v>
      </c>
      <c r="L3" s="1"/>
      <c r="M3" s="5"/>
      <c r="N3" s="62"/>
      <c r="O3" s="2"/>
      <c r="P3" s="2"/>
      <c r="Q3" s="2"/>
      <c r="R3" s="2"/>
      <c r="S3" s="1"/>
      <c r="T3" s="1"/>
      <c r="U3" s="79"/>
      <c r="V3" s="2"/>
      <c r="W3" s="2"/>
      <c r="X3" s="2"/>
      <c r="Y3" s="2"/>
      <c r="Z3" s="2"/>
      <c r="AA3" s="2"/>
      <c r="AB3" s="75"/>
    </row>
    <row r="4" spans="1:29" s="58" customFormat="1" ht="15">
      <c r="A4" s="177" t="s">
        <v>182</v>
      </c>
      <c r="B4" s="327">
        <f>'Open Int.'!E4</f>
        <v>0</v>
      </c>
      <c r="C4" s="327">
        <f>'Open Int.'!F4</f>
        <v>0</v>
      </c>
      <c r="D4" s="328">
        <f>'Open Int.'!H4</f>
        <v>0</v>
      </c>
      <c r="E4" s="328">
        <f>'Open Int.'!I4</f>
        <v>0</v>
      </c>
      <c r="F4" s="265">
        <f>IF('Open Int.'!E4=0,0,'Open Int.'!H4/'Open Int.'!E4)</f>
        <v>0</v>
      </c>
      <c r="G4" s="320">
        <v>0</v>
      </c>
      <c r="H4" s="262">
        <f>IF(G4=0,0,(F4-G4)/G4)</f>
        <v>0</v>
      </c>
      <c r="I4" s="183">
        <f>IF(Volume!D4=0,0,Volume!F4/Volume!D4)</f>
        <v>0</v>
      </c>
      <c r="J4" s="184">
        <v>0</v>
      </c>
      <c r="K4" s="262">
        <f>IF(J4=0,0,(I4-J4)/J4)</f>
        <v>0</v>
      </c>
      <c r="L4" s="60"/>
      <c r="M4" s="6"/>
      <c r="N4" s="59"/>
      <c r="O4" s="3"/>
      <c r="P4" s="3"/>
      <c r="Q4" s="3"/>
      <c r="R4" s="3"/>
      <c r="S4" s="3"/>
      <c r="T4" s="3"/>
      <c r="U4" s="61"/>
      <c r="V4" s="3"/>
      <c r="W4" s="3"/>
      <c r="X4" s="3"/>
      <c r="Y4" s="3"/>
      <c r="Z4" s="3"/>
      <c r="AA4" s="2"/>
      <c r="AB4" s="78"/>
      <c r="AC4" s="77"/>
    </row>
    <row r="5" spans="1:29" s="58" customFormat="1" ht="15">
      <c r="A5" s="193" t="s">
        <v>455</v>
      </c>
      <c r="B5" s="188">
        <f>'Open Int.'!E5</f>
        <v>0</v>
      </c>
      <c r="C5" s="167">
        <f>'Open Int.'!F5</f>
        <v>0</v>
      </c>
      <c r="D5" s="190">
        <f>'Open Int.'!H5</f>
        <v>0</v>
      </c>
      <c r="E5" s="143">
        <f>'Open Int.'!I5</f>
        <v>0</v>
      </c>
      <c r="F5" s="191">
        <f>IF('Open Int.'!E5=0,0,'Open Int.'!H5/'Open Int.'!E5)</f>
        <v>0</v>
      </c>
      <c r="G5" s="155">
        <v>0</v>
      </c>
      <c r="H5" s="170">
        <f aca="true" t="shared" si="0" ref="H5:H69">IF(G5=0,0,(F5-G5)/G5)</f>
        <v>0</v>
      </c>
      <c r="I5" s="185">
        <f>IF(Volume!D5=0,0,Volume!F5/Volume!D5)</f>
        <v>0</v>
      </c>
      <c r="J5" s="176">
        <v>0</v>
      </c>
      <c r="K5" s="170">
        <f aca="true" t="shared" si="1" ref="K5:K69">IF(J5=0,0,(I5-J5)/J5)</f>
        <v>0</v>
      </c>
      <c r="L5" s="60"/>
      <c r="M5" s="6"/>
      <c r="N5" s="59"/>
      <c r="O5" s="3"/>
      <c r="P5" s="3"/>
      <c r="Q5" s="3"/>
      <c r="R5" s="3"/>
      <c r="S5" s="3"/>
      <c r="T5" s="3"/>
      <c r="U5" s="61"/>
      <c r="V5" s="3"/>
      <c r="W5" s="3"/>
      <c r="X5" s="3"/>
      <c r="Y5" s="3"/>
      <c r="Z5" s="3"/>
      <c r="AA5" s="2"/>
      <c r="AB5" s="78"/>
      <c r="AC5" s="77"/>
    </row>
    <row r="6" spans="1:29" s="58" customFormat="1" ht="15">
      <c r="A6" s="193" t="s">
        <v>74</v>
      </c>
      <c r="B6" s="188">
        <f>'Open Int.'!E6</f>
        <v>100</v>
      </c>
      <c r="C6" s="189">
        <f>'Open Int.'!F6</f>
        <v>0</v>
      </c>
      <c r="D6" s="190">
        <f>'Open Int.'!H6</f>
        <v>0</v>
      </c>
      <c r="E6" s="329">
        <f>'Open Int.'!I6</f>
        <v>0</v>
      </c>
      <c r="F6" s="191">
        <f>IF('Open Int.'!E6=0,0,'Open Int.'!H6/'Open Int.'!E6)</f>
        <v>0</v>
      </c>
      <c r="G6" s="155">
        <v>0</v>
      </c>
      <c r="H6" s="170">
        <f t="shared" si="0"/>
        <v>0</v>
      </c>
      <c r="I6" s="185">
        <f>IF(Volume!D6=0,0,Volume!F6/Volume!D6)</f>
        <v>0</v>
      </c>
      <c r="J6" s="176">
        <v>0</v>
      </c>
      <c r="K6" s="170">
        <f t="shared" si="1"/>
        <v>0</v>
      </c>
      <c r="L6" s="60"/>
      <c r="M6" s="6"/>
      <c r="N6" s="59"/>
      <c r="O6" s="3"/>
      <c r="P6" s="3"/>
      <c r="Q6" s="3"/>
      <c r="R6" s="3"/>
      <c r="S6" s="3"/>
      <c r="T6" s="3"/>
      <c r="U6" s="61"/>
      <c r="V6" s="3"/>
      <c r="W6" s="3"/>
      <c r="X6" s="3"/>
      <c r="Y6" s="3"/>
      <c r="Z6" s="3"/>
      <c r="AA6" s="2"/>
      <c r="AB6" s="78"/>
      <c r="AC6" s="77"/>
    </row>
    <row r="7" spans="1:29" s="58" customFormat="1" ht="15">
      <c r="A7" s="193" t="s">
        <v>456</v>
      </c>
      <c r="B7" s="188">
        <f>'Open Int.'!E7</f>
        <v>0</v>
      </c>
      <c r="C7" s="189">
        <f>'Open Int.'!F7</f>
        <v>0</v>
      </c>
      <c r="D7" s="190">
        <f>'Open Int.'!H7</f>
        <v>0</v>
      </c>
      <c r="E7" s="329">
        <f>'Open Int.'!I7</f>
        <v>0</v>
      </c>
      <c r="F7" s="191">
        <f>IF('Open Int.'!E7=0,0,'Open Int.'!H7/'Open Int.'!E7)</f>
        <v>0</v>
      </c>
      <c r="G7" s="155">
        <v>0</v>
      </c>
      <c r="H7" s="170">
        <f t="shared" si="0"/>
        <v>0</v>
      </c>
      <c r="I7" s="185">
        <f>IF(Volume!D7=0,0,Volume!F7/Volume!D7)</f>
        <v>0</v>
      </c>
      <c r="J7" s="176">
        <v>0</v>
      </c>
      <c r="K7" s="170">
        <f t="shared" si="1"/>
        <v>0</v>
      </c>
      <c r="L7" s="60"/>
      <c r="M7" s="6"/>
      <c r="N7" s="59"/>
      <c r="O7" s="3"/>
      <c r="P7" s="3"/>
      <c r="Q7" s="3"/>
      <c r="R7" s="3"/>
      <c r="S7" s="3"/>
      <c r="T7" s="3"/>
      <c r="U7" s="61"/>
      <c r="V7" s="3"/>
      <c r="W7" s="3"/>
      <c r="X7" s="3"/>
      <c r="Y7" s="3"/>
      <c r="Z7" s="3"/>
      <c r="AA7" s="2"/>
      <c r="AB7" s="78"/>
      <c r="AC7" s="77"/>
    </row>
    <row r="8" spans="1:29" s="58" customFormat="1" ht="15">
      <c r="A8" s="177" t="s">
        <v>9</v>
      </c>
      <c r="B8" s="188">
        <f>'Open Int.'!E8</f>
        <v>16599850</v>
      </c>
      <c r="C8" s="189">
        <f>'Open Int.'!F8</f>
        <v>2260850</v>
      </c>
      <c r="D8" s="190">
        <f>'Open Int.'!H8</f>
        <v>21746450</v>
      </c>
      <c r="E8" s="329">
        <f>'Open Int.'!I8</f>
        <v>1154550</v>
      </c>
      <c r="F8" s="191">
        <f>IF('Open Int.'!E8=0,0,'Open Int.'!H8/'Open Int.'!E8)</f>
        <v>1.3100389461350554</v>
      </c>
      <c r="G8" s="155">
        <v>1.436076434897831</v>
      </c>
      <c r="H8" s="170">
        <f t="shared" si="0"/>
        <v>-0.08776516743814017</v>
      </c>
      <c r="I8" s="185">
        <f>IF(Volume!D8=0,0,Volume!F8/Volume!D8)</f>
        <v>0.9025064929943267</v>
      </c>
      <c r="J8" s="176">
        <v>1.3400182731841024</v>
      </c>
      <c r="K8" s="170">
        <f t="shared" si="1"/>
        <v>-0.3264968761583946</v>
      </c>
      <c r="L8" s="60"/>
      <c r="M8" s="6"/>
      <c r="N8" s="59"/>
      <c r="O8" s="3"/>
      <c r="P8" s="3"/>
      <c r="Q8" s="3"/>
      <c r="R8" s="3"/>
      <c r="S8" s="3"/>
      <c r="T8" s="3"/>
      <c r="U8" s="61"/>
      <c r="V8" s="3"/>
      <c r="W8" s="3"/>
      <c r="X8" s="3"/>
      <c r="Y8" s="3"/>
      <c r="Z8" s="3"/>
      <c r="AA8" s="2"/>
      <c r="AB8" s="78"/>
      <c r="AC8" s="77"/>
    </row>
    <row r="9" spans="1:27" s="7" customFormat="1" ht="15">
      <c r="A9" s="177" t="s">
        <v>276</v>
      </c>
      <c r="B9" s="188">
        <f>'Open Int.'!E9</f>
        <v>800</v>
      </c>
      <c r="C9" s="189">
        <f>'Open Int.'!F9</f>
        <v>0</v>
      </c>
      <c r="D9" s="190">
        <f>'Open Int.'!H9</f>
        <v>0</v>
      </c>
      <c r="E9" s="329">
        <f>'Open Int.'!I9</f>
        <v>0</v>
      </c>
      <c r="F9" s="191">
        <f>IF('Open Int.'!E9=0,0,'Open Int.'!H9/'Open Int.'!E9)</f>
        <v>0</v>
      </c>
      <c r="G9" s="155">
        <v>0</v>
      </c>
      <c r="H9" s="170">
        <f t="shared" si="0"/>
        <v>0</v>
      </c>
      <c r="I9" s="185">
        <f>IF(Volume!D9=0,0,Volume!F9/Volume!D9)</f>
        <v>0</v>
      </c>
      <c r="J9" s="176">
        <v>0</v>
      </c>
      <c r="K9" s="170">
        <f t="shared" si="1"/>
        <v>0</v>
      </c>
      <c r="L9" s="60"/>
      <c r="M9" s="6"/>
      <c r="N9" s="59"/>
      <c r="O9" s="3"/>
      <c r="P9" s="3"/>
      <c r="Q9" s="3"/>
      <c r="R9" s="3"/>
      <c r="S9" s="3"/>
      <c r="T9" s="3"/>
      <c r="U9" s="61"/>
      <c r="V9" s="3"/>
      <c r="W9" s="3"/>
      <c r="X9" s="3"/>
      <c r="Y9" s="3"/>
      <c r="Z9" s="3"/>
      <c r="AA9" s="2"/>
    </row>
    <row r="10" spans="1:29" s="58" customFormat="1" ht="15">
      <c r="A10" s="177" t="s">
        <v>134</v>
      </c>
      <c r="B10" s="188">
        <f>'Open Int.'!E10</f>
        <v>4000</v>
      </c>
      <c r="C10" s="189">
        <f>'Open Int.'!F10</f>
        <v>500</v>
      </c>
      <c r="D10" s="190">
        <f>'Open Int.'!H10</f>
        <v>0</v>
      </c>
      <c r="E10" s="329">
        <f>'Open Int.'!I10</f>
        <v>0</v>
      </c>
      <c r="F10" s="191">
        <f>IF('Open Int.'!E10=0,0,'Open Int.'!H10/'Open Int.'!E10)</f>
        <v>0</v>
      </c>
      <c r="G10" s="155">
        <v>0</v>
      </c>
      <c r="H10" s="170">
        <f t="shared" si="0"/>
        <v>0</v>
      </c>
      <c r="I10" s="185">
        <f>IF(Volume!D10=0,0,Volume!F10/Volume!D10)</f>
        <v>0</v>
      </c>
      <c r="J10" s="176">
        <v>0</v>
      </c>
      <c r="K10" s="170">
        <f t="shared" si="1"/>
        <v>0</v>
      </c>
      <c r="L10" s="60"/>
      <c r="M10" s="6"/>
      <c r="N10" s="59"/>
      <c r="O10" s="3"/>
      <c r="P10" s="3"/>
      <c r="Q10" s="3"/>
      <c r="R10" s="3"/>
      <c r="S10" s="3"/>
      <c r="T10" s="3"/>
      <c r="U10" s="61"/>
      <c r="V10" s="3"/>
      <c r="W10" s="3"/>
      <c r="X10" s="3"/>
      <c r="Y10" s="3"/>
      <c r="Z10" s="3"/>
      <c r="AA10" s="2"/>
      <c r="AB10" s="78"/>
      <c r="AC10" s="77"/>
    </row>
    <row r="11" spans="1:29" s="58" customFormat="1" ht="15">
      <c r="A11" s="177" t="s">
        <v>394</v>
      </c>
      <c r="B11" s="188">
        <f>'Open Int.'!E11</f>
        <v>400</v>
      </c>
      <c r="C11" s="189">
        <f>'Open Int.'!F11</f>
        <v>0</v>
      </c>
      <c r="D11" s="190">
        <f>'Open Int.'!H11</f>
        <v>0</v>
      </c>
      <c r="E11" s="329">
        <f>'Open Int.'!I11</f>
        <v>0</v>
      </c>
      <c r="F11" s="191">
        <f>IF('Open Int.'!E11=0,0,'Open Int.'!H11/'Open Int.'!E11)</f>
        <v>0</v>
      </c>
      <c r="G11" s="155">
        <v>0</v>
      </c>
      <c r="H11" s="170">
        <f t="shared" si="0"/>
        <v>0</v>
      </c>
      <c r="I11" s="185">
        <f>IF(Volume!D11=0,0,Volume!F11/Volume!D11)</f>
        <v>0</v>
      </c>
      <c r="J11" s="176">
        <v>0</v>
      </c>
      <c r="K11" s="170">
        <f t="shared" si="1"/>
        <v>0</v>
      </c>
      <c r="L11" s="60"/>
      <c r="M11" s="6"/>
      <c r="N11" s="59"/>
      <c r="O11" s="3"/>
      <c r="P11" s="3"/>
      <c r="Q11" s="3"/>
      <c r="R11" s="3"/>
      <c r="S11" s="3"/>
      <c r="T11" s="3"/>
      <c r="U11" s="61"/>
      <c r="V11" s="3"/>
      <c r="W11" s="3"/>
      <c r="X11" s="3"/>
      <c r="Y11" s="3"/>
      <c r="Z11" s="3"/>
      <c r="AA11" s="2"/>
      <c r="AB11" s="78"/>
      <c r="AC11" s="77"/>
    </row>
    <row r="12" spans="1:29" s="58" customFormat="1" ht="15">
      <c r="A12" s="177" t="s">
        <v>0</v>
      </c>
      <c r="B12" s="188">
        <f>'Open Int.'!E12</f>
        <v>64500</v>
      </c>
      <c r="C12" s="189">
        <f>'Open Int.'!F12</f>
        <v>16125</v>
      </c>
      <c r="D12" s="190">
        <f>'Open Int.'!H12</f>
        <v>9000</v>
      </c>
      <c r="E12" s="329">
        <f>'Open Int.'!I12</f>
        <v>1875</v>
      </c>
      <c r="F12" s="191">
        <f>IF('Open Int.'!E12=0,0,'Open Int.'!H12/'Open Int.'!E12)</f>
        <v>0.13953488372093023</v>
      </c>
      <c r="G12" s="155">
        <v>0.14728682170542637</v>
      </c>
      <c r="H12" s="170">
        <f t="shared" si="0"/>
        <v>-0.05263157894736851</v>
      </c>
      <c r="I12" s="185">
        <f>IF(Volume!D12=0,0,Volume!F12/Volume!D12)</f>
        <v>0.24285714285714285</v>
      </c>
      <c r="J12" s="176">
        <v>0.04285714285714286</v>
      </c>
      <c r="K12" s="170">
        <f t="shared" si="1"/>
        <v>4.666666666666667</v>
      </c>
      <c r="L12" s="60"/>
      <c r="M12" s="6"/>
      <c r="N12" s="59"/>
      <c r="O12" s="3"/>
      <c r="P12" s="3"/>
      <c r="Q12" s="3"/>
      <c r="R12" s="3"/>
      <c r="S12" s="3"/>
      <c r="T12" s="3"/>
      <c r="U12" s="61"/>
      <c r="V12" s="3"/>
      <c r="W12" s="3"/>
      <c r="X12" s="3"/>
      <c r="Y12" s="3"/>
      <c r="Z12" s="3"/>
      <c r="AA12" s="2"/>
      <c r="AB12" s="78"/>
      <c r="AC12" s="77"/>
    </row>
    <row r="13" spans="1:29" s="58" customFormat="1" ht="15">
      <c r="A13" s="177" t="s">
        <v>395</v>
      </c>
      <c r="B13" s="188">
        <f>'Open Int.'!E13</f>
        <v>10350</v>
      </c>
      <c r="C13" s="189">
        <f>'Open Int.'!F13</f>
        <v>900</v>
      </c>
      <c r="D13" s="190">
        <f>'Open Int.'!H13</f>
        <v>450</v>
      </c>
      <c r="E13" s="329">
        <f>'Open Int.'!I13</f>
        <v>0</v>
      </c>
      <c r="F13" s="191">
        <f>IF('Open Int.'!E13=0,0,'Open Int.'!H13/'Open Int.'!E13)</f>
        <v>0.043478260869565216</v>
      </c>
      <c r="G13" s="155">
        <v>0.047619047619047616</v>
      </c>
      <c r="H13" s="170">
        <f t="shared" si="0"/>
        <v>-0.0869565217391304</v>
      </c>
      <c r="I13" s="185">
        <f>IF(Volume!D13=0,0,Volume!F13/Volume!D13)</f>
        <v>0</v>
      </c>
      <c r="J13" s="176">
        <v>0.25</v>
      </c>
      <c r="K13" s="170">
        <f t="shared" si="1"/>
        <v>-1</v>
      </c>
      <c r="L13" s="60"/>
      <c r="M13" s="6"/>
      <c r="N13" s="59"/>
      <c r="O13" s="3"/>
      <c r="P13" s="3"/>
      <c r="Q13" s="3"/>
      <c r="R13" s="3"/>
      <c r="S13" s="3"/>
      <c r="T13" s="3"/>
      <c r="U13" s="61"/>
      <c r="V13" s="3"/>
      <c r="W13" s="3"/>
      <c r="X13" s="3"/>
      <c r="Y13" s="3"/>
      <c r="Z13" s="3"/>
      <c r="AA13" s="2"/>
      <c r="AB13" s="78"/>
      <c r="AC13" s="77"/>
    </row>
    <row r="14" spans="1:29" s="58" customFormat="1" ht="15">
      <c r="A14" s="177" t="s">
        <v>396</v>
      </c>
      <c r="B14" s="188">
        <f>'Open Int.'!E14</f>
        <v>0</v>
      </c>
      <c r="C14" s="189">
        <f>'Open Int.'!F14</f>
        <v>0</v>
      </c>
      <c r="D14" s="190">
        <f>'Open Int.'!H14</f>
        <v>0</v>
      </c>
      <c r="E14" s="329">
        <f>'Open Int.'!I14</f>
        <v>0</v>
      </c>
      <c r="F14" s="191">
        <f>IF('Open Int.'!E14=0,0,'Open Int.'!H14/'Open Int.'!E14)</f>
        <v>0</v>
      </c>
      <c r="G14" s="155">
        <v>0</v>
      </c>
      <c r="H14" s="170">
        <f t="shared" si="0"/>
        <v>0</v>
      </c>
      <c r="I14" s="185">
        <f>IF(Volume!D14=0,0,Volume!F14/Volume!D14)</f>
        <v>0</v>
      </c>
      <c r="J14" s="176">
        <v>0</v>
      </c>
      <c r="K14" s="170">
        <f t="shared" si="1"/>
        <v>0</v>
      </c>
      <c r="L14" s="60"/>
      <c r="M14" s="6"/>
      <c r="N14" s="59"/>
      <c r="O14" s="3"/>
      <c r="P14" s="3"/>
      <c r="Q14" s="3"/>
      <c r="R14" s="3"/>
      <c r="S14" s="3"/>
      <c r="T14" s="3"/>
      <c r="U14" s="61"/>
      <c r="V14" s="3"/>
      <c r="W14" s="3"/>
      <c r="X14" s="3"/>
      <c r="Y14" s="3"/>
      <c r="Z14" s="3"/>
      <c r="AA14" s="2"/>
      <c r="AB14" s="78"/>
      <c r="AC14" s="77"/>
    </row>
    <row r="15" spans="1:29" s="58" customFormat="1" ht="15">
      <c r="A15" s="177" t="s">
        <v>397</v>
      </c>
      <c r="B15" s="188">
        <f>'Open Int.'!E15</f>
        <v>156400</v>
      </c>
      <c r="C15" s="189">
        <f>'Open Int.'!F15</f>
        <v>25500</v>
      </c>
      <c r="D15" s="190">
        <f>'Open Int.'!H15</f>
        <v>35700</v>
      </c>
      <c r="E15" s="329">
        <f>'Open Int.'!I15</f>
        <v>18700</v>
      </c>
      <c r="F15" s="191">
        <f>IF('Open Int.'!E15=0,0,'Open Int.'!H15/'Open Int.'!E15)</f>
        <v>0.22826086956521738</v>
      </c>
      <c r="G15" s="155">
        <v>0.12987012987012986</v>
      </c>
      <c r="H15" s="170">
        <f t="shared" si="0"/>
        <v>0.7576086956521739</v>
      </c>
      <c r="I15" s="185">
        <f>IF(Volume!D15=0,0,Volume!F15/Volume!D15)</f>
        <v>0.3333333333333333</v>
      </c>
      <c r="J15" s="176">
        <v>0.07317073170731707</v>
      </c>
      <c r="K15" s="170">
        <f t="shared" si="1"/>
        <v>3.5555555555555554</v>
      </c>
      <c r="L15" s="60"/>
      <c r="M15" s="6"/>
      <c r="N15" s="59"/>
      <c r="O15" s="3"/>
      <c r="P15" s="3"/>
      <c r="Q15" s="3"/>
      <c r="R15" s="3"/>
      <c r="S15" s="3"/>
      <c r="T15" s="3"/>
      <c r="U15" s="61"/>
      <c r="V15" s="3"/>
      <c r="W15" s="3"/>
      <c r="X15" s="3"/>
      <c r="Y15" s="3"/>
      <c r="Z15" s="3"/>
      <c r="AA15" s="2"/>
      <c r="AB15" s="78"/>
      <c r="AC15" s="77"/>
    </row>
    <row r="16" spans="1:27" s="7" customFormat="1" ht="15">
      <c r="A16" s="177" t="s">
        <v>135</v>
      </c>
      <c r="B16" s="188">
        <f>'Open Int.'!E16</f>
        <v>262150</v>
      </c>
      <c r="C16" s="189">
        <f>'Open Int.'!F16</f>
        <v>34300</v>
      </c>
      <c r="D16" s="190">
        <f>'Open Int.'!H16</f>
        <v>26950</v>
      </c>
      <c r="E16" s="329">
        <f>'Open Int.'!I16</f>
        <v>7350</v>
      </c>
      <c r="F16" s="191">
        <f>IF('Open Int.'!E16=0,0,'Open Int.'!H16/'Open Int.'!E16)</f>
        <v>0.102803738317757</v>
      </c>
      <c r="G16" s="155">
        <v>0.08602150537634409</v>
      </c>
      <c r="H16" s="170">
        <f t="shared" si="0"/>
        <v>0.1950934579439251</v>
      </c>
      <c r="I16" s="185">
        <f>IF(Volume!D16=0,0,Volume!F16/Volume!D16)</f>
        <v>0.11764705882352941</v>
      </c>
      <c r="J16" s="176">
        <v>0.02857142857142857</v>
      </c>
      <c r="K16" s="170">
        <f t="shared" si="1"/>
        <v>3.1176470588235294</v>
      </c>
      <c r="L16" s="60"/>
      <c r="M16" s="6"/>
      <c r="N16" s="59"/>
      <c r="O16" s="3"/>
      <c r="P16" s="3"/>
      <c r="Q16" s="3"/>
      <c r="R16" s="3"/>
      <c r="S16" s="3"/>
      <c r="T16" s="3"/>
      <c r="U16" s="61"/>
      <c r="V16" s="3"/>
      <c r="W16" s="3"/>
      <c r="X16" s="3"/>
      <c r="Y16" s="3"/>
      <c r="Z16" s="3"/>
      <c r="AA16" s="2"/>
    </row>
    <row r="17" spans="1:27" s="7" customFormat="1" ht="15">
      <c r="A17" s="177" t="s">
        <v>174</v>
      </c>
      <c r="B17" s="188">
        <f>'Open Int.'!E17</f>
        <v>552750</v>
      </c>
      <c r="C17" s="189">
        <f>'Open Int.'!F17</f>
        <v>53600</v>
      </c>
      <c r="D17" s="190">
        <f>'Open Int.'!H17</f>
        <v>36850</v>
      </c>
      <c r="E17" s="329">
        <f>'Open Int.'!I17</f>
        <v>10050</v>
      </c>
      <c r="F17" s="191">
        <f>IF('Open Int.'!E17=0,0,'Open Int.'!H17/'Open Int.'!E17)</f>
        <v>0.06666666666666667</v>
      </c>
      <c r="G17" s="155">
        <v>0.053691275167785234</v>
      </c>
      <c r="H17" s="170">
        <f t="shared" si="0"/>
        <v>0.24166666666666667</v>
      </c>
      <c r="I17" s="185">
        <f>IF(Volume!D17=0,0,Volume!F17/Volume!D17)</f>
        <v>0.1702127659574468</v>
      </c>
      <c r="J17" s="176">
        <v>0.045454545454545456</v>
      </c>
      <c r="K17" s="170">
        <f t="shared" si="1"/>
        <v>2.7446808510638294</v>
      </c>
      <c r="L17" s="60"/>
      <c r="M17" s="6"/>
      <c r="N17" s="59"/>
      <c r="O17" s="3"/>
      <c r="P17" s="3"/>
      <c r="Q17" s="3"/>
      <c r="R17" s="3"/>
      <c r="S17" s="3"/>
      <c r="T17" s="3"/>
      <c r="U17" s="61"/>
      <c r="V17" s="3"/>
      <c r="W17" s="3"/>
      <c r="X17" s="3"/>
      <c r="Y17" s="3"/>
      <c r="Z17" s="3"/>
      <c r="AA17" s="2"/>
    </row>
    <row r="18" spans="1:27" s="7" customFormat="1" ht="15">
      <c r="A18" s="201" t="s">
        <v>486</v>
      </c>
      <c r="B18" s="188">
        <f>'Open Int.'!E18</f>
        <v>1033062</v>
      </c>
      <c r="C18" s="189">
        <f>'Open Int.'!F18</f>
        <v>179394</v>
      </c>
      <c r="D18" s="190">
        <f>'Open Int.'!H18</f>
        <v>210324</v>
      </c>
      <c r="E18" s="329">
        <f>'Open Int.'!I18</f>
        <v>86604</v>
      </c>
      <c r="F18" s="191">
        <f>IF('Open Int.'!E18=0,0,'Open Int.'!H18/'Open Int.'!E18)</f>
        <v>0.20359281437125748</v>
      </c>
      <c r="G18" s="155">
        <v>0.14492753623188406</v>
      </c>
      <c r="H18" s="170">
        <f>IF(G18=0,0,(F18-G18)/G18)</f>
        <v>0.4047904191616766</v>
      </c>
      <c r="I18" s="185">
        <f>IF(Volume!D18=0,0,Volume!F18/Volume!D18)</f>
        <v>0.23574144486692014</v>
      </c>
      <c r="J18" s="176">
        <v>0.04864864864864865</v>
      </c>
      <c r="K18" s="170">
        <f>IF(J18=0,0,(I18-J18)/J18)</f>
        <v>3.845796366708914</v>
      </c>
      <c r="L18" s="60"/>
      <c r="M18" s="6"/>
      <c r="N18" s="59"/>
      <c r="O18" s="3"/>
      <c r="P18" s="3"/>
      <c r="Q18" s="3"/>
      <c r="R18" s="3"/>
      <c r="S18" s="3"/>
      <c r="T18" s="3"/>
      <c r="U18" s="61"/>
      <c r="V18" s="3"/>
      <c r="W18" s="3"/>
      <c r="X18" s="3"/>
      <c r="Y18" s="3"/>
      <c r="Z18" s="3"/>
      <c r="AA18" s="2"/>
    </row>
    <row r="19" spans="1:29" s="58" customFormat="1" ht="15">
      <c r="A19" s="177" t="s">
        <v>277</v>
      </c>
      <c r="B19" s="188">
        <f>'Open Int.'!E19</f>
        <v>0</v>
      </c>
      <c r="C19" s="189">
        <f>'Open Int.'!F19</f>
        <v>0</v>
      </c>
      <c r="D19" s="190">
        <f>'Open Int.'!H19</f>
        <v>0</v>
      </c>
      <c r="E19" s="329">
        <f>'Open Int.'!I19</f>
        <v>0</v>
      </c>
      <c r="F19" s="191">
        <f>IF('Open Int.'!E19=0,0,'Open Int.'!H19/'Open Int.'!E19)</f>
        <v>0</v>
      </c>
      <c r="G19" s="155">
        <v>0</v>
      </c>
      <c r="H19" s="170">
        <f t="shared" si="0"/>
        <v>0</v>
      </c>
      <c r="I19" s="185">
        <f>IF(Volume!D19=0,0,Volume!F19/Volume!D19)</f>
        <v>0</v>
      </c>
      <c r="J19" s="176">
        <v>0</v>
      </c>
      <c r="K19" s="170">
        <f t="shared" si="1"/>
        <v>0</v>
      </c>
      <c r="L19" s="60"/>
      <c r="M19" s="6"/>
      <c r="N19" s="59"/>
      <c r="O19" s="3"/>
      <c r="P19" s="3"/>
      <c r="Q19" s="3"/>
      <c r="R19" s="3"/>
      <c r="S19" s="3"/>
      <c r="T19" s="3"/>
      <c r="U19" s="61"/>
      <c r="V19" s="3"/>
      <c r="W19" s="3"/>
      <c r="X19" s="3"/>
      <c r="Y19" s="3"/>
      <c r="Z19" s="3"/>
      <c r="AA19" s="2"/>
      <c r="AB19" s="78"/>
      <c r="AC19" s="77"/>
    </row>
    <row r="20" spans="1:29" s="58" customFormat="1" ht="15">
      <c r="A20" s="177" t="s">
        <v>75</v>
      </c>
      <c r="B20" s="188">
        <f>'Open Int.'!E20</f>
        <v>374900</v>
      </c>
      <c r="C20" s="189">
        <f>'Open Int.'!F20</f>
        <v>55200</v>
      </c>
      <c r="D20" s="190">
        <f>'Open Int.'!H20</f>
        <v>16100</v>
      </c>
      <c r="E20" s="329">
        <f>'Open Int.'!I20</f>
        <v>4600</v>
      </c>
      <c r="F20" s="191">
        <f>IF('Open Int.'!E20=0,0,'Open Int.'!H20/'Open Int.'!E20)</f>
        <v>0.04294478527607362</v>
      </c>
      <c r="G20" s="155">
        <v>0.03597122302158273</v>
      </c>
      <c r="H20" s="170">
        <f t="shared" si="0"/>
        <v>0.19386503067484673</v>
      </c>
      <c r="I20" s="185">
        <f>IF(Volume!D20=0,0,Volume!F20/Volume!D20)</f>
        <v>0.046511627906976744</v>
      </c>
      <c r="J20" s="176">
        <v>0.013157894736842105</v>
      </c>
      <c r="K20" s="170">
        <f t="shared" si="1"/>
        <v>2.5348837209302326</v>
      </c>
      <c r="L20" s="60"/>
      <c r="M20" s="6"/>
      <c r="N20" s="59"/>
      <c r="O20" s="3"/>
      <c r="P20" s="3"/>
      <c r="Q20" s="3"/>
      <c r="R20" s="3"/>
      <c r="S20" s="3"/>
      <c r="T20" s="3"/>
      <c r="U20" s="61"/>
      <c r="V20" s="3"/>
      <c r="W20" s="3"/>
      <c r="X20" s="3"/>
      <c r="Y20" s="3"/>
      <c r="Z20" s="3"/>
      <c r="AA20" s="2"/>
      <c r="AB20" s="78"/>
      <c r="AC20" s="77"/>
    </row>
    <row r="21" spans="1:29" s="58" customFormat="1" ht="15">
      <c r="A21" s="177" t="s">
        <v>398</v>
      </c>
      <c r="B21" s="188">
        <f>'Open Int.'!E21</f>
        <v>2600</v>
      </c>
      <c r="C21" s="189">
        <f>'Open Int.'!F21</f>
        <v>0</v>
      </c>
      <c r="D21" s="190">
        <f>'Open Int.'!H21</f>
        <v>0</v>
      </c>
      <c r="E21" s="329">
        <f>'Open Int.'!I21</f>
        <v>0</v>
      </c>
      <c r="F21" s="191">
        <f>IF('Open Int.'!E21=0,0,'Open Int.'!H21/'Open Int.'!E21)</f>
        <v>0</v>
      </c>
      <c r="G21" s="155">
        <v>0</v>
      </c>
      <c r="H21" s="170">
        <f t="shared" si="0"/>
        <v>0</v>
      </c>
      <c r="I21" s="185">
        <f>IF(Volume!D21=0,0,Volume!F21/Volume!D21)</f>
        <v>0</v>
      </c>
      <c r="J21" s="176">
        <v>0</v>
      </c>
      <c r="K21" s="170">
        <f t="shared" si="1"/>
        <v>0</v>
      </c>
      <c r="L21" s="60"/>
      <c r="M21" s="6"/>
      <c r="N21" s="59"/>
      <c r="O21" s="3"/>
      <c r="P21" s="3"/>
      <c r="Q21" s="3"/>
      <c r="R21" s="3"/>
      <c r="S21" s="3"/>
      <c r="T21" s="3"/>
      <c r="U21" s="61"/>
      <c r="V21" s="3"/>
      <c r="W21" s="3"/>
      <c r="X21" s="3"/>
      <c r="Y21" s="3"/>
      <c r="Z21" s="3"/>
      <c r="AA21" s="2"/>
      <c r="AB21" s="78"/>
      <c r="AC21" s="77"/>
    </row>
    <row r="22" spans="1:29" s="58" customFormat="1" ht="15">
      <c r="A22" s="177" t="s">
        <v>399</v>
      </c>
      <c r="B22" s="188">
        <f>'Open Int.'!E22</f>
        <v>0</v>
      </c>
      <c r="C22" s="189">
        <f>'Open Int.'!F22</f>
        <v>0</v>
      </c>
      <c r="D22" s="190">
        <f>'Open Int.'!H22</f>
        <v>0</v>
      </c>
      <c r="E22" s="329">
        <f>'Open Int.'!I22</f>
        <v>0</v>
      </c>
      <c r="F22" s="191">
        <f>IF('Open Int.'!E22=0,0,'Open Int.'!H22/'Open Int.'!E22)</f>
        <v>0</v>
      </c>
      <c r="G22" s="155">
        <v>0</v>
      </c>
      <c r="H22" s="170">
        <f t="shared" si="0"/>
        <v>0</v>
      </c>
      <c r="I22" s="185">
        <f>IF(Volume!D22=0,0,Volume!F22/Volume!D22)</f>
        <v>0</v>
      </c>
      <c r="J22" s="176">
        <v>0</v>
      </c>
      <c r="K22" s="170">
        <f t="shared" si="1"/>
        <v>0</v>
      </c>
      <c r="L22" s="60"/>
      <c r="M22" s="6"/>
      <c r="N22" s="59"/>
      <c r="O22" s="3"/>
      <c r="P22" s="3"/>
      <c r="Q22" s="3"/>
      <c r="R22" s="3"/>
      <c r="S22" s="3"/>
      <c r="T22" s="3"/>
      <c r="U22" s="61"/>
      <c r="V22" s="3"/>
      <c r="W22" s="3"/>
      <c r="X22" s="3"/>
      <c r="Y22" s="3"/>
      <c r="Z22" s="3"/>
      <c r="AA22" s="2"/>
      <c r="AB22" s="78"/>
      <c r="AC22" s="77"/>
    </row>
    <row r="23" spans="1:29" s="58" customFormat="1" ht="15">
      <c r="A23" s="177" t="s">
        <v>88</v>
      </c>
      <c r="B23" s="188">
        <f>'Open Int.'!E23</f>
        <v>2188700</v>
      </c>
      <c r="C23" s="189">
        <f>'Open Int.'!F23</f>
        <v>361200</v>
      </c>
      <c r="D23" s="190">
        <f>'Open Int.'!H23</f>
        <v>146200</v>
      </c>
      <c r="E23" s="329">
        <f>'Open Int.'!I23</f>
        <v>38700</v>
      </c>
      <c r="F23" s="191">
        <f>IF('Open Int.'!E23=0,0,'Open Int.'!H23/'Open Int.'!E23)</f>
        <v>0.06679764243614932</v>
      </c>
      <c r="G23" s="155">
        <v>0.058823529411764705</v>
      </c>
      <c r="H23" s="170">
        <f t="shared" si="0"/>
        <v>0.13555992141453838</v>
      </c>
      <c r="I23" s="185">
        <f>IF(Volume!D23=0,0,Volume!F23/Volume!D23)</f>
        <v>0.06493506493506493</v>
      </c>
      <c r="J23" s="176">
        <v>0.03626943005181347</v>
      </c>
      <c r="K23" s="170">
        <f t="shared" si="1"/>
        <v>0.7903525046382189</v>
      </c>
      <c r="L23" s="60"/>
      <c r="M23" s="6"/>
      <c r="N23" s="59"/>
      <c r="O23" s="3"/>
      <c r="P23" s="3"/>
      <c r="Q23" s="3"/>
      <c r="R23" s="3"/>
      <c r="S23" s="3"/>
      <c r="T23" s="3"/>
      <c r="U23" s="61"/>
      <c r="V23" s="3"/>
      <c r="W23" s="3"/>
      <c r="X23" s="3"/>
      <c r="Y23" s="3"/>
      <c r="Z23" s="3"/>
      <c r="AA23" s="2"/>
      <c r="AB23" s="78"/>
      <c r="AC23" s="77"/>
    </row>
    <row r="24" spans="1:29" s="58" customFormat="1" ht="15">
      <c r="A24" s="177" t="s">
        <v>136</v>
      </c>
      <c r="B24" s="188">
        <f>'Open Int.'!E24</f>
        <v>2946175</v>
      </c>
      <c r="C24" s="189">
        <f>'Open Int.'!F24</f>
        <v>200550</v>
      </c>
      <c r="D24" s="190">
        <f>'Open Int.'!H24</f>
        <v>849950</v>
      </c>
      <c r="E24" s="329">
        <f>'Open Int.'!I24</f>
        <v>81175</v>
      </c>
      <c r="F24" s="191">
        <f>IF('Open Int.'!E24=0,0,'Open Int.'!H24/'Open Int.'!E24)</f>
        <v>0.2884927066450567</v>
      </c>
      <c r="G24" s="155">
        <v>0.28</v>
      </c>
      <c r="H24" s="170">
        <f t="shared" si="0"/>
        <v>0.03033109516091675</v>
      </c>
      <c r="I24" s="185">
        <f>IF(Volume!D24=0,0,Volume!F24/Volume!D24)</f>
        <v>0.4148936170212766</v>
      </c>
      <c r="J24" s="176">
        <v>0.43529411764705883</v>
      </c>
      <c r="K24" s="170">
        <f t="shared" si="1"/>
        <v>-0.04686601495112138</v>
      </c>
      <c r="L24" s="60"/>
      <c r="M24" s="6"/>
      <c r="N24" s="59"/>
      <c r="O24" s="3"/>
      <c r="P24" s="3"/>
      <c r="Q24" s="3"/>
      <c r="R24" s="3"/>
      <c r="S24" s="3"/>
      <c r="T24" s="3"/>
      <c r="U24" s="61"/>
      <c r="V24" s="3"/>
      <c r="W24" s="3"/>
      <c r="X24" s="3"/>
      <c r="Y24" s="3"/>
      <c r="Z24" s="3"/>
      <c r="AA24" s="2"/>
      <c r="AB24" s="78"/>
      <c r="AC24" s="77"/>
    </row>
    <row r="25" spans="1:27" s="8" customFormat="1" ht="15">
      <c r="A25" s="177" t="s">
        <v>157</v>
      </c>
      <c r="B25" s="188">
        <f>'Open Int.'!E25</f>
        <v>700</v>
      </c>
      <c r="C25" s="189">
        <f>'Open Int.'!F25</f>
        <v>0</v>
      </c>
      <c r="D25" s="190">
        <f>'Open Int.'!H25</f>
        <v>0</v>
      </c>
      <c r="E25" s="329">
        <f>'Open Int.'!I25</f>
        <v>0</v>
      </c>
      <c r="F25" s="191">
        <f>IF('Open Int.'!E25=0,0,'Open Int.'!H25/'Open Int.'!E25)</f>
        <v>0</v>
      </c>
      <c r="G25" s="155">
        <v>0</v>
      </c>
      <c r="H25" s="170">
        <f t="shared" si="0"/>
        <v>0</v>
      </c>
      <c r="I25" s="185">
        <f>IF(Volume!D25=0,0,Volume!F25/Volume!D25)</f>
        <v>0</v>
      </c>
      <c r="J25" s="176">
        <v>0</v>
      </c>
      <c r="K25" s="170">
        <f t="shared" si="1"/>
        <v>0</v>
      </c>
      <c r="L25" s="60"/>
      <c r="M25" s="6"/>
      <c r="N25" s="59"/>
      <c r="O25" s="3"/>
      <c r="P25" s="3"/>
      <c r="Q25" s="3"/>
      <c r="R25" s="3"/>
      <c r="S25" s="3"/>
      <c r="T25" s="3"/>
      <c r="U25" s="61"/>
      <c r="V25" s="3"/>
      <c r="W25" s="3"/>
      <c r="X25" s="3"/>
      <c r="Y25" s="3"/>
      <c r="Z25" s="3"/>
      <c r="AA25" s="2"/>
    </row>
    <row r="26" spans="1:27" s="8" customFormat="1" ht="15">
      <c r="A26" s="177" t="s">
        <v>193</v>
      </c>
      <c r="B26" s="188">
        <f>'Open Int.'!E26</f>
        <v>7000</v>
      </c>
      <c r="C26" s="189">
        <f>'Open Int.'!F26</f>
        <v>400</v>
      </c>
      <c r="D26" s="190">
        <f>'Open Int.'!H26</f>
        <v>0</v>
      </c>
      <c r="E26" s="329">
        <f>'Open Int.'!I26</f>
        <v>0</v>
      </c>
      <c r="F26" s="191">
        <f>IF('Open Int.'!E26=0,0,'Open Int.'!H26/'Open Int.'!E26)</f>
        <v>0</v>
      </c>
      <c r="G26" s="155">
        <v>0</v>
      </c>
      <c r="H26" s="170">
        <f t="shared" si="0"/>
        <v>0</v>
      </c>
      <c r="I26" s="185">
        <f>IF(Volume!D26=0,0,Volume!F26/Volume!D26)</f>
        <v>0</v>
      </c>
      <c r="J26" s="176">
        <v>0</v>
      </c>
      <c r="K26" s="170">
        <f t="shared" si="1"/>
        <v>0</v>
      </c>
      <c r="L26" s="60"/>
      <c r="M26" s="6"/>
      <c r="N26" s="59"/>
      <c r="O26" s="3"/>
      <c r="P26" s="3"/>
      <c r="Q26" s="3"/>
      <c r="R26" s="3"/>
      <c r="S26" s="3"/>
      <c r="T26" s="3"/>
      <c r="U26" s="61"/>
      <c r="V26" s="3"/>
      <c r="W26" s="3"/>
      <c r="X26" s="3"/>
      <c r="Y26" s="3"/>
      <c r="Z26" s="3"/>
      <c r="AA26" s="2"/>
    </row>
    <row r="27" spans="1:29" s="58" customFormat="1" ht="15">
      <c r="A27" s="177" t="s">
        <v>278</v>
      </c>
      <c r="B27" s="188">
        <f>'Open Int.'!E27</f>
        <v>524400</v>
      </c>
      <c r="C27" s="189">
        <f>'Open Int.'!F27</f>
        <v>45600</v>
      </c>
      <c r="D27" s="190">
        <f>'Open Int.'!H27</f>
        <v>38000</v>
      </c>
      <c r="E27" s="329">
        <f>'Open Int.'!I27</f>
        <v>0</v>
      </c>
      <c r="F27" s="191">
        <f>IF('Open Int.'!E27=0,0,'Open Int.'!H27/'Open Int.'!E27)</f>
        <v>0.07246376811594203</v>
      </c>
      <c r="G27" s="155">
        <v>0.07936507936507936</v>
      </c>
      <c r="H27" s="170">
        <f t="shared" si="0"/>
        <v>-0.08695652173913035</v>
      </c>
      <c r="I27" s="185">
        <f>IF(Volume!D27=0,0,Volume!F27/Volume!D27)</f>
        <v>0</v>
      </c>
      <c r="J27" s="176">
        <v>0.05084745762711865</v>
      </c>
      <c r="K27" s="170">
        <f t="shared" si="1"/>
        <v>-1</v>
      </c>
      <c r="L27" s="60"/>
      <c r="M27" s="6"/>
      <c r="N27" s="59"/>
      <c r="O27" s="3"/>
      <c r="P27" s="3"/>
      <c r="Q27" s="3"/>
      <c r="R27" s="3"/>
      <c r="S27" s="3"/>
      <c r="T27" s="3"/>
      <c r="U27" s="61"/>
      <c r="V27" s="3"/>
      <c r="W27" s="3"/>
      <c r="X27" s="3"/>
      <c r="Y27" s="3"/>
      <c r="Z27" s="3"/>
      <c r="AA27" s="2"/>
      <c r="AB27" s="78"/>
      <c r="AC27" s="77"/>
    </row>
    <row r="28" spans="1:27" s="7" customFormat="1" ht="15">
      <c r="A28" s="177" t="s">
        <v>279</v>
      </c>
      <c r="B28" s="188">
        <f>'Open Int.'!E28</f>
        <v>1689600</v>
      </c>
      <c r="C28" s="189">
        <f>'Open Int.'!F28</f>
        <v>76800</v>
      </c>
      <c r="D28" s="190">
        <f>'Open Int.'!H28</f>
        <v>216000</v>
      </c>
      <c r="E28" s="329">
        <f>'Open Int.'!I28</f>
        <v>14400</v>
      </c>
      <c r="F28" s="191">
        <f>IF('Open Int.'!E28=0,0,'Open Int.'!H28/'Open Int.'!E28)</f>
        <v>0.1278409090909091</v>
      </c>
      <c r="G28" s="155">
        <v>0.125</v>
      </c>
      <c r="H28" s="170">
        <f t="shared" si="0"/>
        <v>0.022727272727272707</v>
      </c>
      <c r="I28" s="185">
        <f>IF(Volume!D28=0,0,Volume!F28/Volume!D28)</f>
        <v>0.10638297872340426</v>
      </c>
      <c r="J28" s="176">
        <v>0.05084745762711865</v>
      </c>
      <c r="K28" s="170">
        <f t="shared" si="1"/>
        <v>1.0921985815602835</v>
      </c>
      <c r="L28" s="60"/>
      <c r="M28" s="6"/>
      <c r="N28" s="59"/>
      <c r="O28" s="3"/>
      <c r="P28" s="3"/>
      <c r="Q28" s="3"/>
      <c r="R28" s="3"/>
      <c r="S28" s="3"/>
      <c r="T28" s="3"/>
      <c r="U28" s="61"/>
      <c r="V28" s="3"/>
      <c r="W28" s="3"/>
      <c r="X28" s="3"/>
      <c r="Y28" s="3"/>
      <c r="Z28" s="3"/>
      <c r="AA28" s="2"/>
    </row>
    <row r="29" spans="1:27" s="7" customFormat="1" ht="15">
      <c r="A29" s="177" t="s">
        <v>76</v>
      </c>
      <c r="B29" s="188">
        <f>'Open Int.'!E29</f>
        <v>2800</v>
      </c>
      <c r="C29" s="189">
        <f>'Open Int.'!F29</f>
        <v>0</v>
      </c>
      <c r="D29" s="190">
        <f>'Open Int.'!H29</f>
        <v>0</v>
      </c>
      <c r="E29" s="329">
        <f>'Open Int.'!I29</f>
        <v>0</v>
      </c>
      <c r="F29" s="191">
        <f>IF('Open Int.'!E29=0,0,'Open Int.'!H29/'Open Int.'!E29)</f>
        <v>0</v>
      </c>
      <c r="G29" s="155">
        <v>0</v>
      </c>
      <c r="H29" s="170">
        <f t="shared" si="0"/>
        <v>0</v>
      </c>
      <c r="I29" s="185">
        <f>IF(Volume!D29=0,0,Volume!F29/Volume!D29)</f>
        <v>0</v>
      </c>
      <c r="J29" s="176">
        <v>0</v>
      </c>
      <c r="K29" s="170">
        <f t="shared" si="1"/>
        <v>0</v>
      </c>
      <c r="L29" s="60"/>
      <c r="M29" s="6"/>
      <c r="N29" s="59"/>
      <c r="O29" s="3"/>
      <c r="P29" s="3"/>
      <c r="Q29" s="3"/>
      <c r="R29" s="3"/>
      <c r="S29" s="3"/>
      <c r="T29" s="3"/>
      <c r="U29" s="61"/>
      <c r="V29" s="3"/>
      <c r="W29" s="3"/>
      <c r="X29" s="3"/>
      <c r="Y29" s="3"/>
      <c r="Z29" s="3"/>
      <c r="AA29" s="2"/>
    </row>
    <row r="30" spans="1:29" s="58" customFormat="1" ht="15">
      <c r="A30" s="177" t="s">
        <v>77</v>
      </c>
      <c r="B30" s="188">
        <f>'Open Int.'!E30</f>
        <v>108300</v>
      </c>
      <c r="C30" s="189">
        <f>'Open Int.'!F30</f>
        <v>28500</v>
      </c>
      <c r="D30" s="190">
        <f>'Open Int.'!H30</f>
        <v>45600</v>
      </c>
      <c r="E30" s="329">
        <f>'Open Int.'!I30</f>
        <v>7600</v>
      </c>
      <c r="F30" s="191">
        <f>IF('Open Int.'!E30=0,0,'Open Int.'!H30/'Open Int.'!E30)</f>
        <v>0.42105263157894735</v>
      </c>
      <c r="G30" s="155">
        <v>0.47619047619047616</v>
      </c>
      <c r="H30" s="170">
        <f t="shared" si="0"/>
        <v>-0.11578947368421053</v>
      </c>
      <c r="I30" s="185">
        <f>IF(Volume!D30=0,0,Volume!F30/Volume!D30)</f>
        <v>0.2903225806451613</v>
      </c>
      <c r="J30" s="176">
        <v>0.16</v>
      </c>
      <c r="K30" s="170">
        <f t="shared" si="1"/>
        <v>0.8145161290322581</v>
      </c>
      <c r="L30" s="60"/>
      <c r="M30" s="6"/>
      <c r="N30" s="59"/>
      <c r="O30" s="3"/>
      <c r="P30" s="3"/>
      <c r="Q30" s="3"/>
      <c r="R30" s="3"/>
      <c r="S30" s="3"/>
      <c r="T30" s="3"/>
      <c r="U30" s="61"/>
      <c r="V30" s="3"/>
      <c r="W30" s="3"/>
      <c r="X30" s="3"/>
      <c r="Y30" s="3"/>
      <c r="Z30" s="3"/>
      <c r="AA30" s="2"/>
      <c r="AB30" s="78"/>
      <c r="AC30" s="77"/>
    </row>
    <row r="31" spans="1:29" s="58" customFormat="1" ht="15">
      <c r="A31" s="177" t="s">
        <v>280</v>
      </c>
      <c r="B31" s="188">
        <f>'Open Int.'!E31</f>
        <v>4200</v>
      </c>
      <c r="C31" s="189">
        <f>'Open Int.'!F31</f>
        <v>1050</v>
      </c>
      <c r="D31" s="190">
        <f>'Open Int.'!H31</f>
        <v>0</v>
      </c>
      <c r="E31" s="329">
        <f>'Open Int.'!I31</f>
        <v>0</v>
      </c>
      <c r="F31" s="191">
        <f>IF('Open Int.'!E31=0,0,'Open Int.'!H31/'Open Int.'!E31)</f>
        <v>0</v>
      </c>
      <c r="G31" s="155">
        <v>0</v>
      </c>
      <c r="H31" s="170">
        <f t="shared" si="0"/>
        <v>0</v>
      </c>
      <c r="I31" s="185">
        <f>IF(Volume!D31=0,0,Volume!F31/Volume!D31)</f>
        <v>0</v>
      </c>
      <c r="J31" s="176">
        <v>0</v>
      </c>
      <c r="K31" s="170">
        <f t="shared" si="1"/>
        <v>0</v>
      </c>
      <c r="L31" s="60"/>
      <c r="M31" s="6"/>
      <c r="N31" s="59"/>
      <c r="O31" s="3"/>
      <c r="P31" s="3"/>
      <c r="Q31" s="3"/>
      <c r="R31" s="3"/>
      <c r="S31" s="3"/>
      <c r="T31" s="3"/>
      <c r="U31" s="61"/>
      <c r="V31" s="3"/>
      <c r="W31" s="3"/>
      <c r="X31" s="3"/>
      <c r="Y31" s="3"/>
      <c r="Z31" s="3"/>
      <c r="AA31" s="2"/>
      <c r="AB31" s="78"/>
      <c r="AC31" s="77"/>
    </row>
    <row r="32" spans="1:27" s="7" customFormat="1" ht="15">
      <c r="A32" s="177" t="s">
        <v>34</v>
      </c>
      <c r="B32" s="188">
        <f>'Open Int.'!E32</f>
        <v>1375</v>
      </c>
      <c r="C32" s="189">
        <f>'Open Int.'!F32</f>
        <v>1375</v>
      </c>
      <c r="D32" s="190">
        <f>'Open Int.'!H32</f>
        <v>0</v>
      </c>
      <c r="E32" s="329">
        <f>'Open Int.'!I32</f>
        <v>0</v>
      </c>
      <c r="F32" s="191">
        <f>IF('Open Int.'!E32=0,0,'Open Int.'!H32/'Open Int.'!E32)</f>
        <v>0</v>
      </c>
      <c r="G32" s="155">
        <v>0</v>
      </c>
      <c r="H32" s="170">
        <f t="shared" si="0"/>
        <v>0</v>
      </c>
      <c r="I32" s="185">
        <f>IF(Volume!D32=0,0,Volume!F32/Volume!D32)</f>
        <v>0</v>
      </c>
      <c r="J32" s="176">
        <v>0</v>
      </c>
      <c r="K32" s="170">
        <f t="shared" si="1"/>
        <v>0</v>
      </c>
      <c r="L32" s="60"/>
      <c r="M32" s="6"/>
      <c r="N32" s="59"/>
      <c r="O32" s="3"/>
      <c r="P32" s="3"/>
      <c r="Q32" s="3"/>
      <c r="R32" s="3"/>
      <c r="S32" s="3"/>
      <c r="T32" s="3"/>
      <c r="U32" s="61"/>
      <c r="V32" s="3"/>
      <c r="W32" s="3"/>
      <c r="X32" s="3"/>
      <c r="Y32" s="3"/>
      <c r="Z32" s="3"/>
      <c r="AA32" s="2"/>
    </row>
    <row r="33" spans="1:27" s="7" customFormat="1" ht="15">
      <c r="A33" s="177" t="s">
        <v>281</v>
      </c>
      <c r="B33" s="188">
        <f>'Open Int.'!E33</f>
        <v>250</v>
      </c>
      <c r="C33" s="189">
        <f>'Open Int.'!F33</f>
        <v>0</v>
      </c>
      <c r="D33" s="190">
        <f>'Open Int.'!H33</f>
        <v>500</v>
      </c>
      <c r="E33" s="329">
        <f>'Open Int.'!I33</f>
        <v>0</v>
      </c>
      <c r="F33" s="191">
        <f>IF('Open Int.'!E33=0,0,'Open Int.'!H33/'Open Int.'!E33)</f>
        <v>2</v>
      </c>
      <c r="G33" s="155">
        <v>2</v>
      </c>
      <c r="H33" s="170">
        <f t="shared" si="0"/>
        <v>0</v>
      </c>
      <c r="I33" s="185">
        <f>IF(Volume!D33=0,0,Volume!F33/Volume!D33)</f>
        <v>0</v>
      </c>
      <c r="J33" s="176">
        <v>0</v>
      </c>
      <c r="K33" s="170">
        <f t="shared" si="1"/>
        <v>0</v>
      </c>
      <c r="L33" s="60"/>
      <c r="M33" s="6"/>
      <c r="N33" s="59"/>
      <c r="O33" s="3"/>
      <c r="P33" s="3"/>
      <c r="Q33" s="3"/>
      <c r="R33" s="3"/>
      <c r="S33" s="3"/>
      <c r="T33" s="3"/>
      <c r="U33" s="61"/>
      <c r="V33" s="3"/>
      <c r="W33" s="3"/>
      <c r="X33" s="3"/>
      <c r="Y33" s="3"/>
      <c r="Z33" s="3"/>
      <c r="AA33" s="2"/>
    </row>
    <row r="34" spans="1:27" s="7" customFormat="1" ht="15">
      <c r="A34" s="177" t="s">
        <v>137</v>
      </c>
      <c r="B34" s="188">
        <f>'Open Int.'!E34</f>
        <v>57000</v>
      </c>
      <c r="C34" s="189">
        <f>'Open Int.'!F34</f>
        <v>8000</v>
      </c>
      <c r="D34" s="190">
        <f>'Open Int.'!H34</f>
        <v>13000</v>
      </c>
      <c r="E34" s="329">
        <f>'Open Int.'!I34</f>
        <v>5000</v>
      </c>
      <c r="F34" s="191">
        <f>IF('Open Int.'!E34=0,0,'Open Int.'!H34/'Open Int.'!E34)</f>
        <v>0.22807017543859648</v>
      </c>
      <c r="G34" s="155">
        <v>0.16326530612244897</v>
      </c>
      <c r="H34" s="170">
        <f t="shared" si="0"/>
        <v>0.3969298245614035</v>
      </c>
      <c r="I34" s="185">
        <f>IF(Volume!D34=0,0,Volume!F34/Volume!D34)</f>
        <v>0.7272727272727273</v>
      </c>
      <c r="J34" s="176">
        <v>0.18181818181818182</v>
      </c>
      <c r="K34" s="170">
        <f t="shared" si="1"/>
        <v>2.9999999999999996</v>
      </c>
      <c r="L34" s="60"/>
      <c r="M34" s="6"/>
      <c r="N34" s="59"/>
      <c r="O34" s="3"/>
      <c r="P34" s="3"/>
      <c r="Q34" s="3"/>
      <c r="R34" s="3"/>
      <c r="S34" s="3"/>
      <c r="T34" s="3"/>
      <c r="U34" s="61"/>
      <c r="V34" s="3"/>
      <c r="W34" s="3"/>
      <c r="X34" s="3"/>
      <c r="Y34" s="3"/>
      <c r="Z34" s="3"/>
      <c r="AA34" s="2"/>
    </row>
    <row r="35" spans="1:27" s="7" customFormat="1" ht="15">
      <c r="A35" s="177" t="s">
        <v>230</v>
      </c>
      <c r="B35" s="188">
        <f>'Open Int.'!E35</f>
        <v>126000</v>
      </c>
      <c r="C35" s="189">
        <f>'Open Int.'!F35</f>
        <v>16000</v>
      </c>
      <c r="D35" s="190">
        <f>'Open Int.'!H35</f>
        <v>15000</v>
      </c>
      <c r="E35" s="329">
        <f>'Open Int.'!I35</f>
        <v>1000</v>
      </c>
      <c r="F35" s="191">
        <f>IF('Open Int.'!E35=0,0,'Open Int.'!H35/'Open Int.'!E35)</f>
        <v>0.11904761904761904</v>
      </c>
      <c r="G35" s="155">
        <v>0.12727272727272726</v>
      </c>
      <c r="H35" s="170">
        <f t="shared" si="0"/>
        <v>-0.06462585034013602</v>
      </c>
      <c r="I35" s="185">
        <f>IF(Volume!D35=0,0,Volume!F35/Volume!D35)</f>
        <v>0.05084745762711865</v>
      </c>
      <c r="J35" s="176">
        <v>0.025</v>
      </c>
      <c r="K35" s="170">
        <f t="shared" si="1"/>
        <v>1.0338983050847457</v>
      </c>
      <c r="L35" s="60"/>
      <c r="M35" s="6"/>
      <c r="N35" s="59"/>
      <c r="O35" s="3"/>
      <c r="P35" s="3"/>
      <c r="Q35" s="3"/>
      <c r="R35" s="3"/>
      <c r="S35" s="3"/>
      <c r="T35" s="3"/>
      <c r="U35" s="61"/>
      <c r="V35" s="3"/>
      <c r="W35" s="3"/>
      <c r="X35" s="3"/>
      <c r="Y35" s="3"/>
      <c r="Z35" s="3"/>
      <c r="AA35" s="2"/>
    </row>
    <row r="36" spans="1:27" s="7" customFormat="1" ht="15">
      <c r="A36" s="177" t="s">
        <v>1</v>
      </c>
      <c r="B36" s="188">
        <f>'Open Int.'!E36</f>
        <v>14400</v>
      </c>
      <c r="C36" s="189">
        <f>'Open Int.'!F36</f>
        <v>3600</v>
      </c>
      <c r="D36" s="190">
        <f>'Open Int.'!H36</f>
        <v>900</v>
      </c>
      <c r="E36" s="329">
        <f>'Open Int.'!I36</f>
        <v>0</v>
      </c>
      <c r="F36" s="191">
        <f>IF('Open Int.'!E36=0,0,'Open Int.'!H36/'Open Int.'!E36)</f>
        <v>0.0625</v>
      </c>
      <c r="G36" s="155">
        <v>0.08333333333333333</v>
      </c>
      <c r="H36" s="170">
        <f t="shared" si="0"/>
        <v>-0.24999999999999994</v>
      </c>
      <c r="I36" s="185">
        <f>IF(Volume!D36=0,0,Volume!F36/Volume!D36)</f>
        <v>0</v>
      </c>
      <c r="J36" s="176">
        <v>0.3333333333333333</v>
      </c>
      <c r="K36" s="170">
        <f t="shared" si="1"/>
        <v>-1</v>
      </c>
      <c r="L36" s="60"/>
      <c r="M36" s="6"/>
      <c r="N36" s="59"/>
      <c r="O36" s="3"/>
      <c r="P36" s="3"/>
      <c r="Q36" s="3"/>
      <c r="R36" s="3"/>
      <c r="S36" s="3"/>
      <c r="T36" s="3"/>
      <c r="U36" s="61"/>
      <c r="V36" s="3"/>
      <c r="W36" s="3"/>
      <c r="X36" s="3"/>
      <c r="Y36" s="3"/>
      <c r="Z36" s="3"/>
      <c r="AA36" s="2"/>
    </row>
    <row r="37" spans="1:27" s="7" customFormat="1" ht="15">
      <c r="A37" s="177" t="s">
        <v>158</v>
      </c>
      <c r="B37" s="188">
        <f>'Open Int.'!E37</f>
        <v>184300</v>
      </c>
      <c r="C37" s="189">
        <f>'Open Int.'!F37</f>
        <v>9500</v>
      </c>
      <c r="D37" s="190">
        <f>'Open Int.'!H37</f>
        <v>15200</v>
      </c>
      <c r="E37" s="329">
        <f>'Open Int.'!I37</f>
        <v>0</v>
      </c>
      <c r="F37" s="191">
        <f>IF('Open Int.'!E37=0,0,'Open Int.'!H37/'Open Int.'!E37)</f>
        <v>0.08247422680412371</v>
      </c>
      <c r="G37" s="155">
        <v>0.08695652173913043</v>
      </c>
      <c r="H37" s="170">
        <f t="shared" si="0"/>
        <v>-0.05154639175257731</v>
      </c>
      <c r="I37" s="185">
        <f>IF(Volume!D37=0,0,Volume!F37/Volume!D37)</f>
        <v>0.125</v>
      </c>
      <c r="J37" s="176">
        <v>0.05555555555555555</v>
      </c>
      <c r="K37" s="170">
        <f t="shared" si="1"/>
        <v>1.2500000000000002</v>
      </c>
      <c r="L37" s="60"/>
      <c r="M37" s="6"/>
      <c r="N37" s="59"/>
      <c r="O37" s="3"/>
      <c r="P37" s="3"/>
      <c r="Q37" s="3"/>
      <c r="R37" s="3"/>
      <c r="S37" s="3"/>
      <c r="T37" s="3"/>
      <c r="U37" s="61"/>
      <c r="V37" s="3"/>
      <c r="W37" s="3"/>
      <c r="X37" s="3"/>
      <c r="Y37" s="3"/>
      <c r="Z37" s="3"/>
      <c r="AA37" s="2"/>
    </row>
    <row r="38" spans="1:27" s="7" customFormat="1" ht="15">
      <c r="A38" s="177" t="s">
        <v>400</v>
      </c>
      <c r="B38" s="188">
        <f>'Open Int.'!E38</f>
        <v>569250</v>
      </c>
      <c r="C38" s="189">
        <f>'Open Int.'!F38</f>
        <v>103950</v>
      </c>
      <c r="D38" s="190">
        <f>'Open Int.'!H38</f>
        <v>0</v>
      </c>
      <c r="E38" s="329">
        <f>'Open Int.'!I38</f>
        <v>0</v>
      </c>
      <c r="F38" s="191">
        <f>IF('Open Int.'!E38=0,0,'Open Int.'!H38/'Open Int.'!E38)</f>
        <v>0</v>
      </c>
      <c r="G38" s="155">
        <v>0</v>
      </c>
      <c r="H38" s="170">
        <f t="shared" si="0"/>
        <v>0</v>
      </c>
      <c r="I38" s="185">
        <f>IF(Volume!D38=0,0,Volume!F38/Volume!D38)</f>
        <v>0</v>
      </c>
      <c r="J38" s="176">
        <v>0</v>
      </c>
      <c r="K38" s="170">
        <f t="shared" si="1"/>
        <v>0</v>
      </c>
      <c r="L38" s="60"/>
      <c r="M38" s="6"/>
      <c r="N38" s="59"/>
      <c r="O38" s="3"/>
      <c r="P38" s="3"/>
      <c r="Q38" s="3"/>
      <c r="R38" s="3"/>
      <c r="S38" s="3"/>
      <c r="T38" s="3"/>
      <c r="U38" s="61"/>
      <c r="V38" s="3"/>
      <c r="W38" s="3"/>
      <c r="X38" s="3"/>
      <c r="Y38" s="3"/>
      <c r="Z38" s="3"/>
      <c r="AA38" s="2"/>
    </row>
    <row r="39" spans="1:27" s="7" customFormat="1" ht="15">
      <c r="A39" s="177" t="s">
        <v>401</v>
      </c>
      <c r="B39" s="188">
        <f>'Open Int.'!E39</f>
        <v>0</v>
      </c>
      <c r="C39" s="189">
        <f>'Open Int.'!F39</f>
        <v>0</v>
      </c>
      <c r="D39" s="190">
        <f>'Open Int.'!H39</f>
        <v>0</v>
      </c>
      <c r="E39" s="329">
        <f>'Open Int.'!I39</f>
        <v>0</v>
      </c>
      <c r="F39" s="191">
        <f>IF('Open Int.'!E39=0,0,'Open Int.'!H39/'Open Int.'!E39)</f>
        <v>0</v>
      </c>
      <c r="G39" s="155">
        <v>0</v>
      </c>
      <c r="H39" s="170">
        <f t="shared" si="0"/>
        <v>0</v>
      </c>
      <c r="I39" s="185">
        <f>IF(Volume!D39=0,0,Volume!F39/Volume!D39)</f>
        <v>0</v>
      </c>
      <c r="J39" s="176">
        <v>0</v>
      </c>
      <c r="K39" s="170">
        <f t="shared" si="1"/>
        <v>0</v>
      </c>
      <c r="L39" s="60"/>
      <c r="M39" s="6"/>
      <c r="N39" s="59"/>
      <c r="O39" s="3"/>
      <c r="P39" s="3"/>
      <c r="Q39" s="3"/>
      <c r="R39" s="3"/>
      <c r="S39" s="3"/>
      <c r="T39" s="3"/>
      <c r="U39" s="61"/>
      <c r="V39" s="3"/>
      <c r="W39" s="3"/>
      <c r="X39" s="3"/>
      <c r="Y39" s="3"/>
      <c r="Z39" s="3"/>
      <c r="AA39" s="2"/>
    </row>
    <row r="40" spans="1:27" s="7" customFormat="1" ht="15">
      <c r="A40" s="177" t="s">
        <v>282</v>
      </c>
      <c r="B40" s="188">
        <f>'Open Int.'!E40</f>
        <v>2700</v>
      </c>
      <c r="C40" s="189">
        <f>'Open Int.'!F40</f>
        <v>600</v>
      </c>
      <c r="D40" s="190">
        <f>'Open Int.'!H40</f>
        <v>0</v>
      </c>
      <c r="E40" s="329">
        <f>'Open Int.'!I40</f>
        <v>0</v>
      </c>
      <c r="F40" s="191">
        <f>IF('Open Int.'!E40=0,0,'Open Int.'!H40/'Open Int.'!E40)</f>
        <v>0</v>
      </c>
      <c r="G40" s="155">
        <v>0</v>
      </c>
      <c r="H40" s="170">
        <f t="shared" si="0"/>
        <v>0</v>
      </c>
      <c r="I40" s="185">
        <f>IF(Volume!D40=0,0,Volume!F40/Volume!D40)</f>
        <v>0</v>
      </c>
      <c r="J40" s="176">
        <v>0</v>
      </c>
      <c r="K40" s="170">
        <f t="shared" si="1"/>
        <v>0</v>
      </c>
      <c r="L40" s="60"/>
      <c r="M40" s="6"/>
      <c r="N40" s="59"/>
      <c r="O40" s="3"/>
      <c r="P40" s="3"/>
      <c r="Q40" s="3"/>
      <c r="R40" s="3"/>
      <c r="S40" s="3"/>
      <c r="T40" s="3"/>
      <c r="U40" s="61"/>
      <c r="V40" s="3"/>
      <c r="W40" s="3"/>
      <c r="X40" s="3"/>
      <c r="Y40" s="3"/>
      <c r="Z40" s="3"/>
      <c r="AA40" s="2"/>
    </row>
    <row r="41" spans="1:27" s="7" customFormat="1" ht="15">
      <c r="A41" s="177" t="s">
        <v>159</v>
      </c>
      <c r="B41" s="188">
        <f>'Open Int.'!E41</f>
        <v>382500</v>
      </c>
      <c r="C41" s="189">
        <f>'Open Int.'!F41</f>
        <v>27000</v>
      </c>
      <c r="D41" s="190">
        <f>'Open Int.'!H41</f>
        <v>0</v>
      </c>
      <c r="E41" s="329">
        <f>'Open Int.'!I41</f>
        <v>0</v>
      </c>
      <c r="F41" s="191">
        <f>IF('Open Int.'!E41=0,0,'Open Int.'!H41/'Open Int.'!E41)</f>
        <v>0</v>
      </c>
      <c r="G41" s="155">
        <v>0</v>
      </c>
      <c r="H41" s="170">
        <f t="shared" si="0"/>
        <v>0</v>
      </c>
      <c r="I41" s="185">
        <f>IF(Volume!D41=0,0,Volume!F41/Volume!D41)</f>
        <v>0</v>
      </c>
      <c r="J41" s="176">
        <v>0</v>
      </c>
      <c r="K41" s="170">
        <f t="shared" si="1"/>
        <v>0</v>
      </c>
      <c r="L41" s="60"/>
      <c r="M41" s="6"/>
      <c r="N41" s="59"/>
      <c r="O41" s="3"/>
      <c r="P41" s="3"/>
      <c r="Q41" s="3"/>
      <c r="R41" s="3"/>
      <c r="S41" s="3"/>
      <c r="T41" s="3"/>
      <c r="U41" s="61"/>
      <c r="V41" s="3"/>
      <c r="W41" s="3"/>
      <c r="X41" s="3"/>
      <c r="Y41" s="3"/>
      <c r="Z41" s="3"/>
      <c r="AA41" s="2"/>
    </row>
    <row r="42" spans="1:27" s="7" customFormat="1" ht="15">
      <c r="A42" s="177" t="s">
        <v>2</v>
      </c>
      <c r="B42" s="188">
        <f>'Open Int.'!E42</f>
        <v>25300</v>
      </c>
      <c r="C42" s="189">
        <f>'Open Int.'!F42</f>
        <v>2200</v>
      </c>
      <c r="D42" s="190">
        <f>'Open Int.'!H42</f>
        <v>6600</v>
      </c>
      <c r="E42" s="329">
        <f>'Open Int.'!I42</f>
        <v>0</v>
      </c>
      <c r="F42" s="191">
        <f>IF('Open Int.'!E42=0,0,'Open Int.'!H42/'Open Int.'!E42)</f>
        <v>0.2608695652173913</v>
      </c>
      <c r="G42" s="155">
        <v>0.2857142857142857</v>
      </c>
      <c r="H42" s="170">
        <f t="shared" si="0"/>
        <v>-0.0869565217391304</v>
      </c>
      <c r="I42" s="185">
        <f>IF(Volume!D42=0,0,Volume!F42/Volume!D42)</f>
        <v>0</v>
      </c>
      <c r="J42" s="176">
        <v>0</v>
      </c>
      <c r="K42" s="170">
        <f t="shared" si="1"/>
        <v>0</v>
      </c>
      <c r="L42" s="60"/>
      <c r="M42" s="6"/>
      <c r="N42" s="59"/>
      <c r="O42" s="3"/>
      <c r="P42" s="3"/>
      <c r="Q42" s="3"/>
      <c r="R42" s="3"/>
      <c r="S42" s="3"/>
      <c r="T42" s="3"/>
      <c r="U42" s="61"/>
      <c r="V42" s="3"/>
      <c r="W42" s="3"/>
      <c r="X42" s="3"/>
      <c r="Y42" s="3"/>
      <c r="Z42" s="3"/>
      <c r="AA42" s="2"/>
    </row>
    <row r="43" spans="1:27" s="7" customFormat="1" ht="15">
      <c r="A43" s="177" t="s">
        <v>402</v>
      </c>
      <c r="B43" s="188">
        <f>'Open Int.'!E43</f>
        <v>3450</v>
      </c>
      <c r="C43" s="189">
        <f>'Open Int.'!F43</f>
        <v>1150</v>
      </c>
      <c r="D43" s="190">
        <f>'Open Int.'!H43</f>
        <v>0</v>
      </c>
      <c r="E43" s="329">
        <f>'Open Int.'!I43</f>
        <v>0</v>
      </c>
      <c r="F43" s="191">
        <f>IF('Open Int.'!E43=0,0,'Open Int.'!H43/'Open Int.'!E43)</f>
        <v>0</v>
      </c>
      <c r="G43" s="155">
        <v>0</v>
      </c>
      <c r="H43" s="170">
        <f t="shared" si="0"/>
        <v>0</v>
      </c>
      <c r="I43" s="185">
        <f>IF(Volume!D43=0,0,Volume!F43/Volume!D43)</f>
        <v>0</v>
      </c>
      <c r="J43" s="176">
        <v>0</v>
      </c>
      <c r="K43" s="170">
        <f t="shared" si="1"/>
        <v>0</v>
      </c>
      <c r="L43" s="60"/>
      <c r="M43" s="6"/>
      <c r="N43" s="59"/>
      <c r="O43" s="3"/>
      <c r="P43" s="3"/>
      <c r="Q43" s="3"/>
      <c r="R43" s="3"/>
      <c r="S43" s="3"/>
      <c r="T43" s="3"/>
      <c r="U43" s="61"/>
      <c r="V43" s="3"/>
      <c r="W43" s="3"/>
      <c r="X43" s="3"/>
      <c r="Y43" s="3"/>
      <c r="Z43" s="3"/>
      <c r="AA43" s="2"/>
    </row>
    <row r="44" spans="1:27" s="7" customFormat="1" ht="15">
      <c r="A44" s="177" t="s">
        <v>386</v>
      </c>
      <c r="B44" s="188">
        <f>'Open Int.'!E44</f>
        <v>412500</v>
      </c>
      <c r="C44" s="189">
        <f>'Open Int.'!F44</f>
        <v>52500</v>
      </c>
      <c r="D44" s="190">
        <f>'Open Int.'!H44</f>
        <v>47500</v>
      </c>
      <c r="E44" s="329">
        <f>'Open Int.'!I44</f>
        <v>15000</v>
      </c>
      <c r="F44" s="191">
        <f>IF('Open Int.'!E44=0,0,'Open Int.'!H44/'Open Int.'!E44)</f>
        <v>0.11515151515151516</v>
      </c>
      <c r="G44" s="155">
        <v>0.09027777777777778</v>
      </c>
      <c r="H44" s="170">
        <f t="shared" si="0"/>
        <v>0.2755244755244756</v>
      </c>
      <c r="I44" s="185">
        <f>IF(Volume!D44=0,0,Volume!F44/Volume!D44)</f>
        <v>0.15555555555555556</v>
      </c>
      <c r="J44" s="176">
        <v>0.019230769230769232</v>
      </c>
      <c r="K44" s="170">
        <f t="shared" si="1"/>
        <v>7.0888888888888895</v>
      </c>
      <c r="L44" s="60"/>
      <c r="M44" s="6"/>
      <c r="N44" s="59"/>
      <c r="O44" s="3"/>
      <c r="P44" s="3"/>
      <c r="Q44" s="3"/>
      <c r="R44" s="3"/>
      <c r="S44" s="3"/>
      <c r="T44" s="3"/>
      <c r="U44" s="61"/>
      <c r="V44" s="3"/>
      <c r="W44" s="3"/>
      <c r="X44" s="3"/>
      <c r="Y44" s="3"/>
      <c r="Z44" s="3"/>
      <c r="AA44" s="2"/>
    </row>
    <row r="45" spans="1:27" s="7" customFormat="1" ht="15">
      <c r="A45" s="177" t="s">
        <v>78</v>
      </c>
      <c r="B45" s="188">
        <f>'Open Int.'!E45</f>
        <v>1600</v>
      </c>
      <c r="C45" s="189">
        <f>'Open Int.'!F45</f>
        <v>0</v>
      </c>
      <c r="D45" s="190">
        <f>'Open Int.'!H45</f>
        <v>0</v>
      </c>
      <c r="E45" s="329">
        <f>'Open Int.'!I45</f>
        <v>0</v>
      </c>
      <c r="F45" s="191">
        <f>IF('Open Int.'!E45=0,0,'Open Int.'!H45/'Open Int.'!E45)</f>
        <v>0</v>
      </c>
      <c r="G45" s="155">
        <v>0</v>
      </c>
      <c r="H45" s="170">
        <f t="shared" si="0"/>
        <v>0</v>
      </c>
      <c r="I45" s="185">
        <f>IF(Volume!D45=0,0,Volume!F45/Volume!D45)</f>
        <v>0</v>
      </c>
      <c r="J45" s="176">
        <v>0</v>
      </c>
      <c r="K45" s="170">
        <f t="shared" si="1"/>
        <v>0</v>
      </c>
      <c r="L45" s="60"/>
      <c r="M45" s="6"/>
      <c r="N45" s="59"/>
      <c r="O45" s="3"/>
      <c r="P45" s="3"/>
      <c r="Q45" s="3"/>
      <c r="R45" s="3"/>
      <c r="S45" s="3"/>
      <c r="T45" s="3"/>
      <c r="U45" s="61"/>
      <c r="V45" s="3"/>
      <c r="W45" s="3"/>
      <c r="X45" s="3"/>
      <c r="Y45" s="3"/>
      <c r="Z45" s="3"/>
      <c r="AA45" s="2"/>
    </row>
    <row r="46" spans="1:27" s="7" customFormat="1" ht="15">
      <c r="A46" s="177" t="s">
        <v>138</v>
      </c>
      <c r="B46" s="188">
        <f>'Open Int.'!E46</f>
        <v>39950</v>
      </c>
      <c r="C46" s="189">
        <f>'Open Int.'!F46</f>
        <v>850</v>
      </c>
      <c r="D46" s="190">
        <f>'Open Int.'!H46</f>
        <v>5100</v>
      </c>
      <c r="E46" s="329">
        <f>'Open Int.'!I46</f>
        <v>425</v>
      </c>
      <c r="F46" s="191">
        <f>IF('Open Int.'!E46=0,0,'Open Int.'!H46/'Open Int.'!E46)</f>
        <v>0.1276595744680851</v>
      </c>
      <c r="G46" s="155">
        <v>0.11956521739130435</v>
      </c>
      <c r="H46" s="170">
        <f t="shared" si="0"/>
        <v>0.06769825918762078</v>
      </c>
      <c r="I46" s="185">
        <f>IF(Volume!D46=0,0,Volume!F46/Volume!D46)</f>
        <v>0.14814814814814814</v>
      </c>
      <c r="J46" s="176">
        <v>0.08130081300813008</v>
      </c>
      <c r="K46" s="170">
        <f t="shared" si="1"/>
        <v>0.8222222222222222</v>
      </c>
      <c r="L46" s="60"/>
      <c r="M46" s="6"/>
      <c r="N46" s="59"/>
      <c r="O46" s="3"/>
      <c r="P46" s="3"/>
      <c r="Q46" s="3"/>
      <c r="R46" s="3"/>
      <c r="S46" s="3"/>
      <c r="T46" s="3"/>
      <c r="U46" s="61"/>
      <c r="V46" s="3"/>
      <c r="W46" s="3"/>
      <c r="X46" s="3"/>
      <c r="Y46" s="3"/>
      <c r="Z46" s="3"/>
      <c r="AA46" s="2"/>
    </row>
    <row r="47" spans="1:27" s="7" customFormat="1" ht="15">
      <c r="A47" s="177" t="s">
        <v>160</v>
      </c>
      <c r="B47" s="188">
        <f>'Open Int.'!E47</f>
        <v>3300</v>
      </c>
      <c r="C47" s="189">
        <f>'Open Int.'!F47</f>
        <v>0</v>
      </c>
      <c r="D47" s="190">
        <f>'Open Int.'!H47</f>
        <v>550</v>
      </c>
      <c r="E47" s="329">
        <f>'Open Int.'!I47</f>
        <v>0</v>
      </c>
      <c r="F47" s="191">
        <f>IF('Open Int.'!E47=0,0,'Open Int.'!H47/'Open Int.'!E47)</f>
        <v>0.16666666666666666</v>
      </c>
      <c r="G47" s="155">
        <v>0.16666666666666666</v>
      </c>
      <c r="H47" s="170">
        <f t="shared" si="0"/>
        <v>0</v>
      </c>
      <c r="I47" s="185">
        <f>IF(Volume!D47=0,0,Volume!F47/Volume!D47)</f>
        <v>0</v>
      </c>
      <c r="J47" s="176">
        <v>0</v>
      </c>
      <c r="K47" s="170">
        <f t="shared" si="1"/>
        <v>0</v>
      </c>
      <c r="L47" s="60"/>
      <c r="M47" s="6"/>
      <c r="N47" s="59"/>
      <c r="O47" s="3"/>
      <c r="P47" s="3"/>
      <c r="Q47" s="3"/>
      <c r="R47" s="3"/>
      <c r="S47" s="3"/>
      <c r="T47" s="3"/>
      <c r="U47" s="61"/>
      <c r="V47" s="3"/>
      <c r="W47" s="3"/>
      <c r="X47" s="3"/>
      <c r="Y47" s="3"/>
      <c r="Z47" s="3"/>
      <c r="AA47" s="2"/>
    </row>
    <row r="48" spans="1:27" s="7" customFormat="1" ht="15">
      <c r="A48" s="177" t="s">
        <v>161</v>
      </c>
      <c r="B48" s="188">
        <f>'Open Int.'!E48</f>
        <v>1014300</v>
      </c>
      <c r="C48" s="189">
        <f>'Open Int.'!F48</f>
        <v>41400</v>
      </c>
      <c r="D48" s="190">
        <f>'Open Int.'!H48</f>
        <v>48300</v>
      </c>
      <c r="E48" s="329">
        <f>'Open Int.'!I48</f>
        <v>0</v>
      </c>
      <c r="F48" s="191">
        <f>IF('Open Int.'!E48=0,0,'Open Int.'!H48/'Open Int.'!E48)</f>
        <v>0.047619047619047616</v>
      </c>
      <c r="G48" s="155">
        <v>0.04964539007092199</v>
      </c>
      <c r="H48" s="170">
        <f t="shared" si="0"/>
        <v>-0.04081632653061234</v>
      </c>
      <c r="I48" s="185">
        <f>IF(Volume!D48=0,0,Volume!F48/Volume!D48)</f>
        <v>0</v>
      </c>
      <c r="J48" s="176">
        <v>0</v>
      </c>
      <c r="K48" s="170">
        <f t="shared" si="1"/>
        <v>0</v>
      </c>
      <c r="L48" s="60"/>
      <c r="M48" s="6"/>
      <c r="N48" s="59"/>
      <c r="O48" s="3"/>
      <c r="P48" s="3"/>
      <c r="Q48" s="3"/>
      <c r="R48" s="3"/>
      <c r="S48" s="3"/>
      <c r="T48" s="3"/>
      <c r="U48" s="61"/>
      <c r="V48" s="3"/>
      <c r="W48" s="3"/>
      <c r="X48" s="3"/>
      <c r="Y48" s="3"/>
      <c r="Z48" s="3"/>
      <c r="AA48" s="2"/>
    </row>
    <row r="49" spans="1:27" s="7" customFormat="1" ht="15">
      <c r="A49" s="177" t="s">
        <v>387</v>
      </c>
      <c r="B49" s="188">
        <f>'Open Int.'!E49</f>
        <v>0</v>
      </c>
      <c r="C49" s="189">
        <f>'Open Int.'!F49</f>
        <v>0</v>
      </c>
      <c r="D49" s="190">
        <f>'Open Int.'!H49</f>
        <v>0</v>
      </c>
      <c r="E49" s="329">
        <f>'Open Int.'!I49</f>
        <v>0</v>
      </c>
      <c r="F49" s="191">
        <f>IF('Open Int.'!E49=0,0,'Open Int.'!H49/'Open Int.'!E49)</f>
        <v>0</v>
      </c>
      <c r="G49" s="155">
        <v>0</v>
      </c>
      <c r="H49" s="170">
        <f t="shared" si="0"/>
        <v>0</v>
      </c>
      <c r="I49" s="185">
        <f>IF(Volume!D49=0,0,Volume!F49/Volume!D49)</f>
        <v>0</v>
      </c>
      <c r="J49" s="176">
        <v>0</v>
      </c>
      <c r="K49" s="170">
        <f t="shared" si="1"/>
        <v>0</v>
      </c>
      <c r="L49" s="60"/>
      <c r="M49" s="6"/>
      <c r="N49" s="59"/>
      <c r="O49" s="3"/>
      <c r="P49" s="3"/>
      <c r="Q49" s="3"/>
      <c r="R49" s="3"/>
      <c r="S49" s="3"/>
      <c r="T49" s="3"/>
      <c r="U49" s="61"/>
      <c r="V49" s="3"/>
      <c r="W49" s="3"/>
      <c r="X49" s="3"/>
      <c r="Y49" s="3"/>
      <c r="Z49" s="3"/>
      <c r="AA49" s="2"/>
    </row>
    <row r="50" spans="1:27" s="7" customFormat="1" ht="15">
      <c r="A50" s="177" t="s">
        <v>3</v>
      </c>
      <c r="B50" s="188">
        <f>'Open Int.'!E50</f>
        <v>880000</v>
      </c>
      <c r="C50" s="189">
        <f>'Open Int.'!F50</f>
        <v>77500</v>
      </c>
      <c r="D50" s="190">
        <f>'Open Int.'!H50</f>
        <v>113750</v>
      </c>
      <c r="E50" s="329">
        <f>'Open Int.'!I50</f>
        <v>6250</v>
      </c>
      <c r="F50" s="191">
        <f>IF('Open Int.'!E50=0,0,'Open Int.'!H50/'Open Int.'!E50)</f>
        <v>0.12926136363636365</v>
      </c>
      <c r="G50" s="155">
        <v>0.13395638629283488</v>
      </c>
      <c r="H50" s="170">
        <f t="shared" si="0"/>
        <v>-0.03504889006342478</v>
      </c>
      <c r="I50" s="185">
        <f>IF(Volume!D50=0,0,Volume!F50/Volume!D50)</f>
        <v>0.08275862068965517</v>
      </c>
      <c r="J50" s="176">
        <v>0.07142857142857142</v>
      </c>
      <c r="K50" s="170">
        <f t="shared" si="1"/>
        <v>0.15862068965517245</v>
      </c>
      <c r="L50" s="60"/>
      <c r="M50" s="6"/>
      <c r="N50" s="59"/>
      <c r="O50" s="3"/>
      <c r="P50" s="3"/>
      <c r="Q50" s="3"/>
      <c r="R50" s="3"/>
      <c r="S50" s="3"/>
      <c r="T50" s="3"/>
      <c r="U50" s="61"/>
      <c r="V50" s="3"/>
      <c r="W50" s="3"/>
      <c r="X50" s="3"/>
      <c r="Y50" s="3"/>
      <c r="Z50" s="3"/>
      <c r="AA50" s="2"/>
    </row>
    <row r="51" spans="1:27" s="7" customFormat="1" ht="15">
      <c r="A51" s="177" t="s">
        <v>216</v>
      </c>
      <c r="B51" s="188">
        <f>'Open Int.'!E51</f>
        <v>30450</v>
      </c>
      <c r="C51" s="189">
        <f>'Open Int.'!F51</f>
        <v>13650</v>
      </c>
      <c r="D51" s="190">
        <f>'Open Int.'!H51</f>
        <v>1050</v>
      </c>
      <c r="E51" s="329">
        <f>'Open Int.'!I51</f>
        <v>0</v>
      </c>
      <c r="F51" s="191">
        <f>IF('Open Int.'!E51=0,0,'Open Int.'!H51/'Open Int.'!E51)</f>
        <v>0.034482758620689655</v>
      </c>
      <c r="G51" s="155">
        <v>0.0625</v>
      </c>
      <c r="H51" s="170">
        <f t="shared" si="0"/>
        <v>-0.4482758620689655</v>
      </c>
      <c r="I51" s="185">
        <f>IF(Volume!D51=0,0,Volume!F51/Volume!D51)</f>
        <v>0</v>
      </c>
      <c r="J51" s="176">
        <v>0</v>
      </c>
      <c r="K51" s="170">
        <f t="shared" si="1"/>
        <v>0</v>
      </c>
      <c r="L51" s="60"/>
      <c r="M51" s="6"/>
      <c r="N51" s="59"/>
      <c r="O51" s="3"/>
      <c r="P51" s="3"/>
      <c r="Q51" s="3"/>
      <c r="R51" s="3"/>
      <c r="S51" s="3"/>
      <c r="T51" s="3"/>
      <c r="U51" s="61"/>
      <c r="V51" s="3"/>
      <c r="W51" s="3"/>
      <c r="X51" s="3"/>
      <c r="Y51" s="3"/>
      <c r="Z51" s="3"/>
      <c r="AA51" s="2"/>
    </row>
    <row r="52" spans="1:27" s="7" customFormat="1" ht="15">
      <c r="A52" s="177" t="s">
        <v>162</v>
      </c>
      <c r="B52" s="188">
        <f>'Open Int.'!E52</f>
        <v>0</v>
      </c>
      <c r="C52" s="189">
        <f>'Open Int.'!F52</f>
        <v>0</v>
      </c>
      <c r="D52" s="190">
        <f>'Open Int.'!H52</f>
        <v>0</v>
      </c>
      <c r="E52" s="329">
        <f>'Open Int.'!I52</f>
        <v>0</v>
      </c>
      <c r="F52" s="191">
        <f>IF('Open Int.'!E52=0,0,'Open Int.'!H52/'Open Int.'!E52)</f>
        <v>0</v>
      </c>
      <c r="G52" s="155">
        <v>0</v>
      </c>
      <c r="H52" s="170">
        <f t="shared" si="0"/>
        <v>0</v>
      </c>
      <c r="I52" s="185">
        <f>IF(Volume!D52=0,0,Volume!F52/Volume!D52)</f>
        <v>0</v>
      </c>
      <c r="J52" s="176">
        <v>0</v>
      </c>
      <c r="K52" s="170">
        <f t="shared" si="1"/>
        <v>0</v>
      </c>
      <c r="L52" s="60"/>
      <c r="M52" s="6"/>
      <c r="N52" s="59"/>
      <c r="O52" s="3"/>
      <c r="P52" s="3"/>
      <c r="Q52" s="3"/>
      <c r="R52" s="3"/>
      <c r="S52" s="3"/>
      <c r="T52" s="3"/>
      <c r="U52" s="61"/>
      <c r="V52" s="3"/>
      <c r="W52" s="3"/>
      <c r="X52" s="3"/>
      <c r="Y52" s="3"/>
      <c r="Z52" s="3"/>
      <c r="AA52" s="2"/>
    </row>
    <row r="53" spans="1:27" s="7" customFormat="1" ht="15">
      <c r="A53" s="177" t="s">
        <v>283</v>
      </c>
      <c r="B53" s="188">
        <f>'Open Int.'!E53</f>
        <v>3000</v>
      </c>
      <c r="C53" s="189">
        <f>'Open Int.'!F53</f>
        <v>2000</v>
      </c>
      <c r="D53" s="190">
        <f>'Open Int.'!H53</f>
        <v>0</v>
      </c>
      <c r="E53" s="329">
        <f>'Open Int.'!I53</f>
        <v>0</v>
      </c>
      <c r="F53" s="191">
        <f>IF('Open Int.'!E53=0,0,'Open Int.'!H53/'Open Int.'!E53)</f>
        <v>0</v>
      </c>
      <c r="G53" s="155">
        <v>0</v>
      </c>
      <c r="H53" s="170">
        <f t="shared" si="0"/>
        <v>0</v>
      </c>
      <c r="I53" s="185">
        <f>IF(Volume!D53=0,0,Volume!F53/Volume!D53)</f>
        <v>0</v>
      </c>
      <c r="J53" s="176">
        <v>0</v>
      </c>
      <c r="K53" s="170">
        <f t="shared" si="1"/>
        <v>0</v>
      </c>
      <c r="L53" s="60"/>
      <c r="M53" s="6"/>
      <c r="N53" s="59"/>
      <c r="O53" s="3"/>
      <c r="P53" s="3"/>
      <c r="Q53" s="3"/>
      <c r="R53" s="3"/>
      <c r="S53" s="3"/>
      <c r="T53" s="3"/>
      <c r="U53" s="61"/>
      <c r="V53" s="3"/>
      <c r="W53" s="3"/>
      <c r="X53" s="3"/>
      <c r="Y53" s="3"/>
      <c r="Z53" s="3"/>
      <c r="AA53" s="2"/>
    </row>
    <row r="54" spans="1:27" s="7" customFormat="1" ht="15">
      <c r="A54" s="177" t="s">
        <v>183</v>
      </c>
      <c r="B54" s="188">
        <f>'Open Int.'!E54</f>
        <v>1900</v>
      </c>
      <c r="C54" s="189">
        <f>'Open Int.'!F54</f>
        <v>950</v>
      </c>
      <c r="D54" s="190">
        <f>'Open Int.'!H54</f>
        <v>0</v>
      </c>
      <c r="E54" s="329">
        <f>'Open Int.'!I54</f>
        <v>0</v>
      </c>
      <c r="F54" s="191">
        <f>IF('Open Int.'!E54=0,0,'Open Int.'!H54/'Open Int.'!E54)</f>
        <v>0</v>
      </c>
      <c r="G54" s="155">
        <v>0</v>
      </c>
      <c r="H54" s="170">
        <f t="shared" si="0"/>
        <v>0</v>
      </c>
      <c r="I54" s="185">
        <f>IF(Volume!D54=0,0,Volume!F54/Volume!D54)</f>
        <v>0</v>
      </c>
      <c r="J54" s="176">
        <v>0</v>
      </c>
      <c r="K54" s="170">
        <f t="shared" si="1"/>
        <v>0</v>
      </c>
      <c r="L54" s="60"/>
      <c r="M54" s="6"/>
      <c r="N54" s="59"/>
      <c r="O54" s="3"/>
      <c r="P54" s="3"/>
      <c r="Q54" s="3"/>
      <c r="R54" s="3"/>
      <c r="S54" s="3"/>
      <c r="T54" s="3"/>
      <c r="U54" s="61"/>
      <c r="V54" s="3"/>
      <c r="W54" s="3"/>
      <c r="X54" s="3"/>
      <c r="Y54" s="3"/>
      <c r="Z54" s="3"/>
      <c r="AA54" s="2"/>
    </row>
    <row r="55" spans="1:27" s="7" customFormat="1" ht="15">
      <c r="A55" s="177" t="s">
        <v>217</v>
      </c>
      <c r="B55" s="188">
        <f>'Open Int.'!E55</f>
        <v>280800</v>
      </c>
      <c r="C55" s="189">
        <f>'Open Int.'!F55</f>
        <v>29700</v>
      </c>
      <c r="D55" s="190">
        <f>'Open Int.'!H55</f>
        <v>59400</v>
      </c>
      <c r="E55" s="329">
        <f>'Open Int.'!I55</f>
        <v>10800</v>
      </c>
      <c r="F55" s="191">
        <f>IF('Open Int.'!E55=0,0,'Open Int.'!H55/'Open Int.'!E55)</f>
        <v>0.21153846153846154</v>
      </c>
      <c r="G55" s="155">
        <v>0.1935483870967742</v>
      </c>
      <c r="H55" s="170">
        <f t="shared" si="0"/>
        <v>0.09294871794871797</v>
      </c>
      <c r="I55" s="185">
        <f>IF(Volume!D55=0,0,Volume!F55/Volume!D55)</f>
        <v>0.2413793103448276</v>
      </c>
      <c r="J55" s="176">
        <v>0.021739130434782608</v>
      </c>
      <c r="K55" s="170">
        <f t="shared" si="1"/>
        <v>10.10344827586207</v>
      </c>
      <c r="L55" s="60"/>
      <c r="M55" s="6"/>
      <c r="N55" s="59"/>
      <c r="O55" s="3"/>
      <c r="P55" s="3"/>
      <c r="Q55" s="3"/>
      <c r="R55" s="3"/>
      <c r="S55" s="3"/>
      <c r="T55" s="3"/>
      <c r="U55" s="61"/>
      <c r="V55" s="3"/>
      <c r="W55" s="3"/>
      <c r="X55" s="3"/>
      <c r="Y55" s="3"/>
      <c r="Z55" s="3"/>
      <c r="AA55" s="2"/>
    </row>
    <row r="56" spans="1:27" s="7" customFormat="1" ht="15">
      <c r="A56" s="177" t="s">
        <v>403</v>
      </c>
      <c r="B56" s="188">
        <f>'Open Int.'!E56</f>
        <v>614250</v>
      </c>
      <c r="C56" s="189">
        <f>'Open Int.'!F56</f>
        <v>36750</v>
      </c>
      <c r="D56" s="190">
        <f>'Open Int.'!H56</f>
        <v>94500</v>
      </c>
      <c r="E56" s="329">
        <f>'Open Int.'!I56</f>
        <v>21000</v>
      </c>
      <c r="F56" s="191">
        <f>IF('Open Int.'!E56=0,0,'Open Int.'!H56/'Open Int.'!E56)</f>
        <v>0.15384615384615385</v>
      </c>
      <c r="G56" s="155">
        <v>0.12727272727272726</v>
      </c>
      <c r="H56" s="170">
        <f t="shared" si="0"/>
        <v>0.208791208791209</v>
      </c>
      <c r="I56" s="185">
        <f>IF(Volume!D56=0,0,Volume!F56/Volume!D56)</f>
        <v>0.3</v>
      </c>
      <c r="J56" s="176">
        <v>0.16981132075471697</v>
      </c>
      <c r="K56" s="170">
        <f t="shared" si="1"/>
        <v>0.7666666666666667</v>
      </c>
      <c r="L56" s="60"/>
      <c r="M56" s="6"/>
      <c r="N56" s="59"/>
      <c r="O56" s="3"/>
      <c r="P56" s="3"/>
      <c r="Q56" s="3"/>
      <c r="R56" s="3"/>
      <c r="S56" s="3"/>
      <c r="T56" s="3"/>
      <c r="U56" s="61"/>
      <c r="V56" s="3"/>
      <c r="W56" s="3"/>
      <c r="X56" s="3"/>
      <c r="Y56" s="3"/>
      <c r="Z56" s="3"/>
      <c r="AA56" s="2"/>
    </row>
    <row r="57" spans="1:27" s="7" customFormat="1" ht="15">
      <c r="A57" s="177" t="s">
        <v>163</v>
      </c>
      <c r="B57" s="188">
        <f>'Open Int.'!E57</f>
        <v>5208</v>
      </c>
      <c r="C57" s="189">
        <f>'Open Int.'!F57</f>
        <v>1798</v>
      </c>
      <c r="D57" s="190">
        <f>'Open Int.'!H57</f>
        <v>1116</v>
      </c>
      <c r="E57" s="329">
        <f>'Open Int.'!I57</f>
        <v>62</v>
      </c>
      <c r="F57" s="191">
        <f>IF('Open Int.'!E57=0,0,'Open Int.'!H57/'Open Int.'!E57)</f>
        <v>0.21428571428571427</v>
      </c>
      <c r="G57" s="155">
        <v>0.3090909090909091</v>
      </c>
      <c r="H57" s="170">
        <f t="shared" si="0"/>
        <v>-0.3067226890756303</v>
      </c>
      <c r="I57" s="185">
        <f>IF(Volume!D57=0,0,Volume!F57/Volume!D57)</f>
        <v>0.05128205128205128</v>
      </c>
      <c r="J57" s="176">
        <v>0.08</v>
      </c>
      <c r="K57" s="170">
        <f t="shared" si="1"/>
        <v>-0.35897435897435903</v>
      </c>
      <c r="L57" s="60"/>
      <c r="M57" s="6"/>
      <c r="N57" s="59"/>
      <c r="O57" s="3"/>
      <c r="P57" s="3"/>
      <c r="Q57" s="3"/>
      <c r="R57" s="3"/>
      <c r="S57" s="3"/>
      <c r="T57" s="3"/>
      <c r="U57" s="61"/>
      <c r="V57" s="3"/>
      <c r="W57" s="3"/>
      <c r="X57" s="3"/>
      <c r="Y57" s="3"/>
      <c r="Z57" s="3"/>
      <c r="AA57" s="2"/>
    </row>
    <row r="58" spans="1:27" s="7" customFormat="1" ht="15">
      <c r="A58" s="177" t="s">
        <v>475</v>
      </c>
      <c r="B58" s="188">
        <f>'Open Int.'!E58</f>
        <v>1484800</v>
      </c>
      <c r="C58" s="189">
        <f>'Open Int.'!F58</f>
        <v>190000</v>
      </c>
      <c r="D58" s="190">
        <f>'Open Int.'!H58</f>
        <v>228800</v>
      </c>
      <c r="E58" s="329">
        <f>'Open Int.'!I58</f>
        <v>32400</v>
      </c>
      <c r="F58" s="191">
        <f>IF('Open Int.'!E58=0,0,'Open Int.'!H58/'Open Int.'!E58)</f>
        <v>0.1540948275862069</v>
      </c>
      <c r="G58" s="155">
        <v>0.1516836577077541</v>
      </c>
      <c r="H58" s="170">
        <f t="shared" si="0"/>
        <v>0.015896042559168468</v>
      </c>
      <c r="I58" s="185">
        <f>IF(Volume!D58=0,0,Volume!F58/Volume!D58)</f>
        <v>0.19567027477102414</v>
      </c>
      <c r="J58" s="176">
        <v>0.11857292759706191</v>
      </c>
      <c r="K58" s="170">
        <f t="shared" si="1"/>
        <v>0.6502103704140354</v>
      </c>
      <c r="L58" s="60"/>
      <c r="M58" s="6"/>
      <c r="N58" s="59"/>
      <c r="O58" s="3"/>
      <c r="P58" s="3"/>
      <c r="Q58" s="3"/>
      <c r="R58" s="3"/>
      <c r="S58" s="3"/>
      <c r="T58" s="3"/>
      <c r="U58" s="61"/>
      <c r="V58" s="3"/>
      <c r="W58" s="3"/>
      <c r="X58" s="3"/>
      <c r="Y58" s="3"/>
      <c r="Z58" s="3"/>
      <c r="AA58" s="2"/>
    </row>
    <row r="59" spans="1:27" s="7" customFormat="1" ht="15">
      <c r="A59" s="177" t="s">
        <v>194</v>
      </c>
      <c r="B59" s="188">
        <f>'Open Int.'!E59</f>
        <v>36000</v>
      </c>
      <c r="C59" s="189">
        <f>'Open Int.'!F59</f>
        <v>3600</v>
      </c>
      <c r="D59" s="190">
        <f>'Open Int.'!H59</f>
        <v>0</v>
      </c>
      <c r="E59" s="329">
        <f>'Open Int.'!I59</f>
        <v>0</v>
      </c>
      <c r="F59" s="191">
        <f>IF('Open Int.'!E59=0,0,'Open Int.'!H59/'Open Int.'!E59)</f>
        <v>0</v>
      </c>
      <c r="G59" s="155">
        <v>0</v>
      </c>
      <c r="H59" s="170">
        <f t="shared" si="0"/>
        <v>0</v>
      </c>
      <c r="I59" s="185">
        <f>IF(Volume!D59=0,0,Volume!F59/Volume!D59)</f>
        <v>0</v>
      </c>
      <c r="J59" s="176">
        <v>0</v>
      </c>
      <c r="K59" s="170">
        <f t="shared" si="1"/>
        <v>0</v>
      </c>
      <c r="L59" s="60"/>
      <c r="M59" s="6"/>
      <c r="N59" s="59"/>
      <c r="O59" s="3"/>
      <c r="P59" s="3"/>
      <c r="Q59" s="3"/>
      <c r="R59" s="3"/>
      <c r="S59" s="3"/>
      <c r="T59" s="3"/>
      <c r="U59" s="61"/>
      <c r="V59" s="3"/>
      <c r="W59" s="3"/>
      <c r="X59" s="3"/>
      <c r="Y59" s="3"/>
      <c r="Z59" s="3"/>
      <c r="AA59" s="2"/>
    </row>
    <row r="60" spans="1:27" s="7" customFormat="1" ht="15">
      <c r="A60" s="177" t="s">
        <v>404</v>
      </c>
      <c r="B60" s="188">
        <f>'Open Int.'!E60</f>
        <v>0</v>
      </c>
      <c r="C60" s="189">
        <f>'Open Int.'!F60</f>
        <v>0</v>
      </c>
      <c r="D60" s="190">
        <f>'Open Int.'!H60</f>
        <v>0</v>
      </c>
      <c r="E60" s="329">
        <f>'Open Int.'!I60</f>
        <v>0</v>
      </c>
      <c r="F60" s="191">
        <f>IF('Open Int.'!E60=0,0,'Open Int.'!H60/'Open Int.'!E60)</f>
        <v>0</v>
      </c>
      <c r="G60" s="155">
        <v>0</v>
      </c>
      <c r="H60" s="170">
        <f t="shared" si="0"/>
        <v>0</v>
      </c>
      <c r="I60" s="185">
        <f>IF(Volume!D60=0,0,Volume!F60/Volume!D60)</f>
        <v>0</v>
      </c>
      <c r="J60" s="176">
        <v>0</v>
      </c>
      <c r="K60" s="170">
        <f t="shared" si="1"/>
        <v>0</v>
      </c>
      <c r="L60" s="60"/>
      <c r="M60" s="6"/>
      <c r="N60" s="59"/>
      <c r="O60" s="3"/>
      <c r="P60" s="3"/>
      <c r="Q60" s="3"/>
      <c r="R60" s="3"/>
      <c r="S60" s="3"/>
      <c r="T60" s="3"/>
      <c r="U60" s="61"/>
      <c r="V60" s="3"/>
      <c r="W60" s="3"/>
      <c r="X60" s="3"/>
      <c r="Y60" s="3"/>
      <c r="Z60" s="3"/>
      <c r="AA60" s="2"/>
    </row>
    <row r="61" spans="1:27" s="7" customFormat="1" ht="15">
      <c r="A61" s="177" t="s">
        <v>405</v>
      </c>
      <c r="B61" s="188">
        <f>'Open Int.'!E61</f>
        <v>0</v>
      </c>
      <c r="C61" s="189">
        <f>'Open Int.'!F61</f>
        <v>0</v>
      </c>
      <c r="D61" s="190">
        <f>'Open Int.'!H61</f>
        <v>0</v>
      </c>
      <c r="E61" s="329">
        <f>'Open Int.'!I61</f>
        <v>0</v>
      </c>
      <c r="F61" s="191">
        <f>IF('Open Int.'!E61=0,0,'Open Int.'!H61/'Open Int.'!E61)</f>
        <v>0</v>
      </c>
      <c r="G61" s="155">
        <v>0</v>
      </c>
      <c r="H61" s="170">
        <f t="shared" si="0"/>
        <v>0</v>
      </c>
      <c r="I61" s="185">
        <f>IF(Volume!D61=0,0,Volume!F61/Volume!D61)</f>
        <v>0</v>
      </c>
      <c r="J61" s="176">
        <v>0</v>
      </c>
      <c r="K61" s="170">
        <f t="shared" si="1"/>
        <v>0</v>
      </c>
      <c r="L61" s="60"/>
      <c r="M61" s="6"/>
      <c r="N61" s="59"/>
      <c r="O61" s="3"/>
      <c r="P61" s="3"/>
      <c r="Q61" s="3"/>
      <c r="R61" s="3"/>
      <c r="S61" s="3"/>
      <c r="T61" s="3"/>
      <c r="U61" s="61"/>
      <c r="V61" s="3"/>
      <c r="W61" s="3"/>
      <c r="X61" s="3"/>
      <c r="Y61" s="3"/>
      <c r="Z61" s="3"/>
      <c r="AA61" s="2"/>
    </row>
    <row r="62" spans="1:27" s="7" customFormat="1" ht="15">
      <c r="A62" s="177" t="s">
        <v>218</v>
      </c>
      <c r="B62" s="188">
        <f>'Open Int.'!E62</f>
        <v>180000</v>
      </c>
      <c r="C62" s="189">
        <f>'Open Int.'!F62</f>
        <v>67200</v>
      </c>
      <c r="D62" s="190">
        <f>'Open Int.'!H62</f>
        <v>14400</v>
      </c>
      <c r="E62" s="329">
        <f>'Open Int.'!I62</f>
        <v>7200</v>
      </c>
      <c r="F62" s="191">
        <f>IF('Open Int.'!E62=0,0,'Open Int.'!H62/'Open Int.'!E62)</f>
        <v>0.08</v>
      </c>
      <c r="G62" s="155">
        <v>0.06382978723404255</v>
      </c>
      <c r="H62" s="170">
        <f t="shared" si="0"/>
        <v>0.25333333333333347</v>
      </c>
      <c r="I62" s="185">
        <f>IF(Volume!D62=0,0,Volume!F62/Volume!D62)</f>
        <v>0.06521739130434782</v>
      </c>
      <c r="J62" s="176">
        <v>0</v>
      </c>
      <c r="K62" s="170">
        <f t="shared" si="1"/>
        <v>0</v>
      </c>
      <c r="L62" s="60"/>
      <c r="M62" s="6"/>
      <c r="N62" s="59"/>
      <c r="O62" s="3"/>
      <c r="P62" s="3"/>
      <c r="Q62" s="3"/>
      <c r="R62" s="3"/>
      <c r="S62" s="3"/>
      <c r="T62" s="3"/>
      <c r="U62" s="61"/>
      <c r="V62" s="3"/>
      <c r="W62" s="3"/>
      <c r="X62" s="3"/>
      <c r="Y62" s="3"/>
      <c r="Z62" s="3"/>
      <c r="AA62" s="2"/>
    </row>
    <row r="63" spans="1:27" s="7" customFormat="1" ht="15">
      <c r="A63" s="177" t="s">
        <v>164</v>
      </c>
      <c r="B63" s="188">
        <f>'Open Int.'!E63</f>
        <v>474600</v>
      </c>
      <c r="C63" s="189">
        <f>'Open Int.'!F63</f>
        <v>67800</v>
      </c>
      <c r="D63" s="190">
        <f>'Open Int.'!H63</f>
        <v>5650</v>
      </c>
      <c r="E63" s="329">
        <f>'Open Int.'!I63</f>
        <v>0</v>
      </c>
      <c r="F63" s="191">
        <f>IF('Open Int.'!E63=0,0,'Open Int.'!H63/'Open Int.'!E63)</f>
        <v>0.011904761904761904</v>
      </c>
      <c r="G63" s="155">
        <v>0.013888888888888888</v>
      </c>
      <c r="H63" s="170">
        <f t="shared" si="0"/>
        <v>-0.14285714285714285</v>
      </c>
      <c r="I63" s="185">
        <f>IF(Volume!D63=0,0,Volume!F63/Volume!D63)</f>
        <v>0</v>
      </c>
      <c r="J63" s="176">
        <v>0</v>
      </c>
      <c r="K63" s="170">
        <f t="shared" si="1"/>
        <v>0</v>
      </c>
      <c r="L63" s="60"/>
      <c r="M63" s="6"/>
      <c r="N63" s="59"/>
      <c r="O63" s="3"/>
      <c r="P63" s="3"/>
      <c r="Q63" s="3"/>
      <c r="R63" s="3"/>
      <c r="S63" s="3"/>
      <c r="T63" s="3"/>
      <c r="U63" s="61"/>
      <c r="V63" s="3"/>
      <c r="W63" s="3"/>
      <c r="X63" s="3"/>
      <c r="Y63" s="3"/>
      <c r="Z63" s="3"/>
      <c r="AA63" s="2"/>
    </row>
    <row r="64" spans="1:27" s="7" customFormat="1" ht="15">
      <c r="A64" s="177" t="s">
        <v>165</v>
      </c>
      <c r="B64" s="188">
        <f>'Open Int.'!E64</f>
        <v>1300</v>
      </c>
      <c r="C64" s="189">
        <f>'Open Int.'!F64</f>
        <v>0</v>
      </c>
      <c r="D64" s="190">
        <f>'Open Int.'!H64</f>
        <v>0</v>
      </c>
      <c r="E64" s="329">
        <f>'Open Int.'!I64</f>
        <v>0</v>
      </c>
      <c r="F64" s="191">
        <f>IF('Open Int.'!E64=0,0,'Open Int.'!H64/'Open Int.'!E64)</f>
        <v>0</v>
      </c>
      <c r="G64" s="155">
        <v>0</v>
      </c>
      <c r="H64" s="170">
        <f t="shared" si="0"/>
        <v>0</v>
      </c>
      <c r="I64" s="185">
        <f>IF(Volume!D64=0,0,Volume!F64/Volume!D64)</f>
        <v>0</v>
      </c>
      <c r="J64" s="176">
        <v>0</v>
      </c>
      <c r="K64" s="170">
        <f t="shared" si="1"/>
        <v>0</v>
      </c>
      <c r="L64" s="60"/>
      <c r="M64" s="6"/>
      <c r="N64" s="59"/>
      <c r="O64" s="3"/>
      <c r="P64" s="3"/>
      <c r="Q64" s="3"/>
      <c r="R64" s="3"/>
      <c r="S64" s="3"/>
      <c r="T64" s="3"/>
      <c r="U64" s="61"/>
      <c r="V64" s="3"/>
      <c r="W64" s="3"/>
      <c r="X64" s="3"/>
      <c r="Y64" s="3"/>
      <c r="Z64" s="3"/>
      <c r="AA64" s="2"/>
    </row>
    <row r="65" spans="1:27" s="7" customFormat="1" ht="15">
      <c r="A65" s="177" t="s">
        <v>406</v>
      </c>
      <c r="B65" s="188">
        <f>'Open Int.'!E65</f>
        <v>300</v>
      </c>
      <c r="C65" s="189">
        <f>'Open Int.'!F65</f>
        <v>0</v>
      </c>
      <c r="D65" s="190">
        <f>'Open Int.'!H65</f>
        <v>0</v>
      </c>
      <c r="E65" s="329">
        <f>'Open Int.'!I65</f>
        <v>0</v>
      </c>
      <c r="F65" s="191">
        <f>IF('Open Int.'!E65=0,0,'Open Int.'!H65/'Open Int.'!E65)</f>
        <v>0</v>
      </c>
      <c r="G65" s="155">
        <v>0</v>
      </c>
      <c r="H65" s="170">
        <f t="shared" si="0"/>
        <v>0</v>
      </c>
      <c r="I65" s="185">
        <f>IF(Volume!D65=0,0,Volume!F65/Volume!D65)</f>
        <v>0</v>
      </c>
      <c r="J65" s="176">
        <v>0</v>
      </c>
      <c r="K65" s="170">
        <f t="shared" si="1"/>
        <v>0</v>
      </c>
      <c r="L65" s="60"/>
      <c r="M65" s="6"/>
      <c r="N65" s="59"/>
      <c r="O65" s="3"/>
      <c r="P65" s="3"/>
      <c r="Q65" s="3"/>
      <c r="R65" s="3"/>
      <c r="S65" s="3"/>
      <c r="T65" s="3"/>
      <c r="U65" s="61"/>
      <c r="V65" s="3"/>
      <c r="W65" s="3"/>
      <c r="X65" s="3"/>
      <c r="Y65" s="3"/>
      <c r="Z65" s="3"/>
      <c r="AA65" s="2"/>
    </row>
    <row r="66" spans="1:27" s="7" customFormat="1" ht="15">
      <c r="A66" s="177" t="s">
        <v>89</v>
      </c>
      <c r="B66" s="188">
        <f>'Open Int.'!E66</f>
        <v>38250</v>
      </c>
      <c r="C66" s="189">
        <f>'Open Int.'!F66</f>
        <v>6750</v>
      </c>
      <c r="D66" s="190">
        <f>'Open Int.'!H66</f>
        <v>19500</v>
      </c>
      <c r="E66" s="329">
        <f>'Open Int.'!I66</f>
        <v>5250</v>
      </c>
      <c r="F66" s="191">
        <f>IF('Open Int.'!E66=0,0,'Open Int.'!H66/'Open Int.'!E66)</f>
        <v>0.5098039215686274</v>
      </c>
      <c r="G66" s="155">
        <v>0.4523809523809524</v>
      </c>
      <c r="H66" s="170">
        <f t="shared" si="0"/>
        <v>0.12693498452012375</v>
      </c>
      <c r="I66" s="185">
        <f>IF(Volume!D66=0,0,Volume!F66/Volume!D66)</f>
        <v>0.8571428571428571</v>
      </c>
      <c r="J66" s="176">
        <v>0.4666666666666667</v>
      </c>
      <c r="K66" s="170">
        <f t="shared" si="1"/>
        <v>0.8367346938775508</v>
      </c>
      <c r="L66" s="60"/>
      <c r="M66" s="6"/>
      <c r="N66" s="59"/>
      <c r="O66" s="3"/>
      <c r="P66" s="3"/>
      <c r="Q66" s="3"/>
      <c r="R66" s="3"/>
      <c r="S66" s="3"/>
      <c r="T66" s="3"/>
      <c r="U66" s="61"/>
      <c r="V66" s="3"/>
      <c r="W66" s="3"/>
      <c r="X66" s="3"/>
      <c r="Y66" s="3"/>
      <c r="Z66" s="3"/>
      <c r="AA66" s="2"/>
    </row>
    <row r="67" spans="1:27" s="7" customFormat="1" ht="15">
      <c r="A67" s="177" t="s">
        <v>284</v>
      </c>
      <c r="B67" s="188">
        <f>'Open Int.'!E67</f>
        <v>32000</v>
      </c>
      <c r="C67" s="189">
        <f>'Open Int.'!F67</f>
        <v>6000</v>
      </c>
      <c r="D67" s="190">
        <f>'Open Int.'!H67</f>
        <v>0</v>
      </c>
      <c r="E67" s="329">
        <f>'Open Int.'!I67</f>
        <v>0</v>
      </c>
      <c r="F67" s="191">
        <f>IF('Open Int.'!E67=0,0,'Open Int.'!H67/'Open Int.'!E67)</f>
        <v>0</v>
      </c>
      <c r="G67" s="155">
        <v>0</v>
      </c>
      <c r="H67" s="170">
        <f t="shared" si="0"/>
        <v>0</v>
      </c>
      <c r="I67" s="185">
        <f>IF(Volume!D67=0,0,Volume!F67/Volume!D67)</f>
        <v>0</v>
      </c>
      <c r="J67" s="176">
        <v>0</v>
      </c>
      <c r="K67" s="170">
        <f t="shared" si="1"/>
        <v>0</v>
      </c>
      <c r="L67" s="60"/>
      <c r="M67" s="6"/>
      <c r="N67" s="59"/>
      <c r="O67" s="3"/>
      <c r="P67" s="3"/>
      <c r="Q67" s="3"/>
      <c r="R67" s="3"/>
      <c r="S67" s="3"/>
      <c r="T67" s="3"/>
      <c r="U67" s="61"/>
      <c r="V67" s="3"/>
      <c r="W67" s="3"/>
      <c r="X67" s="3"/>
      <c r="Y67" s="3"/>
      <c r="Z67" s="3"/>
      <c r="AA67" s="2"/>
    </row>
    <row r="68" spans="1:27" s="7" customFormat="1" ht="15">
      <c r="A68" s="177" t="s">
        <v>407</v>
      </c>
      <c r="B68" s="188">
        <f>'Open Int.'!E68</f>
        <v>0</v>
      </c>
      <c r="C68" s="189">
        <f>'Open Int.'!F68</f>
        <v>0</v>
      </c>
      <c r="D68" s="190">
        <f>'Open Int.'!H68</f>
        <v>0</v>
      </c>
      <c r="E68" s="329">
        <f>'Open Int.'!I68</f>
        <v>0</v>
      </c>
      <c r="F68" s="191">
        <f>IF('Open Int.'!E68=0,0,'Open Int.'!H68/'Open Int.'!E68)</f>
        <v>0</v>
      </c>
      <c r="G68" s="155">
        <v>0</v>
      </c>
      <c r="H68" s="170">
        <f t="shared" si="0"/>
        <v>0</v>
      </c>
      <c r="I68" s="185">
        <f>IF(Volume!D68=0,0,Volume!F68/Volume!D68)</f>
        <v>0</v>
      </c>
      <c r="J68" s="176">
        <v>0</v>
      </c>
      <c r="K68" s="170">
        <f t="shared" si="1"/>
        <v>0</v>
      </c>
      <c r="L68" s="60"/>
      <c r="M68" s="6"/>
      <c r="N68" s="59"/>
      <c r="O68" s="3"/>
      <c r="P68" s="3"/>
      <c r="Q68" s="3"/>
      <c r="R68" s="3"/>
      <c r="S68" s="3"/>
      <c r="T68" s="3"/>
      <c r="U68" s="61"/>
      <c r="V68" s="3"/>
      <c r="W68" s="3"/>
      <c r="X68" s="3"/>
      <c r="Y68" s="3"/>
      <c r="Z68" s="3"/>
      <c r="AA68" s="2"/>
    </row>
    <row r="69" spans="1:27" s="7" customFormat="1" ht="15">
      <c r="A69" s="177" t="s">
        <v>269</v>
      </c>
      <c r="B69" s="188">
        <f>'Open Int.'!E69</f>
        <v>21600</v>
      </c>
      <c r="C69" s="189">
        <f>'Open Int.'!F69</f>
        <v>3600</v>
      </c>
      <c r="D69" s="190">
        <f>'Open Int.'!H69</f>
        <v>0</v>
      </c>
      <c r="E69" s="329">
        <f>'Open Int.'!I69</f>
        <v>0</v>
      </c>
      <c r="F69" s="191">
        <f>IF('Open Int.'!E69=0,0,'Open Int.'!H69/'Open Int.'!E69)</f>
        <v>0</v>
      </c>
      <c r="G69" s="155">
        <v>0</v>
      </c>
      <c r="H69" s="170">
        <f t="shared" si="0"/>
        <v>0</v>
      </c>
      <c r="I69" s="185">
        <f>IF(Volume!D69=0,0,Volume!F69/Volume!D69)</f>
        <v>0</v>
      </c>
      <c r="J69" s="176">
        <v>0</v>
      </c>
      <c r="K69" s="170">
        <f t="shared" si="1"/>
        <v>0</v>
      </c>
      <c r="L69" s="60"/>
      <c r="M69" s="6"/>
      <c r="N69" s="59"/>
      <c r="O69" s="3"/>
      <c r="P69" s="3"/>
      <c r="Q69" s="3"/>
      <c r="R69" s="3"/>
      <c r="S69" s="3"/>
      <c r="T69" s="3"/>
      <c r="U69" s="61"/>
      <c r="V69" s="3"/>
      <c r="W69" s="3"/>
      <c r="X69" s="3"/>
      <c r="Y69" s="3"/>
      <c r="Z69" s="3"/>
      <c r="AA69" s="2"/>
    </row>
    <row r="70" spans="1:27" s="7" customFormat="1" ht="15">
      <c r="A70" s="177" t="s">
        <v>219</v>
      </c>
      <c r="B70" s="188">
        <f>'Open Int.'!E70</f>
        <v>300</v>
      </c>
      <c r="C70" s="189">
        <f>'Open Int.'!F70</f>
        <v>300</v>
      </c>
      <c r="D70" s="190">
        <f>'Open Int.'!H70</f>
        <v>0</v>
      </c>
      <c r="E70" s="329">
        <f>'Open Int.'!I70</f>
        <v>0</v>
      </c>
      <c r="F70" s="191">
        <f>IF('Open Int.'!E70=0,0,'Open Int.'!H70/'Open Int.'!E70)</f>
        <v>0</v>
      </c>
      <c r="G70" s="155">
        <v>0</v>
      </c>
      <c r="H70" s="170">
        <f aca="true" t="shared" si="2" ref="H70:H132">IF(G70=0,0,(F70-G70)/G70)</f>
        <v>0</v>
      </c>
      <c r="I70" s="185">
        <f>IF(Volume!D70=0,0,Volume!F70/Volume!D70)</f>
        <v>0</v>
      </c>
      <c r="J70" s="176">
        <v>0</v>
      </c>
      <c r="K70" s="170">
        <f aca="true" t="shared" si="3" ref="K70:K132">IF(J70=0,0,(I70-J70)/J70)</f>
        <v>0</v>
      </c>
      <c r="L70" s="60"/>
      <c r="M70" s="6"/>
      <c r="N70" s="59"/>
      <c r="O70" s="3"/>
      <c r="P70" s="3"/>
      <c r="Q70" s="3"/>
      <c r="R70" s="3"/>
      <c r="S70" s="3"/>
      <c r="T70" s="3"/>
      <c r="U70" s="61"/>
      <c r="V70" s="3"/>
      <c r="W70" s="3"/>
      <c r="X70" s="3"/>
      <c r="Y70" s="3"/>
      <c r="Z70" s="3"/>
      <c r="AA70" s="2"/>
    </row>
    <row r="71" spans="1:27" s="7" customFormat="1" ht="15">
      <c r="A71" s="177" t="s">
        <v>231</v>
      </c>
      <c r="B71" s="188">
        <f>'Open Int.'!E71</f>
        <v>1570000</v>
      </c>
      <c r="C71" s="189">
        <f>'Open Int.'!F71</f>
        <v>312000</v>
      </c>
      <c r="D71" s="190">
        <f>'Open Int.'!H71</f>
        <v>280000</v>
      </c>
      <c r="E71" s="329">
        <f>'Open Int.'!I71</f>
        <v>59000</v>
      </c>
      <c r="F71" s="191">
        <f>IF('Open Int.'!E71=0,0,'Open Int.'!H71/'Open Int.'!E71)</f>
        <v>0.17834394904458598</v>
      </c>
      <c r="G71" s="155">
        <v>0.17567567567567569</v>
      </c>
      <c r="H71" s="170">
        <f t="shared" si="2"/>
        <v>0.015188633023027804</v>
      </c>
      <c r="I71" s="185">
        <f>IF(Volume!D71=0,0,Volume!F71/Volume!D71)</f>
        <v>0.16518847006651885</v>
      </c>
      <c r="J71" s="176">
        <v>0.11869436201780416</v>
      </c>
      <c r="K71" s="170">
        <f t="shared" si="3"/>
        <v>0.39171286031042124</v>
      </c>
      <c r="L71" s="60"/>
      <c r="M71" s="6"/>
      <c r="N71" s="59"/>
      <c r="O71" s="3"/>
      <c r="P71" s="3"/>
      <c r="Q71" s="3"/>
      <c r="R71" s="3"/>
      <c r="S71" s="3"/>
      <c r="T71" s="3"/>
      <c r="U71" s="61"/>
      <c r="V71" s="3"/>
      <c r="W71" s="3"/>
      <c r="X71" s="3"/>
      <c r="Y71" s="3"/>
      <c r="Z71" s="3"/>
      <c r="AA71" s="2"/>
    </row>
    <row r="72" spans="1:27" s="7" customFormat="1" ht="15">
      <c r="A72" s="177" t="s">
        <v>166</v>
      </c>
      <c r="B72" s="188">
        <f>'Open Int.'!E72</f>
        <v>47200</v>
      </c>
      <c r="C72" s="189">
        <f>'Open Int.'!F72</f>
        <v>8850</v>
      </c>
      <c r="D72" s="190">
        <f>'Open Int.'!H72</f>
        <v>5900</v>
      </c>
      <c r="E72" s="329">
        <f>'Open Int.'!I72</f>
        <v>2950</v>
      </c>
      <c r="F72" s="191">
        <f>IF('Open Int.'!E72=0,0,'Open Int.'!H72/'Open Int.'!E72)</f>
        <v>0.125</v>
      </c>
      <c r="G72" s="155">
        <v>0.07692307692307693</v>
      </c>
      <c r="H72" s="170">
        <f t="shared" si="2"/>
        <v>0.6249999999999999</v>
      </c>
      <c r="I72" s="185">
        <f>IF(Volume!D72=0,0,Volume!F72/Volume!D72)</f>
        <v>0.3333333333333333</v>
      </c>
      <c r="J72" s="176">
        <v>0</v>
      </c>
      <c r="K72" s="170">
        <f t="shared" si="3"/>
        <v>0</v>
      </c>
      <c r="L72" s="60"/>
      <c r="M72" s="6"/>
      <c r="N72" s="59"/>
      <c r="O72" s="3"/>
      <c r="P72" s="3"/>
      <c r="Q72" s="3"/>
      <c r="R72" s="3"/>
      <c r="S72" s="3"/>
      <c r="T72" s="3"/>
      <c r="U72" s="61"/>
      <c r="V72" s="3"/>
      <c r="W72" s="3"/>
      <c r="X72" s="3"/>
      <c r="Y72" s="3"/>
      <c r="Z72" s="3"/>
      <c r="AA72" s="2"/>
    </row>
    <row r="73" spans="1:27" s="7" customFormat="1" ht="15">
      <c r="A73" s="177" t="s">
        <v>220</v>
      </c>
      <c r="B73" s="188">
        <f>'Open Int.'!E73</f>
        <v>0</v>
      </c>
      <c r="C73" s="189">
        <f>'Open Int.'!F73</f>
        <v>0</v>
      </c>
      <c r="D73" s="190">
        <f>'Open Int.'!H73</f>
        <v>0</v>
      </c>
      <c r="E73" s="329">
        <f>'Open Int.'!I73</f>
        <v>0</v>
      </c>
      <c r="F73" s="191">
        <f>IF('Open Int.'!E73=0,0,'Open Int.'!H73/'Open Int.'!E73)</f>
        <v>0</v>
      </c>
      <c r="G73" s="155">
        <v>0</v>
      </c>
      <c r="H73" s="170">
        <f t="shared" si="2"/>
        <v>0</v>
      </c>
      <c r="I73" s="185">
        <f>IF(Volume!D73=0,0,Volume!F73/Volume!D73)</f>
        <v>0</v>
      </c>
      <c r="J73" s="176">
        <v>0</v>
      </c>
      <c r="K73" s="170">
        <f t="shared" si="3"/>
        <v>0</v>
      </c>
      <c r="L73" s="60"/>
      <c r="M73" s="6"/>
      <c r="N73" s="59"/>
      <c r="O73" s="3"/>
      <c r="P73" s="3"/>
      <c r="Q73" s="3"/>
      <c r="R73" s="3"/>
      <c r="S73" s="3"/>
      <c r="T73" s="3"/>
      <c r="U73" s="61"/>
      <c r="V73" s="3"/>
      <c r="W73" s="3"/>
      <c r="X73" s="3"/>
      <c r="Y73" s="3"/>
      <c r="Z73" s="3"/>
      <c r="AA73" s="2"/>
    </row>
    <row r="74" spans="1:27" s="7" customFormat="1" ht="15">
      <c r="A74" s="177" t="s">
        <v>285</v>
      </c>
      <c r="B74" s="188">
        <f>'Open Int.'!E74</f>
        <v>159000</v>
      </c>
      <c r="C74" s="189">
        <f>'Open Int.'!F74</f>
        <v>46500</v>
      </c>
      <c r="D74" s="190">
        <f>'Open Int.'!H74</f>
        <v>10500</v>
      </c>
      <c r="E74" s="329">
        <f>'Open Int.'!I74</f>
        <v>3000</v>
      </c>
      <c r="F74" s="191">
        <f>IF('Open Int.'!E74=0,0,'Open Int.'!H74/'Open Int.'!E74)</f>
        <v>0.0660377358490566</v>
      </c>
      <c r="G74" s="155">
        <v>0.06666666666666667</v>
      </c>
      <c r="H74" s="170">
        <f t="shared" si="2"/>
        <v>-0.009433962264150941</v>
      </c>
      <c r="I74" s="185">
        <f>IF(Volume!D74=0,0,Volume!F74/Volume!D74)</f>
        <v>0.04411764705882353</v>
      </c>
      <c r="J74" s="176">
        <v>0.08</v>
      </c>
      <c r="K74" s="170">
        <f t="shared" si="3"/>
        <v>-0.44852941176470584</v>
      </c>
      <c r="L74" s="60"/>
      <c r="M74" s="6"/>
      <c r="N74" s="59"/>
      <c r="O74" s="3"/>
      <c r="P74" s="3"/>
      <c r="Q74" s="3"/>
      <c r="R74" s="3"/>
      <c r="S74" s="3"/>
      <c r="T74" s="3"/>
      <c r="U74" s="61"/>
      <c r="V74" s="3"/>
      <c r="W74" s="3"/>
      <c r="X74" s="3"/>
      <c r="Y74" s="3"/>
      <c r="Z74" s="3"/>
      <c r="AA74" s="2"/>
    </row>
    <row r="75" spans="1:27" s="7" customFormat="1" ht="15">
      <c r="A75" s="177" t="s">
        <v>286</v>
      </c>
      <c r="B75" s="188">
        <f>'Open Int.'!E75</f>
        <v>18200</v>
      </c>
      <c r="C75" s="189">
        <f>'Open Int.'!F75</f>
        <v>0</v>
      </c>
      <c r="D75" s="190">
        <f>'Open Int.'!H75</f>
        <v>0</v>
      </c>
      <c r="E75" s="329">
        <f>'Open Int.'!I75</f>
        <v>0</v>
      </c>
      <c r="F75" s="191">
        <f>IF('Open Int.'!E75=0,0,'Open Int.'!H75/'Open Int.'!E75)</f>
        <v>0</v>
      </c>
      <c r="G75" s="155">
        <v>0</v>
      </c>
      <c r="H75" s="170">
        <f t="shared" si="2"/>
        <v>0</v>
      </c>
      <c r="I75" s="185">
        <f>IF(Volume!D75=0,0,Volume!F75/Volume!D75)</f>
        <v>0</v>
      </c>
      <c r="J75" s="176">
        <v>0</v>
      </c>
      <c r="K75" s="170">
        <f t="shared" si="3"/>
        <v>0</v>
      </c>
      <c r="L75" s="60"/>
      <c r="M75" s="6"/>
      <c r="N75" s="59"/>
      <c r="O75" s="3"/>
      <c r="P75" s="3"/>
      <c r="Q75" s="3"/>
      <c r="R75" s="3"/>
      <c r="S75" s="3"/>
      <c r="T75" s="3"/>
      <c r="U75" s="61"/>
      <c r="V75" s="3"/>
      <c r="W75" s="3"/>
      <c r="X75" s="3"/>
      <c r="Y75" s="3"/>
      <c r="Z75" s="3"/>
      <c r="AA75" s="2"/>
    </row>
    <row r="76" spans="1:27" s="7" customFormat="1" ht="15">
      <c r="A76" s="177" t="s">
        <v>287</v>
      </c>
      <c r="B76" s="188">
        <f>'Open Int.'!E76</f>
        <v>74200</v>
      </c>
      <c r="C76" s="189">
        <f>'Open Int.'!F76</f>
        <v>22400</v>
      </c>
      <c r="D76" s="190">
        <f>'Open Int.'!H76</f>
        <v>2800</v>
      </c>
      <c r="E76" s="329">
        <f>'Open Int.'!I76</f>
        <v>1400</v>
      </c>
      <c r="F76" s="191">
        <f>IF('Open Int.'!E76=0,0,'Open Int.'!H76/'Open Int.'!E76)</f>
        <v>0.03773584905660377</v>
      </c>
      <c r="G76" s="155">
        <v>0.02702702702702703</v>
      </c>
      <c r="H76" s="170">
        <f t="shared" si="2"/>
        <v>0.3962264150943395</v>
      </c>
      <c r="I76" s="185">
        <f>IF(Volume!D76=0,0,Volume!F76/Volume!D76)</f>
        <v>0.17391304347826086</v>
      </c>
      <c r="J76" s="176">
        <v>0.10526315789473684</v>
      </c>
      <c r="K76" s="170">
        <f t="shared" si="3"/>
        <v>0.6521739130434783</v>
      </c>
      <c r="L76" s="60"/>
      <c r="M76" s="6"/>
      <c r="N76" s="59"/>
      <c r="O76" s="3"/>
      <c r="P76" s="3"/>
      <c r="Q76" s="3"/>
      <c r="R76" s="3"/>
      <c r="S76" s="3"/>
      <c r="T76" s="3"/>
      <c r="U76" s="61"/>
      <c r="V76" s="3"/>
      <c r="W76" s="3"/>
      <c r="X76" s="3"/>
      <c r="Y76" s="3"/>
      <c r="Z76" s="3"/>
      <c r="AA76" s="2"/>
    </row>
    <row r="77" spans="1:27" s="7" customFormat="1" ht="15">
      <c r="A77" s="177" t="s">
        <v>196</v>
      </c>
      <c r="B77" s="188">
        <f>'Open Int.'!E77</f>
        <v>14950</v>
      </c>
      <c r="C77" s="189">
        <f>'Open Int.'!F77</f>
        <v>3900</v>
      </c>
      <c r="D77" s="190">
        <f>'Open Int.'!H77</f>
        <v>0</v>
      </c>
      <c r="E77" s="329">
        <f>'Open Int.'!I77</f>
        <v>0</v>
      </c>
      <c r="F77" s="191">
        <f>IF('Open Int.'!E77=0,0,'Open Int.'!H77/'Open Int.'!E77)</f>
        <v>0</v>
      </c>
      <c r="G77" s="155">
        <v>0</v>
      </c>
      <c r="H77" s="170">
        <f t="shared" si="2"/>
        <v>0</v>
      </c>
      <c r="I77" s="185">
        <f>IF(Volume!D77=0,0,Volume!F77/Volume!D77)</f>
        <v>0</v>
      </c>
      <c r="J77" s="176">
        <v>0</v>
      </c>
      <c r="K77" s="170">
        <f t="shared" si="3"/>
        <v>0</v>
      </c>
      <c r="L77" s="60"/>
      <c r="M77" s="6"/>
      <c r="N77" s="59"/>
      <c r="O77" s="3"/>
      <c r="P77" s="3"/>
      <c r="Q77" s="3"/>
      <c r="R77" s="3"/>
      <c r="S77" s="3"/>
      <c r="T77" s="3"/>
      <c r="U77" s="61"/>
      <c r="V77" s="3"/>
      <c r="W77" s="3"/>
      <c r="X77" s="3"/>
      <c r="Y77" s="3"/>
      <c r="Z77" s="3"/>
      <c r="AA77" s="2"/>
    </row>
    <row r="78" spans="1:27" s="7" customFormat="1" ht="15">
      <c r="A78" s="177" t="s">
        <v>4</v>
      </c>
      <c r="B78" s="188">
        <f>'Open Int.'!E78</f>
        <v>0</v>
      </c>
      <c r="C78" s="189">
        <f>'Open Int.'!F78</f>
        <v>0</v>
      </c>
      <c r="D78" s="190">
        <f>'Open Int.'!H78</f>
        <v>0</v>
      </c>
      <c r="E78" s="329">
        <f>'Open Int.'!I78</f>
        <v>0</v>
      </c>
      <c r="F78" s="191">
        <f>IF('Open Int.'!E78=0,0,'Open Int.'!H78/'Open Int.'!E78)</f>
        <v>0</v>
      </c>
      <c r="G78" s="155">
        <v>0</v>
      </c>
      <c r="H78" s="170">
        <f t="shared" si="2"/>
        <v>0</v>
      </c>
      <c r="I78" s="185">
        <f>IF(Volume!D78=0,0,Volume!F78/Volume!D78)</f>
        <v>0</v>
      </c>
      <c r="J78" s="176">
        <v>0</v>
      </c>
      <c r="K78" s="170">
        <f t="shared" si="3"/>
        <v>0</v>
      </c>
      <c r="L78" s="60"/>
      <c r="M78" s="6"/>
      <c r="N78" s="59"/>
      <c r="O78" s="3"/>
      <c r="P78" s="3"/>
      <c r="Q78" s="3"/>
      <c r="R78" s="3"/>
      <c r="S78" s="3"/>
      <c r="T78" s="3"/>
      <c r="U78" s="61"/>
      <c r="V78" s="3"/>
      <c r="W78" s="3"/>
      <c r="X78" s="3"/>
      <c r="Y78" s="3"/>
      <c r="Z78" s="3"/>
      <c r="AA78" s="2"/>
    </row>
    <row r="79" spans="1:27" s="7" customFormat="1" ht="15">
      <c r="A79" s="177" t="s">
        <v>79</v>
      </c>
      <c r="B79" s="188">
        <f>'Open Int.'!E79</f>
        <v>1200</v>
      </c>
      <c r="C79" s="189">
        <f>'Open Int.'!F79</f>
        <v>0</v>
      </c>
      <c r="D79" s="190">
        <f>'Open Int.'!H79</f>
        <v>0</v>
      </c>
      <c r="E79" s="329">
        <f>'Open Int.'!I79</f>
        <v>0</v>
      </c>
      <c r="F79" s="191">
        <f>IF('Open Int.'!E79=0,0,'Open Int.'!H79/'Open Int.'!E79)</f>
        <v>0</v>
      </c>
      <c r="G79" s="155">
        <v>0</v>
      </c>
      <c r="H79" s="170">
        <f t="shared" si="2"/>
        <v>0</v>
      </c>
      <c r="I79" s="185">
        <f>IF(Volume!D79=0,0,Volume!F79/Volume!D79)</f>
        <v>0</v>
      </c>
      <c r="J79" s="176">
        <v>0</v>
      </c>
      <c r="K79" s="170">
        <f t="shared" si="3"/>
        <v>0</v>
      </c>
      <c r="L79" s="60"/>
      <c r="M79" s="6"/>
      <c r="N79" s="59"/>
      <c r="O79" s="3"/>
      <c r="P79" s="3"/>
      <c r="Q79" s="3"/>
      <c r="R79" s="3"/>
      <c r="S79" s="3"/>
      <c r="T79" s="3"/>
      <c r="U79" s="61"/>
      <c r="V79" s="3"/>
      <c r="W79" s="3"/>
      <c r="X79" s="3"/>
      <c r="Y79" s="3"/>
      <c r="Z79" s="3"/>
      <c r="AA79" s="2"/>
    </row>
    <row r="80" spans="1:27" s="7" customFormat="1" ht="15">
      <c r="A80" s="201" t="s">
        <v>484</v>
      </c>
      <c r="B80" s="188">
        <f>'Open Int.'!E80</f>
        <v>228800</v>
      </c>
      <c r="C80" s="189">
        <f>'Open Int.'!F80</f>
        <v>46000</v>
      </c>
      <c r="D80" s="190">
        <f>'Open Int.'!H80</f>
        <v>12000</v>
      </c>
      <c r="E80" s="329">
        <f>'Open Int.'!I80</f>
        <v>1200</v>
      </c>
      <c r="F80" s="191">
        <f>IF('Open Int.'!E80=0,0,'Open Int.'!H80/'Open Int.'!E80)</f>
        <v>0.05244755244755245</v>
      </c>
      <c r="G80" s="155">
        <v>0.05908096280087528</v>
      </c>
      <c r="H80" s="170">
        <f t="shared" si="2"/>
        <v>-0.11227661227661231</v>
      </c>
      <c r="I80" s="185">
        <f>IF(Volume!D80=0,0,Volume!F80/Volume!D80)</f>
        <v>0.016666666666666666</v>
      </c>
      <c r="J80" s="176">
        <v>0.014598540145985401</v>
      </c>
      <c r="K80" s="170">
        <f t="shared" si="3"/>
        <v>0.1416666666666667</v>
      </c>
      <c r="L80" s="60"/>
      <c r="M80" s="6"/>
      <c r="N80" s="59"/>
      <c r="O80" s="3"/>
      <c r="P80" s="3"/>
      <c r="Q80" s="3"/>
      <c r="R80" s="3"/>
      <c r="S80" s="3"/>
      <c r="T80" s="3"/>
      <c r="U80" s="61"/>
      <c r="V80" s="3"/>
      <c r="W80" s="3"/>
      <c r="X80" s="3"/>
      <c r="Y80" s="3"/>
      <c r="Z80" s="3"/>
      <c r="AA80" s="2"/>
    </row>
    <row r="81" spans="1:27" s="7" customFormat="1" ht="15">
      <c r="A81" s="177" t="s">
        <v>195</v>
      </c>
      <c r="B81" s="188">
        <f>'Open Int.'!E81</f>
        <v>400</v>
      </c>
      <c r="C81" s="189">
        <f>'Open Int.'!F81</f>
        <v>400</v>
      </c>
      <c r="D81" s="190">
        <f>'Open Int.'!H81</f>
        <v>0</v>
      </c>
      <c r="E81" s="329">
        <f>'Open Int.'!I81</f>
        <v>0</v>
      </c>
      <c r="F81" s="191">
        <f>IF('Open Int.'!E81=0,0,'Open Int.'!H81/'Open Int.'!E81)</f>
        <v>0</v>
      </c>
      <c r="G81" s="155">
        <v>0</v>
      </c>
      <c r="H81" s="170">
        <f t="shared" si="2"/>
        <v>0</v>
      </c>
      <c r="I81" s="185">
        <f>IF(Volume!D81=0,0,Volume!F81/Volume!D81)</f>
        <v>0</v>
      </c>
      <c r="J81" s="176">
        <v>0</v>
      </c>
      <c r="K81" s="170">
        <f t="shared" si="3"/>
        <v>0</v>
      </c>
      <c r="L81" s="60"/>
      <c r="M81" s="6"/>
      <c r="N81" s="59"/>
      <c r="O81" s="3"/>
      <c r="P81" s="3"/>
      <c r="Q81" s="3"/>
      <c r="R81" s="3"/>
      <c r="S81" s="3"/>
      <c r="T81" s="3"/>
      <c r="U81" s="61"/>
      <c r="V81" s="3"/>
      <c r="W81" s="3"/>
      <c r="X81" s="3"/>
      <c r="Y81" s="3"/>
      <c r="Z81" s="3"/>
      <c r="AA81" s="2"/>
    </row>
    <row r="82" spans="1:27" s="7" customFormat="1" ht="15">
      <c r="A82" s="177" t="s">
        <v>5</v>
      </c>
      <c r="B82" s="188">
        <f>'Open Int.'!E82</f>
        <v>2231405</v>
      </c>
      <c r="C82" s="189">
        <f>'Open Int.'!F82</f>
        <v>333355</v>
      </c>
      <c r="D82" s="190">
        <f>'Open Int.'!H82</f>
        <v>346115</v>
      </c>
      <c r="E82" s="329">
        <f>'Open Int.'!I82</f>
        <v>76560</v>
      </c>
      <c r="F82" s="191">
        <f>IF('Open Int.'!E82=0,0,'Open Int.'!H82/'Open Int.'!E82)</f>
        <v>0.15511079342387418</v>
      </c>
      <c r="G82" s="155">
        <v>0.14201680672268907</v>
      </c>
      <c r="H82" s="170">
        <f t="shared" si="2"/>
        <v>0.0922002613870431</v>
      </c>
      <c r="I82" s="185">
        <f>IF(Volume!D82=0,0,Volume!F82/Volume!D82)</f>
        <v>0.14065180102915953</v>
      </c>
      <c r="J82" s="176">
        <v>0.09228971962616822</v>
      </c>
      <c r="K82" s="170">
        <f t="shared" si="3"/>
        <v>0.5240245782400071</v>
      </c>
      <c r="L82" s="60"/>
      <c r="M82" s="6"/>
      <c r="N82" s="59"/>
      <c r="O82" s="3"/>
      <c r="P82" s="3"/>
      <c r="Q82" s="3"/>
      <c r="R82" s="3"/>
      <c r="S82" s="3"/>
      <c r="T82" s="3"/>
      <c r="U82" s="61"/>
      <c r="V82" s="3"/>
      <c r="W82" s="3"/>
      <c r="X82" s="3"/>
      <c r="Y82" s="3"/>
      <c r="Z82" s="3"/>
      <c r="AA82" s="2"/>
    </row>
    <row r="83" spans="1:27" s="7" customFormat="1" ht="15">
      <c r="A83" s="177" t="s">
        <v>197</v>
      </c>
      <c r="B83" s="188">
        <f>'Open Int.'!E83</f>
        <v>206700</v>
      </c>
      <c r="C83" s="189">
        <f>'Open Int.'!F83</f>
        <v>52000</v>
      </c>
      <c r="D83" s="190">
        <f>'Open Int.'!H83</f>
        <v>29900</v>
      </c>
      <c r="E83" s="329">
        <f>'Open Int.'!I83</f>
        <v>14300</v>
      </c>
      <c r="F83" s="191">
        <f>IF('Open Int.'!E83=0,0,'Open Int.'!H83/'Open Int.'!E83)</f>
        <v>0.14465408805031446</v>
      </c>
      <c r="G83" s="155">
        <v>0.10084033613445378</v>
      </c>
      <c r="H83" s="170">
        <f t="shared" si="2"/>
        <v>0.4344863731656184</v>
      </c>
      <c r="I83" s="185">
        <f>IF(Volume!D83=0,0,Volume!F83/Volume!D83)</f>
        <v>0.2549019607843137</v>
      </c>
      <c r="J83" s="176">
        <v>0.1282051282051282</v>
      </c>
      <c r="K83" s="170">
        <f t="shared" si="3"/>
        <v>0.9882352941176471</v>
      </c>
      <c r="L83" s="60"/>
      <c r="M83" s="6"/>
      <c r="N83" s="59"/>
      <c r="O83" s="3"/>
      <c r="P83" s="3"/>
      <c r="Q83" s="3"/>
      <c r="R83" s="3"/>
      <c r="S83" s="3"/>
      <c r="T83" s="3"/>
      <c r="U83" s="61"/>
      <c r="V83" s="3"/>
      <c r="W83" s="3"/>
      <c r="X83" s="3"/>
      <c r="Y83" s="3"/>
      <c r="Z83" s="3"/>
      <c r="AA83" s="2"/>
    </row>
    <row r="84" spans="1:27" s="7" customFormat="1" ht="15">
      <c r="A84" s="193" t="s">
        <v>393</v>
      </c>
      <c r="B84" s="188">
        <f>'Open Int.'!E84</f>
        <v>0</v>
      </c>
      <c r="C84" s="189">
        <f>'Open Int.'!F84</f>
        <v>0</v>
      </c>
      <c r="D84" s="190">
        <f>'Open Int.'!H84</f>
        <v>0</v>
      </c>
      <c r="E84" s="329">
        <f>'Open Int.'!I84</f>
        <v>0</v>
      </c>
      <c r="F84" s="191">
        <f>IF('Open Int.'!E84=0,0,'Open Int.'!H84/'Open Int.'!E84)</f>
        <v>0</v>
      </c>
      <c r="G84" s="155">
        <v>0</v>
      </c>
      <c r="H84" s="170">
        <f t="shared" si="2"/>
        <v>0</v>
      </c>
      <c r="I84" s="185">
        <f>IF(Volume!D84=0,0,Volume!F84/Volume!D84)</f>
        <v>0</v>
      </c>
      <c r="J84" s="176">
        <v>0</v>
      </c>
      <c r="K84" s="170">
        <f t="shared" si="3"/>
        <v>0</v>
      </c>
      <c r="L84" s="60"/>
      <c r="M84" s="6"/>
      <c r="N84" s="59"/>
      <c r="O84" s="3"/>
      <c r="P84" s="3"/>
      <c r="Q84" s="3"/>
      <c r="R84" s="3"/>
      <c r="S84" s="3"/>
      <c r="T84" s="3"/>
      <c r="U84" s="61"/>
      <c r="V84" s="3"/>
      <c r="W84" s="3"/>
      <c r="X84" s="3"/>
      <c r="Y84" s="3"/>
      <c r="Z84" s="3"/>
      <c r="AA84" s="2"/>
    </row>
    <row r="85" spans="1:27" s="7" customFormat="1" ht="15">
      <c r="A85" s="201" t="s">
        <v>483</v>
      </c>
      <c r="B85" s="188">
        <f>'Open Int.'!E85</f>
        <v>2034000</v>
      </c>
      <c r="C85" s="189">
        <f>'Open Int.'!F85</f>
        <v>370000</v>
      </c>
      <c r="D85" s="190">
        <f>'Open Int.'!H85</f>
        <v>330000</v>
      </c>
      <c r="E85" s="329">
        <f>'Open Int.'!I85</f>
        <v>65000</v>
      </c>
      <c r="F85" s="191">
        <f>IF('Open Int.'!E85=0,0,'Open Int.'!H85/'Open Int.'!E85)</f>
        <v>0.16224188790560473</v>
      </c>
      <c r="G85" s="155">
        <v>0.15925480769230768</v>
      </c>
      <c r="H85" s="170">
        <f t="shared" si="2"/>
        <v>0.018756609339344494</v>
      </c>
      <c r="I85" s="185">
        <f>IF(Volume!D85=0,0,Volume!F85/Volume!D85)</f>
        <v>0.17209908735332463</v>
      </c>
      <c r="J85" s="176">
        <v>0.12436974789915967</v>
      </c>
      <c r="K85" s="170">
        <f t="shared" si="3"/>
        <v>0.3837696888544345</v>
      </c>
      <c r="L85" s="60"/>
      <c r="M85" s="6"/>
      <c r="N85" s="59"/>
      <c r="O85" s="3"/>
      <c r="P85" s="3"/>
      <c r="Q85" s="3"/>
      <c r="R85" s="3"/>
      <c r="S85" s="3"/>
      <c r="T85" s="3"/>
      <c r="U85" s="61"/>
      <c r="V85" s="3"/>
      <c r="W85" s="3"/>
      <c r="X85" s="3"/>
      <c r="Y85" s="3"/>
      <c r="Z85" s="3"/>
      <c r="AA85" s="2"/>
    </row>
    <row r="86" spans="1:27" s="7" customFormat="1" ht="15">
      <c r="A86" s="177" t="s">
        <v>408</v>
      </c>
      <c r="B86" s="188">
        <f>'Open Int.'!E86</f>
        <v>626250</v>
      </c>
      <c r="C86" s="189">
        <f>'Open Int.'!F86</f>
        <v>240000</v>
      </c>
      <c r="D86" s="190">
        <f>'Open Int.'!H86</f>
        <v>0</v>
      </c>
      <c r="E86" s="329">
        <f>'Open Int.'!I86</f>
        <v>0</v>
      </c>
      <c r="F86" s="191">
        <f>IF('Open Int.'!E86=0,0,'Open Int.'!H86/'Open Int.'!E86)</f>
        <v>0</v>
      </c>
      <c r="G86" s="155">
        <v>0</v>
      </c>
      <c r="H86" s="170">
        <f t="shared" si="2"/>
        <v>0</v>
      </c>
      <c r="I86" s="185">
        <f>IF(Volume!D86=0,0,Volume!F86/Volume!D86)</f>
        <v>0</v>
      </c>
      <c r="J86" s="176">
        <v>0</v>
      </c>
      <c r="K86" s="170">
        <f t="shared" si="3"/>
        <v>0</v>
      </c>
      <c r="L86" s="60"/>
      <c r="M86" s="6"/>
      <c r="N86" s="59"/>
      <c r="O86" s="3"/>
      <c r="P86" s="3"/>
      <c r="Q86" s="3"/>
      <c r="R86" s="3"/>
      <c r="S86" s="3"/>
      <c r="T86" s="3"/>
      <c r="U86" s="61"/>
      <c r="V86" s="3"/>
      <c r="W86" s="3"/>
      <c r="X86" s="3"/>
      <c r="Y86" s="3"/>
      <c r="Z86" s="3"/>
      <c r="AA86" s="2"/>
    </row>
    <row r="87" spans="1:27" s="7" customFormat="1" ht="15">
      <c r="A87" s="201" t="s">
        <v>464</v>
      </c>
      <c r="B87" s="188">
        <f>'Open Int.'!E87</f>
        <v>1250</v>
      </c>
      <c r="C87" s="189">
        <f>'Open Int.'!F87</f>
        <v>0</v>
      </c>
      <c r="D87" s="190">
        <f>'Open Int.'!H87</f>
        <v>0</v>
      </c>
      <c r="E87" s="329">
        <f>'Open Int.'!I87</f>
        <v>0</v>
      </c>
      <c r="F87" s="191">
        <f>IF('Open Int.'!E87=0,0,'Open Int.'!H87/'Open Int.'!E87)</f>
        <v>0</v>
      </c>
      <c r="G87" s="155">
        <v>0</v>
      </c>
      <c r="H87" s="170">
        <f t="shared" si="2"/>
        <v>0</v>
      </c>
      <c r="I87" s="185">
        <f>IF(Volume!D87=0,0,Volume!F87/Volume!D87)</f>
        <v>0</v>
      </c>
      <c r="J87" s="176">
        <v>0</v>
      </c>
      <c r="K87" s="170">
        <f t="shared" si="3"/>
        <v>0</v>
      </c>
      <c r="L87" s="60"/>
      <c r="M87" s="6"/>
      <c r="N87" s="59"/>
      <c r="O87" s="3"/>
      <c r="P87" s="3"/>
      <c r="Q87" s="3"/>
      <c r="R87" s="3"/>
      <c r="S87" s="3"/>
      <c r="T87" s="3"/>
      <c r="U87" s="61"/>
      <c r="V87" s="3"/>
      <c r="W87" s="3"/>
      <c r="X87" s="3"/>
      <c r="Y87" s="3"/>
      <c r="Z87" s="3"/>
      <c r="AA87" s="2"/>
    </row>
    <row r="88" spans="1:27" s="7" customFormat="1" ht="15">
      <c r="A88" s="177" t="s">
        <v>43</v>
      </c>
      <c r="B88" s="188">
        <f>'Open Int.'!E88</f>
        <v>0</v>
      </c>
      <c r="C88" s="189">
        <f>'Open Int.'!F88</f>
        <v>0</v>
      </c>
      <c r="D88" s="190">
        <f>'Open Int.'!H88</f>
        <v>0</v>
      </c>
      <c r="E88" s="329">
        <f>'Open Int.'!I88</f>
        <v>0</v>
      </c>
      <c r="F88" s="191">
        <f>IF('Open Int.'!E88=0,0,'Open Int.'!H88/'Open Int.'!E88)</f>
        <v>0</v>
      </c>
      <c r="G88" s="155">
        <v>0</v>
      </c>
      <c r="H88" s="170">
        <f t="shared" si="2"/>
        <v>0</v>
      </c>
      <c r="I88" s="185">
        <f>IF(Volume!D88=0,0,Volume!F88/Volume!D88)</f>
        <v>0</v>
      </c>
      <c r="J88" s="176">
        <v>0</v>
      </c>
      <c r="K88" s="170">
        <f t="shared" si="3"/>
        <v>0</v>
      </c>
      <c r="L88" s="60"/>
      <c r="M88" s="6"/>
      <c r="N88" s="59"/>
      <c r="O88" s="3"/>
      <c r="P88" s="3"/>
      <c r="Q88" s="3"/>
      <c r="R88" s="3"/>
      <c r="S88" s="3"/>
      <c r="T88" s="3"/>
      <c r="U88" s="61"/>
      <c r="V88" s="3"/>
      <c r="W88" s="3"/>
      <c r="X88" s="3"/>
      <c r="Y88" s="3"/>
      <c r="Z88" s="3"/>
      <c r="AA88" s="2"/>
    </row>
    <row r="89" spans="1:27" s="7" customFormat="1" ht="15">
      <c r="A89" s="177" t="s">
        <v>198</v>
      </c>
      <c r="B89" s="188">
        <f>'Open Int.'!E89</f>
        <v>977900</v>
      </c>
      <c r="C89" s="189">
        <f>'Open Int.'!F89</f>
        <v>120750</v>
      </c>
      <c r="D89" s="190">
        <f>'Open Int.'!H89</f>
        <v>113050</v>
      </c>
      <c r="E89" s="329">
        <f>'Open Int.'!I89</f>
        <v>25550</v>
      </c>
      <c r="F89" s="191">
        <f>IF('Open Int.'!E89=0,0,'Open Int.'!H89/'Open Int.'!E89)</f>
        <v>0.11560486757337152</v>
      </c>
      <c r="G89" s="155">
        <v>0.10208248264597795</v>
      </c>
      <c r="H89" s="170">
        <f t="shared" si="2"/>
        <v>0.13246528274874733</v>
      </c>
      <c r="I89" s="185">
        <f>IF(Volume!D89=0,0,Volume!F89/Volume!D89)</f>
        <v>0.1894630192502533</v>
      </c>
      <c r="J89" s="176">
        <v>0.059328091493924234</v>
      </c>
      <c r="K89" s="170">
        <f t="shared" si="3"/>
        <v>2.1934790835072815</v>
      </c>
      <c r="L89" s="60"/>
      <c r="M89" s="6"/>
      <c r="N89" s="59"/>
      <c r="O89" s="3"/>
      <c r="P89" s="3"/>
      <c r="Q89" s="3"/>
      <c r="R89" s="3"/>
      <c r="S89" s="3"/>
      <c r="T89" s="3"/>
      <c r="U89" s="61"/>
      <c r="V89" s="3"/>
      <c r="W89" s="3"/>
      <c r="X89" s="3"/>
      <c r="Y89" s="3"/>
      <c r="Z89" s="3"/>
      <c r="AA89" s="2"/>
    </row>
    <row r="90" spans="1:27" s="7" customFormat="1" ht="15">
      <c r="A90" s="177" t="s">
        <v>141</v>
      </c>
      <c r="B90" s="188">
        <f>'Open Int.'!E90</f>
        <v>4497600</v>
      </c>
      <c r="C90" s="189">
        <f>'Open Int.'!F90</f>
        <v>828000</v>
      </c>
      <c r="D90" s="190">
        <f>'Open Int.'!H90</f>
        <v>758400</v>
      </c>
      <c r="E90" s="329">
        <f>'Open Int.'!I90</f>
        <v>153600</v>
      </c>
      <c r="F90" s="191">
        <f>IF('Open Int.'!E90=0,0,'Open Int.'!H90/'Open Int.'!E90)</f>
        <v>0.16862326574172892</v>
      </c>
      <c r="G90" s="155">
        <v>0.16481360366252454</v>
      </c>
      <c r="H90" s="170">
        <f t="shared" si="2"/>
        <v>0.023114973488505965</v>
      </c>
      <c r="I90" s="185">
        <f>IF(Volume!D90=0,0,Volume!F90/Volume!D90)</f>
        <v>0.20496894409937888</v>
      </c>
      <c r="J90" s="176">
        <v>0.13620386643233742</v>
      </c>
      <c r="K90" s="170">
        <f t="shared" si="3"/>
        <v>0.5048687637747947</v>
      </c>
      <c r="L90" s="60"/>
      <c r="M90" s="6"/>
      <c r="N90" s="59"/>
      <c r="O90" s="3"/>
      <c r="P90" s="3"/>
      <c r="Q90" s="3"/>
      <c r="R90" s="3"/>
      <c r="S90" s="3"/>
      <c r="T90" s="3"/>
      <c r="U90" s="61"/>
      <c r="V90" s="3"/>
      <c r="W90" s="3"/>
      <c r="X90" s="3"/>
      <c r="Y90" s="3"/>
      <c r="Z90" s="3"/>
      <c r="AA90" s="2"/>
    </row>
    <row r="91" spans="1:27" s="7" customFormat="1" ht="15">
      <c r="A91" s="177" t="s">
        <v>392</v>
      </c>
      <c r="B91" s="188">
        <f>'Open Int.'!E91</f>
        <v>3658500</v>
      </c>
      <c r="C91" s="189">
        <f>'Open Int.'!F91</f>
        <v>580500</v>
      </c>
      <c r="D91" s="190">
        <f>'Open Int.'!H91</f>
        <v>383400</v>
      </c>
      <c r="E91" s="329">
        <f>'Open Int.'!I91</f>
        <v>72900</v>
      </c>
      <c r="F91" s="191">
        <f>IF('Open Int.'!E91=0,0,'Open Int.'!H91/'Open Int.'!E91)</f>
        <v>0.1047970479704797</v>
      </c>
      <c r="G91" s="155">
        <v>0.10087719298245613</v>
      </c>
      <c r="H91" s="170">
        <f t="shared" si="2"/>
        <v>0.038857692924755355</v>
      </c>
      <c r="I91" s="185">
        <f>IF(Volume!D91=0,0,Volume!F91/Volume!D91)</f>
        <v>0.12440191387559808</v>
      </c>
      <c r="J91" s="176">
        <v>0.10575793184488837</v>
      </c>
      <c r="K91" s="170">
        <f t="shared" si="3"/>
        <v>0.1762892078681552</v>
      </c>
      <c r="L91" s="60"/>
      <c r="M91" s="6"/>
      <c r="N91" s="59"/>
      <c r="O91" s="3"/>
      <c r="P91" s="3"/>
      <c r="Q91" s="3"/>
      <c r="R91" s="3"/>
      <c r="S91" s="3"/>
      <c r="T91" s="3"/>
      <c r="U91" s="61"/>
      <c r="V91" s="3"/>
      <c r="W91" s="3"/>
      <c r="X91" s="3"/>
      <c r="Y91" s="3"/>
      <c r="Z91" s="3"/>
      <c r="AA91" s="2"/>
    </row>
    <row r="92" spans="1:27" s="7" customFormat="1" ht="15">
      <c r="A92" s="177" t="s">
        <v>184</v>
      </c>
      <c r="B92" s="188">
        <f>'Open Int.'!E92</f>
        <v>2011900</v>
      </c>
      <c r="C92" s="189">
        <f>'Open Int.'!F92</f>
        <v>321550</v>
      </c>
      <c r="D92" s="190">
        <f>'Open Int.'!H92</f>
        <v>418900</v>
      </c>
      <c r="E92" s="329">
        <f>'Open Int.'!I92</f>
        <v>50150</v>
      </c>
      <c r="F92" s="191">
        <f>IF('Open Int.'!E92=0,0,'Open Int.'!H92/'Open Int.'!E92)</f>
        <v>0.20821114369501467</v>
      </c>
      <c r="G92" s="155">
        <v>0.2181500872600349</v>
      </c>
      <c r="H92" s="170">
        <f t="shared" si="2"/>
        <v>-0.04556011730205274</v>
      </c>
      <c r="I92" s="185">
        <f>IF(Volume!D92=0,0,Volume!F92/Volume!D92)</f>
        <v>0.14763231197771587</v>
      </c>
      <c r="J92" s="176">
        <v>0.1990521327014218</v>
      </c>
      <c r="K92" s="170">
        <f t="shared" si="3"/>
        <v>-0.25832338506433217</v>
      </c>
      <c r="L92" s="60"/>
      <c r="M92" s="6"/>
      <c r="N92" s="59"/>
      <c r="O92" s="3"/>
      <c r="P92" s="3"/>
      <c r="Q92" s="3"/>
      <c r="R92" s="3"/>
      <c r="S92" s="3"/>
      <c r="T92" s="3"/>
      <c r="U92" s="61"/>
      <c r="V92" s="3"/>
      <c r="W92" s="3"/>
      <c r="X92" s="3"/>
      <c r="Y92" s="3"/>
      <c r="Z92" s="3"/>
      <c r="AA92" s="2"/>
    </row>
    <row r="93" spans="1:27" s="7" customFormat="1" ht="15">
      <c r="A93" s="177" t="s">
        <v>175</v>
      </c>
      <c r="B93" s="188">
        <f>'Open Int.'!E93</f>
        <v>17128125</v>
      </c>
      <c r="C93" s="189">
        <f>'Open Int.'!F93</f>
        <v>4260375</v>
      </c>
      <c r="D93" s="190">
        <f>'Open Int.'!H93</f>
        <v>2441250</v>
      </c>
      <c r="E93" s="329">
        <f>'Open Int.'!I93</f>
        <v>401625</v>
      </c>
      <c r="F93" s="191">
        <f>IF('Open Int.'!E93=0,0,'Open Int.'!H93/'Open Int.'!E93)</f>
        <v>0.1425287356321839</v>
      </c>
      <c r="G93" s="155">
        <v>0.15850673194614442</v>
      </c>
      <c r="H93" s="170">
        <f t="shared" si="2"/>
        <v>-0.10080326632050768</v>
      </c>
      <c r="I93" s="185">
        <f>IF(Volume!D93=0,0,Volume!F93/Volume!D93)</f>
        <v>0.12032281731474688</v>
      </c>
      <c r="J93" s="176">
        <v>0.08745874587458746</v>
      </c>
      <c r="K93" s="170">
        <f t="shared" si="3"/>
        <v>0.3757665526931435</v>
      </c>
      <c r="L93" s="60"/>
      <c r="M93" s="6"/>
      <c r="N93" s="59"/>
      <c r="O93" s="3"/>
      <c r="P93" s="3"/>
      <c r="Q93" s="3"/>
      <c r="R93" s="3"/>
      <c r="S93" s="3"/>
      <c r="T93" s="3"/>
      <c r="U93" s="61"/>
      <c r="V93" s="3"/>
      <c r="W93" s="3"/>
      <c r="X93" s="3"/>
      <c r="Y93" s="3"/>
      <c r="Z93" s="3"/>
      <c r="AA93" s="2"/>
    </row>
    <row r="94" spans="1:27" s="7" customFormat="1" ht="15">
      <c r="A94" s="177" t="s">
        <v>142</v>
      </c>
      <c r="B94" s="188">
        <f>'Open Int.'!E94</f>
        <v>490000</v>
      </c>
      <c r="C94" s="189">
        <f>'Open Int.'!F94</f>
        <v>145250</v>
      </c>
      <c r="D94" s="190">
        <f>'Open Int.'!H94</f>
        <v>19250</v>
      </c>
      <c r="E94" s="329">
        <f>'Open Int.'!I94</f>
        <v>12250</v>
      </c>
      <c r="F94" s="191">
        <f>IF('Open Int.'!E94=0,0,'Open Int.'!H94/'Open Int.'!E94)</f>
        <v>0.039285714285714285</v>
      </c>
      <c r="G94" s="155">
        <v>0.02030456852791878</v>
      </c>
      <c r="H94" s="170">
        <f t="shared" si="2"/>
        <v>0.9348214285714287</v>
      </c>
      <c r="I94" s="185">
        <f>IF(Volume!D94=0,0,Volume!F94/Volume!D94)</f>
        <v>0.044444444444444446</v>
      </c>
      <c r="J94" s="176">
        <v>0.06818181818181818</v>
      </c>
      <c r="K94" s="170">
        <f t="shared" si="3"/>
        <v>-0.3481481481481481</v>
      </c>
      <c r="L94" s="60"/>
      <c r="M94" s="6"/>
      <c r="N94" s="59"/>
      <c r="O94" s="3"/>
      <c r="P94" s="3"/>
      <c r="Q94" s="3"/>
      <c r="R94" s="3"/>
      <c r="S94" s="3"/>
      <c r="T94" s="3"/>
      <c r="U94" s="61"/>
      <c r="V94" s="3"/>
      <c r="W94" s="3"/>
      <c r="X94" s="3"/>
      <c r="Y94" s="3"/>
      <c r="Z94" s="3"/>
      <c r="AA94" s="2"/>
    </row>
    <row r="95" spans="1:27" s="7" customFormat="1" ht="15">
      <c r="A95" s="177" t="s">
        <v>176</v>
      </c>
      <c r="B95" s="188">
        <f>'Open Int.'!E95</f>
        <v>381350</v>
      </c>
      <c r="C95" s="189">
        <f>'Open Int.'!F95</f>
        <v>30450</v>
      </c>
      <c r="D95" s="190">
        <f>'Open Int.'!H95</f>
        <v>162400</v>
      </c>
      <c r="E95" s="329">
        <f>'Open Int.'!I95</f>
        <v>36250</v>
      </c>
      <c r="F95" s="191">
        <f>IF('Open Int.'!E95=0,0,'Open Int.'!H95/'Open Int.'!E95)</f>
        <v>0.42585551330798477</v>
      </c>
      <c r="G95" s="155">
        <v>0.359504132231405</v>
      </c>
      <c r="H95" s="170">
        <f t="shared" si="2"/>
        <v>0.1845636117302564</v>
      </c>
      <c r="I95" s="185">
        <f>IF(Volume!D95=0,0,Volume!F95/Volume!D95)</f>
        <v>0.8839285714285714</v>
      </c>
      <c r="J95" s="176">
        <v>0.22141119221411193</v>
      </c>
      <c r="K95" s="170">
        <f t="shared" si="3"/>
        <v>2.992248822605965</v>
      </c>
      <c r="L95" s="60"/>
      <c r="M95" s="6"/>
      <c r="N95" s="59"/>
      <c r="O95" s="3"/>
      <c r="P95" s="3"/>
      <c r="Q95" s="3"/>
      <c r="R95" s="3"/>
      <c r="S95" s="3"/>
      <c r="T95" s="3"/>
      <c r="U95" s="61"/>
      <c r="V95" s="3"/>
      <c r="W95" s="3"/>
      <c r="X95" s="3"/>
      <c r="Y95" s="3"/>
      <c r="Z95" s="3"/>
      <c r="AA95" s="2"/>
    </row>
    <row r="96" spans="1:27" s="7" customFormat="1" ht="15">
      <c r="A96" s="177" t="s">
        <v>409</v>
      </c>
      <c r="B96" s="188">
        <f>'Open Int.'!E96</f>
        <v>11500</v>
      </c>
      <c r="C96" s="189">
        <f>'Open Int.'!F96</f>
        <v>500</v>
      </c>
      <c r="D96" s="190">
        <f>'Open Int.'!H96</f>
        <v>0</v>
      </c>
      <c r="E96" s="329">
        <f>'Open Int.'!I96</f>
        <v>0</v>
      </c>
      <c r="F96" s="191">
        <f>IF('Open Int.'!E96=0,0,'Open Int.'!H96/'Open Int.'!E96)</f>
        <v>0</v>
      </c>
      <c r="G96" s="155">
        <v>0</v>
      </c>
      <c r="H96" s="170">
        <f t="shared" si="2"/>
        <v>0</v>
      </c>
      <c r="I96" s="185">
        <f>IF(Volume!D96=0,0,Volume!F96/Volume!D96)</f>
        <v>0</v>
      </c>
      <c r="J96" s="176">
        <v>0</v>
      </c>
      <c r="K96" s="170">
        <f t="shared" si="3"/>
        <v>0</v>
      </c>
      <c r="L96" s="60"/>
      <c r="M96" s="6"/>
      <c r="N96" s="59"/>
      <c r="O96" s="3"/>
      <c r="P96" s="3"/>
      <c r="Q96" s="3"/>
      <c r="R96" s="3"/>
      <c r="S96" s="3"/>
      <c r="T96" s="3"/>
      <c r="U96" s="61"/>
      <c r="V96" s="3"/>
      <c r="W96" s="3"/>
      <c r="X96" s="3"/>
      <c r="Y96" s="3"/>
      <c r="Z96" s="3"/>
      <c r="AA96" s="2"/>
    </row>
    <row r="97" spans="1:27" s="7" customFormat="1" ht="15">
      <c r="A97" s="177" t="s">
        <v>391</v>
      </c>
      <c r="B97" s="188">
        <f>'Open Int.'!E97</f>
        <v>15400</v>
      </c>
      <c r="C97" s="189">
        <f>'Open Int.'!F97</f>
        <v>2200</v>
      </c>
      <c r="D97" s="190">
        <f>'Open Int.'!H97</f>
        <v>0</v>
      </c>
      <c r="E97" s="329">
        <f>'Open Int.'!I97</f>
        <v>0</v>
      </c>
      <c r="F97" s="191">
        <f>IF('Open Int.'!E97=0,0,'Open Int.'!H97/'Open Int.'!E97)</f>
        <v>0</v>
      </c>
      <c r="G97" s="155">
        <v>0</v>
      </c>
      <c r="H97" s="170">
        <f t="shared" si="2"/>
        <v>0</v>
      </c>
      <c r="I97" s="185">
        <f>IF(Volume!D97=0,0,Volume!F97/Volume!D97)</f>
        <v>0</v>
      </c>
      <c r="J97" s="176">
        <v>0</v>
      </c>
      <c r="K97" s="170">
        <f t="shared" si="3"/>
        <v>0</v>
      </c>
      <c r="L97" s="60"/>
      <c r="M97" s="6"/>
      <c r="N97" s="59"/>
      <c r="O97" s="3"/>
      <c r="P97" s="3"/>
      <c r="Q97" s="3"/>
      <c r="R97" s="3"/>
      <c r="S97" s="3"/>
      <c r="T97" s="3"/>
      <c r="U97" s="61"/>
      <c r="V97" s="3"/>
      <c r="W97" s="3"/>
      <c r="X97" s="3"/>
      <c r="Y97" s="3"/>
      <c r="Z97" s="3"/>
      <c r="AA97" s="2"/>
    </row>
    <row r="98" spans="1:27" s="7" customFormat="1" ht="15">
      <c r="A98" s="177" t="s">
        <v>167</v>
      </c>
      <c r="B98" s="188">
        <f>'Open Int.'!E98</f>
        <v>542850</v>
      </c>
      <c r="C98" s="189">
        <f>'Open Int.'!F98</f>
        <v>65450</v>
      </c>
      <c r="D98" s="190">
        <f>'Open Int.'!H98</f>
        <v>7700</v>
      </c>
      <c r="E98" s="329">
        <f>'Open Int.'!I98</f>
        <v>0</v>
      </c>
      <c r="F98" s="191">
        <f>IF('Open Int.'!E98=0,0,'Open Int.'!H98/'Open Int.'!E98)</f>
        <v>0.014184397163120567</v>
      </c>
      <c r="G98" s="155">
        <v>0.016129032258064516</v>
      </c>
      <c r="H98" s="170">
        <f t="shared" si="2"/>
        <v>-0.12056737588652482</v>
      </c>
      <c r="I98" s="185">
        <f>IF(Volume!D98=0,0,Volume!F98/Volume!D98)</f>
        <v>0</v>
      </c>
      <c r="J98" s="176">
        <v>0.018518518518518517</v>
      </c>
      <c r="K98" s="170">
        <f t="shared" si="3"/>
        <v>-1</v>
      </c>
      <c r="L98" s="60"/>
      <c r="M98" s="6"/>
      <c r="N98" s="59"/>
      <c r="O98" s="3"/>
      <c r="P98" s="3"/>
      <c r="Q98" s="3"/>
      <c r="R98" s="3"/>
      <c r="S98" s="3"/>
      <c r="T98" s="3"/>
      <c r="U98" s="61"/>
      <c r="V98" s="3"/>
      <c r="W98" s="3"/>
      <c r="X98" s="3"/>
      <c r="Y98" s="3"/>
      <c r="Z98" s="3"/>
      <c r="AA98" s="2"/>
    </row>
    <row r="99" spans="1:27" s="7" customFormat="1" ht="15">
      <c r="A99" s="177" t="s">
        <v>199</v>
      </c>
      <c r="B99" s="188">
        <f>'Open Int.'!E99</f>
        <v>315000</v>
      </c>
      <c r="C99" s="189">
        <f>'Open Int.'!F99</f>
        <v>9400</v>
      </c>
      <c r="D99" s="190">
        <f>'Open Int.'!H99</f>
        <v>124400</v>
      </c>
      <c r="E99" s="329">
        <f>'Open Int.'!I99</f>
        <v>29300</v>
      </c>
      <c r="F99" s="191">
        <f>IF('Open Int.'!E99=0,0,'Open Int.'!H99/'Open Int.'!E99)</f>
        <v>0.3949206349206349</v>
      </c>
      <c r="G99" s="155">
        <v>0.3111910994764398</v>
      </c>
      <c r="H99" s="170">
        <f t="shared" si="2"/>
        <v>0.2690614724684124</v>
      </c>
      <c r="I99" s="185">
        <f>IF(Volume!D99=0,0,Volume!F99/Volume!D99)</f>
        <v>0.35255198487712663</v>
      </c>
      <c r="J99" s="176">
        <v>0.33560477001703576</v>
      </c>
      <c r="K99" s="170">
        <f t="shared" si="3"/>
        <v>0.05049753869478855</v>
      </c>
      <c r="L99" s="60"/>
      <c r="M99" s="6"/>
      <c r="N99" s="59"/>
      <c r="O99" s="3"/>
      <c r="P99" s="3"/>
      <c r="Q99" s="3"/>
      <c r="R99" s="3"/>
      <c r="S99" s="3"/>
      <c r="T99" s="3"/>
      <c r="U99" s="61"/>
      <c r="V99" s="3"/>
      <c r="W99" s="3"/>
      <c r="X99" s="3"/>
      <c r="Y99" s="3"/>
      <c r="Z99" s="3"/>
      <c r="AA99" s="2"/>
    </row>
    <row r="100" spans="1:27" s="7" customFormat="1" ht="15">
      <c r="A100" s="177" t="s">
        <v>143</v>
      </c>
      <c r="B100" s="188">
        <f>'Open Int.'!E100</f>
        <v>0</v>
      </c>
      <c r="C100" s="189">
        <f>'Open Int.'!F100</f>
        <v>0</v>
      </c>
      <c r="D100" s="190">
        <f>'Open Int.'!H100</f>
        <v>0</v>
      </c>
      <c r="E100" s="329">
        <f>'Open Int.'!I100</f>
        <v>0</v>
      </c>
      <c r="F100" s="191">
        <f>IF('Open Int.'!E100=0,0,'Open Int.'!H100/'Open Int.'!E100)</f>
        <v>0</v>
      </c>
      <c r="G100" s="155">
        <v>0</v>
      </c>
      <c r="H100" s="170">
        <f t="shared" si="2"/>
        <v>0</v>
      </c>
      <c r="I100" s="185">
        <f>IF(Volume!D100=0,0,Volume!F100/Volume!D100)</f>
        <v>0</v>
      </c>
      <c r="J100" s="176">
        <v>0</v>
      </c>
      <c r="K100" s="170">
        <f t="shared" si="3"/>
        <v>0</v>
      </c>
      <c r="L100" s="60"/>
      <c r="M100" s="6"/>
      <c r="N100" s="59"/>
      <c r="O100" s="3"/>
      <c r="P100" s="3"/>
      <c r="Q100" s="3"/>
      <c r="R100" s="3"/>
      <c r="S100" s="3"/>
      <c r="T100" s="3"/>
      <c r="U100" s="61"/>
      <c r="V100" s="3"/>
      <c r="W100" s="3"/>
      <c r="X100" s="3"/>
      <c r="Y100" s="3"/>
      <c r="Z100" s="3"/>
      <c r="AA100" s="2"/>
    </row>
    <row r="101" spans="1:27" s="7" customFormat="1" ht="15">
      <c r="A101" s="177" t="s">
        <v>90</v>
      </c>
      <c r="B101" s="188">
        <f>'Open Int.'!E101</f>
        <v>2400</v>
      </c>
      <c r="C101" s="189">
        <f>'Open Int.'!F101</f>
        <v>0</v>
      </c>
      <c r="D101" s="190">
        <f>'Open Int.'!H101</f>
        <v>0</v>
      </c>
      <c r="E101" s="329">
        <f>'Open Int.'!I101</f>
        <v>0</v>
      </c>
      <c r="F101" s="191">
        <f>IF('Open Int.'!E101=0,0,'Open Int.'!H101/'Open Int.'!E101)</f>
        <v>0</v>
      </c>
      <c r="G101" s="155">
        <v>0</v>
      </c>
      <c r="H101" s="170">
        <f t="shared" si="2"/>
        <v>0</v>
      </c>
      <c r="I101" s="185">
        <f>IF(Volume!D101=0,0,Volume!F101/Volume!D101)</f>
        <v>0</v>
      </c>
      <c r="J101" s="176">
        <v>0</v>
      </c>
      <c r="K101" s="170">
        <f t="shared" si="3"/>
        <v>0</v>
      </c>
      <c r="L101" s="60"/>
      <c r="M101" s="6"/>
      <c r="N101" s="59"/>
      <c r="O101" s="3"/>
      <c r="P101" s="3"/>
      <c r="Q101" s="3"/>
      <c r="R101" s="3"/>
      <c r="S101" s="3"/>
      <c r="T101" s="3"/>
      <c r="U101" s="61"/>
      <c r="V101" s="3"/>
      <c r="W101" s="3"/>
      <c r="X101" s="3"/>
      <c r="Y101" s="3"/>
      <c r="Z101" s="3"/>
      <c r="AA101" s="2"/>
    </row>
    <row r="102" spans="1:27" s="7" customFormat="1" ht="15">
      <c r="A102" s="177" t="s">
        <v>35</v>
      </c>
      <c r="B102" s="188">
        <f>'Open Int.'!E102</f>
        <v>0</v>
      </c>
      <c r="C102" s="189">
        <f>'Open Int.'!F102</f>
        <v>0</v>
      </c>
      <c r="D102" s="190">
        <f>'Open Int.'!H102</f>
        <v>0</v>
      </c>
      <c r="E102" s="329">
        <f>'Open Int.'!I102</f>
        <v>0</v>
      </c>
      <c r="F102" s="191">
        <f>IF('Open Int.'!E102=0,0,'Open Int.'!H102/'Open Int.'!E102)</f>
        <v>0</v>
      </c>
      <c r="G102" s="155">
        <v>0</v>
      </c>
      <c r="H102" s="170">
        <f t="shared" si="2"/>
        <v>0</v>
      </c>
      <c r="I102" s="185">
        <f>IF(Volume!D102=0,0,Volume!F102/Volume!D102)</f>
        <v>0</v>
      </c>
      <c r="J102" s="176">
        <v>0</v>
      </c>
      <c r="K102" s="170">
        <f t="shared" si="3"/>
        <v>0</v>
      </c>
      <c r="L102" s="60"/>
      <c r="M102" s="6"/>
      <c r="N102" s="59"/>
      <c r="O102" s="3"/>
      <c r="P102" s="3"/>
      <c r="Q102" s="3"/>
      <c r="R102" s="3"/>
      <c r="S102" s="3"/>
      <c r="T102" s="3"/>
      <c r="U102" s="61"/>
      <c r="V102" s="3"/>
      <c r="W102" s="3"/>
      <c r="X102" s="3"/>
      <c r="Y102" s="3"/>
      <c r="Z102" s="3"/>
      <c r="AA102" s="2"/>
    </row>
    <row r="103" spans="1:27" s="7" customFormat="1" ht="15">
      <c r="A103" s="177" t="s">
        <v>6</v>
      </c>
      <c r="B103" s="188">
        <f>'Open Int.'!E103</f>
        <v>2945250</v>
      </c>
      <c r="C103" s="189">
        <f>'Open Int.'!F103</f>
        <v>382500</v>
      </c>
      <c r="D103" s="190">
        <f>'Open Int.'!H103</f>
        <v>549000</v>
      </c>
      <c r="E103" s="329">
        <f>'Open Int.'!I103</f>
        <v>67500</v>
      </c>
      <c r="F103" s="191">
        <f>IF('Open Int.'!E103=0,0,'Open Int.'!H103/'Open Int.'!E103)</f>
        <v>0.186401833460657</v>
      </c>
      <c r="G103" s="155">
        <v>0.18788410886742757</v>
      </c>
      <c r="H103" s="170">
        <f t="shared" si="2"/>
        <v>-0.007889306954727456</v>
      </c>
      <c r="I103" s="185">
        <f>IF(Volume!D103=0,0,Volume!F103/Volume!D103)</f>
        <v>0.21300813008130082</v>
      </c>
      <c r="J103" s="176">
        <v>0.07407407407407407</v>
      </c>
      <c r="K103" s="170">
        <f t="shared" si="3"/>
        <v>1.875609756097561</v>
      </c>
      <c r="L103" s="60"/>
      <c r="M103" s="6"/>
      <c r="N103" s="59"/>
      <c r="O103" s="3"/>
      <c r="P103" s="3"/>
      <c r="Q103" s="3"/>
      <c r="R103" s="3"/>
      <c r="S103" s="3"/>
      <c r="T103" s="3"/>
      <c r="U103" s="61"/>
      <c r="V103" s="3"/>
      <c r="W103" s="3"/>
      <c r="X103" s="3"/>
      <c r="Y103" s="3"/>
      <c r="Z103" s="3"/>
      <c r="AA103" s="2"/>
    </row>
    <row r="104" spans="1:27" s="7" customFormat="1" ht="15">
      <c r="A104" s="177" t="s">
        <v>177</v>
      </c>
      <c r="B104" s="188">
        <f>'Open Int.'!E104</f>
        <v>125500</v>
      </c>
      <c r="C104" s="189">
        <f>'Open Int.'!F104</f>
        <v>9500</v>
      </c>
      <c r="D104" s="190">
        <f>'Open Int.'!H104</f>
        <v>8000</v>
      </c>
      <c r="E104" s="329">
        <f>'Open Int.'!I104</f>
        <v>2500</v>
      </c>
      <c r="F104" s="191">
        <f>IF('Open Int.'!E104=0,0,'Open Int.'!H104/'Open Int.'!E104)</f>
        <v>0.06374501992031872</v>
      </c>
      <c r="G104" s="155">
        <v>0.04741379310344827</v>
      </c>
      <c r="H104" s="170">
        <f t="shared" si="2"/>
        <v>0.3444404201376313</v>
      </c>
      <c r="I104" s="185">
        <f>IF(Volume!D104=0,0,Volume!F104/Volume!D104)</f>
        <v>0.08235294117647059</v>
      </c>
      <c r="J104" s="176">
        <v>0.08441558441558442</v>
      </c>
      <c r="K104" s="170">
        <f t="shared" si="3"/>
        <v>-0.02443438914027151</v>
      </c>
      <c r="L104" s="60"/>
      <c r="M104" s="6"/>
      <c r="N104" s="59"/>
      <c r="O104" s="3"/>
      <c r="P104" s="3"/>
      <c r="Q104" s="3"/>
      <c r="R104" s="3"/>
      <c r="S104" s="3"/>
      <c r="T104" s="3"/>
      <c r="U104" s="61"/>
      <c r="V104" s="3"/>
      <c r="W104" s="3"/>
      <c r="X104" s="3"/>
      <c r="Y104" s="3"/>
      <c r="Z104" s="3"/>
      <c r="AA104" s="2"/>
    </row>
    <row r="105" spans="1:27" s="7" customFormat="1" ht="15">
      <c r="A105" s="177" t="s">
        <v>168</v>
      </c>
      <c r="B105" s="188">
        <f>'Open Int.'!E105</f>
        <v>0</v>
      </c>
      <c r="C105" s="189">
        <f>'Open Int.'!F105</f>
        <v>0</v>
      </c>
      <c r="D105" s="190">
        <f>'Open Int.'!H105</f>
        <v>0</v>
      </c>
      <c r="E105" s="329">
        <f>'Open Int.'!I105</f>
        <v>0</v>
      </c>
      <c r="F105" s="191">
        <f>IF('Open Int.'!E105=0,0,'Open Int.'!H105/'Open Int.'!E105)</f>
        <v>0</v>
      </c>
      <c r="G105" s="155">
        <v>0</v>
      </c>
      <c r="H105" s="170">
        <f t="shared" si="2"/>
        <v>0</v>
      </c>
      <c r="I105" s="185">
        <f>IF(Volume!D105=0,0,Volume!F105/Volume!D105)</f>
        <v>0</v>
      </c>
      <c r="J105" s="176">
        <v>0</v>
      </c>
      <c r="K105" s="170">
        <f t="shared" si="3"/>
        <v>0</v>
      </c>
      <c r="L105" s="60"/>
      <c r="M105" s="6"/>
      <c r="N105" s="59"/>
      <c r="O105" s="3"/>
      <c r="P105" s="3"/>
      <c r="Q105" s="3"/>
      <c r="R105" s="3"/>
      <c r="S105" s="3"/>
      <c r="T105" s="3"/>
      <c r="U105" s="61"/>
      <c r="V105" s="3"/>
      <c r="W105" s="3"/>
      <c r="X105" s="3"/>
      <c r="Y105" s="3"/>
      <c r="Z105" s="3"/>
      <c r="AA105" s="2"/>
    </row>
    <row r="106" spans="1:27" s="7" customFormat="1" ht="15">
      <c r="A106" s="177" t="s">
        <v>132</v>
      </c>
      <c r="B106" s="188">
        <f>'Open Int.'!E106</f>
        <v>3200</v>
      </c>
      <c r="C106" s="189">
        <f>'Open Int.'!F106</f>
        <v>400</v>
      </c>
      <c r="D106" s="190">
        <f>'Open Int.'!H106</f>
        <v>0</v>
      </c>
      <c r="E106" s="329">
        <f>'Open Int.'!I106</f>
        <v>0</v>
      </c>
      <c r="F106" s="191">
        <f>IF('Open Int.'!E106=0,0,'Open Int.'!H106/'Open Int.'!E106)</f>
        <v>0</v>
      </c>
      <c r="G106" s="155">
        <v>0</v>
      </c>
      <c r="H106" s="170">
        <f t="shared" si="2"/>
        <v>0</v>
      </c>
      <c r="I106" s="185">
        <f>IF(Volume!D106=0,0,Volume!F106/Volume!D106)</f>
        <v>0</v>
      </c>
      <c r="J106" s="176">
        <v>0</v>
      </c>
      <c r="K106" s="170">
        <f t="shared" si="3"/>
        <v>0</v>
      </c>
      <c r="L106" s="60"/>
      <c r="M106" s="6"/>
      <c r="N106" s="59"/>
      <c r="O106" s="3"/>
      <c r="P106" s="3"/>
      <c r="Q106" s="3"/>
      <c r="R106" s="3"/>
      <c r="S106" s="3"/>
      <c r="T106" s="3"/>
      <c r="U106" s="61"/>
      <c r="V106" s="3"/>
      <c r="W106" s="3"/>
      <c r="X106" s="3"/>
      <c r="Y106" s="3"/>
      <c r="Z106" s="3"/>
      <c r="AA106" s="2"/>
    </row>
    <row r="107" spans="1:27" s="7" customFormat="1" ht="15">
      <c r="A107" s="177" t="s">
        <v>144</v>
      </c>
      <c r="B107" s="188">
        <f>'Open Int.'!E107</f>
        <v>0</v>
      </c>
      <c r="C107" s="189">
        <f>'Open Int.'!F107</f>
        <v>0</v>
      </c>
      <c r="D107" s="190">
        <f>'Open Int.'!H107</f>
        <v>0</v>
      </c>
      <c r="E107" s="329">
        <f>'Open Int.'!I107</f>
        <v>0</v>
      </c>
      <c r="F107" s="191">
        <f>IF('Open Int.'!E107=0,0,'Open Int.'!H107/'Open Int.'!E107)</f>
        <v>0</v>
      </c>
      <c r="G107" s="155">
        <v>0</v>
      </c>
      <c r="H107" s="170">
        <f t="shared" si="2"/>
        <v>0</v>
      </c>
      <c r="I107" s="185">
        <f>IF(Volume!D107=0,0,Volume!F107/Volume!D107)</f>
        <v>0</v>
      </c>
      <c r="J107" s="176">
        <v>0</v>
      </c>
      <c r="K107" s="170">
        <f t="shared" si="3"/>
        <v>0</v>
      </c>
      <c r="L107" s="60"/>
      <c r="M107" s="6"/>
      <c r="N107" s="59"/>
      <c r="O107" s="3"/>
      <c r="P107" s="3"/>
      <c r="Q107" s="3"/>
      <c r="R107" s="3"/>
      <c r="S107" s="3"/>
      <c r="T107" s="3"/>
      <c r="U107" s="61"/>
      <c r="V107" s="3"/>
      <c r="W107" s="3"/>
      <c r="X107" s="3"/>
      <c r="Y107" s="3"/>
      <c r="Z107" s="3"/>
      <c r="AA107" s="2"/>
    </row>
    <row r="108" spans="1:27" s="7" customFormat="1" ht="15">
      <c r="A108" s="177" t="s">
        <v>288</v>
      </c>
      <c r="B108" s="188">
        <f>'Open Int.'!E108</f>
        <v>300</v>
      </c>
      <c r="C108" s="189">
        <f>'Open Int.'!F108</f>
        <v>0</v>
      </c>
      <c r="D108" s="190">
        <f>'Open Int.'!H108</f>
        <v>0</v>
      </c>
      <c r="E108" s="329">
        <f>'Open Int.'!I108</f>
        <v>0</v>
      </c>
      <c r="F108" s="191">
        <f>IF('Open Int.'!E108=0,0,'Open Int.'!H108/'Open Int.'!E108)</f>
        <v>0</v>
      </c>
      <c r="G108" s="155">
        <v>0</v>
      </c>
      <c r="H108" s="170">
        <f t="shared" si="2"/>
        <v>0</v>
      </c>
      <c r="I108" s="185">
        <f>IF(Volume!D108=0,0,Volume!F108/Volume!D108)</f>
        <v>0</v>
      </c>
      <c r="J108" s="176">
        <v>0</v>
      </c>
      <c r="K108" s="170">
        <f t="shared" si="3"/>
        <v>0</v>
      </c>
      <c r="L108" s="60"/>
      <c r="M108" s="6"/>
      <c r="N108" s="59"/>
      <c r="O108" s="3"/>
      <c r="P108" s="3"/>
      <c r="Q108" s="3"/>
      <c r="R108" s="3"/>
      <c r="S108" s="3"/>
      <c r="T108" s="3"/>
      <c r="U108" s="61"/>
      <c r="V108" s="3"/>
      <c r="W108" s="3"/>
      <c r="X108" s="3"/>
      <c r="Y108" s="3"/>
      <c r="Z108" s="3"/>
      <c r="AA108" s="2"/>
    </row>
    <row r="109" spans="1:27" s="7" customFormat="1" ht="15">
      <c r="A109" s="177" t="s">
        <v>133</v>
      </c>
      <c r="B109" s="188">
        <f>'Open Int.'!E109</f>
        <v>4743750</v>
      </c>
      <c r="C109" s="189">
        <f>'Open Int.'!F109</f>
        <v>725000</v>
      </c>
      <c r="D109" s="190">
        <f>'Open Int.'!H109</f>
        <v>656250</v>
      </c>
      <c r="E109" s="329">
        <f>'Open Int.'!I109</f>
        <v>131250</v>
      </c>
      <c r="F109" s="191">
        <f>IF('Open Int.'!E109=0,0,'Open Int.'!H109/'Open Int.'!E109)</f>
        <v>0.1383399209486166</v>
      </c>
      <c r="G109" s="155">
        <v>0.13063763608087092</v>
      </c>
      <c r="H109" s="170">
        <f t="shared" si="2"/>
        <v>0.05895915678524375</v>
      </c>
      <c r="I109" s="185">
        <f>IF(Volume!D109=0,0,Volume!F109/Volume!D109)</f>
        <v>0.096579476861167</v>
      </c>
      <c r="J109" s="176">
        <v>0.09113300492610837</v>
      </c>
      <c r="K109" s="170">
        <f t="shared" si="3"/>
        <v>0.05976398934145407</v>
      </c>
      <c r="L109" s="60"/>
      <c r="M109" s="6"/>
      <c r="N109" s="59"/>
      <c r="O109" s="3"/>
      <c r="P109" s="3"/>
      <c r="Q109" s="3"/>
      <c r="R109" s="3"/>
      <c r="S109" s="3"/>
      <c r="T109" s="3"/>
      <c r="U109" s="61"/>
      <c r="V109" s="3"/>
      <c r="W109" s="3"/>
      <c r="X109" s="3"/>
      <c r="Y109" s="3"/>
      <c r="Z109" s="3"/>
      <c r="AA109" s="2"/>
    </row>
    <row r="110" spans="1:27" s="7" customFormat="1" ht="15">
      <c r="A110" s="177" t="s">
        <v>169</v>
      </c>
      <c r="B110" s="188">
        <f>'Open Int.'!E110</f>
        <v>34000</v>
      </c>
      <c r="C110" s="189">
        <f>'Open Int.'!F110</f>
        <v>0</v>
      </c>
      <c r="D110" s="190">
        <f>'Open Int.'!H110</f>
        <v>2000</v>
      </c>
      <c r="E110" s="329">
        <f>'Open Int.'!I110</f>
        <v>0</v>
      </c>
      <c r="F110" s="191">
        <f>IF('Open Int.'!E110=0,0,'Open Int.'!H110/'Open Int.'!E110)</f>
        <v>0.058823529411764705</v>
      </c>
      <c r="G110" s="155">
        <v>0.058823529411764705</v>
      </c>
      <c r="H110" s="170">
        <f t="shared" si="2"/>
        <v>0</v>
      </c>
      <c r="I110" s="185">
        <f>IF(Volume!D110=0,0,Volume!F110/Volume!D110)</f>
        <v>0</v>
      </c>
      <c r="J110" s="176">
        <v>0.5</v>
      </c>
      <c r="K110" s="170">
        <f t="shared" si="3"/>
        <v>-1</v>
      </c>
      <c r="L110" s="60"/>
      <c r="M110" s="6"/>
      <c r="N110" s="59"/>
      <c r="O110" s="3"/>
      <c r="P110" s="3"/>
      <c r="Q110" s="3"/>
      <c r="R110" s="3"/>
      <c r="S110" s="3"/>
      <c r="T110" s="3"/>
      <c r="U110" s="61"/>
      <c r="V110" s="3"/>
      <c r="W110" s="3"/>
      <c r="X110" s="3"/>
      <c r="Y110" s="3"/>
      <c r="Z110" s="3"/>
      <c r="AA110" s="2"/>
    </row>
    <row r="111" spans="1:27" s="7" customFormat="1" ht="15">
      <c r="A111" s="177" t="s">
        <v>289</v>
      </c>
      <c r="B111" s="188">
        <f>'Open Int.'!E111</f>
        <v>1100</v>
      </c>
      <c r="C111" s="189">
        <f>'Open Int.'!F111</f>
        <v>0</v>
      </c>
      <c r="D111" s="190">
        <f>'Open Int.'!H111</f>
        <v>550</v>
      </c>
      <c r="E111" s="329">
        <f>'Open Int.'!I111</f>
        <v>550</v>
      </c>
      <c r="F111" s="191">
        <f>IF('Open Int.'!E111=0,0,'Open Int.'!H111/'Open Int.'!E111)</f>
        <v>0.5</v>
      </c>
      <c r="G111" s="155">
        <v>0</v>
      </c>
      <c r="H111" s="170">
        <f t="shared" si="2"/>
        <v>0</v>
      </c>
      <c r="I111" s="185">
        <f>IF(Volume!D111=0,0,Volume!F111/Volume!D111)</f>
        <v>0</v>
      </c>
      <c r="J111" s="176">
        <v>0</v>
      </c>
      <c r="K111" s="170">
        <f t="shared" si="3"/>
        <v>0</v>
      </c>
      <c r="L111" s="60"/>
      <c r="M111" s="6"/>
      <c r="N111" s="59"/>
      <c r="O111" s="3"/>
      <c r="P111" s="3"/>
      <c r="Q111" s="3"/>
      <c r="R111" s="3"/>
      <c r="S111" s="3"/>
      <c r="T111" s="3"/>
      <c r="U111" s="61"/>
      <c r="V111" s="3"/>
      <c r="W111" s="3"/>
      <c r="X111" s="3"/>
      <c r="Y111" s="3"/>
      <c r="Z111" s="3"/>
      <c r="AA111" s="2"/>
    </row>
    <row r="112" spans="1:27" s="7" customFormat="1" ht="15">
      <c r="A112" s="177" t="s">
        <v>410</v>
      </c>
      <c r="B112" s="188">
        <f>'Open Int.'!E112</f>
        <v>1000</v>
      </c>
      <c r="C112" s="189">
        <f>'Open Int.'!F112</f>
        <v>1000</v>
      </c>
      <c r="D112" s="190">
        <f>'Open Int.'!H112</f>
        <v>0</v>
      </c>
      <c r="E112" s="329">
        <f>'Open Int.'!I112</f>
        <v>0</v>
      </c>
      <c r="F112" s="191">
        <f>IF('Open Int.'!E112=0,0,'Open Int.'!H112/'Open Int.'!E112)</f>
        <v>0</v>
      </c>
      <c r="G112" s="155">
        <v>0</v>
      </c>
      <c r="H112" s="170">
        <f t="shared" si="2"/>
        <v>0</v>
      </c>
      <c r="I112" s="185">
        <f>IF(Volume!D112=0,0,Volume!F112/Volume!D112)</f>
        <v>0</v>
      </c>
      <c r="J112" s="176">
        <v>0</v>
      </c>
      <c r="K112" s="170">
        <f t="shared" si="3"/>
        <v>0</v>
      </c>
      <c r="L112" s="60"/>
      <c r="M112" s="6"/>
      <c r="N112" s="59"/>
      <c r="O112" s="3"/>
      <c r="P112" s="3"/>
      <c r="Q112" s="3"/>
      <c r="R112" s="3"/>
      <c r="S112" s="3"/>
      <c r="T112" s="3"/>
      <c r="U112" s="61"/>
      <c r="V112" s="3"/>
      <c r="W112" s="3"/>
      <c r="X112" s="3"/>
      <c r="Y112" s="3"/>
      <c r="Z112" s="3"/>
      <c r="AA112" s="2"/>
    </row>
    <row r="113" spans="1:27" s="7" customFormat="1" ht="15">
      <c r="A113" s="177" t="s">
        <v>290</v>
      </c>
      <c r="B113" s="188">
        <f>'Open Int.'!E113</f>
        <v>0</v>
      </c>
      <c r="C113" s="189">
        <f>'Open Int.'!F113</f>
        <v>0</v>
      </c>
      <c r="D113" s="190">
        <f>'Open Int.'!H113</f>
        <v>0</v>
      </c>
      <c r="E113" s="329">
        <f>'Open Int.'!I113</f>
        <v>0</v>
      </c>
      <c r="F113" s="191">
        <f>IF('Open Int.'!E113=0,0,'Open Int.'!H113/'Open Int.'!E113)</f>
        <v>0</v>
      </c>
      <c r="G113" s="155">
        <v>0</v>
      </c>
      <c r="H113" s="170">
        <f t="shared" si="2"/>
        <v>0</v>
      </c>
      <c r="I113" s="185">
        <f>IF(Volume!D113=0,0,Volume!F113/Volume!D113)</f>
        <v>0</v>
      </c>
      <c r="J113" s="176">
        <v>0</v>
      </c>
      <c r="K113" s="170">
        <f t="shared" si="3"/>
        <v>0</v>
      </c>
      <c r="L113" s="60"/>
      <c r="M113" s="6"/>
      <c r="N113" s="59"/>
      <c r="O113" s="3"/>
      <c r="P113" s="3"/>
      <c r="Q113" s="3"/>
      <c r="R113" s="3"/>
      <c r="S113" s="3"/>
      <c r="T113" s="3"/>
      <c r="U113" s="61"/>
      <c r="V113" s="3"/>
      <c r="W113" s="3"/>
      <c r="X113" s="3"/>
      <c r="Y113" s="3"/>
      <c r="Z113" s="3"/>
      <c r="AA113" s="2"/>
    </row>
    <row r="114" spans="1:27" s="7" customFormat="1" ht="15">
      <c r="A114" s="177" t="s">
        <v>178</v>
      </c>
      <c r="B114" s="188">
        <f>'Open Int.'!E114</f>
        <v>8750</v>
      </c>
      <c r="C114" s="189">
        <f>'Open Int.'!F114</f>
        <v>-1250</v>
      </c>
      <c r="D114" s="190">
        <f>'Open Int.'!H114</f>
        <v>0</v>
      </c>
      <c r="E114" s="329">
        <f>'Open Int.'!I114</f>
        <v>0</v>
      </c>
      <c r="F114" s="191">
        <f>IF('Open Int.'!E114=0,0,'Open Int.'!H114/'Open Int.'!E114)</f>
        <v>0</v>
      </c>
      <c r="G114" s="155">
        <v>0</v>
      </c>
      <c r="H114" s="170">
        <f t="shared" si="2"/>
        <v>0</v>
      </c>
      <c r="I114" s="185">
        <f>IF(Volume!D114=0,0,Volume!F114/Volume!D114)</f>
        <v>0</v>
      </c>
      <c r="J114" s="176">
        <v>0</v>
      </c>
      <c r="K114" s="170">
        <f t="shared" si="3"/>
        <v>0</v>
      </c>
      <c r="L114" s="60"/>
      <c r="M114" s="6"/>
      <c r="N114" s="59"/>
      <c r="O114" s="3"/>
      <c r="P114" s="3"/>
      <c r="Q114" s="3"/>
      <c r="R114" s="3"/>
      <c r="S114" s="3"/>
      <c r="T114" s="3"/>
      <c r="U114" s="61"/>
      <c r="V114" s="3"/>
      <c r="W114" s="3"/>
      <c r="X114" s="3"/>
      <c r="Y114" s="3"/>
      <c r="Z114" s="3"/>
      <c r="AA114" s="2"/>
    </row>
    <row r="115" spans="1:29" s="58" customFormat="1" ht="15">
      <c r="A115" s="177" t="s">
        <v>145</v>
      </c>
      <c r="B115" s="188">
        <f>'Open Int.'!E115</f>
        <v>6800</v>
      </c>
      <c r="C115" s="189">
        <f>'Open Int.'!F115</f>
        <v>1700</v>
      </c>
      <c r="D115" s="190">
        <f>'Open Int.'!H115</f>
        <v>0</v>
      </c>
      <c r="E115" s="329">
        <f>'Open Int.'!I115</f>
        <v>0</v>
      </c>
      <c r="F115" s="191">
        <f>IF('Open Int.'!E115=0,0,'Open Int.'!H115/'Open Int.'!E115)</f>
        <v>0</v>
      </c>
      <c r="G115" s="155">
        <v>0</v>
      </c>
      <c r="H115" s="170">
        <f t="shared" si="2"/>
        <v>0</v>
      </c>
      <c r="I115" s="185">
        <f>IF(Volume!D115=0,0,Volume!F115/Volume!D115)</f>
        <v>0</v>
      </c>
      <c r="J115" s="176">
        <v>0</v>
      </c>
      <c r="K115" s="170">
        <f t="shared" si="3"/>
        <v>0</v>
      </c>
      <c r="L115" s="60"/>
      <c r="M115" s="6"/>
      <c r="N115" s="59"/>
      <c r="O115" s="3"/>
      <c r="P115" s="3"/>
      <c r="Q115" s="3"/>
      <c r="R115" s="3"/>
      <c r="S115" s="3"/>
      <c r="T115" s="3"/>
      <c r="U115" s="61"/>
      <c r="V115" s="3"/>
      <c r="W115" s="3"/>
      <c r="X115" s="3"/>
      <c r="Y115" s="3"/>
      <c r="Z115" s="3"/>
      <c r="AA115" s="2"/>
      <c r="AB115" s="78"/>
      <c r="AC115" s="77"/>
    </row>
    <row r="116" spans="1:27" s="7" customFormat="1" ht="15">
      <c r="A116" s="177" t="s">
        <v>270</v>
      </c>
      <c r="B116" s="188">
        <f>'Open Int.'!E116</f>
        <v>39100</v>
      </c>
      <c r="C116" s="189">
        <f>'Open Int.'!F116</f>
        <v>850</v>
      </c>
      <c r="D116" s="190">
        <f>'Open Int.'!H116</f>
        <v>1700</v>
      </c>
      <c r="E116" s="329">
        <f>'Open Int.'!I116</f>
        <v>0</v>
      </c>
      <c r="F116" s="191">
        <f>IF('Open Int.'!E116=0,0,'Open Int.'!H116/'Open Int.'!E116)</f>
        <v>0.043478260869565216</v>
      </c>
      <c r="G116" s="155">
        <v>0.044444444444444446</v>
      </c>
      <c r="H116" s="170">
        <f t="shared" si="2"/>
        <v>-0.021739130434782674</v>
      </c>
      <c r="I116" s="185">
        <f>IF(Volume!D116=0,0,Volume!F116/Volume!D116)</f>
        <v>0</v>
      </c>
      <c r="J116" s="176">
        <v>0.05</v>
      </c>
      <c r="K116" s="170">
        <f t="shared" si="3"/>
        <v>-1</v>
      </c>
      <c r="L116" s="60"/>
      <c r="M116" s="6"/>
      <c r="N116" s="59"/>
      <c r="O116" s="3"/>
      <c r="P116" s="3"/>
      <c r="Q116" s="3"/>
      <c r="R116" s="3"/>
      <c r="S116" s="3"/>
      <c r="T116" s="3"/>
      <c r="U116" s="61"/>
      <c r="V116" s="3"/>
      <c r="W116" s="3"/>
      <c r="X116" s="3"/>
      <c r="Y116" s="3"/>
      <c r="Z116" s="3"/>
      <c r="AA116" s="2"/>
    </row>
    <row r="117" spans="1:27" s="7" customFormat="1" ht="15">
      <c r="A117" s="177" t="s">
        <v>208</v>
      </c>
      <c r="B117" s="188">
        <f>'Open Int.'!E117</f>
        <v>108800</v>
      </c>
      <c r="C117" s="189">
        <f>'Open Int.'!F117</f>
        <v>12600</v>
      </c>
      <c r="D117" s="190">
        <f>'Open Int.'!H117</f>
        <v>20200</v>
      </c>
      <c r="E117" s="329">
        <f>'Open Int.'!I117</f>
        <v>2600</v>
      </c>
      <c r="F117" s="191">
        <f>IF('Open Int.'!E117=0,0,'Open Int.'!H117/'Open Int.'!E117)</f>
        <v>0.18566176470588236</v>
      </c>
      <c r="G117" s="155">
        <v>0.18295218295218296</v>
      </c>
      <c r="H117" s="170">
        <f t="shared" si="2"/>
        <v>0.014810327540106931</v>
      </c>
      <c r="I117" s="185">
        <f>IF(Volume!D117=0,0,Volume!F117/Volume!D117)</f>
        <v>0.31386861313868614</v>
      </c>
      <c r="J117" s="176">
        <v>0.18322981366459629</v>
      </c>
      <c r="K117" s="170">
        <f t="shared" si="3"/>
        <v>0.7129778547568971</v>
      </c>
      <c r="L117" s="60"/>
      <c r="M117" s="6"/>
      <c r="N117" s="59"/>
      <c r="O117" s="3"/>
      <c r="P117" s="3"/>
      <c r="Q117" s="3"/>
      <c r="R117" s="3"/>
      <c r="S117" s="3"/>
      <c r="T117" s="3"/>
      <c r="U117" s="61"/>
      <c r="V117" s="3"/>
      <c r="W117" s="3"/>
      <c r="X117" s="3"/>
      <c r="Y117" s="3"/>
      <c r="Z117" s="3"/>
      <c r="AA117" s="2"/>
    </row>
    <row r="118" spans="1:27" s="7" customFormat="1" ht="15">
      <c r="A118" s="177" t="s">
        <v>291</v>
      </c>
      <c r="B118" s="188">
        <f>'Open Int.'!E118</f>
        <v>2800</v>
      </c>
      <c r="C118" s="189">
        <f>'Open Int.'!F118</f>
        <v>1050</v>
      </c>
      <c r="D118" s="190">
        <f>'Open Int.'!H118</f>
        <v>0</v>
      </c>
      <c r="E118" s="329">
        <f>'Open Int.'!I118</f>
        <v>0</v>
      </c>
      <c r="F118" s="191">
        <f>IF('Open Int.'!E118=0,0,'Open Int.'!H118/'Open Int.'!E118)</f>
        <v>0</v>
      </c>
      <c r="G118" s="155">
        <v>0</v>
      </c>
      <c r="H118" s="170">
        <f t="shared" si="2"/>
        <v>0</v>
      </c>
      <c r="I118" s="185">
        <f>IF(Volume!D118=0,0,Volume!F118/Volume!D118)</f>
        <v>0</v>
      </c>
      <c r="J118" s="176">
        <v>0</v>
      </c>
      <c r="K118" s="170">
        <f t="shared" si="3"/>
        <v>0</v>
      </c>
      <c r="L118" s="60"/>
      <c r="M118" s="6"/>
      <c r="N118" s="59"/>
      <c r="O118" s="3"/>
      <c r="P118" s="3"/>
      <c r="Q118" s="3"/>
      <c r="R118" s="3"/>
      <c r="S118" s="3"/>
      <c r="T118" s="3"/>
      <c r="U118" s="61"/>
      <c r="V118" s="3"/>
      <c r="W118" s="3"/>
      <c r="X118" s="3"/>
      <c r="Y118" s="3"/>
      <c r="Z118" s="3"/>
      <c r="AA118" s="2"/>
    </row>
    <row r="119" spans="1:27" s="7" customFormat="1" ht="15">
      <c r="A119" s="177" t="s">
        <v>7</v>
      </c>
      <c r="B119" s="188">
        <f>'Open Int.'!E119</f>
        <v>29328</v>
      </c>
      <c r="C119" s="189">
        <f>'Open Int.'!F119</f>
        <v>8736</v>
      </c>
      <c r="D119" s="190">
        <f>'Open Int.'!H119</f>
        <v>1872</v>
      </c>
      <c r="E119" s="329">
        <f>'Open Int.'!I119</f>
        <v>312</v>
      </c>
      <c r="F119" s="191">
        <f>IF('Open Int.'!E119=0,0,'Open Int.'!H119/'Open Int.'!E119)</f>
        <v>0.06382978723404255</v>
      </c>
      <c r="G119" s="155">
        <v>0.07575757575757576</v>
      </c>
      <c r="H119" s="170">
        <f t="shared" si="2"/>
        <v>-0.1574468085106384</v>
      </c>
      <c r="I119" s="185">
        <f>IF(Volume!D119=0,0,Volume!F119/Volume!D119)</f>
        <v>0.03125</v>
      </c>
      <c r="J119" s="176">
        <v>0.047619047619047616</v>
      </c>
      <c r="K119" s="170">
        <f t="shared" si="3"/>
        <v>-0.34374999999999994</v>
      </c>
      <c r="L119" s="60"/>
      <c r="M119" s="6"/>
      <c r="N119" s="59"/>
      <c r="O119" s="3"/>
      <c r="P119" s="3"/>
      <c r="Q119" s="3"/>
      <c r="R119" s="3"/>
      <c r="S119" s="3"/>
      <c r="T119" s="3"/>
      <c r="U119" s="61"/>
      <c r="V119" s="3"/>
      <c r="W119" s="3"/>
      <c r="X119" s="3"/>
      <c r="Y119" s="3"/>
      <c r="Z119" s="3"/>
      <c r="AA119" s="2"/>
    </row>
    <row r="120" spans="1:27" s="7" customFormat="1" ht="15">
      <c r="A120" s="177" t="s">
        <v>170</v>
      </c>
      <c r="B120" s="188">
        <f>'Open Int.'!E120</f>
        <v>600</v>
      </c>
      <c r="C120" s="189">
        <f>'Open Int.'!F120</f>
        <v>0</v>
      </c>
      <c r="D120" s="190">
        <f>'Open Int.'!H120</f>
        <v>0</v>
      </c>
      <c r="E120" s="329">
        <f>'Open Int.'!I120</f>
        <v>0</v>
      </c>
      <c r="F120" s="191">
        <f>IF('Open Int.'!E120=0,0,'Open Int.'!H120/'Open Int.'!E120)</f>
        <v>0</v>
      </c>
      <c r="G120" s="155">
        <v>0</v>
      </c>
      <c r="H120" s="170">
        <f t="shared" si="2"/>
        <v>0</v>
      </c>
      <c r="I120" s="185">
        <f>IF(Volume!D120=0,0,Volume!F120/Volume!D120)</f>
        <v>0</v>
      </c>
      <c r="J120" s="176">
        <v>0</v>
      </c>
      <c r="K120" s="170">
        <f t="shared" si="3"/>
        <v>0</v>
      </c>
      <c r="L120" s="60"/>
      <c r="M120" s="6"/>
      <c r="N120" s="59"/>
      <c r="O120" s="3"/>
      <c r="P120" s="3"/>
      <c r="Q120" s="3"/>
      <c r="R120" s="3"/>
      <c r="S120" s="3"/>
      <c r="T120" s="3"/>
      <c r="U120" s="61"/>
      <c r="V120" s="3"/>
      <c r="W120" s="3"/>
      <c r="X120" s="3"/>
      <c r="Y120" s="3"/>
      <c r="Z120" s="3"/>
      <c r="AA120" s="2"/>
    </row>
    <row r="121" spans="1:29" s="58" customFormat="1" ht="15">
      <c r="A121" s="177" t="s">
        <v>221</v>
      </c>
      <c r="B121" s="188">
        <f>'Open Int.'!E121</f>
        <v>15200</v>
      </c>
      <c r="C121" s="189">
        <f>'Open Int.'!F121</f>
        <v>0</v>
      </c>
      <c r="D121" s="190">
        <f>'Open Int.'!H121</f>
        <v>2000</v>
      </c>
      <c r="E121" s="329">
        <f>'Open Int.'!I121</f>
        <v>400</v>
      </c>
      <c r="F121" s="191">
        <f>IF('Open Int.'!E121=0,0,'Open Int.'!H121/'Open Int.'!E121)</f>
        <v>0.13157894736842105</v>
      </c>
      <c r="G121" s="155">
        <v>0.10526315789473684</v>
      </c>
      <c r="H121" s="170">
        <f t="shared" si="2"/>
        <v>0.25</v>
      </c>
      <c r="I121" s="185">
        <f>IF(Volume!D121=0,0,Volume!F121/Volume!D121)</f>
        <v>0</v>
      </c>
      <c r="J121" s="176">
        <v>0.25</v>
      </c>
      <c r="K121" s="170">
        <f t="shared" si="3"/>
        <v>-1</v>
      </c>
      <c r="L121" s="60"/>
      <c r="M121" s="6"/>
      <c r="N121" s="59"/>
      <c r="O121" s="3"/>
      <c r="P121" s="3"/>
      <c r="Q121" s="3"/>
      <c r="R121" s="3"/>
      <c r="S121" s="3"/>
      <c r="T121" s="3"/>
      <c r="U121" s="61"/>
      <c r="V121" s="3"/>
      <c r="W121" s="3"/>
      <c r="X121" s="3"/>
      <c r="Y121" s="3"/>
      <c r="Z121" s="3"/>
      <c r="AA121" s="2"/>
      <c r="AB121" s="78"/>
      <c r="AC121" s="77"/>
    </row>
    <row r="122" spans="1:27" s="7" customFormat="1" ht="15">
      <c r="A122" s="177" t="s">
        <v>205</v>
      </c>
      <c r="B122" s="188">
        <f>'Open Int.'!E122</f>
        <v>1250</v>
      </c>
      <c r="C122" s="189">
        <f>'Open Int.'!F122</f>
        <v>0</v>
      </c>
      <c r="D122" s="190">
        <f>'Open Int.'!H122</f>
        <v>0</v>
      </c>
      <c r="E122" s="329">
        <f>'Open Int.'!I122</f>
        <v>0</v>
      </c>
      <c r="F122" s="191">
        <f>IF('Open Int.'!E122=0,0,'Open Int.'!H122/'Open Int.'!E122)</f>
        <v>0</v>
      </c>
      <c r="G122" s="155">
        <v>0</v>
      </c>
      <c r="H122" s="170">
        <f t="shared" si="2"/>
        <v>0</v>
      </c>
      <c r="I122" s="185">
        <f>IF(Volume!D122=0,0,Volume!F122/Volume!D122)</f>
        <v>0</v>
      </c>
      <c r="J122" s="176">
        <v>0</v>
      </c>
      <c r="K122" s="170">
        <f t="shared" si="3"/>
        <v>0</v>
      </c>
      <c r="L122" s="60"/>
      <c r="M122" s="6"/>
      <c r="N122" s="59"/>
      <c r="O122" s="3"/>
      <c r="P122" s="3"/>
      <c r="Q122" s="3"/>
      <c r="R122" s="3"/>
      <c r="S122" s="3"/>
      <c r="T122" s="3"/>
      <c r="U122" s="61"/>
      <c r="V122" s="3"/>
      <c r="W122" s="3"/>
      <c r="X122" s="3"/>
      <c r="Y122" s="3"/>
      <c r="Z122" s="3"/>
      <c r="AA122" s="2"/>
    </row>
    <row r="123" spans="1:27" s="7" customFormat="1" ht="15">
      <c r="A123" s="177" t="s">
        <v>292</v>
      </c>
      <c r="B123" s="188">
        <f>'Open Int.'!E123</f>
        <v>1250</v>
      </c>
      <c r="C123" s="189">
        <f>'Open Int.'!F123</f>
        <v>250</v>
      </c>
      <c r="D123" s="190">
        <f>'Open Int.'!H123</f>
        <v>0</v>
      </c>
      <c r="E123" s="329">
        <f>'Open Int.'!I123</f>
        <v>0</v>
      </c>
      <c r="F123" s="191">
        <f>IF('Open Int.'!E123=0,0,'Open Int.'!H123/'Open Int.'!E123)</f>
        <v>0</v>
      </c>
      <c r="G123" s="155">
        <v>0</v>
      </c>
      <c r="H123" s="170">
        <f t="shared" si="2"/>
        <v>0</v>
      </c>
      <c r="I123" s="185">
        <f>IF(Volume!D123=0,0,Volume!F123/Volume!D123)</f>
        <v>0</v>
      </c>
      <c r="J123" s="176">
        <v>0</v>
      </c>
      <c r="K123" s="170">
        <f t="shared" si="3"/>
        <v>0</v>
      </c>
      <c r="L123" s="60"/>
      <c r="M123" s="6"/>
      <c r="N123" s="59"/>
      <c r="O123" s="3"/>
      <c r="P123" s="3"/>
      <c r="Q123" s="3"/>
      <c r="R123" s="3"/>
      <c r="S123" s="3"/>
      <c r="T123" s="3"/>
      <c r="U123" s="61"/>
      <c r="V123" s="3"/>
      <c r="W123" s="3"/>
      <c r="X123" s="3"/>
      <c r="Y123" s="3"/>
      <c r="Z123" s="3"/>
      <c r="AA123" s="2"/>
    </row>
    <row r="124" spans="1:27" s="7" customFormat="1" ht="15">
      <c r="A124" s="177" t="s">
        <v>411</v>
      </c>
      <c r="B124" s="188">
        <f>'Open Int.'!E124</f>
        <v>10725</v>
      </c>
      <c r="C124" s="189">
        <f>'Open Int.'!F124</f>
        <v>1650</v>
      </c>
      <c r="D124" s="190">
        <f>'Open Int.'!H124</f>
        <v>0</v>
      </c>
      <c r="E124" s="329">
        <f>'Open Int.'!I124</f>
        <v>0</v>
      </c>
      <c r="F124" s="191">
        <f>IF('Open Int.'!E124=0,0,'Open Int.'!H124/'Open Int.'!E124)</f>
        <v>0</v>
      </c>
      <c r="G124" s="155">
        <v>0</v>
      </c>
      <c r="H124" s="170">
        <f t="shared" si="2"/>
        <v>0</v>
      </c>
      <c r="I124" s="185">
        <f>IF(Volume!D124=0,0,Volume!F124/Volume!D124)</f>
        <v>0</v>
      </c>
      <c r="J124" s="176">
        <v>0</v>
      </c>
      <c r="K124" s="170">
        <f t="shared" si="3"/>
        <v>0</v>
      </c>
      <c r="L124" s="60"/>
      <c r="M124" s="6"/>
      <c r="N124" s="59"/>
      <c r="O124" s="3"/>
      <c r="P124" s="3"/>
      <c r="Q124" s="3"/>
      <c r="R124" s="3"/>
      <c r="S124" s="3"/>
      <c r="T124" s="3"/>
      <c r="U124" s="61"/>
      <c r="V124" s="3"/>
      <c r="W124" s="3"/>
      <c r="X124" s="3"/>
      <c r="Y124" s="3"/>
      <c r="Z124" s="3"/>
      <c r="AA124" s="2"/>
    </row>
    <row r="125" spans="1:27" s="7" customFormat="1" ht="15">
      <c r="A125" s="177" t="s">
        <v>274</v>
      </c>
      <c r="B125" s="188">
        <f>'Open Int.'!E125</f>
        <v>12000</v>
      </c>
      <c r="C125" s="189">
        <f>'Open Int.'!F125</f>
        <v>2400</v>
      </c>
      <c r="D125" s="190">
        <f>'Open Int.'!H125</f>
        <v>0</v>
      </c>
      <c r="E125" s="329">
        <f>'Open Int.'!I125</f>
        <v>0</v>
      </c>
      <c r="F125" s="191">
        <f>IF('Open Int.'!E125=0,0,'Open Int.'!H125/'Open Int.'!E125)</f>
        <v>0</v>
      </c>
      <c r="G125" s="155">
        <v>0</v>
      </c>
      <c r="H125" s="170">
        <f t="shared" si="2"/>
        <v>0</v>
      </c>
      <c r="I125" s="185">
        <f>IF(Volume!D125=0,0,Volume!F125/Volume!D125)</f>
        <v>0</v>
      </c>
      <c r="J125" s="176">
        <v>0</v>
      </c>
      <c r="K125" s="170">
        <f t="shared" si="3"/>
        <v>0</v>
      </c>
      <c r="L125" s="60"/>
      <c r="M125" s="6"/>
      <c r="N125" s="59"/>
      <c r="O125" s="3"/>
      <c r="P125" s="3"/>
      <c r="Q125" s="3"/>
      <c r="R125" s="3"/>
      <c r="S125" s="3"/>
      <c r="T125" s="3"/>
      <c r="U125" s="61"/>
      <c r="V125" s="3"/>
      <c r="W125" s="3"/>
      <c r="X125" s="3"/>
      <c r="Y125" s="3"/>
      <c r="Z125" s="3"/>
      <c r="AA125" s="2"/>
    </row>
    <row r="126" spans="1:29" s="58" customFormat="1" ht="15">
      <c r="A126" s="177" t="s">
        <v>146</v>
      </c>
      <c r="B126" s="188">
        <f>'Open Int.'!E126</f>
        <v>1228200</v>
      </c>
      <c r="C126" s="189">
        <f>'Open Int.'!F126</f>
        <v>80100</v>
      </c>
      <c r="D126" s="190">
        <f>'Open Int.'!H126</f>
        <v>71200</v>
      </c>
      <c r="E126" s="329">
        <f>'Open Int.'!I126</f>
        <v>35600</v>
      </c>
      <c r="F126" s="191">
        <f>IF('Open Int.'!E126=0,0,'Open Int.'!H126/'Open Int.'!E126)</f>
        <v>0.057971014492753624</v>
      </c>
      <c r="G126" s="155">
        <v>0.031007751937984496</v>
      </c>
      <c r="H126" s="170">
        <f t="shared" si="2"/>
        <v>0.8695652173913044</v>
      </c>
      <c r="I126" s="185">
        <f>IF(Volume!D126=0,0,Volume!F126/Volume!D126)</f>
        <v>0.14814814814814814</v>
      </c>
      <c r="J126" s="176">
        <v>0.04285714285714286</v>
      </c>
      <c r="K126" s="170">
        <f t="shared" si="3"/>
        <v>2.45679012345679</v>
      </c>
      <c r="L126" s="60"/>
      <c r="M126" s="6"/>
      <c r="N126" s="59"/>
      <c r="O126" s="3"/>
      <c r="P126" s="3"/>
      <c r="Q126" s="3"/>
      <c r="R126" s="3"/>
      <c r="S126" s="3"/>
      <c r="T126" s="3"/>
      <c r="U126" s="61"/>
      <c r="V126" s="3"/>
      <c r="W126" s="3"/>
      <c r="X126" s="3"/>
      <c r="Y126" s="3"/>
      <c r="Z126" s="3"/>
      <c r="AA126" s="2"/>
      <c r="AB126" s="78"/>
      <c r="AC126" s="77"/>
    </row>
    <row r="127" spans="1:29" s="58" customFormat="1" ht="15">
      <c r="A127" s="177" t="s">
        <v>8</v>
      </c>
      <c r="B127" s="188">
        <f>'Open Int.'!E127</f>
        <v>1404800</v>
      </c>
      <c r="C127" s="189">
        <f>'Open Int.'!F127</f>
        <v>248000</v>
      </c>
      <c r="D127" s="190">
        <f>'Open Int.'!H127</f>
        <v>270400</v>
      </c>
      <c r="E127" s="329">
        <f>'Open Int.'!I127</f>
        <v>60800</v>
      </c>
      <c r="F127" s="191">
        <f>IF('Open Int.'!E127=0,0,'Open Int.'!H127/'Open Int.'!E127)</f>
        <v>0.19248291571753987</v>
      </c>
      <c r="G127" s="155">
        <v>0.18118948824343015</v>
      </c>
      <c r="H127" s="170">
        <f t="shared" si="2"/>
        <v>0.062329374532681885</v>
      </c>
      <c r="I127" s="185">
        <f>IF(Volume!D127=0,0,Volume!F127/Volume!D127)</f>
        <v>0.20760233918128654</v>
      </c>
      <c r="J127" s="176">
        <v>0.22826086956521738</v>
      </c>
      <c r="K127" s="170">
        <f t="shared" si="3"/>
        <v>-0.09050403787245892</v>
      </c>
      <c r="L127" s="60"/>
      <c r="M127" s="6"/>
      <c r="N127" s="59"/>
      <c r="O127" s="3"/>
      <c r="P127" s="3"/>
      <c r="Q127" s="3"/>
      <c r="R127" s="3"/>
      <c r="S127" s="3"/>
      <c r="T127" s="3"/>
      <c r="U127" s="61"/>
      <c r="V127" s="3"/>
      <c r="W127" s="3"/>
      <c r="X127" s="3"/>
      <c r="Y127" s="3"/>
      <c r="Z127" s="3"/>
      <c r="AA127" s="2"/>
      <c r="AB127" s="78"/>
      <c r="AC127" s="77"/>
    </row>
    <row r="128" spans="1:27" s="7" customFormat="1" ht="15">
      <c r="A128" s="177" t="s">
        <v>293</v>
      </c>
      <c r="B128" s="188">
        <f>'Open Int.'!E128</f>
        <v>13000</v>
      </c>
      <c r="C128" s="189">
        <f>'Open Int.'!F128</f>
        <v>0</v>
      </c>
      <c r="D128" s="190">
        <f>'Open Int.'!H128</f>
        <v>0</v>
      </c>
      <c r="E128" s="329">
        <f>'Open Int.'!I128</f>
        <v>0</v>
      </c>
      <c r="F128" s="191">
        <f>IF('Open Int.'!E128=0,0,'Open Int.'!H128/'Open Int.'!E128)</f>
        <v>0</v>
      </c>
      <c r="G128" s="155">
        <v>0</v>
      </c>
      <c r="H128" s="170">
        <f t="shared" si="2"/>
        <v>0</v>
      </c>
      <c r="I128" s="185">
        <f>IF(Volume!D128=0,0,Volume!F128/Volume!D128)</f>
        <v>0</v>
      </c>
      <c r="J128" s="176">
        <v>0</v>
      </c>
      <c r="K128" s="170">
        <f t="shared" si="3"/>
        <v>0</v>
      </c>
      <c r="L128" s="60"/>
      <c r="M128" s="6"/>
      <c r="N128" s="59"/>
      <c r="O128" s="3"/>
      <c r="P128" s="3"/>
      <c r="Q128" s="3"/>
      <c r="R128" s="3"/>
      <c r="S128" s="3"/>
      <c r="T128" s="3"/>
      <c r="U128" s="61"/>
      <c r="V128" s="3"/>
      <c r="W128" s="3"/>
      <c r="X128" s="3"/>
      <c r="Y128" s="3"/>
      <c r="Z128" s="3"/>
      <c r="AA128" s="2"/>
    </row>
    <row r="129" spans="1:27" s="7" customFormat="1" ht="15">
      <c r="A129" s="177" t="s">
        <v>179</v>
      </c>
      <c r="B129" s="188">
        <f>'Open Int.'!E129</f>
        <v>5698000</v>
      </c>
      <c r="C129" s="189">
        <f>'Open Int.'!F129</f>
        <v>-140000</v>
      </c>
      <c r="D129" s="190">
        <f>'Open Int.'!H129</f>
        <v>994000</v>
      </c>
      <c r="E129" s="329">
        <f>'Open Int.'!I129</f>
        <v>0</v>
      </c>
      <c r="F129" s="191">
        <f>IF('Open Int.'!E129=0,0,'Open Int.'!H129/'Open Int.'!E129)</f>
        <v>0.17444717444717445</v>
      </c>
      <c r="G129" s="155">
        <v>0.17026378896882494</v>
      </c>
      <c r="H129" s="170">
        <f t="shared" si="2"/>
        <v>0.02457002457002459</v>
      </c>
      <c r="I129" s="185">
        <f>IF(Volume!D129=0,0,Volume!F129/Volume!D129)</f>
        <v>0</v>
      </c>
      <c r="J129" s="176">
        <v>0.05555555555555555</v>
      </c>
      <c r="K129" s="170">
        <f t="shared" si="3"/>
        <v>-1</v>
      </c>
      <c r="L129" s="60"/>
      <c r="M129" s="6"/>
      <c r="N129" s="59"/>
      <c r="O129" s="3"/>
      <c r="P129" s="3"/>
      <c r="Q129" s="3"/>
      <c r="R129" s="3"/>
      <c r="S129" s="3"/>
      <c r="T129" s="3"/>
      <c r="U129" s="61"/>
      <c r="V129" s="3"/>
      <c r="W129" s="3"/>
      <c r="X129" s="3"/>
      <c r="Y129" s="3"/>
      <c r="Z129" s="3"/>
      <c r="AA129" s="2"/>
    </row>
    <row r="130" spans="1:27" s="7" customFormat="1" ht="15">
      <c r="A130" s="177" t="s">
        <v>200</v>
      </c>
      <c r="B130" s="188">
        <f>'Open Int.'!E130</f>
        <v>90850</v>
      </c>
      <c r="C130" s="189">
        <f>'Open Int.'!F130</f>
        <v>33350</v>
      </c>
      <c r="D130" s="190">
        <f>'Open Int.'!H130</f>
        <v>34500</v>
      </c>
      <c r="E130" s="329">
        <f>'Open Int.'!I130</f>
        <v>11500</v>
      </c>
      <c r="F130" s="191">
        <f>IF('Open Int.'!E130=0,0,'Open Int.'!H130/'Open Int.'!E130)</f>
        <v>0.379746835443038</v>
      </c>
      <c r="G130" s="155">
        <v>0.4</v>
      </c>
      <c r="H130" s="170">
        <f t="shared" si="2"/>
        <v>-0.050632911392405056</v>
      </c>
      <c r="I130" s="185">
        <f>IF(Volume!D130=0,0,Volume!F130/Volume!D130)</f>
        <v>0.2077922077922078</v>
      </c>
      <c r="J130" s="176">
        <v>0.2</v>
      </c>
      <c r="K130" s="170">
        <f t="shared" si="3"/>
        <v>0.038961038961038974</v>
      </c>
      <c r="L130" s="60"/>
      <c r="M130" s="6"/>
      <c r="N130" s="59"/>
      <c r="O130" s="3"/>
      <c r="P130" s="3"/>
      <c r="Q130" s="3"/>
      <c r="R130" s="3"/>
      <c r="S130" s="3"/>
      <c r="T130" s="3"/>
      <c r="U130" s="61"/>
      <c r="V130" s="3"/>
      <c r="W130" s="3"/>
      <c r="X130" s="3"/>
      <c r="Y130" s="3"/>
      <c r="Z130" s="3"/>
      <c r="AA130" s="2"/>
    </row>
    <row r="131" spans="1:29" s="58" customFormat="1" ht="15">
      <c r="A131" s="177" t="s">
        <v>171</v>
      </c>
      <c r="B131" s="188">
        <f>'Open Int.'!E131</f>
        <v>6600</v>
      </c>
      <c r="C131" s="189">
        <f>'Open Int.'!F131</f>
        <v>2200</v>
      </c>
      <c r="D131" s="190">
        <f>'Open Int.'!H131</f>
        <v>0</v>
      </c>
      <c r="E131" s="329">
        <f>'Open Int.'!I131</f>
        <v>0</v>
      </c>
      <c r="F131" s="191">
        <f>IF('Open Int.'!E131=0,0,'Open Int.'!H131/'Open Int.'!E131)</f>
        <v>0</v>
      </c>
      <c r="G131" s="155">
        <v>0</v>
      </c>
      <c r="H131" s="170">
        <f t="shared" si="2"/>
        <v>0</v>
      </c>
      <c r="I131" s="185">
        <f>IF(Volume!D131=0,0,Volume!F131/Volume!D131)</f>
        <v>0</v>
      </c>
      <c r="J131" s="176">
        <v>0</v>
      </c>
      <c r="K131" s="170">
        <f t="shared" si="3"/>
        <v>0</v>
      </c>
      <c r="L131" s="60"/>
      <c r="M131" s="6"/>
      <c r="N131" s="59"/>
      <c r="O131" s="3"/>
      <c r="P131" s="3"/>
      <c r="Q131" s="3"/>
      <c r="R131" s="3"/>
      <c r="S131" s="3"/>
      <c r="T131" s="3"/>
      <c r="U131" s="61"/>
      <c r="V131" s="3"/>
      <c r="W131" s="3"/>
      <c r="X131" s="3"/>
      <c r="Y131" s="3"/>
      <c r="Z131" s="3"/>
      <c r="AA131" s="2"/>
      <c r="AB131" s="78"/>
      <c r="AC131" s="77"/>
    </row>
    <row r="132" spans="1:29" s="58" customFormat="1" ht="15">
      <c r="A132" s="177" t="s">
        <v>147</v>
      </c>
      <c r="B132" s="188">
        <f>'Open Int.'!E132</f>
        <v>395300</v>
      </c>
      <c r="C132" s="189">
        <f>'Open Int.'!F132</f>
        <v>64900</v>
      </c>
      <c r="D132" s="190">
        <f>'Open Int.'!H132</f>
        <v>17700</v>
      </c>
      <c r="E132" s="329">
        <f>'Open Int.'!I132</f>
        <v>0</v>
      </c>
      <c r="F132" s="191">
        <f>IF('Open Int.'!E132=0,0,'Open Int.'!H132/'Open Int.'!E132)</f>
        <v>0.04477611940298507</v>
      </c>
      <c r="G132" s="155">
        <v>0.05357142857142857</v>
      </c>
      <c r="H132" s="170">
        <f t="shared" si="2"/>
        <v>-0.16417910447761194</v>
      </c>
      <c r="I132" s="185">
        <f>IF(Volume!D132=0,0,Volume!F132/Volume!D132)</f>
        <v>0</v>
      </c>
      <c r="J132" s="176">
        <v>0</v>
      </c>
      <c r="K132" s="170">
        <f t="shared" si="3"/>
        <v>0</v>
      </c>
      <c r="L132" s="60"/>
      <c r="M132" s="6"/>
      <c r="N132" s="59"/>
      <c r="O132" s="3"/>
      <c r="P132" s="3"/>
      <c r="Q132" s="3"/>
      <c r="R132" s="3"/>
      <c r="S132" s="3"/>
      <c r="T132" s="3"/>
      <c r="U132" s="61"/>
      <c r="V132" s="3"/>
      <c r="W132" s="3"/>
      <c r="X132" s="3"/>
      <c r="Y132" s="3"/>
      <c r="Z132" s="3"/>
      <c r="AA132" s="2"/>
      <c r="AB132" s="78"/>
      <c r="AC132" s="77"/>
    </row>
    <row r="133" spans="1:29" s="58" customFormat="1" ht="15">
      <c r="A133" s="177" t="s">
        <v>148</v>
      </c>
      <c r="B133" s="188">
        <f>'Open Int.'!E133</f>
        <v>0</v>
      </c>
      <c r="C133" s="189">
        <f>'Open Int.'!F133</f>
        <v>0</v>
      </c>
      <c r="D133" s="190">
        <f>'Open Int.'!H133</f>
        <v>0</v>
      </c>
      <c r="E133" s="329">
        <f>'Open Int.'!I133</f>
        <v>0</v>
      </c>
      <c r="F133" s="191">
        <f>IF('Open Int.'!E133=0,0,'Open Int.'!H133/'Open Int.'!E133)</f>
        <v>0</v>
      </c>
      <c r="G133" s="155">
        <v>0</v>
      </c>
      <c r="H133" s="170">
        <f aca="true" t="shared" si="4" ref="H133:H196">IF(G133=0,0,(F133-G133)/G133)</f>
        <v>0</v>
      </c>
      <c r="I133" s="185">
        <f>IF(Volume!D133=0,0,Volume!F133/Volume!D133)</f>
        <v>0</v>
      </c>
      <c r="J133" s="176">
        <v>0</v>
      </c>
      <c r="K133" s="170">
        <f aca="true" t="shared" si="5" ref="K133:K196">IF(J133=0,0,(I133-J133)/J133)</f>
        <v>0</v>
      </c>
      <c r="L133" s="60"/>
      <c r="M133" s="6"/>
      <c r="N133" s="59"/>
      <c r="O133" s="3"/>
      <c r="P133" s="3"/>
      <c r="Q133" s="3"/>
      <c r="R133" s="3"/>
      <c r="S133" s="3"/>
      <c r="T133" s="3"/>
      <c r="U133" s="61"/>
      <c r="V133" s="3"/>
      <c r="W133" s="3"/>
      <c r="X133" s="3"/>
      <c r="Y133" s="3"/>
      <c r="Z133" s="3"/>
      <c r="AA133" s="2"/>
      <c r="AB133" s="78"/>
      <c r="AC133" s="77"/>
    </row>
    <row r="134" spans="1:29" s="58" customFormat="1" ht="15">
      <c r="A134" s="177" t="s">
        <v>122</v>
      </c>
      <c r="B134" s="188">
        <f>'Open Int.'!E134</f>
        <v>2187250</v>
      </c>
      <c r="C134" s="189">
        <f>'Open Int.'!F134</f>
        <v>203125</v>
      </c>
      <c r="D134" s="190">
        <f>'Open Int.'!H134</f>
        <v>238875</v>
      </c>
      <c r="E134" s="329">
        <f>'Open Int.'!I134</f>
        <v>45500</v>
      </c>
      <c r="F134" s="191">
        <f>IF('Open Int.'!E134=0,0,'Open Int.'!H134/'Open Int.'!E134)</f>
        <v>0.10921248142644874</v>
      </c>
      <c r="G134" s="155">
        <v>0.09746109746109746</v>
      </c>
      <c r="H134" s="170">
        <f t="shared" si="4"/>
        <v>0.12057512455204963</v>
      </c>
      <c r="I134" s="185">
        <f>IF(Volume!D134=0,0,Volume!F134/Volume!D134)</f>
        <v>0.1348973607038123</v>
      </c>
      <c r="J134" s="176">
        <v>0.07525083612040134</v>
      </c>
      <c r="K134" s="170">
        <f t="shared" si="5"/>
        <v>0.7926360377973278</v>
      </c>
      <c r="L134" s="60"/>
      <c r="M134" s="6"/>
      <c r="N134" s="59"/>
      <c r="O134" s="3"/>
      <c r="P134" s="3"/>
      <c r="Q134" s="3"/>
      <c r="R134" s="3"/>
      <c r="S134" s="3"/>
      <c r="T134" s="3"/>
      <c r="U134" s="61"/>
      <c r="V134" s="3"/>
      <c r="W134" s="3"/>
      <c r="X134" s="3"/>
      <c r="Y134" s="3"/>
      <c r="Z134" s="3"/>
      <c r="AA134" s="2"/>
      <c r="AB134" s="78"/>
      <c r="AC134" s="77"/>
    </row>
    <row r="135" spans="1:29" s="58" customFormat="1" ht="15">
      <c r="A135" s="177" t="s">
        <v>36</v>
      </c>
      <c r="B135" s="188">
        <f>'Open Int.'!E135</f>
        <v>143325</v>
      </c>
      <c r="C135" s="189">
        <f>'Open Int.'!F135</f>
        <v>27900</v>
      </c>
      <c r="D135" s="190">
        <f>'Open Int.'!H135</f>
        <v>41850</v>
      </c>
      <c r="E135" s="329">
        <f>'Open Int.'!I135</f>
        <v>6525</v>
      </c>
      <c r="F135" s="191">
        <f>IF('Open Int.'!E135=0,0,'Open Int.'!H135/'Open Int.'!E135)</f>
        <v>0.29199372056514916</v>
      </c>
      <c r="G135" s="155">
        <v>0.3060428849902534</v>
      </c>
      <c r="H135" s="170">
        <f t="shared" si="4"/>
        <v>-0.0459058684718374</v>
      </c>
      <c r="I135" s="185">
        <f>IF(Volume!D135=0,0,Volume!F135/Volume!D135)</f>
        <v>0.14453125</v>
      </c>
      <c r="J135" s="176">
        <v>0.03546099290780142</v>
      </c>
      <c r="K135" s="170">
        <f t="shared" si="5"/>
        <v>3.07578125</v>
      </c>
      <c r="L135" s="60"/>
      <c r="M135" s="6"/>
      <c r="N135" s="59"/>
      <c r="O135" s="3"/>
      <c r="P135" s="3"/>
      <c r="Q135" s="3"/>
      <c r="R135" s="3"/>
      <c r="S135" s="3"/>
      <c r="T135" s="3"/>
      <c r="U135" s="61"/>
      <c r="V135" s="3"/>
      <c r="W135" s="3"/>
      <c r="X135" s="3"/>
      <c r="Y135" s="3"/>
      <c r="Z135" s="3"/>
      <c r="AA135" s="2"/>
      <c r="AB135" s="78"/>
      <c r="AC135" s="77"/>
    </row>
    <row r="136" spans="1:29" s="58" customFormat="1" ht="15">
      <c r="A136" s="177" t="s">
        <v>172</v>
      </c>
      <c r="B136" s="188">
        <f>'Open Int.'!E136</f>
        <v>70350</v>
      </c>
      <c r="C136" s="189">
        <f>'Open Int.'!F136</f>
        <v>11550</v>
      </c>
      <c r="D136" s="190">
        <f>'Open Int.'!H136</f>
        <v>3150</v>
      </c>
      <c r="E136" s="329">
        <f>'Open Int.'!I136</f>
        <v>1050</v>
      </c>
      <c r="F136" s="191">
        <f>IF('Open Int.'!E136=0,0,'Open Int.'!H136/'Open Int.'!E136)</f>
        <v>0.04477611940298507</v>
      </c>
      <c r="G136" s="155">
        <v>0.03571428571428571</v>
      </c>
      <c r="H136" s="170">
        <f t="shared" si="4"/>
        <v>0.2537313432835821</v>
      </c>
      <c r="I136" s="185">
        <f>IF(Volume!D136=0,0,Volume!F136/Volume!D136)</f>
        <v>0.058823529411764705</v>
      </c>
      <c r="J136" s="176">
        <v>0.08333333333333333</v>
      </c>
      <c r="K136" s="170">
        <f t="shared" si="5"/>
        <v>-0.2941176470588235</v>
      </c>
      <c r="L136" s="60"/>
      <c r="M136" s="6"/>
      <c r="N136" s="59"/>
      <c r="O136" s="3"/>
      <c r="P136" s="3"/>
      <c r="Q136" s="3"/>
      <c r="R136" s="3"/>
      <c r="S136" s="3"/>
      <c r="T136" s="3"/>
      <c r="U136" s="61"/>
      <c r="V136" s="3"/>
      <c r="W136" s="3"/>
      <c r="X136" s="3"/>
      <c r="Y136" s="3"/>
      <c r="Z136" s="3"/>
      <c r="AA136" s="2"/>
      <c r="AB136" s="78"/>
      <c r="AC136" s="77"/>
    </row>
    <row r="137" spans="1:29" s="58" customFormat="1" ht="15">
      <c r="A137" s="177" t="s">
        <v>80</v>
      </c>
      <c r="B137" s="188">
        <f>'Open Int.'!E137</f>
        <v>14400</v>
      </c>
      <c r="C137" s="189">
        <f>'Open Int.'!F137</f>
        <v>1200</v>
      </c>
      <c r="D137" s="190">
        <f>'Open Int.'!H137</f>
        <v>0</v>
      </c>
      <c r="E137" s="329">
        <f>'Open Int.'!I137</f>
        <v>0</v>
      </c>
      <c r="F137" s="191">
        <f>IF('Open Int.'!E137=0,0,'Open Int.'!H137/'Open Int.'!E137)</f>
        <v>0</v>
      </c>
      <c r="G137" s="155">
        <v>0</v>
      </c>
      <c r="H137" s="170">
        <f t="shared" si="4"/>
        <v>0</v>
      </c>
      <c r="I137" s="185">
        <f>IF(Volume!D137=0,0,Volume!F137/Volume!D137)</f>
        <v>0</v>
      </c>
      <c r="J137" s="176">
        <v>0</v>
      </c>
      <c r="K137" s="170">
        <f t="shared" si="5"/>
        <v>0</v>
      </c>
      <c r="L137" s="60"/>
      <c r="M137" s="6"/>
      <c r="N137" s="59"/>
      <c r="O137" s="3"/>
      <c r="P137" s="3"/>
      <c r="Q137" s="3"/>
      <c r="R137" s="3"/>
      <c r="S137" s="3"/>
      <c r="T137" s="3"/>
      <c r="U137" s="61"/>
      <c r="V137" s="3"/>
      <c r="W137" s="3"/>
      <c r="X137" s="3"/>
      <c r="Y137" s="3"/>
      <c r="Z137" s="3"/>
      <c r="AA137" s="2"/>
      <c r="AB137" s="78"/>
      <c r="AC137" s="77"/>
    </row>
    <row r="138" spans="1:29" s="58" customFormat="1" ht="15">
      <c r="A138" s="177" t="s">
        <v>412</v>
      </c>
      <c r="B138" s="188">
        <f>'Open Int.'!E138</f>
        <v>0</v>
      </c>
      <c r="C138" s="189">
        <f>'Open Int.'!F138</f>
        <v>0</v>
      </c>
      <c r="D138" s="190">
        <f>'Open Int.'!H138</f>
        <v>0</v>
      </c>
      <c r="E138" s="329">
        <f>'Open Int.'!I138</f>
        <v>0</v>
      </c>
      <c r="F138" s="191">
        <f>IF('Open Int.'!E138=0,0,'Open Int.'!H138/'Open Int.'!E138)</f>
        <v>0</v>
      </c>
      <c r="G138" s="155">
        <v>0</v>
      </c>
      <c r="H138" s="170">
        <f t="shared" si="4"/>
        <v>0</v>
      </c>
      <c r="I138" s="185">
        <f>IF(Volume!D138=0,0,Volume!F138/Volume!D138)</f>
        <v>0</v>
      </c>
      <c r="J138" s="176">
        <v>0</v>
      </c>
      <c r="K138" s="170">
        <f t="shared" si="5"/>
        <v>0</v>
      </c>
      <c r="L138" s="60"/>
      <c r="M138" s="6"/>
      <c r="N138" s="59"/>
      <c r="O138" s="3"/>
      <c r="P138" s="3"/>
      <c r="Q138" s="3"/>
      <c r="R138" s="3"/>
      <c r="S138" s="3"/>
      <c r="T138" s="3"/>
      <c r="U138" s="61"/>
      <c r="V138" s="3"/>
      <c r="W138" s="3"/>
      <c r="X138" s="3"/>
      <c r="Y138" s="3"/>
      <c r="Z138" s="3"/>
      <c r="AA138" s="2"/>
      <c r="AB138" s="78"/>
      <c r="AC138" s="77"/>
    </row>
    <row r="139" spans="1:29" s="58" customFormat="1" ht="15">
      <c r="A139" s="177" t="s">
        <v>272</v>
      </c>
      <c r="B139" s="188">
        <f>'Open Int.'!E139</f>
        <v>27300</v>
      </c>
      <c r="C139" s="189">
        <f>'Open Int.'!F139</f>
        <v>8400</v>
      </c>
      <c r="D139" s="190">
        <f>'Open Int.'!H139</f>
        <v>2800</v>
      </c>
      <c r="E139" s="329">
        <f>'Open Int.'!I139</f>
        <v>700</v>
      </c>
      <c r="F139" s="191">
        <f>IF('Open Int.'!E139=0,0,'Open Int.'!H139/'Open Int.'!E139)</f>
        <v>0.10256410256410256</v>
      </c>
      <c r="G139" s="155">
        <v>0.1111111111111111</v>
      </c>
      <c r="H139" s="170">
        <f t="shared" si="4"/>
        <v>-0.0769230769230769</v>
      </c>
      <c r="I139" s="185">
        <f>IF(Volume!D139=0,0,Volume!F139/Volume!D139)</f>
        <v>0.045454545454545456</v>
      </c>
      <c r="J139" s="176">
        <v>0.1</v>
      </c>
      <c r="K139" s="170">
        <f t="shared" si="5"/>
        <v>-0.5454545454545454</v>
      </c>
      <c r="L139" s="60"/>
      <c r="M139" s="6"/>
      <c r="N139" s="59"/>
      <c r="O139" s="3"/>
      <c r="P139" s="3"/>
      <c r="Q139" s="3"/>
      <c r="R139" s="3"/>
      <c r="S139" s="3"/>
      <c r="T139" s="3"/>
      <c r="U139" s="61"/>
      <c r="V139" s="3"/>
      <c r="W139" s="3"/>
      <c r="X139" s="3"/>
      <c r="Y139" s="3"/>
      <c r="Z139" s="3"/>
      <c r="AA139" s="2"/>
      <c r="AB139" s="78"/>
      <c r="AC139" s="77"/>
    </row>
    <row r="140" spans="1:29" s="58" customFormat="1" ht="15">
      <c r="A140" s="177" t="s">
        <v>413</v>
      </c>
      <c r="B140" s="188">
        <f>'Open Int.'!E140</f>
        <v>500</v>
      </c>
      <c r="C140" s="189">
        <f>'Open Int.'!F140</f>
        <v>0</v>
      </c>
      <c r="D140" s="190">
        <f>'Open Int.'!H140</f>
        <v>0</v>
      </c>
      <c r="E140" s="329">
        <f>'Open Int.'!I140</f>
        <v>0</v>
      </c>
      <c r="F140" s="191">
        <f>IF('Open Int.'!E140=0,0,'Open Int.'!H140/'Open Int.'!E140)</f>
        <v>0</v>
      </c>
      <c r="G140" s="155">
        <v>0</v>
      </c>
      <c r="H140" s="170">
        <f t="shared" si="4"/>
        <v>0</v>
      </c>
      <c r="I140" s="185">
        <f>IF(Volume!D140=0,0,Volume!F140/Volume!D140)</f>
        <v>0</v>
      </c>
      <c r="J140" s="176">
        <v>0</v>
      </c>
      <c r="K140" s="170">
        <f t="shared" si="5"/>
        <v>0</v>
      </c>
      <c r="L140" s="60"/>
      <c r="M140" s="6"/>
      <c r="N140" s="59"/>
      <c r="O140" s="3"/>
      <c r="P140" s="3"/>
      <c r="Q140" s="3"/>
      <c r="R140" s="3"/>
      <c r="S140" s="3"/>
      <c r="T140" s="3"/>
      <c r="U140" s="61"/>
      <c r="V140" s="3"/>
      <c r="W140" s="3"/>
      <c r="X140" s="3"/>
      <c r="Y140" s="3"/>
      <c r="Z140" s="3"/>
      <c r="AA140" s="2"/>
      <c r="AB140" s="78"/>
      <c r="AC140" s="77"/>
    </row>
    <row r="141" spans="1:29" s="58" customFormat="1" ht="15">
      <c r="A141" s="177" t="s">
        <v>222</v>
      </c>
      <c r="B141" s="188">
        <f>'Open Int.'!E141</f>
        <v>6500</v>
      </c>
      <c r="C141" s="189">
        <f>'Open Int.'!F141</f>
        <v>5200</v>
      </c>
      <c r="D141" s="190">
        <f>'Open Int.'!H141</f>
        <v>0</v>
      </c>
      <c r="E141" s="329">
        <f>'Open Int.'!I141</f>
        <v>0</v>
      </c>
      <c r="F141" s="191">
        <f>IF('Open Int.'!E141=0,0,'Open Int.'!H141/'Open Int.'!E141)</f>
        <v>0</v>
      </c>
      <c r="G141" s="155">
        <v>0</v>
      </c>
      <c r="H141" s="170">
        <f t="shared" si="4"/>
        <v>0</v>
      </c>
      <c r="I141" s="185">
        <f>IF(Volume!D141=0,0,Volume!F141/Volume!D141)</f>
        <v>0</v>
      </c>
      <c r="J141" s="176">
        <v>0</v>
      </c>
      <c r="K141" s="170">
        <f t="shared" si="5"/>
        <v>0</v>
      </c>
      <c r="L141" s="60"/>
      <c r="M141" s="6"/>
      <c r="N141" s="59"/>
      <c r="O141" s="3"/>
      <c r="P141" s="3"/>
      <c r="Q141" s="3"/>
      <c r="R141" s="3"/>
      <c r="S141" s="3"/>
      <c r="T141" s="3"/>
      <c r="U141" s="61"/>
      <c r="V141" s="3"/>
      <c r="W141" s="3"/>
      <c r="X141" s="3"/>
      <c r="Y141" s="3"/>
      <c r="Z141" s="3"/>
      <c r="AA141" s="2"/>
      <c r="AB141" s="78"/>
      <c r="AC141" s="77"/>
    </row>
    <row r="142" spans="1:29" s="58" customFormat="1" ht="15">
      <c r="A142" s="177" t="s">
        <v>414</v>
      </c>
      <c r="B142" s="188">
        <f>'Open Int.'!E142</f>
        <v>0</v>
      </c>
      <c r="C142" s="189">
        <f>'Open Int.'!F142</f>
        <v>0</v>
      </c>
      <c r="D142" s="190">
        <f>'Open Int.'!H142</f>
        <v>0</v>
      </c>
      <c r="E142" s="329">
        <f>'Open Int.'!I142</f>
        <v>0</v>
      </c>
      <c r="F142" s="191">
        <f>IF('Open Int.'!E142=0,0,'Open Int.'!H142/'Open Int.'!E142)</f>
        <v>0</v>
      </c>
      <c r="G142" s="155">
        <v>0</v>
      </c>
      <c r="H142" s="170">
        <f t="shared" si="4"/>
        <v>0</v>
      </c>
      <c r="I142" s="185">
        <f>IF(Volume!D142=0,0,Volume!F142/Volume!D142)</f>
        <v>0</v>
      </c>
      <c r="J142" s="176">
        <v>0</v>
      </c>
      <c r="K142" s="170">
        <f t="shared" si="5"/>
        <v>0</v>
      </c>
      <c r="L142" s="60"/>
      <c r="M142" s="6"/>
      <c r="N142" s="59"/>
      <c r="O142" s="3"/>
      <c r="P142" s="3"/>
      <c r="Q142" s="3"/>
      <c r="R142" s="3"/>
      <c r="S142" s="3"/>
      <c r="T142" s="3"/>
      <c r="U142" s="61"/>
      <c r="V142" s="3"/>
      <c r="W142" s="3"/>
      <c r="X142" s="3"/>
      <c r="Y142" s="3"/>
      <c r="Z142" s="3"/>
      <c r="AA142" s="2"/>
      <c r="AB142" s="78"/>
      <c r="AC142" s="77"/>
    </row>
    <row r="143" spans="1:29" s="58" customFormat="1" ht="15">
      <c r="A143" s="177" t="s">
        <v>415</v>
      </c>
      <c r="B143" s="188">
        <f>'Open Int.'!E143</f>
        <v>3357200</v>
      </c>
      <c r="C143" s="189">
        <f>'Open Int.'!F143</f>
        <v>541200</v>
      </c>
      <c r="D143" s="190">
        <f>'Open Int.'!H143</f>
        <v>404800</v>
      </c>
      <c r="E143" s="329">
        <f>'Open Int.'!I143</f>
        <v>105600</v>
      </c>
      <c r="F143" s="191">
        <f>IF('Open Int.'!E143=0,0,'Open Int.'!H143/'Open Int.'!E143)</f>
        <v>0.12057667103538663</v>
      </c>
      <c r="G143" s="155">
        <v>0.10625</v>
      </c>
      <c r="H143" s="170">
        <f t="shared" si="4"/>
        <v>0.13483925680363895</v>
      </c>
      <c r="I143" s="185">
        <f>IF(Volume!D143=0,0,Volume!F143/Volume!D143)</f>
        <v>0.12562814070351758</v>
      </c>
      <c r="J143" s="176">
        <v>0.10869565217391304</v>
      </c>
      <c r="K143" s="170">
        <f t="shared" si="5"/>
        <v>0.15577889447236173</v>
      </c>
      <c r="L143" s="60"/>
      <c r="M143" s="6"/>
      <c r="N143" s="59"/>
      <c r="O143" s="3"/>
      <c r="P143" s="3"/>
      <c r="Q143" s="3"/>
      <c r="R143" s="3"/>
      <c r="S143" s="3"/>
      <c r="T143" s="3"/>
      <c r="U143" s="61"/>
      <c r="V143" s="3"/>
      <c r="W143" s="3"/>
      <c r="X143" s="3"/>
      <c r="Y143" s="3"/>
      <c r="Z143" s="3"/>
      <c r="AA143" s="2"/>
      <c r="AB143" s="78"/>
      <c r="AC143" s="77"/>
    </row>
    <row r="144" spans="1:29" s="58" customFormat="1" ht="15">
      <c r="A144" s="177" t="s">
        <v>388</v>
      </c>
      <c r="B144" s="188">
        <f>'Open Int.'!E144</f>
        <v>559200</v>
      </c>
      <c r="C144" s="189">
        <f>'Open Int.'!F144</f>
        <v>134400</v>
      </c>
      <c r="D144" s="190">
        <f>'Open Int.'!H144</f>
        <v>57600</v>
      </c>
      <c r="E144" s="329">
        <f>'Open Int.'!I144</f>
        <v>12000</v>
      </c>
      <c r="F144" s="191">
        <f>IF('Open Int.'!E144=0,0,'Open Int.'!H144/'Open Int.'!E144)</f>
        <v>0.10300429184549356</v>
      </c>
      <c r="G144" s="155">
        <v>0.10734463276836158</v>
      </c>
      <c r="H144" s="170">
        <f t="shared" si="4"/>
        <v>-0.04043370228145468</v>
      </c>
      <c r="I144" s="185">
        <f>IF(Volume!D144=0,0,Volume!F144/Volume!D144)</f>
        <v>0.06936416184971098</v>
      </c>
      <c r="J144" s="176">
        <v>0.06687898089171974</v>
      </c>
      <c r="K144" s="170">
        <f t="shared" si="5"/>
        <v>0.03715937241948794</v>
      </c>
      <c r="L144" s="60"/>
      <c r="M144" s="6"/>
      <c r="N144" s="59"/>
      <c r="O144" s="3"/>
      <c r="P144" s="3"/>
      <c r="Q144" s="3"/>
      <c r="R144" s="3"/>
      <c r="S144" s="3"/>
      <c r="T144" s="3"/>
      <c r="U144" s="61"/>
      <c r="V144" s="3"/>
      <c r="W144" s="3"/>
      <c r="X144" s="3"/>
      <c r="Y144" s="3"/>
      <c r="Z144" s="3"/>
      <c r="AA144" s="2"/>
      <c r="AB144" s="78"/>
      <c r="AC144" s="77"/>
    </row>
    <row r="145" spans="1:29" s="58" customFormat="1" ht="15">
      <c r="A145" s="177" t="s">
        <v>81</v>
      </c>
      <c r="B145" s="188">
        <f>'Open Int.'!E145</f>
        <v>2400</v>
      </c>
      <c r="C145" s="189">
        <f>'Open Int.'!F145</f>
        <v>600</v>
      </c>
      <c r="D145" s="190">
        <f>'Open Int.'!H145</f>
        <v>0</v>
      </c>
      <c r="E145" s="329">
        <f>'Open Int.'!I145</f>
        <v>0</v>
      </c>
      <c r="F145" s="191">
        <f>IF('Open Int.'!E145=0,0,'Open Int.'!H145/'Open Int.'!E145)</f>
        <v>0</v>
      </c>
      <c r="G145" s="155">
        <v>0</v>
      </c>
      <c r="H145" s="170">
        <f t="shared" si="4"/>
        <v>0</v>
      </c>
      <c r="I145" s="185">
        <f>IF(Volume!D145=0,0,Volume!F145/Volume!D145)</f>
        <v>0</v>
      </c>
      <c r="J145" s="176">
        <v>0</v>
      </c>
      <c r="K145" s="170">
        <f t="shared" si="5"/>
        <v>0</v>
      </c>
      <c r="L145" s="60"/>
      <c r="M145" s="6"/>
      <c r="N145" s="59"/>
      <c r="O145" s="3"/>
      <c r="P145" s="3"/>
      <c r="Q145" s="3"/>
      <c r="R145" s="3"/>
      <c r="S145" s="3"/>
      <c r="T145" s="3"/>
      <c r="U145" s="61"/>
      <c r="V145" s="3"/>
      <c r="W145" s="3"/>
      <c r="X145" s="3"/>
      <c r="Y145" s="3"/>
      <c r="Z145" s="3"/>
      <c r="AA145" s="2"/>
      <c r="AB145" s="78"/>
      <c r="AC145" s="77"/>
    </row>
    <row r="146" spans="1:29" s="58" customFormat="1" ht="15">
      <c r="A146" s="177" t="s">
        <v>223</v>
      </c>
      <c r="B146" s="188">
        <f>'Open Int.'!E146</f>
        <v>154000</v>
      </c>
      <c r="C146" s="189">
        <f>'Open Int.'!F146</f>
        <v>18200</v>
      </c>
      <c r="D146" s="190">
        <f>'Open Int.'!H146</f>
        <v>11200</v>
      </c>
      <c r="E146" s="329">
        <f>'Open Int.'!I146</f>
        <v>1400</v>
      </c>
      <c r="F146" s="191">
        <f>IF('Open Int.'!E146=0,0,'Open Int.'!H146/'Open Int.'!E146)</f>
        <v>0.07272727272727272</v>
      </c>
      <c r="G146" s="155">
        <v>0.07216494845360824</v>
      </c>
      <c r="H146" s="170">
        <f t="shared" si="4"/>
        <v>0.007792207792207836</v>
      </c>
      <c r="I146" s="185">
        <f>IF(Volume!D146=0,0,Volume!F146/Volume!D146)</f>
        <v>0.03225806451612903</v>
      </c>
      <c r="J146" s="176">
        <v>0.18181818181818182</v>
      </c>
      <c r="K146" s="170">
        <f t="shared" si="5"/>
        <v>-0.8225806451612904</v>
      </c>
      <c r="L146" s="60"/>
      <c r="M146" s="6"/>
      <c r="N146" s="59"/>
      <c r="O146" s="3"/>
      <c r="P146" s="3"/>
      <c r="Q146" s="3"/>
      <c r="R146" s="3"/>
      <c r="S146" s="3"/>
      <c r="T146" s="3"/>
      <c r="U146" s="61"/>
      <c r="V146" s="3"/>
      <c r="W146" s="3"/>
      <c r="X146" s="3"/>
      <c r="Y146" s="3"/>
      <c r="Z146" s="3"/>
      <c r="AA146" s="2"/>
      <c r="AB146" s="78"/>
      <c r="AC146" s="77"/>
    </row>
    <row r="147" spans="1:27" s="7" customFormat="1" ht="15">
      <c r="A147" s="177" t="s">
        <v>294</v>
      </c>
      <c r="B147" s="188">
        <f>'Open Int.'!E147</f>
        <v>288200</v>
      </c>
      <c r="C147" s="189">
        <f>'Open Int.'!F147</f>
        <v>2200</v>
      </c>
      <c r="D147" s="190">
        <f>'Open Int.'!H147</f>
        <v>24200</v>
      </c>
      <c r="E147" s="329">
        <f>'Open Int.'!I147</f>
        <v>2200</v>
      </c>
      <c r="F147" s="191">
        <f>IF('Open Int.'!E147=0,0,'Open Int.'!H147/'Open Int.'!E147)</f>
        <v>0.08396946564885496</v>
      </c>
      <c r="G147" s="155">
        <v>0.07692307692307693</v>
      </c>
      <c r="H147" s="170">
        <f t="shared" si="4"/>
        <v>0.09160305343511446</v>
      </c>
      <c r="I147" s="185">
        <f>IF(Volume!D147=0,0,Volume!F147/Volume!D147)</f>
        <v>0.03571428571428571</v>
      </c>
      <c r="J147" s="176">
        <v>0</v>
      </c>
      <c r="K147" s="170">
        <f t="shared" si="5"/>
        <v>0</v>
      </c>
      <c r="L147" s="60"/>
      <c r="M147" s="6"/>
      <c r="N147" s="59"/>
      <c r="O147" s="3"/>
      <c r="P147" s="3"/>
      <c r="Q147" s="3"/>
      <c r="R147" s="3"/>
      <c r="S147" s="3"/>
      <c r="T147" s="3"/>
      <c r="U147" s="61"/>
      <c r="V147" s="3"/>
      <c r="W147" s="3"/>
      <c r="X147" s="3"/>
      <c r="Y147" s="3"/>
      <c r="Z147" s="3"/>
      <c r="AA147" s="2"/>
    </row>
    <row r="148" spans="1:27" s="7" customFormat="1" ht="15">
      <c r="A148" s="177" t="s">
        <v>224</v>
      </c>
      <c r="B148" s="188">
        <f>'Open Int.'!E148</f>
        <v>124500</v>
      </c>
      <c r="C148" s="189">
        <f>'Open Int.'!F148</f>
        <v>55500</v>
      </c>
      <c r="D148" s="190">
        <f>'Open Int.'!H148</f>
        <v>7500</v>
      </c>
      <c r="E148" s="329">
        <f>'Open Int.'!I148</f>
        <v>7500</v>
      </c>
      <c r="F148" s="191">
        <f>IF('Open Int.'!E148=0,0,'Open Int.'!H148/'Open Int.'!E148)</f>
        <v>0.060240963855421686</v>
      </c>
      <c r="G148" s="155">
        <v>0</v>
      </c>
      <c r="H148" s="170">
        <f t="shared" si="4"/>
        <v>0</v>
      </c>
      <c r="I148" s="185">
        <f>IF(Volume!D148=0,0,Volume!F148/Volume!D148)</f>
        <v>0.09090909090909091</v>
      </c>
      <c r="J148" s="176">
        <v>0</v>
      </c>
      <c r="K148" s="170">
        <f t="shared" si="5"/>
        <v>0</v>
      </c>
      <c r="L148" s="60"/>
      <c r="M148" s="6"/>
      <c r="N148" s="59"/>
      <c r="O148" s="3"/>
      <c r="P148" s="3"/>
      <c r="Q148" s="3"/>
      <c r="R148" s="3"/>
      <c r="S148" s="3"/>
      <c r="T148" s="3"/>
      <c r="U148" s="61"/>
      <c r="V148" s="3"/>
      <c r="W148" s="3"/>
      <c r="X148" s="3"/>
      <c r="Y148" s="3"/>
      <c r="Z148" s="3"/>
      <c r="AA148" s="2"/>
    </row>
    <row r="149" spans="1:27" s="7" customFormat="1" ht="15">
      <c r="A149" s="177" t="s">
        <v>416</v>
      </c>
      <c r="B149" s="188">
        <f>'Open Int.'!E149</f>
        <v>0</v>
      </c>
      <c r="C149" s="189">
        <f>'Open Int.'!F149</f>
        <v>0</v>
      </c>
      <c r="D149" s="190">
        <f>'Open Int.'!H149</f>
        <v>0</v>
      </c>
      <c r="E149" s="329">
        <f>'Open Int.'!I149</f>
        <v>0</v>
      </c>
      <c r="F149" s="191">
        <f>IF('Open Int.'!E149=0,0,'Open Int.'!H149/'Open Int.'!E149)</f>
        <v>0</v>
      </c>
      <c r="G149" s="155">
        <v>0</v>
      </c>
      <c r="H149" s="170">
        <f t="shared" si="4"/>
        <v>0</v>
      </c>
      <c r="I149" s="185">
        <f>IF(Volume!D149=0,0,Volume!F149/Volume!D149)</f>
        <v>0</v>
      </c>
      <c r="J149" s="176">
        <v>0</v>
      </c>
      <c r="K149" s="170">
        <f t="shared" si="5"/>
        <v>0</v>
      </c>
      <c r="L149" s="60"/>
      <c r="M149" s="6"/>
      <c r="N149" s="59"/>
      <c r="O149" s="3"/>
      <c r="P149" s="3"/>
      <c r="Q149" s="3"/>
      <c r="R149" s="3"/>
      <c r="S149" s="3"/>
      <c r="T149" s="3"/>
      <c r="U149" s="61"/>
      <c r="V149" s="3"/>
      <c r="W149" s="3"/>
      <c r="X149" s="3"/>
      <c r="Y149" s="3"/>
      <c r="Z149" s="3"/>
      <c r="AA149" s="2"/>
    </row>
    <row r="150" spans="1:27" s="7" customFormat="1" ht="15">
      <c r="A150" s="177" t="s">
        <v>225</v>
      </c>
      <c r="B150" s="188">
        <f>'Open Int.'!E150</f>
        <v>602400</v>
      </c>
      <c r="C150" s="189">
        <f>'Open Int.'!F150</f>
        <v>20000</v>
      </c>
      <c r="D150" s="190">
        <f>'Open Int.'!H150</f>
        <v>91200</v>
      </c>
      <c r="E150" s="329">
        <f>'Open Int.'!I150</f>
        <v>23200</v>
      </c>
      <c r="F150" s="191">
        <f>IF('Open Int.'!E150=0,0,'Open Int.'!H150/'Open Int.'!E150)</f>
        <v>0.15139442231075698</v>
      </c>
      <c r="G150" s="155">
        <v>0.11675824175824176</v>
      </c>
      <c r="H150" s="170">
        <f t="shared" si="4"/>
        <v>0.29664869932036564</v>
      </c>
      <c r="I150" s="185">
        <f>IF(Volume!D150=0,0,Volume!F150/Volume!D150)</f>
        <v>0.09974424552429667</v>
      </c>
      <c r="J150" s="176">
        <v>0.07444168734491315</v>
      </c>
      <c r="K150" s="170">
        <f t="shared" si="5"/>
        <v>0.3398976982097187</v>
      </c>
      <c r="L150" s="60"/>
      <c r="M150" s="6"/>
      <c r="N150" s="59"/>
      <c r="O150" s="3"/>
      <c r="P150" s="3"/>
      <c r="Q150" s="3"/>
      <c r="R150" s="3"/>
      <c r="S150" s="3"/>
      <c r="T150" s="3"/>
      <c r="U150" s="61"/>
      <c r="V150" s="3"/>
      <c r="W150" s="3"/>
      <c r="X150" s="3"/>
      <c r="Y150" s="3"/>
      <c r="Z150" s="3"/>
      <c r="AA150" s="2"/>
    </row>
    <row r="151" spans="1:27" s="7" customFormat="1" ht="15">
      <c r="A151" s="177" t="s">
        <v>232</v>
      </c>
      <c r="B151" s="188">
        <f>'Open Int.'!E151</f>
        <v>2082500</v>
      </c>
      <c r="C151" s="189">
        <f>'Open Int.'!F151</f>
        <v>451500</v>
      </c>
      <c r="D151" s="190">
        <f>'Open Int.'!H151</f>
        <v>249900</v>
      </c>
      <c r="E151" s="329">
        <f>'Open Int.'!I151</f>
        <v>44100</v>
      </c>
      <c r="F151" s="191">
        <f>IF('Open Int.'!E151=0,0,'Open Int.'!H151/'Open Int.'!E151)</f>
        <v>0.12</v>
      </c>
      <c r="G151" s="155">
        <v>0.12618025751072962</v>
      </c>
      <c r="H151" s="170">
        <f t="shared" si="4"/>
        <v>-0.04897959183673474</v>
      </c>
      <c r="I151" s="185">
        <f>IF(Volume!D151=0,0,Volume!F151/Volume!D151)</f>
        <v>0.0969962453066333</v>
      </c>
      <c r="J151" s="176">
        <v>0.12418300653594772</v>
      </c>
      <c r="K151" s="170">
        <f t="shared" si="5"/>
        <v>-0.21892497200447925</v>
      </c>
      <c r="L151" s="60"/>
      <c r="M151" s="6"/>
      <c r="N151" s="59"/>
      <c r="O151" s="3"/>
      <c r="P151" s="3"/>
      <c r="Q151" s="3"/>
      <c r="R151" s="3"/>
      <c r="S151" s="3"/>
      <c r="T151" s="3"/>
      <c r="U151" s="61"/>
      <c r="V151" s="3"/>
      <c r="W151" s="3"/>
      <c r="X151" s="3"/>
      <c r="Y151" s="3"/>
      <c r="Z151" s="3"/>
      <c r="AA151" s="2"/>
    </row>
    <row r="152" spans="1:27" s="7" customFormat="1" ht="15">
      <c r="A152" s="177" t="s">
        <v>98</v>
      </c>
      <c r="B152" s="188">
        <f>'Open Int.'!E152</f>
        <v>581900</v>
      </c>
      <c r="C152" s="189">
        <f>'Open Int.'!F152</f>
        <v>69850</v>
      </c>
      <c r="D152" s="190">
        <f>'Open Int.'!H152</f>
        <v>28050</v>
      </c>
      <c r="E152" s="329">
        <f>'Open Int.'!I152</f>
        <v>3300</v>
      </c>
      <c r="F152" s="191">
        <f>IF('Open Int.'!E152=0,0,'Open Int.'!H152/'Open Int.'!E152)</f>
        <v>0.048204158790170135</v>
      </c>
      <c r="G152" s="155">
        <v>0.04833512352309345</v>
      </c>
      <c r="H152" s="170">
        <f t="shared" si="4"/>
        <v>-0.0027095148078135046</v>
      </c>
      <c r="I152" s="185">
        <f>IF(Volume!D152=0,0,Volume!F152/Volume!D152)</f>
        <v>0.02004008016032064</v>
      </c>
      <c r="J152" s="176">
        <v>0.020618556701030927</v>
      </c>
      <c r="K152" s="170">
        <f t="shared" si="5"/>
        <v>-0.02805611222444892</v>
      </c>
      <c r="L152" s="60"/>
      <c r="M152" s="6"/>
      <c r="N152" s="59"/>
      <c r="O152" s="3"/>
      <c r="P152" s="3"/>
      <c r="Q152" s="3"/>
      <c r="R152" s="3"/>
      <c r="S152" s="3"/>
      <c r="T152" s="3"/>
      <c r="U152" s="61"/>
      <c r="V152" s="3"/>
      <c r="W152" s="3"/>
      <c r="X152" s="3"/>
      <c r="Y152" s="3"/>
      <c r="Z152" s="3"/>
      <c r="AA152" s="2"/>
    </row>
    <row r="153" spans="1:27" s="7" customFormat="1" ht="15">
      <c r="A153" s="177" t="s">
        <v>149</v>
      </c>
      <c r="B153" s="188">
        <f>'Open Int.'!E153</f>
        <v>721600</v>
      </c>
      <c r="C153" s="189">
        <f>'Open Int.'!F153</f>
        <v>164450</v>
      </c>
      <c r="D153" s="190">
        <f>'Open Int.'!H153</f>
        <v>122100</v>
      </c>
      <c r="E153" s="329">
        <f>'Open Int.'!I153</f>
        <v>15950</v>
      </c>
      <c r="F153" s="191">
        <f>IF('Open Int.'!E153=0,0,'Open Int.'!H153/'Open Int.'!E153)</f>
        <v>0.16920731707317074</v>
      </c>
      <c r="G153" s="155">
        <v>0.19052319842053306</v>
      </c>
      <c r="H153" s="170">
        <f t="shared" si="4"/>
        <v>-0.11188076582838355</v>
      </c>
      <c r="I153" s="185">
        <f>IF(Volume!D153=0,0,Volume!F153/Volume!D153)</f>
        <v>0.0773067331670823</v>
      </c>
      <c r="J153" s="176">
        <v>0.0684931506849315</v>
      </c>
      <c r="K153" s="170">
        <f t="shared" si="5"/>
        <v>0.12867830423940158</v>
      </c>
      <c r="L153" s="60"/>
      <c r="M153" s="6"/>
      <c r="N153" s="59"/>
      <c r="O153" s="3"/>
      <c r="P153" s="3"/>
      <c r="Q153" s="3"/>
      <c r="R153" s="3"/>
      <c r="S153" s="3"/>
      <c r="T153" s="3"/>
      <c r="U153" s="61"/>
      <c r="V153" s="3"/>
      <c r="W153" s="3"/>
      <c r="X153" s="3"/>
      <c r="Y153" s="3"/>
      <c r="Z153" s="3"/>
      <c r="AA153" s="2"/>
    </row>
    <row r="154" spans="1:29" s="58" customFormat="1" ht="15">
      <c r="A154" s="177" t="s">
        <v>201</v>
      </c>
      <c r="B154" s="188">
        <f>'Open Int.'!E154</f>
        <v>2806650</v>
      </c>
      <c r="C154" s="189">
        <f>'Open Int.'!F154</f>
        <v>587400</v>
      </c>
      <c r="D154" s="190">
        <f>'Open Int.'!H154</f>
        <v>745050</v>
      </c>
      <c r="E154" s="329">
        <f>'Open Int.'!I154</f>
        <v>124800</v>
      </c>
      <c r="F154" s="191">
        <f>IF('Open Int.'!E154=0,0,'Open Int.'!H154/'Open Int.'!E154)</f>
        <v>0.26545882101437657</v>
      </c>
      <c r="G154" s="155">
        <v>0.279486312943562</v>
      </c>
      <c r="H154" s="170">
        <f t="shared" si="4"/>
        <v>-0.05019026435122099</v>
      </c>
      <c r="I154" s="185">
        <f>IF(Volume!D154=0,0,Volume!F154/Volume!D154)</f>
        <v>0.20387680802912525</v>
      </c>
      <c r="J154" s="176">
        <v>0.19481619515500592</v>
      </c>
      <c r="K154" s="170">
        <f t="shared" si="5"/>
        <v>0.04650851982254469</v>
      </c>
      <c r="L154" s="60"/>
      <c r="M154" s="6"/>
      <c r="N154" s="59"/>
      <c r="O154" s="3"/>
      <c r="P154" s="3"/>
      <c r="Q154" s="3"/>
      <c r="R154" s="3"/>
      <c r="S154" s="3"/>
      <c r="T154" s="3"/>
      <c r="U154" s="61"/>
      <c r="V154" s="3"/>
      <c r="W154" s="3"/>
      <c r="X154" s="3"/>
      <c r="Y154" s="3"/>
      <c r="Z154" s="3"/>
      <c r="AA154" s="2"/>
      <c r="AB154" s="78"/>
      <c r="AC154" s="77"/>
    </row>
    <row r="155" spans="1:27" s="7" customFormat="1" ht="15">
      <c r="A155" s="177" t="s">
        <v>295</v>
      </c>
      <c r="B155" s="188">
        <f>'Open Int.'!E155</f>
        <v>3000</v>
      </c>
      <c r="C155" s="189">
        <f>'Open Int.'!F155</f>
        <v>1000</v>
      </c>
      <c r="D155" s="190">
        <f>'Open Int.'!H155</f>
        <v>0</v>
      </c>
      <c r="E155" s="329">
        <f>'Open Int.'!I155</f>
        <v>0</v>
      </c>
      <c r="F155" s="191">
        <f>IF('Open Int.'!E155=0,0,'Open Int.'!H155/'Open Int.'!E155)</f>
        <v>0</v>
      </c>
      <c r="G155" s="155">
        <v>0</v>
      </c>
      <c r="H155" s="170">
        <f t="shared" si="4"/>
        <v>0</v>
      </c>
      <c r="I155" s="185">
        <f>IF(Volume!D155=0,0,Volume!F155/Volume!D155)</f>
        <v>0</v>
      </c>
      <c r="J155" s="176">
        <v>0</v>
      </c>
      <c r="K155" s="170">
        <f t="shared" si="5"/>
        <v>0</v>
      </c>
      <c r="L155" s="60"/>
      <c r="M155" s="6"/>
      <c r="N155" s="59"/>
      <c r="O155" s="3"/>
      <c r="P155" s="3"/>
      <c r="Q155" s="3"/>
      <c r="R155" s="3"/>
      <c r="S155" s="3"/>
      <c r="T155" s="3"/>
      <c r="U155" s="61"/>
      <c r="V155" s="3"/>
      <c r="W155" s="3"/>
      <c r="X155" s="3"/>
      <c r="Y155" s="3"/>
      <c r="Z155" s="3"/>
      <c r="AA155" s="2"/>
    </row>
    <row r="156" spans="1:27" s="7" customFormat="1" ht="15">
      <c r="A156" s="177" t="s">
        <v>417</v>
      </c>
      <c r="B156" s="188">
        <f>'Open Int.'!E156</f>
        <v>12576850</v>
      </c>
      <c r="C156" s="189">
        <f>'Open Int.'!F156</f>
        <v>3224650</v>
      </c>
      <c r="D156" s="190">
        <f>'Open Int.'!H156</f>
        <v>1794650</v>
      </c>
      <c r="E156" s="329">
        <f>'Open Int.'!I156</f>
        <v>550550</v>
      </c>
      <c r="F156" s="191">
        <f>IF('Open Int.'!E156=0,0,'Open Int.'!H156/'Open Int.'!E156)</f>
        <v>0.1426947129050597</v>
      </c>
      <c r="G156" s="155">
        <v>0.13302752293577982</v>
      </c>
      <c r="H156" s="170">
        <f t="shared" si="4"/>
        <v>0.07267060045872455</v>
      </c>
      <c r="I156" s="185">
        <f>IF(Volume!D156=0,0,Volume!F156/Volume!D156)</f>
        <v>0.14623338257016247</v>
      </c>
      <c r="J156" s="176">
        <v>0.07462686567164178</v>
      </c>
      <c r="K156" s="170">
        <f t="shared" si="5"/>
        <v>0.9595273264401772</v>
      </c>
      <c r="L156" s="60"/>
      <c r="M156" s="6"/>
      <c r="N156" s="59"/>
      <c r="O156" s="3"/>
      <c r="P156" s="3"/>
      <c r="Q156" s="3"/>
      <c r="R156" s="3"/>
      <c r="S156" s="3"/>
      <c r="T156" s="3"/>
      <c r="U156" s="61"/>
      <c r="V156" s="3"/>
      <c r="W156" s="3"/>
      <c r="X156" s="3"/>
      <c r="Y156" s="3"/>
      <c r="Z156" s="3"/>
      <c r="AA156" s="2"/>
    </row>
    <row r="157" spans="1:27" s="7" customFormat="1" ht="15">
      <c r="A157" s="177" t="s">
        <v>418</v>
      </c>
      <c r="B157" s="188">
        <f>'Open Int.'!E157</f>
        <v>6750</v>
      </c>
      <c r="C157" s="189">
        <f>'Open Int.'!F157</f>
        <v>5400</v>
      </c>
      <c r="D157" s="190">
        <f>'Open Int.'!H157</f>
        <v>450</v>
      </c>
      <c r="E157" s="329">
        <f>'Open Int.'!I157</f>
        <v>0</v>
      </c>
      <c r="F157" s="191">
        <f>IF('Open Int.'!E157=0,0,'Open Int.'!H157/'Open Int.'!E157)</f>
        <v>0.06666666666666667</v>
      </c>
      <c r="G157" s="155">
        <v>0.3333333333333333</v>
      </c>
      <c r="H157" s="170">
        <f t="shared" si="4"/>
        <v>-0.8</v>
      </c>
      <c r="I157" s="185">
        <f>IF(Volume!D157=0,0,Volume!F157/Volume!D157)</f>
        <v>0</v>
      </c>
      <c r="J157" s="176">
        <v>0</v>
      </c>
      <c r="K157" s="170">
        <f t="shared" si="5"/>
        <v>0</v>
      </c>
      <c r="L157" s="60"/>
      <c r="M157" s="6"/>
      <c r="N157" s="59"/>
      <c r="O157" s="3"/>
      <c r="P157" s="3"/>
      <c r="Q157" s="3"/>
      <c r="R157" s="3"/>
      <c r="S157" s="3"/>
      <c r="T157" s="3"/>
      <c r="U157" s="61"/>
      <c r="V157" s="3"/>
      <c r="W157" s="3"/>
      <c r="X157" s="3"/>
      <c r="Y157" s="3"/>
      <c r="Z157" s="3"/>
      <c r="AA157" s="2"/>
    </row>
    <row r="158" spans="1:29" s="58" customFormat="1" ht="15">
      <c r="A158" s="177" t="s">
        <v>214</v>
      </c>
      <c r="B158" s="188">
        <f>'Open Int.'!E158</f>
        <v>8904300</v>
      </c>
      <c r="C158" s="189">
        <f>'Open Int.'!F158</f>
        <v>1748700</v>
      </c>
      <c r="D158" s="190">
        <f>'Open Int.'!H158</f>
        <v>2127250</v>
      </c>
      <c r="E158" s="329">
        <f>'Open Int.'!I158</f>
        <v>532650</v>
      </c>
      <c r="F158" s="191">
        <f>IF('Open Int.'!E158=0,0,'Open Int.'!H158/'Open Int.'!E158)</f>
        <v>0.23890142964635064</v>
      </c>
      <c r="G158" s="155">
        <v>0.22284644194756553</v>
      </c>
      <c r="H158" s="170">
        <f t="shared" si="4"/>
        <v>0.07204507085001048</v>
      </c>
      <c r="I158" s="185">
        <f>IF(Volume!D158=0,0,Volume!F158/Volume!D158)</f>
        <v>0.35946462715105165</v>
      </c>
      <c r="J158" s="176">
        <v>0.18426103646833014</v>
      </c>
      <c r="K158" s="170">
        <f t="shared" si="5"/>
        <v>0.9508444869343532</v>
      </c>
      <c r="L158" s="60"/>
      <c r="M158" s="6"/>
      <c r="N158" s="59"/>
      <c r="O158" s="3"/>
      <c r="P158" s="3"/>
      <c r="Q158" s="3"/>
      <c r="R158" s="3"/>
      <c r="S158" s="3"/>
      <c r="T158" s="3"/>
      <c r="U158" s="61"/>
      <c r="V158" s="3"/>
      <c r="W158" s="3"/>
      <c r="X158" s="3"/>
      <c r="Y158" s="3"/>
      <c r="Z158" s="3"/>
      <c r="AA158" s="2"/>
      <c r="AB158" s="78"/>
      <c r="AC158" s="77"/>
    </row>
    <row r="159" spans="1:29" s="58" customFormat="1" ht="15">
      <c r="A159" s="177" t="s">
        <v>233</v>
      </c>
      <c r="B159" s="188">
        <f>'Open Int.'!E159</f>
        <v>3663900</v>
      </c>
      <c r="C159" s="189">
        <f>'Open Int.'!F159</f>
        <v>475200</v>
      </c>
      <c r="D159" s="190">
        <f>'Open Int.'!H159</f>
        <v>445500</v>
      </c>
      <c r="E159" s="329">
        <f>'Open Int.'!I159</f>
        <v>59400</v>
      </c>
      <c r="F159" s="191">
        <f>IF('Open Int.'!E159=0,0,'Open Int.'!H159/'Open Int.'!E159)</f>
        <v>0.12159174649963155</v>
      </c>
      <c r="G159" s="155">
        <v>0.12108382726502964</v>
      </c>
      <c r="H159" s="170">
        <f t="shared" si="4"/>
        <v>0.0041947735389150165</v>
      </c>
      <c r="I159" s="185">
        <f>IF(Volume!D159=0,0,Volume!F159/Volume!D159)</f>
        <v>0.1721132897603486</v>
      </c>
      <c r="J159" s="176">
        <v>0.06028368794326241</v>
      </c>
      <c r="K159" s="170">
        <f t="shared" si="5"/>
        <v>1.855055747789312</v>
      </c>
      <c r="L159" s="60"/>
      <c r="M159" s="6"/>
      <c r="N159" s="59"/>
      <c r="O159" s="3"/>
      <c r="P159" s="3"/>
      <c r="Q159" s="3"/>
      <c r="R159" s="3"/>
      <c r="S159" s="3"/>
      <c r="T159" s="3"/>
      <c r="U159" s="61"/>
      <c r="V159" s="3"/>
      <c r="W159" s="3"/>
      <c r="X159" s="3"/>
      <c r="Y159" s="3"/>
      <c r="Z159" s="3"/>
      <c r="AA159" s="2"/>
      <c r="AB159" s="78"/>
      <c r="AC159" s="77"/>
    </row>
    <row r="160" spans="1:29" s="58" customFormat="1" ht="15">
      <c r="A160" s="177" t="s">
        <v>202</v>
      </c>
      <c r="B160" s="188">
        <f>'Open Int.'!E160</f>
        <v>470400</v>
      </c>
      <c r="C160" s="189">
        <f>'Open Int.'!F160</f>
        <v>46200</v>
      </c>
      <c r="D160" s="190">
        <f>'Open Int.'!H160</f>
        <v>90000</v>
      </c>
      <c r="E160" s="329">
        <f>'Open Int.'!I160</f>
        <v>10800</v>
      </c>
      <c r="F160" s="191">
        <f>IF('Open Int.'!E160=0,0,'Open Int.'!H160/'Open Int.'!E160)</f>
        <v>0.1913265306122449</v>
      </c>
      <c r="G160" s="155">
        <v>0.1867043847241867</v>
      </c>
      <c r="H160" s="170">
        <f t="shared" si="4"/>
        <v>0.024756493506493414</v>
      </c>
      <c r="I160" s="185">
        <f>IF(Volume!D160=0,0,Volume!F160/Volume!D160)</f>
        <v>0.15819209039548024</v>
      </c>
      <c r="J160" s="176">
        <v>0.13909774436090225</v>
      </c>
      <c r="K160" s="170">
        <f t="shared" si="5"/>
        <v>0.13727286608642555</v>
      </c>
      <c r="L160" s="60"/>
      <c r="M160" s="6"/>
      <c r="N160" s="59"/>
      <c r="O160" s="3"/>
      <c r="P160" s="3"/>
      <c r="Q160" s="3"/>
      <c r="R160" s="3"/>
      <c r="S160" s="3"/>
      <c r="T160" s="3"/>
      <c r="U160" s="61"/>
      <c r="V160" s="3"/>
      <c r="W160" s="3"/>
      <c r="X160" s="3"/>
      <c r="Y160" s="3"/>
      <c r="Z160" s="3"/>
      <c r="AA160" s="2"/>
      <c r="AB160" s="78"/>
      <c r="AC160" s="77"/>
    </row>
    <row r="161" spans="1:27" s="7" customFormat="1" ht="15">
      <c r="A161" s="177" t="s">
        <v>203</v>
      </c>
      <c r="B161" s="188">
        <f>'Open Int.'!E161</f>
        <v>658000</v>
      </c>
      <c r="C161" s="189">
        <f>'Open Int.'!F161</f>
        <v>128500</v>
      </c>
      <c r="D161" s="190">
        <f>'Open Int.'!H161</f>
        <v>326000</v>
      </c>
      <c r="E161" s="329">
        <f>'Open Int.'!I161</f>
        <v>12500</v>
      </c>
      <c r="F161" s="191">
        <f>IF('Open Int.'!E161=0,0,'Open Int.'!H161/'Open Int.'!E161)</f>
        <v>0.49544072948328266</v>
      </c>
      <c r="G161" s="155">
        <v>0.5920679886685553</v>
      </c>
      <c r="H161" s="170">
        <f t="shared" si="4"/>
        <v>-0.16320297843254175</v>
      </c>
      <c r="I161" s="185">
        <f>IF(Volume!D161=0,0,Volume!F161/Volume!D161)</f>
        <v>0.5208540218470705</v>
      </c>
      <c r="J161" s="176">
        <v>0.46693573424402357</v>
      </c>
      <c r="K161" s="170">
        <f t="shared" si="5"/>
        <v>0.11547260928817436</v>
      </c>
      <c r="L161" s="60"/>
      <c r="M161" s="6"/>
      <c r="N161" s="59"/>
      <c r="O161" s="3"/>
      <c r="P161" s="3"/>
      <c r="Q161" s="3"/>
      <c r="R161" s="3"/>
      <c r="S161" s="3"/>
      <c r="T161" s="3"/>
      <c r="U161" s="61"/>
      <c r="V161" s="3"/>
      <c r="W161" s="3"/>
      <c r="X161" s="3"/>
      <c r="Y161" s="3"/>
      <c r="Z161" s="3"/>
      <c r="AA161" s="2"/>
    </row>
    <row r="162" spans="1:27" s="7" customFormat="1" ht="15">
      <c r="A162" s="177" t="s">
        <v>37</v>
      </c>
      <c r="B162" s="188">
        <f>'Open Int.'!E162</f>
        <v>28800</v>
      </c>
      <c r="C162" s="189">
        <f>'Open Int.'!F162</f>
        <v>1600</v>
      </c>
      <c r="D162" s="190">
        <f>'Open Int.'!H162</f>
        <v>1600</v>
      </c>
      <c r="E162" s="329">
        <f>'Open Int.'!I162</f>
        <v>1600</v>
      </c>
      <c r="F162" s="191">
        <f>IF('Open Int.'!E162=0,0,'Open Int.'!H162/'Open Int.'!E162)</f>
        <v>0.05555555555555555</v>
      </c>
      <c r="G162" s="155">
        <v>0</v>
      </c>
      <c r="H162" s="170">
        <f t="shared" si="4"/>
        <v>0</v>
      </c>
      <c r="I162" s="185">
        <f>IF(Volume!D162=0,0,Volume!F162/Volume!D162)</f>
        <v>0.14285714285714285</v>
      </c>
      <c r="J162" s="176">
        <v>0</v>
      </c>
      <c r="K162" s="170">
        <f t="shared" si="5"/>
        <v>0</v>
      </c>
      <c r="L162" s="60"/>
      <c r="M162" s="6"/>
      <c r="N162" s="59"/>
      <c r="O162" s="3"/>
      <c r="P162" s="3"/>
      <c r="Q162" s="3"/>
      <c r="R162" s="3"/>
      <c r="S162" s="3"/>
      <c r="T162" s="3"/>
      <c r="U162" s="61"/>
      <c r="V162" s="3"/>
      <c r="W162" s="3"/>
      <c r="X162" s="3"/>
      <c r="Y162" s="3"/>
      <c r="Z162" s="3"/>
      <c r="AA162" s="2"/>
    </row>
    <row r="163" spans="1:29" s="58" customFormat="1" ht="15">
      <c r="A163" s="177" t="s">
        <v>296</v>
      </c>
      <c r="B163" s="188">
        <f>'Open Int.'!E163</f>
        <v>3900</v>
      </c>
      <c r="C163" s="189">
        <f>'Open Int.'!F163</f>
        <v>600</v>
      </c>
      <c r="D163" s="190">
        <f>'Open Int.'!H163</f>
        <v>300</v>
      </c>
      <c r="E163" s="329">
        <f>'Open Int.'!I163</f>
        <v>300</v>
      </c>
      <c r="F163" s="191">
        <f>IF('Open Int.'!E163=0,0,'Open Int.'!H163/'Open Int.'!E163)</f>
        <v>0.07692307692307693</v>
      </c>
      <c r="G163" s="155">
        <v>0</v>
      </c>
      <c r="H163" s="170">
        <f t="shared" si="4"/>
        <v>0</v>
      </c>
      <c r="I163" s="185">
        <f>IF(Volume!D163=0,0,Volume!F163/Volume!D163)</f>
        <v>0.2</v>
      </c>
      <c r="J163" s="176">
        <v>0</v>
      </c>
      <c r="K163" s="170">
        <f t="shared" si="5"/>
        <v>0</v>
      </c>
      <c r="L163" s="60"/>
      <c r="M163" s="6"/>
      <c r="N163" s="59"/>
      <c r="O163" s="3"/>
      <c r="P163" s="3"/>
      <c r="Q163" s="3"/>
      <c r="R163" s="3"/>
      <c r="S163" s="3"/>
      <c r="T163" s="3"/>
      <c r="U163" s="61"/>
      <c r="V163" s="3"/>
      <c r="W163" s="3"/>
      <c r="X163" s="3"/>
      <c r="Y163" s="3"/>
      <c r="Z163" s="3"/>
      <c r="AA163" s="2"/>
      <c r="AB163" s="78"/>
      <c r="AC163" s="77"/>
    </row>
    <row r="164" spans="1:29" s="58" customFormat="1" ht="15">
      <c r="A164" s="177" t="s">
        <v>419</v>
      </c>
      <c r="B164" s="188">
        <f>'Open Int.'!E164</f>
        <v>0</v>
      </c>
      <c r="C164" s="189">
        <f>'Open Int.'!F164</f>
        <v>0</v>
      </c>
      <c r="D164" s="190">
        <f>'Open Int.'!H164</f>
        <v>0</v>
      </c>
      <c r="E164" s="329">
        <f>'Open Int.'!I164</f>
        <v>0</v>
      </c>
      <c r="F164" s="191">
        <f>IF('Open Int.'!E164=0,0,'Open Int.'!H164/'Open Int.'!E164)</f>
        <v>0</v>
      </c>
      <c r="G164" s="155">
        <v>0</v>
      </c>
      <c r="H164" s="170">
        <f t="shared" si="4"/>
        <v>0</v>
      </c>
      <c r="I164" s="185">
        <f>IF(Volume!D164=0,0,Volume!F164/Volume!D164)</f>
        <v>0</v>
      </c>
      <c r="J164" s="176">
        <v>0</v>
      </c>
      <c r="K164" s="170">
        <f t="shared" si="5"/>
        <v>0</v>
      </c>
      <c r="L164" s="60"/>
      <c r="M164" s="6"/>
      <c r="N164" s="59"/>
      <c r="O164" s="3"/>
      <c r="P164" s="3"/>
      <c r="Q164" s="3"/>
      <c r="R164" s="3"/>
      <c r="S164" s="3"/>
      <c r="T164" s="3"/>
      <c r="U164" s="61"/>
      <c r="V164" s="3"/>
      <c r="W164" s="3"/>
      <c r="X164" s="3"/>
      <c r="Y164" s="3"/>
      <c r="Z164" s="3"/>
      <c r="AA164" s="2"/>
      <c r="AB164" s="78"/>
      <c r="AC164" s="77"/>
    </row>
    <row r="165" spans="1:27" s="7" customFormat="1" ht="15">
      <c r="A165" s="177" t="s">
        <v>226</v>
      </c>
      <c r="B165" s="188">
        <f>'Open Int.'!E165</f>
        <v>1692</v>
      </c>
      <c r="C165" s="189">
        <f>'Open Int.'!F165</f>
        <v>-188</v>
      </c>
      <c r="D165" s="190">
        <f>'Open Int.'!H165</f>
        <v>0</v>
      </c>
      <c r="E165" s="329">
        <f>'Open Int.'!I165</f>
        <v>0</v>
      </c>
      <c r="F165" s="191">
        <f>IF('Open Int.'!E165=0,0,'Open Int.'!H165/'Open Int.'!E165)</f>
        <v>0</v>
      </c>
      <c r="G165" s="155">
        <v>0</v>
      </c>
      <c r="H165" s="170">
        <f t="shared" si="4"/>
        <v>0</v>
      </c>
      <c r="I165" s="185">
        <f>IF(Volume!D165=0,0,Volume!F165/Volume!D165)</f>
        <v>0</v>
      </c>
      <c r="J165" s="176">
        <v>0</v>
      </c>
      <c r="K165" s="170">
        <f t="shared" si="5"/>
        <v>0</v>
      </c>
      <c r="L165" s="60"/>
      <c r="M165" s="6"/>
      <c r="N165" s="59"/>
      <c r="O165" s="3"/>
      <c r="P165" s="3"/>
      <c r="Q165" s="3"/>
      <c r="R165" s="3"/>
      <c r="S165" s="3"/>
      <c r="T165" s="3"/>
      <c r="U165" s="61"/>
      <c r="V165" s="3"/>
      <c r="W165" s="3"/>
      <c r="X165" s="3"/>
      <c r="Y165" s="3"/>
      <c r="Z165" s="3"/>
      <c r="AA165" s="2"/>
    </row>
    <row r="166" spans="1:27" s="7" customFormat="1" ht="15">
      <c r="A166" s="177" t="s">
        <v>420</v>
      </c>
      <c r="B166" s="188">
        <f>'Open Int.'!E166</f>
        <v>49400</v>
      </c>
      <c r="C166" s="189">
        <f>'Open Int.'!F166</f>
        <v>10400</v>
      </c>
      <c r="D166" s="190">
        <f>'Open Int.'!H166</f>
        <v>0</v>
      </c>
      <c r="E166" s="329">
        <f>'Open Int.'!I166</f>
        <v>0</v>
      </c>
      <c r="F166" s="191">
        <f>IF('Open Int.'!E166=0,0,'Open Int.'!H166/'Open Int.'!E166)</f>
        <v>0</v>
      </c>
      <c r="G166" s="155">
        <v>0</v>
      </c>
      <c r="H166" s="170">
        <f t="shared" si="4"/>
        <v>0</v>
      </c>
      <c r="I166" s="185">
        <f>IF(Volume!D166=0,0,Volume!F166/Volume!D166)</f>
        <v>0</v>
      </c>
      <c r="J166" s="176">
        <v>0</v>
      </c>
      <c r="K166" s="170">
        <f t="shared" si="5"/>
        <v>0</v>
      </c>
      <c r="L166" s="60"/>
      <c r="M166" s="6"/>
      <c r="N166" s="59"/>
      <c r="O166" s="3"/>
      <c r="P166" s="3"/>
      <c r="Q166" s="3"/>
      <c r="R166" s="3"/>
      <c r="S166" s="3"/>
      <c r="T166" s="3"/>
      <c r="U166" s="61"/>
      <c r="V166" s="3"/>
      <c r="W166" s="3"/>
      <c r="X166" s="3"/>
      <c r="Y166" s="3"/>
      <c r="Z166" s="3"/>
      <c r="AA166" s="2"/>
    </row>
    <row r="167" spans="1:29" s="58" customFormat="1" ht="15">
      <c r="A167" s="177" t="s">
        <v>273</v>
      </c>
      <c r="B167" s="188">
        <f>'Open Int.'!E167</f>
        <v>0</v>
      </c>
      <c r="C167" s="189">
        <f>'Open Int.'!F167</f>
        <v>0</v>
      </c>
      <c r="D167" s="190">
        <f>'Open Int.'!H167</f>
        <v>0</v>
      </c>
      <c r="E167" s="329">
        <f>'Open Int.'!I167</f>
        <v>0</v>
      </c>
      <c r="F167" s="191">
        <f>IF('Open Int.'!E167=0,0,'Open Int.'!H167/'Open Int.'!E167)</f>
        <v>0</v>
      </c>
      <c r="G167" s="155">
        <v>0</v>
      </c>
      <c r="H167" s="170">
        <f t="shared" si="4"/>
        <v>0</v>
      </c>
      <c r="I167" s="185">
        <f>IF(Volume!D167=0,0,Volume!F167/Volume!D167)</f>
        <v>0</v>
      </c>
      <c r="J167" s="176">
        <v>0</v>
      </c>
      <c r="K167" s="170">
        <f t="shared" si="5"/>
        <v>0</v>
      </c>
      <c r="L167" s="60"/>
      <c r="M167" s="6"/>
      <c r="N167" s="59"/>
      <c r="O167" s="3"/>
      <c r="P167" s="3"/>
      <c r="Q167" s="3"/>
      <c r="R167" s="3"/>
      <c r="S167" s="3"/>
      <c r="T167" s="3"/>
      <c r="U167" s="61"/>
      <c r="V167" s="3"/>
      <c r="W167" s="3"/>
      <c r="X167" s="3"/>
      <c r="Y167" s="3"/>
      <c r="Z167" s="3"/>
      <c r="AA167" s="2"/>
      <c r="AB167" s="78"/>
      <c r="AC167" s="77"/>
    </row>
    <row r="168" spans="1:27" s="7" customFormat="1" ht="15">
      <c r="A168" s="177" t="s">
        <v>180</v>
      </c>
      <c r="B168" s="188">
        <f>'Open Int.'!E168</f>
        <v>171000</v>
      </c>
      <c r="C168" s="189">
        <f>'Open Int.'!F168</f>
        <v>12000</v>
      </c>
      <c r="D168" s="190">
        <f>'Open Int.'!H168</f>
        <v>7500</v>
      </c>
      <c r="E168" s="329">
        <f>'Open Int.'!I168</f>
        <v>3000</v>
      </c>
      <c r="F168" s="191">
        <f>IF('Open Int.'!E168=0,0,'Open Int.'!H168/'Open Int.'!E168)</f>
        <v>0.043859649122807015</v>
      </c>
      <c r="G168" s="155">
        <v>0.02830188679245283</v>
      </c>
      <c r="H168" s="170">
        <f t="shared" si="4"/>
        <v>0.5497076023391811</v>
      </c>
      <c r="I168" s="185">
        <f>IF(Volume!D168=0,0,Volume!F168/Volume!D168)</f>
        <v>0.06896551724137931</v>
      </c>
      <c r="J168" s="176">
        <v>0.15</v>
      </c>
      <c r="K168" s="170">
        <f t="shared" si="5"/>
        <v>-0.5402298850574713</v>
      </c>
      <c r="L168" s="60"/>
      <c r="M168" s="6"/>
      <c r="N168" s="59"/>
      <c r="O168" s="3"/>
      <c r="P168" s="3"/>
      <c r="Q168" s="3"/>
      <c r="R168" s="3"/>
      <c r="S168" s="3"/>
      <c r="T168" s="3"/>
      <c r="U168" s="61"/>
      <c r="V168" s="3"/>
      <c r="W168" s="3"/>
      <c r="X168" s="3"/>
      <c r="Y168" s="3"/>
      <c r="Z168" s="3"/>
      <c r="AA168" s="2"/>
    </row>
    <row r="169" spans="1:27" s="7" customFormat="1" ht="15">
      <c r="A169" s="177" t="s">
        <v>181</v>
      </c>
      <c r="B169" s="188">
        <f>'Open Int.'!E169</f>
        <v>0</v>
      </c>
      <c r="C169" s="189">
        <f>'Open Int.'!F169</f>
        <v>0</v>
      </c>
      <c r="D169" s="190">
        <f>'Open Int.'!H169</f>
        <v>0</v>
      </c>
      <c r="E169" s="329">
        <f>'Open Int.'!I169</f>
        <v>0</v>
      </c>
      <c r="F169" s="191">
        <f>IF('Open Int.'!E169=0,0,'Open Int.'!H169/'Open Int.'!E169)</f>
        <v>0</v>
      </c>
      <c r="G169" s="155">
        <v>0</v>
      </c>
      <c r="H169" s="170">
        <f t="shared" si="4"/>
        <v>0</v>
      </c>
      <c r="I169" s="185">
        <f>IF(Volume!D169=0,0,Volume!F169/Volume!D169)</f>
        <v>0</v>
      </c>
      <c r="J169" s="176">
        <v>0</v>
      </c>
      <c r="K169" s="170">
        <f t="shared" si="5"/>
        <v>0</v>
      </c>
      <c r="L169" s="60"/>
      <c r="M169" s="6"/>
      <c r="N169" s="59"/>
      <c r="O169" s="3"/>
      <c r="P169" s="3"/>
      <c r="Q169" s="3"/>
      <c r="R169" s="3"/>
      <c r="S169" s="3"/>
      <c r="T169" s="3"/>
      <c r="U169" s="61"/>
      <c r="V169" s="3"/>
      <c r="W169" s="3"/>
      <c r="X169" s="3"/>
      <c r="Y169" s="3"/>
      <c r="Z169" s="3"/>
      <c r="AA169" s="2"/>
    </row>
    <row r="170" spans="1:27" s="7" customFormat="1" ht="15">
      <c r="A170" s="177" t="s">
        <v>150</v>
      </c>
      <c r="B170" s="188">
        <f>'Open Int.'!E170</f>
        <v>7008</v>
      </c>
      <c r="C170" s="189">
        <f>'Open Int.'!F170</f>
        <v>3504</v>
      </c>
      <c r="D170" s="190">
        <f>'Open Int.'!H170</f>
        <v>1752</v>
      </c>
      <c r="E170" s="329">
        <f>'Open Int.'!I170</f>
        <v>438</v>
      </c>
      <c r="F170" s="191">
        <f>IF('Open Int.'!E170=0,0,'Open Int.'!H170/'Open Int.'!E170)</f>
        <v>0.25</v>
      </c>
      <c r="G170" s="155">
        <v>0.375</v>
      </c>
      <c r="H170" s="170">
        <f t="shared" si="4"/>
        <v>-0.3333333333333333</v>
      </c>
      <c r="I170" s="185">
        <f>IF(Volume!D170=0,0,Volume!F170/Volume!D170)</f>
        <v>0.1111111111111111</v>
      </c>
      <c r="J170" s="176">
        <v>1.5</v>
      </c>
      <c r="K170" s="170">
        <f t="shared" si="5"/>
        <v>-0.9259259259259259</v>
      </c>
      <c r="L170" s="60"/>
      <c r="M170" s="6"/>
      <c r="N170" s="59"/>
      <c r="O170" s="3"/>
      <c r="P170" s="3"/>
      <c r="Q170" s="3"/>
      <c r="R170" s="3"/>
      <c r="S170" s="3"/>
      <c r="T170" s="3"/>
      <c r="U170" s="61"/>
      <c r="V170" s="3"/>
      <c r="W170" s="3"/>
      <c r="X170" s="3"/>
      <c r="Y170" s="3"/>
      <c r="Z170" s="3"/>
      <c r="AA170" s="2"/>
    </row>
    <row r="171" spans="1:27" s="7" customFormat="1" ht="15">
      <c r="A171" s="177" t="s">
        <v>421</v>
      </c>
      <c r="B171" s="188">
        <f>'Open Int.'!E171</f>
        <v>7500</v>
      </c>
      <c r="C171" s="189">
        <f>'Open Int.'!F171</f>
        <v>1250</v>
      </c>
      <c r="D171" s="190">
        <f>'Open Int.'!H171</f>
        <v>0</v>
      </c>
      <c r="E171" s="329">
        <f>'Open Int.'!I171</f>
        <v>0</v>
      </c>
      <c r="F171" s="191">
        <f>IF('Open Int.'!E171=0,0,'Open Int.'!H171/'Open Int.'!E171)</f>
        <v>0</v>
      </c>
      <c r="G171" s="155">
        <v>0</v>
      </c>
      <c r="H171" s="170">
        <f t="shared" si="4"/>
        <v>0</v>
      </c>
      <c r="I171" s="185">
        <f>IF(Volume!D171=0,0,Volume!F171/Volume!D171)</f>
        <v>0</v>
      </c>
      <c r="J171" s="176">
        <v>0</v>
      </c>
      <c r="K171" s="170">
        <f t="shared" si="5"/>
        <v>0</v>
      </c>
      <c r="L171" s="60"/>
      <c r="M171" s="6"/>
      <c r="N171" s="59"/>
      <c r="O171" s="3"/>
      <c r="P171" s="3"/>
      <c r="Q171" s="3"/>
      <c r="R171" s="3"/>
      <c r="S171" s="3"/>
      <c r="T171" s="3"/>
      <c r="U171" s="61"/>
      <c r="V171" s="3"/>
      <c r="W171" s="3"/>
      <c r="X171" s="3"/>
      <c r="Y171" s="3"/>
      <c r="Z171" s="3"/>
      <c r="AA171" s="2"/>
    </row>
    <row r="172" spans="1:27" s="7" customFormat="1" ht="15">
      <c r="A172" s="177" t="s">
        <v>422</v>
      </c>
      <c r="B172" s="188">
        <f>'Open Int.'!E172</f>
        <v>9450</v>
      </c>
      <c r="C172" s="189">
        <f>'Open Int.'!F172</f>
        <v>2100</v>
      </c>
      <c r="D172" s="190">
        <f>'Open Int.'!H172</f>
        <v>1050</v>
      </c>
      <c r="E172" s="329">
        <f>'Open Int.'!I172</f>
        <v>0</v>
      </c>
      <c r="F172" s="191">
        <f>IF('Open Int.'!E172=0,0,'Open Int.'!H172/'Open Int.'!E172)</f>
        <v>0.1111111111111111</v>
      </c>
      <c r="G172" s="155">
        <v>0.14285714285714285</v>
      </c>
      <c r="H172" s="170">
        <f t="shared" si="4"/>
        <v>-0.2222222222222222</v>
      </c>
      <c r="I172" s="185">
        <f>IF(Volume!D172=0,0,Volume!F172/Volume!D172)</f>
        <v>0</v>
      </c>
      <c r="J172" s="176">
        <v>0</v>
      </c>
      <c r="K172" s="170">
        <f t="shared" si="5"/>
        <v>0</v>
      </c>
      <c r="L172" s="60"/>
      <c r="M172" s="6"/>
      <c r="N172" s="59"/>
      <c r="O172" s="3"/>
      <c r="P172" s="3"/>
      <c r="Q172" s="3"/>
      <c r="R172" s="3"/>
      <c r="S172" s="3"/>
      <c r="T172" s="3"/>
      <c r="U172" s="61"/>
      <c r="V172" s="3"/>
      <c r="W172" s="3"/>
      <c r="X172" s="3"/>
      <c r="Y172" s="3"/>
      <c r="Z172" s="3"/>
      <c r="AA172" s="2"/>
    </row>
    <row r="173" spans="1:27" s="7" customFormat="1" ht="15">
      <c r="A173" s="177" t="s">
        <v>151</v>
      </c>
      <c r="B173" s="188">
        <f>'Open Int.'!E173</f>
        <v>225</v>
      </c>
      <c r="C173" s="189">
        <f>'Open Int.'!F173</f>
        <v>0</v>
      </c>
      <c r="D173" s="190">
        <f>'Open Int.'!H173</f>
        <v>0</v>
      </c>
      <c r="E173" s="329">
        <f>'Open Int.'!I173</f>
        <v>0</v>
      </c>
      <c r="F173" s="191">
        <f>IF('Open Int.'!E173=0,0,'Open Int.'!H173/'Open Int.'!E173)</f>
        <v>0</v>
      </c>
      <c r="G173" s="155">
        <v>0</v>
      </c>
      <c r="H173" s="170">
        <f t="shared" si="4"/>
        <v>0</v>
      </c>
      <c r="I173" s="185">
        <f>IF(Volume!D173=0,0,Volume!F173/Volume!D173)</f>
        <v>0</v>
      </c>
      <c r="J173" s="176">
        <v>0</v>
      </c>
      <c r="K173" s="170">
        <f t="shared" si="5"/>
        <v>0</v>
      </c>
      <c r="L173" s="60"/>
      <c r="M173" s="6"/>
      <c r="N173" s="59"/>
      <c r="O173" s="3"/>
      <c r="P173" s="3"/>
      <c r="Q173" s="3"/>
      <c r="R173" s="3"/>
      <c r="S173" s="3"/>
      <c r="T173" s="3"/>
      <c r="U173" s="61"/>
      <c r="V173" s="3"/>
      <c r="W173" s="3"/>
      <c r="X173" s="3"/>
      <c r="Y173" s="3"/>
      <c r="Z173" s="3"/>
      <c r="AA173" s="2"/>
    </row>
    <row r="174" spans="1:27" s="7" customFormat="1" ht="15">
      <c r="A174" s="177" t="s">
        <v>212</v>
      </c>
      <c r="B174" s="188">
        <f>'Open Int.'!E174</f>
        <v>0</v>
      </c>
      <c r="C174" s="189">
        <f>'Open Int.'!F174</f>
        <v>0</v>
      </c>
      <c r="D174" s="190">
        <f>'Open Int.'!H174</f>
        <v>0</v>
      </c>
      <c r="E174" s="329">
        <f>'Open Int.'!I174</f>
        <v>0</v>
      </c>
      <c r="F174" s="191">
        <f>IF('Open Int.'!E174=0,0,'Open Int.'!H174/'Open Int.'!E174)</f>
        <v>0</v>
      </c>
      <c r="G174" s="155">
        <v>0</v>
      </c>
      <c r="H174" s="170">
        <f t="shared" si="4"/>
        <v>0</v>
      </c>
      <c r="I174" s="185">
        <f>IF(Volume!D174=0,0,Volume!F174/Volume!D174)</f>
        <v>0</v>
      </c>
      <c r="J174" s="176">
        <v>0</v>
      </c>
      <c r="K174" s="170">
        <f t="shared" si="5"/>
        <v>0</v>
      </c>
      <c r="L174" s="60"/>
      <c r="M174" s="6"/>
      <c r="N174" s="59"/>
      <c r="O174" s="3"/>
      <c r="P174" s="3"/>
      <c r="Q174" s="3"/>
      <c r="R174" s="3"/>
      <c r="S174" s="3"/>
      <c r="T174" s="3"/>
      <c r="U174" s="61"/>
      <c r="V174" s="3"/>
      <c r="W174" s="3"/>
      <c r="X174" s="3"/>
      <c r="Y174" s="3"/>
      <c r="Z174" s="3"/>
      <c r="AA174" s="2"/>
    </row>
    <row r="175" spans="1:29" s="58" customFormat="1" ht="15">
      <c r="A175" s="177" t="s">
        <v>227</v>
      </c>
      <c r="B175" s="188">
        <f>'Open Int.'!E175</f>
        <v>10400</v>
      </c>
      <c r="C175" s="189">
        <f>'Open Int.'!F175</f>
        <v>1600</v>
      </c>
      <c r="D175" s="190">
        <f>'Open Int.'!H175</f>
        <v>800</v>
      </c>
      <c r="E175" s="329">
        <f>'Open Int.'!I175</f>
        <v>200</v>
      </c>
      <c r="F175" s="191">
        <f>IF('Open Int.'!E175=0,0,'Open Int.'!H175/'Open Int.'!E175)</f>
        <v>0.07692307692307693</v>
      </c>
      <c r="G175" s="155">
        <v>0.06818181818181818</v>
      </c>
      <c r="H175" s="170">
        <f t="shared" si="4"/>
        <v>0.12820512820512836</v>
      </c>
      <c r="I175" s="185">
        <f>IF(Volume!D175=0,0,Volume!F175/Volume!D175)</f>
        <v>0.2727272727272727</v>
      </c>
      <c r="J175" s="176">
        <v>0</v>
      </c>
      <c r="K175" s="170">
        <f t="shared" si="5"/>
        <v>0</v>
      </c>
      <c r="L175" s="60"/>
      <c r="M175" s="6"/>
      <c r="N175" s="59"/>
      <c r="O175" s="3"/>
      <c r="P175" s="3"/>
      <c r="Q175" s="3"/>
      <c r="R175" s="3"/>
      <c r="S175" s="3"/>
      <c r="T175" s="3"/>
      <c r="U175" s="61"/>
      <c r="V175" s="3"/>
      <c r="W175" s="3"/>
      <c r="X175" s="3"/>
      <c r="Y175" s="3"/>
      <c r="Z175" s="3"/>
      <c r="AA175" s="2"/>
      <c r="AB175" s="78"/>
      <c r="AC175" s="77"/>
    </row>
    <row r="176" spans="1:27" s="7" customFormat="1" ht="15">
      <c r="A176" s="177" t="s">
        <v>91</v>
      </c>
      <c r="B176" s="188">
        <f>'Open Int.'!E176</f>
        <v>395200</v>
      </c>
      <c r="C176" s="189">
        <f>'Open Int.'!F176</f>
        <v>60800</v>
      </c>
      <c r="D176" s="190">
        <f>'Open Int.'!H176</f>
        <v>83600</v>
      </c>
      <c r="E176" s="329">
        <f>'Open Int.'!I176</f>
        <v>26600</v>
      </c>
      <c r="F176" s="191">
        <f>IF('Open Int.'!E176=0,0,'Open Int.'!H176/'Open Int.'!E176)</f>
        <v>0.21153846153846154</v>
      </c>
      <c r="G176" s="155">
        <v>0.17045454545454544</v>
      </c>
      <c r="H176" s="170">
        <f t="shared" si="4"/>
        <v>0.2410256410256411</v>
      </c>
      <c r="I176" s="185">
        <f>IF(Volume!D176=0,0,Volume!F176/Volume!D176)</f>
        <v>0.20512820512820512</v>
      </c>
      <c r="J176" s="176">
        <v>0.16666666666666666</v>
      </c>
      <c r="K176" s="170">
        <f t="shared" si="5"/>
        <v>0.23076923076923078</v>
      </c>
      <c r="L176" s="60"/>
      <c r="M176" s="6"/>
      <c r="N176" s="59"/>
      <c r="O176" s="3"/>
      <c r="P176" s="3"/>
      <c r="Q176" s="3"/>
      <c r="R176" s="3"/>
      <c r="S176" s="3"/>
      <c r="T176" s="3"/>
      <c r="U176" s="61"/>
      <c r="V176" s="3"/>
      <c r="W176" s="3"/>
      <c r="X176" s="3"/>
      <c r="Y176" s="3"/>
      <c r="Z176" s="3"/>
      <c r="AA176" s="2"/>
    </row>
    <row r="177" spans="1:27" s="7" customFormat="1" ht="15">
      <c r="A177" s="177" t="s">
        <v>152</v>
      </c>
      <c r="B177" s="188">
        <f>'Open Int.'!E177</f>
        <v>64800</v>
      </c>
      <c r="C177" s="189">
        <f>'Open Int.'!F177</f>
        <v>9450</v>
      </c>
      <c r="D177" s="190">
        <f>'Open Int.'!H177</f>
        <v>9450</v>
      </c>
      <c r="E177" s="329">
        <f>'Open Int.'!I177</f>
        <v>0</v>
      </c>
      <c r="F177" s="191">
        <f>IF('Open Int.'!E177=0,0,'Open Int.'!H177/'Open Int.'!E177)</f>
        <v>0.14583333333333334</v>
      </c>
      <c r="G177" s="155">
        <v>0.17073170731707318</v>
      </c>
      <c r="H177" s="170">
        <f t="shared" si="4"/>
        <v>-0.14583333333333334</v>
      </c>
      <c r="I177" s="185">
        <f>IF(Volume!D177=0,0,Volume!F177/Volume!D177)</f>
        <v>0</v>
      </c>
      <c r="J177" s="176">
        <v>0.058823529411764705</v>
      </c>
      <c r="K177" s="170">
        <f t="shared" si="5"/>
        <v>-1</v>
      </c>
      <c r="L177" s="60"/>
      <c r="M177" s="6"/>
      <c r="N177" s="59"/>
      <c r="O177" s="3"/>
      <c r="P177" s="3"/>
      <c r="Q177" s="3"/>
      <c r="R177" s="3"/>
      <c r="S177" s="3"/>
      <c r="T177" s="3"/>
      <c r="U177" s="61"/>
      <c r="V177" s="3"/>
      <c r="W177" s="3"/>
      <c r="X177" s="3"/>
      <c r="Y177" s="3"/>
      <c r="Z177" s="3"/>
      <c r="AA177" s="2"/>
    </row>
    <row r="178" spans="1:29" s="58" customFormat="1" ht="15">
      <c r="A178" s="177" t="s">
        <v>206</v>
      </c>
      <c r="B178" s="188">
        <f>'Open Int.'!E178</f>
        <v>138020</v>
      </c>
      <c r="C178" s="189">
        <f>'Open Int.'!F178</f>
        <v>39964</v>
      </c>
      <c r="D178" s="190">
        <f>'Open Int.'!H178</f>
        <v>21836</v>
      </c>
      <c r="E178" s="329">
        <f>'Open Int.'!I178</f>
        <v>7004</v>
      </c>
      <c r="F178" s="191">
        <f>IF('Open Int.'!E178=0,0,'Open Int.'!H178/'Open Int.'!E178)</f>
        <v>0.1582089552238806</v>
      </c>
      <c r="G178" s="155">
        <v>0.15126050420168066</v>
      </c>
      <c r="H178" s="170">
        <f t="shared" si="4"/>
        <v>0.045936981757877325</v>
      </c>
      <c r="I178" s="185">
        <f>IF(Volume!D178=0,0,Volume!F178/Volume!D178)</f>
        <v>0.1377245508982036</v>
      </c>
      <c r="J178" s="176">
        <v>0.0374331550802139</v>
      </c>
      <c r="K178" s="170">
        <f t="shared" si="5"/>
        <v>2.6792130025662964</v>
      </c>
      <c r="L178" s="60"/>
      <c r="M178" s="6"/>
      <c r="N178" s="59"/>
      <c r="O178" s="3"/>
      <c r="P178" s="3"/>
      <c r="Q178" s="3"/>
      <c r="R178" s="3"/>
      <c r="S178" s="3"/>
      <c r="T178" s="3"/>
      <c r="U178" s="61"/>
      <c r="V178" s="3"/>
      <c r="W178" s="3"/>
      <c r="X178" s="3"/>
      <c r="Y178" s="3"/>
      <c r="Z178" s="3"/>
      <c r="AA178" s="2"/>
      <c r="AB178" s="78"/>
      <c r="AC178" s="77"/>
    </row>
    <row r="179" spans="1:27" s="7" customFormat="1" ht="15">
      <c r="A179" s="177" t="s">
        <v>228</v>
      </c>
      <c r="B179" s="188">
        <f>'Open Int.'!E179</f>
        <v>9200</v>
      </c>
      <c r="C179" s="189">
        <f>'Open Int.'!F179</f>
        <v>-400</v>
      </c>
      <c r="D179" s="190">
        <f>'Open Int.'!H179</f>
        <v>1600</v>
      </c>
      <c r="E179" s="329">
        <f>'Open Int.'!I179</f>
        <v>400</v>
      </c>
      <c r="F179" s="191">
        <f>IF('Open Int.'!E179=0,0,'Open Int.'!H179/'Open Int.'!E179)</f>
        <v>0.17391304347826086</v>
      </c>
      <c r="G179" s="155">
        <v>0.125</v>
      </c>
      <c r="H179" s="170">
        <f t="shared" si="4"/>
        <v>0.3913043478260869</v>
      </c>
      <c r="I179" s="185">
        <f>IF(Volume!D179=0,0,Volume!F179/Volume!D179)</f>
        <v>0.25</v>
      </c>
      <c r="J179" s="176">
        <v>0</v>
      </c>
      <c r="K179" s="170">
        <f t="shared" si="5"/>
        <v>0</v>
      </c>
      <c r="L179" s="60"/>
      <c r="M179" s="6"/>
      <c r="N179" s="59"/>
      <c r="O179" s="3"/>
      <c r="P179" s="3"/>
      <c r="Q179" s="3"/>
      <c r="R179" s="3"/>
      <c r="S179" s="3"/>
      <c r="T179" s="3"/>
      <c r="U179" s="61"/>
      <c r="V179" s="3"/>
      <c r="W179" s="3"/>
      <c r="X179" s="3"/>
      <c r="Y179" s="3"/>
      <c r="Z179" s="3"/>
      <c r="AA179" s="2"/>
    </row>
    <row r="180" spans="1:27" s="7" customFormat="1" ht="15">
      <c r="A180" s="177" t="s">
        <v>185</v>
      </c>
      <c r="B180" s="188">
        <f>'Open Int.'!E180</f>
        <v>1123200</v>
      </c>
      <c r="C180" s="189">
        <f>'Open Int.'!F180</f>
        <v>259200</v>
      </c>
      <c r="D180" s="190">
        <f>'Open Int.'!H180</f>
        <v>259200</v>
      </c>
      <c r="E180" s="329">
        <f>'Open Int.'!I180</f>
        <v>26325</v>
      </c>
      <c r="F180" s="191">
        <f>IF('Open Int.'!E180=0,0,'Open Int.'!H180/'Open Int.'!E180)</f>
        <v>0.23076923076923078</v>
      </c>
      <c r="G180" s="155">
        <v>0.26953125</v>
      </c>
      <c r="H180" s="170">
        <f t="shared" si="4"/>
        <v>-0.1438127090301003</v>
      </c>
      <c r="I180" s="185">
        <f>IF(Volume!D180=0,0,Volume!F180/Volume!D180)</f>
        <v>0.17145688800792863</v>
      </c>
      <c r="J180" s="176">
        <v>0.19767441860465115</v>
      </c>
      <c r="K180" s="170">
        <f t="shared" si="5"/>
        <v>-0.13262986066577276</v>
      </c>
      <c r="L180" s="60"/>
      <c r="M180" s="6"/>
      <c r="N180" s="59"/>
      <c r="O180" s="3"/>
      <c r="P180" s="3"/>
      <c r="Q180" s="3"/>
      <c r="R180" s="3"/>
      <c r="S180" s="3"/>
      <c r="T180" s="3"/>
      <c r="U180" s="61"/>
      <c r="V180" s="3"/>
      <c r="W180" s="3"/>
      <c r="X180" s="3"/>
      <c r="Y180" s="3"/>
      <c r="Z180" s="3"/>
      <c r="AA180" s="2"/>
    </row>
    <row r="181" spans="1:29" s="58" customFormat="1" ht="15">
      <c r="A181" s="177" t="s">
        <v>204</v>
      </c>
      <c r="B181" s="188">
        <f>'Open Int.'!E181</f>
        <v>8250</v>
      </c>
      <c r="C181" s="189">
        <f>'Open Int.'!F181</f>
        <v>0</v>
      </c>
      <c r="D181" s="190">
        <f>'Open Int.'!H181</f>
        <v>0</v>
      </c>
      <c r="E181" s="329">
        <f>'Open Int.'!I181</f>
        <v>0</v>
      </c>
      <c r="F181" s="191">
        <f>IF('Open Int.'!E181=0,0,'Open Int.'!H181/'Open Int.'!E181)</f>
        <v>0</v>
      </c>
      <c r="G181" s="155">
        <v>0</v>
      </c>
      <c r="H181" s="170">
        <f t="shared" si="4"/>
        <v>0</v>
      </c>
      <c r="I181" s="185">
        <f>IF(Volume!D181=0,0,Volume!F181/Volume!D181)</f>
        <v>0</v>
      </c>
      <c r="J181" s="176">
        <v>0</v>
      </c>
      <c r="K181" s="170">
        <f t="shared" si="5"/>
        <v>0</v>
      </c>
      <c r="L181" s="60"/>
      <c r="M181" s="6"/>
      <c r="N181" s="59"/>
      <c r="O181" s="3"/>
      <c r="P181" s="3"/>
      <c r="Q181" s="3"/>
      <c r="R181" s="3"/>
      <c r="S181" s="3"/>
      <c r="T181" s="3"/>
      <c r="U181" s="61"/>
      <c r="V181" s="3"/>
      <c r="W181" s="3"/>
      <c r="X181" s="3"/>
      <c r="Y181" s="3"/>
      <c r="Z181" s="3"/>
      <c r="AA181" s="2"/>
      <c r="AB181" s="78"/>
      <c r="AC181" s="77"/>
    </row>
    <row r="182" spans="1:27" s="7" customFormat="1" ht="15">
      <c r="A182" s="177" t="s">
        <v>118</v>
      </c>
      <c r="B182" s="188">
        <f>'Open Int.'!E182</f>
        <v>118250</v>
      </c>
      <c r="C182" s="189">
        <f>'Open Int.'!F182</f>
        <v>25500</v>
      </c>
      <c r="D182" s="190">
        <f>'Open Int.'!H182</f>
        <v>10000</v>
      </c>
      <c r="E182" s="329">
        <f>'Open Int.'!I182</f>
        <v>4000</v>
      </c>
      <c r="F182" s="191">
        <f>IF('Open Int.'!E182=0,0,'Open Int.'!H182/'Open Int.'!E182)</f>
        <v>0.08456659619450317</v>
      </c>
      <c r="G182" s="155">
        <v>0.0646900269541779</v>
      </c>
      <c r="H182" s="170">
        <f t="shared" si="4"/>
        <v>0.30725863284002813</v>
      </c>
      <c r="I182" s="185">
        <f>IF(Volume!D182=0,0,Volume!F182/Volume!D182)</f>
        <v>0.1388888888888889</v>
      </c>
      <c r="J182" s="176">
        <v>0.08641975308641975</v>
      </c>
      <c r="K182" s="170">
        <f t="shared" si="5"/>
        <v>0.6071428571428573</v>
      </c>
      <c r="L182" s="60"/>
      <c r="M182" s="6"/>
      <c r="N182" s="59"/>
      <c r="O182" s="3"/>
      <c r="P182" s="3"/>
      <c r="Q182" s="3"/>
      <c r="R182" s="3"/>
      <c r="S182" s="3"/>
      <c r="T182" s="3"/>
      <c r="U182" s="61"/>
      <c r="V182" s="3"/>
      <c r="W182" s="3"/>
      <c r="X182" s="3"/>
      <c r="Y182" s="3"/>
      <c r="Z182" s="3"/>
      <c r="AA182" s="2"/>
    </row>
    <row r="183" spans="1:29" s="58" customFormat="1" ht="15">
      <c r="A183" s="177" t="s">
        <v>229</v>
      </c>
      <c r="B183" s="188">
        <f>'Open Int.'!E183</f>
        <v>1442</v>
      </c>
      <c r="C183" s="189">
        <f>'Open Int.'!F183</f>
        <v>412</v>
      </c>
      <c r="D183" s="190">
        <f>'Open Int.'!H183</f>
        <v>0</v>
      </c>
      <c r="E183" s="329">
        <f>'Open Int.'!I183</f>
        <v>0</v>
      </c>
      <c r="F183" s="191">
        <f>IF('Open Int.'!E183=0,0,'Open Int.'!H183/'Open Int.'!E183)</f>
        <v>0</v>
      </c>
      <c r="G183" s="155">
        <v>0</v>
      </c>
      <c r="H183" s="170">
        <f t="shared" si="4"/>
        <v>0</v>
      </c>
      <c r="I183" s="185">
        <f>IF(Volume!D183=0,0,Volume!F183/Volume!D183)</f>
        <v>0</v>
      </c>
      <c r="J183" s="176">
        <v>0</v>
      </c>
      <c r="K183" s="170">
        <f t="shared" si="5"/>
        <v>0</v>
      </c>
      <c r="L183" s="60"/>
      <c r="M183" s="6"/>
      <c r="N183" s="59"/>
      <c r="O183" s="3"/>
      <c r="P183" s="3"/>
      <c r="Q183" s="3"/>
      <c r="R183" s="3"/>
      <c r="S183" s="3"/>
      <c r="T183" s="3"/>
      <c r="U183" s="61"/>
      <c r="V183" s="3"/>
      <c r="W183" s="3"/>
      <c r="X183" s="3"/>
      <c r="Y183" s="3"/>
      <c r="Z183" s="3"/>
      <c r="AA183" s="2"/>
      <c r="AB183" s="78"/>
      <c r="AC183" s="77"/>
    </row>
    <row r="184" spans="1:27" s="7" customFormat="1" ht="15">
      <c r="A184" s="177" t="s">
        <v>297</v>
      </c>
      <c r="B184" s="188">
        <f>'Open Int.'!E184</f>
        <v>46200</v>
      </c>
      <c r="C184" s="189">
        <f>'Open Int.'!F184</f>
        <v>7700</v>
      </c>
      <c r="D184" s="190">
        <f>'Open Int.'!H184</f>
        <v>7700</v>
      </c>
      <c r="E184" s="329">
        <f>'Open Int.'!I184</f>
        <v>0</v>
      </c>
      <c r="F184" s="191">
        <f>IF('Open Int.'!E184=0,0,'Open Int.'!H184/'Open Int.'!E184)</f>
        <v>0.16666666666666666</v>
      </c>
      <c r="G184" s="155">
        <v>0.2</v>
      </c>
      <c r="H184" s="170">
        <f t="shared" si="4"/>
        <v>-0.16666666666666677</v>
      </c>
      <c r="I184" s="185">
        <f>IF(Volume!D184=0,0,Volume!F184/Volume!D184)</f>
        <v>0</v>
      </c>
      <c r="J184" s="176">
        <v>0.5</v>
      </c>
      <c r="K184" s="170">
        <f t="shared" si="5"/>
        <v>-1</v>
      </c>
      <c r="L184" s="60"/>
      <c r="M184" s="6"/>
      <c r="N184" s="59"/>
      <c r="O184" s="3"/>
      <c r="P184" s="3"/>
      <c r="Q184" s="3"/>
      <c r="R184" s="3"/>
      <c r="S184" s="3"/>
      <c r="T184" s="3"/>
      <c r="U184" s="61"/>
      <c r="V184" s="3"/>
      <c r="W184" s="3"/>
      <c r="X184" s="3"/>
      <c r="Y184" s="3"/>
      <c r="Z184" s="3"/>
      <c r="AA184" s="2"/>
    </row>
    <row r="185" spans="1:27" s="7" customFormat="1" ht="15">
      <c r="A185" s="177" t="s">
        <v>298</v>
      </c>
      <c r="B185" s="188">
        <f>'Open Int.'!E185</f>
        <v>13010250</v>
      </c>
      <c r="C185" s="189">
        <f>'Open Int.'!F185</f>
        <v>1912350</v>
      </c>
      <c r="D185" s="190">
        <f>'Open Int.'!H185</f>
        <v>2988700</v>
      </c>
      <c r="E185" s="329">
        <f>'Open Int.'!I185</f>
        <v>355300</v>
      </c>
      <c r="F185" s="191">
        <f>IF('Open Int.'!E185=0,0,'Open Int.'!H185/'Open Int.'!E185)</f>
        <v>0.22971887550200804</v>
      </c>
      <c r="G185" s="155">
        <v>0.23728813559322035</v>
      </c>
      <c r="H185" s="170">
        <f t="shared" si="4"/>
        <v>-0.03189902467010902</v>
      </c>
      <c r="I185" s="185">
        <f>IF(Volume!D185=0,0,Volume!F185/Volume!D185)</f>
        <v>0.15369649805447472</v>
      </c>
      <c r="J185" s="176">
        <v>0.09574468085106383</v>
      </c>
      <c r="K185" s="170">
        <f t="shared" si="5"/>
        <v>0.6052745352356248</v>
      </c>
      <c r="L185" s="60"/>
      <c r="M185" s="6"/>
      <c r="N185" s="59"/>
      <c r="O185" s="3"/>
      <c r="P185" s="3"/>
      <c r="Q185" s="3"/>
      <c r="R185" s="3"/>
      <c r="S185" s="3"/>
      <c r="T185" s="3"/>
      <c r="U185" s="61"/>
      <c r="V185" s="3"/>
      <c r="W185" s="3"/>
      <c r="X185" s="3"/>
      <c r="Y185" s="3"/>
      <c r="Z185" s="3"/>
      <c r="AA185" s="2"/>
    </row>
    <row r="186" spans="1:27" s="7" customFormat="1" ht="15">
      <c r="A186" s="177" t="s">
        <v>173</v>
      </c>
      <c r="B186" s="188">
        <f>'Open Int.'!E186</f>
        <v>162250</v>
      </c>
      <c r="C186" s="189">
        <f>'Open Int.'!F186</f>
        <v>11800</v>
      </c>
      <c r="D186" s="190">
        <f>'Open Int.'!H186</f>
        <v>14750</v>
      </c>
      <c r="E186" s="329">
        <f>'Open Int.'!I186</f>
        <v>0</v>
      </c>
      <c r="F186" s="191">
        <f>IF('Open Int.'!E186=0,0,'Open Int.'!H186/'Open Int.'!E186)</f>
        <v>0.09090909090909091</v>
      </c>
      <c r="G186" s="155">
        <v>0.09803921568627451</v>
      </c>
      <c r="H186" s="170">
        <f t="shared" si="4"/>
        <v>-0.07272727272727268</v>
      </c>
      <c r="I186" s="185">
        <f>IF(Volume!D186=0,0,Volume!F186/Volume!D186)</f>
        <v>0</v>
      </c>
      <c r="J186" s="176">
        <v>0</v>
      </c>
      <c r="K186" s="170">
        <f t="shared" si="5"/>
        <v>0</v>
      </c>
      <c r="L186" s="60"/>
      <c r="M186" s="6"/>
      <c r="N186" s="59"/>
      <c r="O186" s="3"/>
      <c r="P186" s="3"/>
      <c r="Q186" s="3"/>
      <c r="R186" s="3"/>
      <c r="S186" s="3"/>
      <c r="T186" s="3"/>
      <c r="U186" s="61"/>
      <c r="V186" s="3"/>
      <c r="W186" s="3"/>
      <c r="X186" s="3"/>
      <c r="Y186" s="3"/>
      <c r="Z186" s="3"/>
      <c r="AA186" s="2"/>
    </row>
    <row r="187" spans="1:29" s="58" customFormat="1" ht="15">
      <c r="A187" s="177" t="s">
        <v>299</v>
      </c>
      <c r="B187" s="188">
        <f>'Open Int.'!E187</f>
        <v>0</v>
      </c>
      <c r="C187" s="189">
        <f>'Open Int.'!F187</f>
        <v>0</v>
      </c>
      <c r="D187" s="190">
        <f>'Open Int.'!H187</f>
        <v>0</v>
      </c>
      <c r="E187" s="329">
        <f>'Open Int.'!I187</f>
        <v>0</v>
      </c>
      <c r="F187" s="191">
        <f>IF('Open Int.'!E187=0,0,'Open Int.'!H187/'Open Int.'!E187)</f>
        <v>0</v>
      </c>
      <c r="G187" s="155">
        <v>0</v>
      </c>
      <c r="H187" s="170">
        <f t="shared" si="4"/>
        <v>0</v>
      </c>
      <c r="I187" s="185">
        <f>IF(Volume!D187=0,0,Volume!F187/Volume!D187)</f>
        <v>0</v>
      </c>
      <c r="J187" s="176">
        <v>0</v>
      </c>
      <c r="K187" s="170">
        <f t="shared" si="5"/>
        <v>0</v>
      </c>
      <c r="L187" s="60"/>
      <c r="M187" s="6"/>
      <c r="N187" s="59"/>
      <c r="O187" s="3"/>
      <c r="P187" s="3"/>
      <c r="Q187" s="3"/>
      <c r="R187" s="3"/>
      <c r="S187" s="3"/>
      <c r="T187" s="3"/>
      <c r="U187" s="61"/>
      <c r="V187" s="3"/>
      <c r="W187" s="3"/>
      <c r="X187" s="3"/>
      <c r="Y187" s="3"/>
      <c r="Z187" s="3"/>
      <c r="AA187" s="2"/>
      <c r="AB187" s="78"/>
      <c r="AC187" s="77"/>
    </row>
    <row r="188" spans="1:29" s="58" customFormat="1" ht="15">
      <c r="A188" s="177" t="s">
        <v>82</v>
      </c>
      <c r="B188" s="188">
        <f>'Open Int.'!E188</f>
        <v>207900</v>
      </c>
      <c r="C188" s="189">
        <f>'Open Int.'!F188</f>
        <v>35700</v>
      </c>
      <c r="D188" s="190">
        <f>'Open Int.'!H188</f>
        <v>6300</v>
      </c>
      <c r="E188" s="329">
        <f>'Open Int.'!I188</f>
        <v>0</v>
      </c>
      <c r="F188" s="191">
        <f>IF('Open Int.'!E188=0,0,'Open Int.'!H188/'Open Int.'!E188)</f>
        <v>0.030303030303030304</v>
      </c>
      <c r="G188" s="155">
        <v>0.036585365853658534</v>
      </c>
      <c r="H188" s="170">
        <f t="shared" si="4"/>
        <v>-0.17171717171717166</v>
      </c>
      <c r="I188" s="185">
        <f>IF(Volume!D188=0,0,Volume!F188/Volume!D188)</f>
        <v>0.04</v>
      </c>
      <c r="J188" s="176">
        <v>0</v>
      </c>
      <c r="K188" s="170">
        <f t="shared" si="5"/>
        <v>0</v>
      </c>
      <c r="L188" s="60"/>
      <c r="M188" s="6"/>
      <c r="N188" s="59"/>
      <c r="O188" s="3"/>
      <c r="P188" s="3"/>
      <c r="Q188" s="3"/>
      <c r="R188" s="3"/>
      <c r="S188" s="3"/>
      <c r="T188" s="3"/>
      <c r="U188" s="61"/>
      <c r="V188" s="3"/>
      <c r="W188" s="3"/>
      <c r="X188" s="3"/>
      <c r="Y188" s="3"/>
      <c r="Z188" s="3"/>
      <c r="AA188" s="2"/>
      <c r="AB188" s="78"/>
      <c r="AC188" s="77"/>
    </row>
    <row r="189" spans="1:29" s="58" customFormat="1" ht="15">
      <c r="A189" s="177" t="s">
        <v>423</v>
      </c>
      <c r="B189" s="188">
        <f>'Open Int.'!E189</f>
        <v>0</v>
      </c>
      <c r="C189" s="189">
        <f>'Open Int.'!F189</f>
        <v>0</v>
      </c>
      <c r="D189" s="190">
        <f>'Open Int.'!H189</f>
        <v>0</v>
      </c>
      <c r="E189" s="329">
        <f>'Open Int.'!I189</f>
        <v>0</v>
      </c>
      <c r="F189" s="191">
        <f>IF('Open Int.'!E189=0,0,'Open Int.'!H189/'Open Int.'!E189)</f>
        <v>0</v>
      </c>
      <c r="G189" s="155">
        <v>0</v>
      </c>
      <c r="H189" s="170">
        <f t="shared" si="4"/>
        <v>0</v>
      </c>
      <c r="I189" s="185">
        <f>IF(Volume!D189=0,0,Volume!F189/Volume!D189)</f>
        <v>0</v>
      </c>
      <c r="J189" s="176">
        <v>0</v>
      </c>
      <c r="K189" s="170">
        <f t="shared" si="5"/>
        <v>0</v>
      </c>
      <c r="L189" s="60"/>
      <c r="M189" s="6"/>
      <c r="N189" s="59"/>
      <c r="O189" s="3"/>
      <c r="P189" s="3"/>
      <c r="Q189" s="3"/>
      <c r="R189" s="3"/>
      <c r="S189" s="3"/>
      <c r="T189" s="3"/>
      <c r="U189" s="61"/>
      <c r="V189" s="3"/>
      <c r="W189" s="3"/>
      <c r="X189" s="3"/>
      <c r="Y189" s="3"/>
      <c r="Z189" s="3"/>
      <c r="AA189" s="2"/>
      <c r="AB189" s="78"/>
      <c r="AC189" s="77"/>
    </row>
    <row r="190" spans="1:29" s="58" customFormat="1" ht="15">
      <c r="A190" s="177" t="s">
        <v>424</v>
      </c>
      <c r="B190" s="188">
        <f>'Open Int.'!E190</f>
        <v>190800</v>
      </c>
      <c r="C190" s="189">
        <f>'Open Int.'!F190</f>
        <v>44100</v>
      </c>
      <c r="D190" s="190">
        <f>'Open Int.'!H190</f>
        <v>16200</v>
      </c>
      <c r="E190" s="329">
        <f>'Open Int.'!I190</f>
        <v>2250</v>
      </c>
      <c r="F190" s="191">
        <f>IF('Open Int.'!E190=0,0,'Open Int.'!H190/'Open Int.'!E190)</f>
        <v>0.08490566037735849</v>
      </c>
      <c r="G190" s="155">
        <v>0.0950920245398773</v>
      </c>
      <c r="H190" s="170">
        <f t="shared" si="4"/>
        <v>-0.10712111990261727</v>
      </c>
      <c r="I190" s="185">
        <f>IF(Volume!D190=0,0,Volume!F190/Volume!D190)</f>
        <v>0.06698564593301436</v>
      </c>
      <c r="J190" s="176">
        <v>0.06349206349206349</v>
      </c>
      <c r="K190" s="170">
        <f t="shared" si="5"/>
        <v>0.055023923444976176</v>
      </c>
      <c r="L190" s="60"/>
      <c r="M190" s="6"/>
      <c r="N190" s="59"/>
      <c r="O190" s="3"/>
      <c r="P190" s="3"/>
      <c r="Q190" s="3"/>
      <c r="R190" s="3"/>
      <c r="S190" s="3"/>
      <c r="T190" s="3"/>
      <c r="U190" s="61"/>
      <c r="V190" s="3"/>
      <c r="W190" s="3"/>
      <c r="X190" s="3"/>
      <c r="Y190" s="3"/>
      <c r="Z190" s="3"/>
      <c r="AA190" s="2"/>
      <c r="AB190" s="78"/>
      <c r="AC190" s="77"/>
    </row>
    <row r="191" spans="1:27" s="7" customFormat="1" ht="15">
      <c r="A191" s="177" t="s">
        <v>153</v>
      </c>
      <c r="B191" s="188">
        <f>'Open Int.'!E191</f>
        <v>450</v>
      </c>
      <c r="C191" s="189">
        <f>'Open Int.'!F191</f>
        <v>0</v>
      </c>
      <c r="D191" s="190">
        <f>'Open Int.'!H191</f>
        <v>0</v>
      </c>
      <c r="E191" s="329">
        <f>'Open Int.'!I191</f>
        <v>0</v>
      </c>
      <c r="F191" s="191">
        <f>IF('Open Int.'!E191=0,0,'Open Int.'!H191/'Open Int.'!E191)</f>
        <v>0</v>
      </c>
      <c r="G191" s="155">
        <v>0</v>
      </c>
      <c r="H191" s="170">
        <f t="shared" si="4"/>
        <v>0</v>
      </c>
      <c r="I191" s="185">
        <f>IF(Volume!D191=0,0,Volume!F191/Volume!D191)</f>
        <v>0</v>
      </c>
      <c r="J191" s="176">
        <v>0</v>
      </c>
      <c r="K191" s="170">
        <f t="shared" si="5"/>
        <v>0</v>
      </c>
      <c r="L191" s="60"/>
      <c r="M191" s="6"/>
      <c r="N191" s="59"/>
      <c r="O191" s="3"/>
      <c r="P191" s="3"/>
      <c r="Q191" s="3"/>
      <c r="R191" s="3"/>
      <c r="S191" s="3"/>
      <c r="T191" s="3"/>
      <c r="U191" s="61"/>
      <c r="V191" s="3"/>
      <c r="W191" s="3"/>
      <c r="X191" s="3"/>
      <c r="Y191" s="3"/>
      <c r="Z191" s="3"/>
      <c r="AA191" s="2"/>
    </row>
    <row r="192" spans="1:29" s="58" customFormat="1" ht="15">
      <c r="A192" s="177" t="s">
        <v>154</v>
      </c>
      <c r="B192" s="188">
        <f>'Open Int.'!E192</f>
        <v>103500</v>
      </c>
      <c r="C192" s="189">
        <f>'Open Int.'!F192</f>
        <v>6900</v>
      </c>
      <c r="D192" s="190">
        <f>'Open Int.'!H192</f>
        <v>6900</v>
      </c>
      <c r="E192" s="329">
        <f>'Open Int.'!I192</f>
        <v>0</v>
      </c>
      <c r="F192" s="191">
        <f>IF('Open Int.'!E192=0,0,'Open Int.'!H192/'Open Int.'!E192)</f>
        <v>0.06666666666666667</v>
      </c>
      <c r="G192" s="155">
        <v>0.07142857142857142</v>
      </c>
      <c r="H192" s="170">
        <f t="shared" si="4"/>
        <v>-0.06666666666666662</v>
      </c>
      <c r="I192" s="185">
        <f>IF(Volume!D192=0,0,Volume!F192/Volume!D192)</f>
        <v>0</v>
      </c>
      <c r="J192" s="176">
        <v>0</v>
      </c>
      <c r="K192" s="170">
        <f t="shared" si="5"/>
        <v>0</v>
      </c>
      <c r="L192" s="60"/>
      <c r="M192" s="6"/>
      <c r="N192" s="59"/>
      <c r="O192" s="3"/>
      <c r="P192" s="3"/>
      <c r="Q192" s="3"/>
      <c r="R192" s="3"/>
      <c r="S192" s="3"/>
      <c r="T192" s="3"/>
      <c r="U192" s="61"/>
      <c r="V192" s="3"/>
      <c r="W192" s="3"/>
      <c r="X192" s="3"/>
      <c r="Y192" s="3"/>
      <c r="Z192" s="3"/>
      <c r="AA192" s="2"/>
      <c r="AB192" s="78"/>
      <c r="AC192" s="77"/>
    </row>
    <row r="193" spans="1:29" s="58" customFormat="1" ht="15">
      <c r="A193" s="177" t="s">
        <v>300</v>
      </c>
      <c r="B193" s="188">
        <f>'Open Int.'!E193</f>
        <v>306000</v>
      </c>
      <c r="C193" s="189">
        <f>'Open Int.'!F193</f>
        <v>79200</v>
      </c>
      <c r="D193" s="190">
        <f>'Open Int.'!H193</f>
        <v>32400</v>
      </c>
      <c r="E193" s="329">
        <f>'Open Int.'!I193</f>
        <v>3600</v>
      </c>
      <c r="F193" s="191">
        <f>IF('Open Int.'!E193=0,0,'Open Int.'!H193/'Open Int.'!E193)</f>
        <v>0.10588235294117647</v>
      </c>
      <c r="G193" s="155">
        <v>0.12698412698412698</v>
      </c>
      <c r="H193" s="170">
        <f t="shared" si="4"/>
        <v>-0.16617647058823526</v>
      </c>
      <c r="I193" s="185">
        <f>IF(Volume!D193=0,0,Volume!F193/Volume!D193)</f>
        <v>0.0425531914893617</v>
      </c>
      <c r="J193" s="176">
        <v>0.02666666666666667</v>
      </c>
      <c r="K193" s="170">
        <f t="shared" si="5"/>
        <v>0.5957446808510637</v>
      </c>
      <c r="L193" s="60"/>
      <c r="M193" s="6"/>
      <c r="N193" s="59"/>
      <c r="O193" s="3"/>
      <c r="P193" s="3"/>
      <c r="Q193" s="3"/>
      <c r="R193" s="3"/>
      <c r="S193" s="3"/>
      <c r="T193" s="3"/>
      <c r="U193" s="61"/>
      <c r="V193" s="3"/>
      <c r="W193" s="3"/>
      <c r="X193" s="3"/>
      <c r="Y193" s="3"/>
      <c r="Z193" s="3"/>
      <c r="AA193" s="2"/>
      <c r="AB193" s="78"/>
      <c r="AC193" s="77"/>
    </row>
    <row r="194" spans="1:27" s="7" customFormat="1" ht="15">
      <c r="A194" s="177" t="s">
        <v>155</v>
      </c>
      <c r="B194" s="188">
        <f>'Open Int.'!E194</f>
        <v>2625</v>
      </c>
      <c r="C194" s="189">
        <f>'Open Int.'!F194</f>
        <v>0</v>
      </c>
      <c r="D194" s="190">
        <f>'Open Int.'!H194</f>
        <v>0</v>
      </c>
      <c r="E194" s="329">
        <f>'Open Int.'!I194</f>
        <v>0</v>
      </c>
      <c r="F194" s="191">
        <f>IF('Open Int.'!E194=0,0,'Open Int.'!H194/'Open Int.'!E194)</f>
        <v>0</v>
      </c>
      <c r="G194" s="155">
        <v>0</v>
      </c>
      <c r="H194" s="170">
        <f t="shared" si="4"/>
        <v>0</v>
      </c>
      <c r="I194" s="185">
        <f>IF(Volume!D194=0,0,Volume!F194/Volume!D194)</f>
        <v>0</v>
      </c>
      <c r="J194" s="176">
        <v>0</v>
      </c>
      <c r="K194" s="170">
        <f t="shared" si="5"/>
        <v>0</v>
      </c>
      <c r="L194" s="60"/>
      <c r="M194" s="6"/>
      <c r="N194" s="59"/>
      <c r="O194" s="3"/>
      <c r="P194" s="3"/>
      <c r="Q194" s="3"/>
      <c r="R194" s="3"/>
      <c r="S194" s="3"/>
      <c r="T194" s="3"/>
      <c r="U194" s="61"/>
      <c r="V194" s="3"/>
      <c r="W194" s="3"/>
      <c r="X194" s="3"/>
      <c r="Y194" s="3"/>
      <c r="Z194" s="3"/>
      <c r="AA194" s="2"/>
    </row>
    <row r="195" spans="1:29" s="58" customFormat="1" ht="15">
      <c r="A195" s="177" t="s">
        <v>38</v>
      </c>
      <c r="B195" s="188">
        <f>'Open Int.'!E195</f>
        <v>109200</v>
      </c>
      <c r="C195" s="189">
        <f>'Open Int.'!F195</f>
        <v>22200</v>
      </c>
      <c r="D195" s="190">
        <f>'Open Int.'!H195</f>
        <v>8400</v>
      </c>
      <c r="E195" s="329">
        <f>'Open Int.'!I195</f>
        <v>3600</v>
      </c>
      <c r="F195" s="191">
        <f>IF('Open Int.'!E195=0,0,'Open Int.'!H195/'Open Int.'!E195)</f>
        <v>0.07692307692307693</v>
      </c>
      <c r="G195" s="155">
        <v>0.05517241379310345</v>
      </c>
      <c r="H195" s="170">
        <f t="shared" si="4"/>
        <v>0.39423076923076933</v>
      </c>
      <c r="I195" s="185">
        <f>IF(Volume!D195=0,0,Volume!F195/Volume!D195)</f>
        <v>0.10714285714285714</v>
      </c>
      <c r="J195" s="176">
        <v>0.15</v>
      </c>
      <c r="K195" s="170">
        <f t="shared" si="5"/>
        <v>-0.28571428571428575</v>
      </c>
      <c r="L195" s="60"/>
      <c r="M195" s="6"/>
      <c r="N195" s="59"/>
      <c r="O195" s="3"/>
      <c r="P195" s="3"/>
      <c r="Q195" s="3"/>
      <c r="R195" s="3"/>
      <c r="S195" s="3"/>
      <c r="T195" s="3"/>
      <c r="U195" s="61"/>
      <c r="V195" s="3"/>
      <c r="W195" s="3"/>
      <c r="X195" s="3"/>
      <c r="Y195" s="3"/>
      <c r="Z195" s="3"/>
      <c r="AA195" s="2"/>
      <c r="AB195" s="78"/>
      <c r="AC195" s="77"/>
    </row>
    <row r="196" spans="1:29" s="58" customFormat="1" ht="15">
      <c r="A196" s="177" t="s">
        <v>156</v>
      </c>
      <c r="B196" s="188">
        <f>'Open Int.'!E196</f>
        <v>0</v>
      </c>
      <c r="C196" s="189">
        <f>'Open Int.'!F196</f>
        <v>0</v>
      </c>
      <c r="D196" s="190">
        <f>'Open Int.'!H196</f>
        <v>0</v>
      </c>
      <c r="E196" s="329">
        <f>'Open Int.'!I196</f>
        <v>0</v>
      </c>
      <c r="F196" s="191">
        <f>IF('Open Int.'!E196=0,0,'Open Int.'!H196/'Open Int.'!E196)</f>
        <v>0</v>
      </c>
      <c r="G196" s="155">
        <v>0</v>
      </c>
      <c r="H196" s="170">
        <f t="shared" si="4"/>
        <v>0</v>
      </c>
      <c r="I196" s="185">
        <f>IF(Volume!D196=0,0,Volume!F196/Volume!D196)</f>
        <v>0</v>
      </c>
      <c r="J196" s="176">
        <v>0</v>
      </c>
      <c r="K196" s="170">
        <f t="shared" si="5"/>
        <v>0</v>
      </c>
      <c r="L196" s="60"/>
      <c r="M196" s="6"/>
      <c r="N196" s="59"/>
      <c r="O196" s="3"/>
      <c r="P196" s="3"/>
      <c r="Q196" s="3"/>
      <c r="R196" s="3"/>
      <c r="S196" s="3"/>
      <c r="T196" s="3"/>
      <c r="U196" s="61"/>
      <c r="V196" s="3"/>
      <c r="W196" s="3"/>
      <c r="X196" s="3"/>
      <c r="Y196" s="3"/>
      <c r="Z196" s="3"/>
      <c r="AA196" s="2"/>
      <c r="AB196" s="78"/>
      <c r="AC196" s="77"/>
    </row>
    <row r="197" spans="1:29" s="58" customFormat="1" ht="15">
      <c r="A197" s="177" t="s">
        <v>389</v>
      </c>
      <c r="B197" s="188">
        <f>'Open Int.'!E197</f>
        <v>11200</v>
      </c>
      <c r="C197" s="189">
        <f>'Open Int.'!F197</f>
        <v>4200</v>
      </c>
      <c r="D197" s="190">
        <f>'Open Int.'!H197</f>
        <v>0</v>
      </c>
      <c r="E197" s="329">
        <f>'Open Int.'!I197</f>
        <v>0</v>
      </c>
      <c r="F197" s="191">
        <f>IF('Open Int.'!E197=0,0,'Open Int.'!H197/'Open Int.'!E197)</f>
        <v>0</v>
      </c>
      <c r="G197" s="155">
        <v>0</v>
      </c>
      <c r="H197" s="170">
        <f>IF(G197=0,0,(F197-G197)/G197)</f>
        <v>0</v>
      </c>
      <c r="I197" s="185">
        <f>IF(Volume!D197=0,0,Volume!F197/Volume!D197)</f>
        <v>0</v>
      </c>
      <c r="J197" s="176">
        <v>0</v>
      </c>
      <c r="K197" s="170">
        <f>IF(J197=0,0,(I197-J197)/J197)</f>
        <v>0</v>
      </c>
      <c r="L197" s="60"/>
      <c r="M197" s="6"/>
      <c r="N197" s="59"/>
      <c r="O197" s="3"/>
      <c r="P197" s="3"/>
      <c r="Q197" s="3"/>
      <c r="R197" s="3"/>
      <c r="S197" s="3"/>
      <c r="T197" s="3"/>
      <c r="U197" s="61"/>
      <c r="V197" s="3"/>
      <c r="W197" s="3"/>
      <c r="X197" s="3"/>
      <c r="Y197" s="3"/>
      <c r="Z197" s="3"/>
      <c r="AA197" s="2"/>
      <c r="AB197" s="78"/>
      <c r="AC197" s="77"/>
    </row>
    <row r="198" spans="1:28" s="2" customFormat="1" ht="15" customHeight="1" hidden="1">
      <c r="A198" s="72"/>
      <c r="B198" s="140">
        <f>SUM(B4:B197)</f>
        <v>143941690</v>
      </c>
      <c r="C198" s="141">
        <f>SUM(C4:C197)</f>
        <v>23835225</v>
      </c>
      <c r="D198" s="142"/>
      <c r="E198" s="143"/>
      <c r="F198" s="60"/>
      <c r="G198" s="6"/>
      <c r="H198" s="59"/>
      <c r="I198" s="6"/>
      <c r="J198" s="6"/>
      <c r="K198" s="59"/>
      <c r="L198" s="60"/>
      <c r="M198" s="6"/>
      <c r="N198" s="59"/>
      <c r="O198" s="3"/>
      <c r="P198" s="3"/>
      <c r="Q198" s="3"/>
      <c r="R198" s="3"/>
      <c r="S198" s="3"/>
      <c r="T198" s="3"/>
      <c r="U198" s="61"/>
      <c r="V198" s="3"/>
      <c r="W198" s="3"/>
      <c r="X198" s="3"/>
      <c r="Y198" s="3"/>
      <c r="Z198" s="3"/>
      <c r="AB198" s="75"/>
    </row>
    <row r="199" spans="2:28" s="2" customFormat="1" ht="15" customHeight="1">
      <c r="B199" s="5"/>
      <c r="C199" s="5"/>
      <c r="D199" s="143"/>
      <c r="E199" s="143"/>
      <c r="F199" s="60"/>
      <c r="G199" s="6"/>
      <c r="H199" s="59"/>
      <c r="I199" s="6"/>
      <c r="J199" s="6"/>
      <c r="K199" s="59"/>
      <c r="L199" s="60"/>
      <c r="M199" s="6"/>
      <c r="N199" s="59"/>
      <c r="O199" s="3"/>
      <c r="P199" s="3"/>
      <c r="Q199" s="3"/>
      <c r="R199" s="3"/>
      <c r="S199" s="3"/>
      <c r="T199" s="3"/>
      <c r="U199" s="61"/>
      <c r="V199" s="3"/>
      <c r="W199" s="3"/>
      <c r="X199" s="3"/>
      <c r="Y199" s="3"/>
      <c r="Z199" s="3"/>
      <c r="AB199" s="1"/>
    </row>
    <row r="200" spans="1:5" ht="12.75">
      <c r="A200" s="2"/>
      <c r="B200" s="5"/>
      <c r="C200" s="5"/>
      <c r="D200" s="143"/>
      <c r="E200" s="143"/>
    </row>
    <row r="201" spans="1:5" ht="12.75">
      <c r="A201" s="137"/>
      <c r="B201" s="144"/>
      <c r="C201" s="145"/>
      <c r="D201" s="146"/>
      <c r="E201" s="146"/>
    </row>
    <row r="202" spans="1:5" ht="12.75">
      <c r="A202" s="138"/>
      <c r="B202" s="147"/>
      <c r="C202" s="148"/>
      <c r="D202" s="148"/>
      <c r="E202" s="148"/>
    </row>
    <row r="203" spans="1:5" ht="12.75">
      <c r="A203" s="139"/>
      <c r="B203" s="149"/>
      <c r="C203" s="150"/>
      <c r="D203" s="151"/>
      <c r="E203" s="151"/>
    </row>
    <row r="204" spans="1:5" ht="12.75">
      <c r="A204" s="137"/>
      <c r="B204" s="149"/>
      <c r="C204" s="150"/>
      <c r="D204" s="151"/>
      <c r="E204" s="151"/>
    </row>
    <row r="205" spans="1:5" ht="12.75">
      <c r="A205" s="139"/>
      <c r="B205" s="149"/>
      <c r="C205" s="150"/>
      <c r="D205" s="151"/>
      <c r="E205" s="151"/>
    </row>
    <row r="206" spans="1:5" ht="12.75">
      <c r="A206" s="137"/>
      <c r="B206" s="149"/>
      <c r="C206" s="150"/>
      <c r="D206" s="151"/>
      <c r="E206" s="151"/>
    </row>
    <row r="207" spans="1:5" ht="12.75">
      <c r="A207" s="4"/>
      <c r="B207" s="152"/>
      <c r="C207" s="152"/>
      <c r="D207" s="153"/>
      <c r="E207" s="153"/>
    </row>
    <row r="208" spans="1:5" ht="12.75">
      <c r="A208" s="4"/>
      <c r="B208" s="152"/>
      <c r="C208" s="152"/>
      <c r="D208" s="153"/>
      <c r="E208" s="153"/>
    </row>
    <row r="209" spans="1:5" ht="12.75">
      <c r="A209" s="4"/>
      <c r="B209" s="152"/>
      <c r="C209" s="152"/>
      <c r="D209" s="153"/>
      <c r="E209" s="153"/>
    </row>
    <row r="240" ht="12.75">
      <c r="B240" s="122"/>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59"/>
  <sheetViews>
    <sheetView workbookViewId="0" topLeftCell="A1">
      <selection activeCell="I111" sqref="I111"/>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6" width="11.57421875" style="70" bestFit="1" customWidth="1"/>
    <col min="7" max="8" width="0" style="70" hidden="1" customWidth="1"/>
    <col min="9" max="16384" width="9.140625" style="70" customWidth="1"/>
  </cols>
  <sheetData>
    <row r="1" spans="1:9" s="133" customFormat="1" ht="19.5" customHeight="1" thickBot="1">
      <c r="A1" s="417" t="s">
        <v>207</v>
      </c>
      <c r="B1" s="418"/>
      <c r="C1" s="418"/>
      <c r="D1" s="418"/>
      <c r="E1" s="418"/>
      <c r="F1" s="417"/>
      <c r="G1" s="418"/>
      <c r="H1" s="418"/>
      <c r="I1" s="418"/>
    </row>
    <row r="2" spans="1:9" s="69" customFormat="1" ht="14.25" thickBot="1">
      <c r="A2" s="134" t="s">
        <v>113</v>
      </c>
      <c r="B2" s="268" t="s">
        <v>211</v>
      </c>
      <c r="C2" s="33" t="s">
        <v>99</v>
      </c>
      <c r="D2" s="268" t="s">
        <v>123</v>
      </c>
      <c r="E2" s="205" t="s">
        <v>213</v>
      </c>
      <c r="F2" s="205" t="s">
        <v>59</v>
      </c>
      <c r="G2" s="205" t="s">
        <v>459</v>
      </c>
      <c r="H2" s="205" t="s">
        <v>457</v>
      </c>
      <c r="I2" s="205" t="s">
        <v>107</v>
      </c>
    </row>
    <row r="3" spans="1:9" s="69" customFormat="1" ht="13.5">
      <c r="A3" s="271" t="s">
        <v>210</v>
      </c>
      <c r="B3" s="179">
        <f>VLOOKUP(A3,Margins!$A$2:$M$197,2,FALSE)</f>
        <v>50</v>
      </c>
      <c r="C3" s="270">
        <f>VLOOKUP(A3,Basis!$A$3:$G$196,2,FALSE)</f>
        <v>4345.85</v>
      </c>
      <c r="D3" s="270">
        <f>VLOOKUP(A3,Basis!$A$3:$G$196,3,FALSE)</f>
        <v>4288.4</v>
      </c>
      <c r="E3" s="179">
        <f>VLOOKUP(A3,Margins!$A$2:$M$197,7,FALSE)</f>
        <v>29286.775</v>
      </c>
      <c r="F3" s="69">
        <f>VLOOKUP(A3,'Open Int.'!$A$4:$D$197,2,FALSE)</f>
        <v>44915850</v>
      </c>
      <c r="G3" s="69">
        <f>VLOOKUP(A3,'Open Int.'!$A$4:$D$197,3,FALSE)</f>
        <v>3668950</v>
      </c>
      <c r="H3" s="69">
        <f>F3-G3</f>
        <v>41246900</v>
      </c>
      <c r="I3" s="331">
        <f>VLOOKUP(A3,'Open Int.'!$A$4:$D$197,4,FALSE)</f>
        <v>0.09</v>
      </c>
    </row>
    <row r="4" spans="1:9" s="69" customFormat="1" ht="13.5">
      <c r="A4" s="201" t="s">
        <v>134</v>
      </c>
      <c r="B4" s="179">
        <f>VLOOKUP(A4,Margins!$A$2:$M$197,2,FALSE)</f>
        <v>500</v>
      </c>
      <c r="C4" s="272">
        <f>VLOOKUP(A4,Basis!$A$3:$G$196,2,FALSE)</f>
        <v>1079.45</v>
      </c>
      <c r="D4" s="273">
        <f>VLOOKUP(A4,Basis!$A$3:$G$196,3,FALSE)</f>
        <v>1078.75</v>
      </c>
      <c r="E4" s="374">
        <f>VLOOKUP(A4,Margins!$A$2:$M$197,7,FALSE)</f>
        <v>138901.25</v>
      </c>
      <c r="F4" s="69">
        <f>VLOOKUP(A4,'Open Int.'!$A$4:$D$197,2,FALSE)</f>
        <v>1864500</v>
      </c>
      <c r="G4" s="69">
        <f>VLOOKUP(A4,'Open Int.'!$A$4:$D$197,3,FALSE)</f>
        <v>66500</v>
      </c>
      <c r="H4" s="69">
        <f aca="true" t="shared" si="0" ref="H4:H53">F4-G4</f>
        <v>1798000</v>
      </c>
      <c r="I4" s="331">
        <f>VLOOKUP(A4,'Open Int.'!$A$4:$D$197,4,FALSE)</f>
        <v>0.04</v>
      </c>
    </row>
    <row r="5" spans="1:9" s="69" customFormat="1" ht="13.5">
      <c r="A5" s="201" t="s">
        <v>0</v>
      </c>
      <c r="B5" s="179">
        <f>VLOOKUP(A5,Margins!$A$2:$M$197,2,FALSE)</f>
        <v>375</v>
      </c>
      <c r="C5" s="272">
        <f>VLOOKUP(A5,Basis!$A$3:$G$196,2,FALSE)</f>
        <v>967.1</v>
      </c>
      <c r="D5" s="273">
        <f>VLOOKUP(A5,Basis!$A$3:$G$196,3,FALSE)</f>
        <v>955.15</v>
      </c>
      <c r="E5" s="374">
        <f>VLOOKUP(A5,Margins!$A$2:$M$197,7,FALSE)</f>
        <v>94828.125</v>
      </c>
      <c r="F5" s="69">
        <f>VLOOKUP(A5,'Open Int.'!$A$4:$D$197,2,FALSE)</f>
        <v>3158625</v>
      </c>
      <c r="G5" s="69">
        <f>VLOOKUP(A5,'Open Int.'!$A$4:$D$197,3,FALSE)</f>
        <v>207000</v>
      </c>
      <c r="H5" s="69">
        <f t="shared" si="0"/>
        <v>2951625</v>
      </c>
      <c r="I5" s="331">
        <f>VLOOKUP(A5,'Open Int.'!$A$4:$D$197,4,FALSE)</f>
        <v>0.07</v>
      </c>
    </row>
    <row r="6" spans="1:9" s="69" customFormat="1" ht="13.5">
      <c r="A6" s="201" t="s">
        <v>486</v>
      </c>
      <c r="B6" s="179">
        <f>VLOOKUP(A6,Margins!$A$2:$M$197,2,FALSE)</f>
        <v>2062</v>
      </c>
      <c r="C6" s="272">
        <f>VLOOKUP(A6,Basis!$A$3:$G$196,2,FALSE)</f>
        <v>128.9</v>
      </c>
      <c r="D6" s="273">
        <f>VLOOKUP(A6,Basis!$A$3:$G$196,3,FALSE)</f>
        <v>126.65</v>
      </c>
      <c r="E6" s="374">
        <f>VLOOKUP(A6,Margins!$A$2:$M$197,7,FALSE)</f>
        <v>57705.06999999999</v>
      </c>
      <c r="F6" s="69">
        <f>VLOOKUP(A6,'Open Int.'!$A$4:$D$197,2,FALSE)</f>
        <v>17984764</v>
      </c>
      <c r="G6" s="69">
        <f>VLOOKUP(A6,'Open Int.'!$A$4:$D$197,3,FALSE)</f>
        <v>-1063992</v>
      </c>
      <c r="H6" s="69">
        <f>F6-G6</f>
        <v>19048756</v>
      </c>
      <c r="I6" s="331">
        <f>VLOOKUP(A6,'Open Int.'!$A$4:$D$197,4,FALSE)</f>
        <v>-0.06</v>
      </c>
    </row>
    <row r="7" spans="1:9" s="69" customFormat="1" ht="13.5">
      <c r="A7" s="193" t="s">
        <v>193</v>
      </c>
      <c r="B7" s="179">
        <f>VLOOKUP(A7,Margins!$A$2:$M$197,2,FALSE)</f>
        <v>100</v>
      </c>
      <c r="C7" s="272">
        <f>VLOOKUP(A7,Basis!$A$3:$G$196,2,FALSE)</f>
        <v>2286.5</v>
      </c>
      <c r="D7" s="273">
        <f>VLOOKUP(A7,Basis!$A$3:$G$196,3,FALSE)</f>
        <v>2259.5</v>
      </c>
      <c r="E7" s="374">
        <f>VLOOKUP(A7,Margins!$A$2:$M$197,7,FALSE)</f>
        <v>52049.880000000005</v>
      </c>
      <c r="F7" s="69">
        <f>VLOOKUP(A7,'Open Int.'!$A$4:$D$197,2,FALSE)</f>
        <v>989300</v>
      </c>
      <c r="G7" s="69">
        <f>VLOOKUP(A7,'Open Int.'!$A$4:$D$197,3,FALSE)</f>
        <v>71600</v>
      </c>
      <c r="H7" s="69">
        <f t="shared" si="0"/>
        <v>917700</v>
      </c>
      <c r="I7" s="331">
        <f>VLOOKUP(A7,'Open Int.'!$A$4:$D$197,4,FALSE)</f>
        <v>0.08</v>
      </c>
    </row>
    <row r="8" spans="1:9" s="14" customFormat="1" ht="13.5">
      <c r="A8" s="201" t="s">
        <v>230</v>
      </c>
      <c r="B8" s="179">
        <f>VLOOKUP(A8,Margins!$A$2:$M$197,2,FALSE)</f>
        <v>500</v>
      </c>
      <c r="C8" s="272">
        <f>VLOOKUP(A8,Basis!$A$3:$G$196,2,FALSE)</f>
        <v>862.9</v>
      </c>
      <c r="D8" s="273">
        <f>VLOOKUP(A8,Basis!$A$3:$G$196,3,FALSE)</f>
        <v>850</v>
      </c>
      <c r="E8" s="374">
        <f>VLOOKUP(A8,Margins!$A$2:$M$197,7,FALSE)</f>
        <v>92412.5</v>
      </c>
      <c r="F8" s="69">
        <f>VLOOKUP(A8,'Open Int.'!$A$4:$D$197,2,FALSE)</f>
        <v>12346000</v>
      </c>
      <c r="G8" s="69">
        <f>VLOOKUP(A8,'Open Int.'!$A$4:$D$197,3,FALSE)</f>
        <v>1228000</v>
      </c>
      <c r="H8" s="69">
        <f t="shared" si="0"/>
        <v>11118000</v>
      </c>
      <c r="I8" s="331">
        <f>VLOOKUP(A8,'Open Int.'!$A$4:$D$197,4,FALSE)</f>
        <v>0.11</v>
      </c>
    </row>
    <row r="9" spans="1:9" s="69" customFormat="1" ht="13.5">
      <c r="A9" s="201" t="s">
        <v>1</v>
      </c>
      <c r="B9" s="179">
        <f>VLOOKUP(A9,Margins!$A$2:$M$197,2,FALSE)</f>
        <v>300</v>
      </c>
      <c r="C9" s="272">
        <f>VLOOKUP(A9,Basis!$A$3:$G$196,2,FALSE)</f>
        <v>1666.15</v>
      </c>
      <c r="D9" s="273">
        <f>VLOOKUP(A9,Basis!$A$3:$G$196,3,FALSE)</f>
        <v>1652.95</v>
      </c>
      <c r="E9" s="374">
        <f>VLOOKUP(A9,Margins!$A$2:$M$197,7,FALSE)</f>
        <v>126521.25</v>
      </c>
      <c r="F9" s="69">
        <f>VLOOKUP(A9,'Open Int.'!$A$4:$D$197,2,FALSE)</f>
        <v>2917800</v>
      </c>
      <c r="G9" s="69">
        <f>VLOOKUP(A9,'Open Int.'!$A$4:$D$197,3,FALSE)</f>
        <v>222600</v>
      </c>
      <c r="H9" s="69">
        <f t="shared" si="0"/>
        <v>2695200</v>
      </c>
      <c r="I9" s="331">
        <f>VLOOKUP(A9,'Open Int.'!$A$4:$D$197,4,FALSE)</f>
        <v>0.08</v>
      </c>
    </row>
    <row r="10" spans="1:9" s="69" customFormat="1" ht="13.5">
      <c r="A10" s="201" t="s">
        <v>2</v>
      </c>
      <c r="B10" s="179">
        <f>VLOOKUP(A10,Margins!$A$2:$M$197,2,FALSE)</f>
        <v>1100</v>
      </c>
      <c r="C10" s="272">
        <f>VLOOKUP(A10,Basis!$A$3:$G$196,2,FALSE)</f>
        <v>307.8</v>
      </c>
      <c r="D10" s="273">
        <f>VLOOKUP(A10,Basis!$A$3:$G$196,3,FALSE)</f>
        <v>305.25</v>
      </c>
      <c r="E10" s="374">
        <f>VLOOKUP(A10,Margins!$A$2:$M$197,7,FALSE)</f>
        <v>72633</v>
      </c>
      <c r="F10" s="69">
        <f>VLOOKUP(A10,'Open Int.'!$A$4:$D$197,2,FALSE)</f>
        <v>3147100</v>
      </c>
      <c r="G10" s="69">
        <f>VLOOKUP(A10,'Open Int.'!$A$4:$D$197,3,FALSE)</f>
        <v>135300</v>
      </c>
      <c r="H10" s="69">
        <f t="shared" si="0"/>
        <v>3011800</v>
      </c>
      <c r="I10" s="331">
        <f>VLOOKUP(A10,'Open Int.'!$A$4:$D$197,4,FALSE)</f>
        <v>0.04</v>
      </c>
    </row>
    <row r="11" spans="1:9" s="69" customFormat="1" ht="13.5">
      <c r="A11" s="201" t="s">
        <v>3</v>
      </c>
      <c r="B11" s="179">
        <f>VLOOKUP(A11,Margins!$A$2:$M$197,2,FALSE)</f>
        <v>1250</v>
      </c>
      <c r="C11" s="272">
        <f>VLOOKUP(A11,Basis!$A$3:$G$196,2,FALSE)</f>
        <v>185.45</v>
      </c>
      <c r="D11" s="273">
        <f>VLOOKUP(A11,Basis!$A$3:$G$196,3,FALSE)</f>
        <v>183.8</v>
      </c>
      <c r="E11" s="374">
        <f>VLOOKUP(A11,Margins!$A$2:$M$197,7,FALSE)</f>
        <v>49240.625</v>
      </c>
      <c r="F11" s="69">
        <f>VLOOKUP(A11,'Open Int.'!$A$4:$D$197,2,FALSE)</f>
        <v>17210000</v>
      </c>
      <c r="G11" s="69">
        <f>VLOOKUP(A11,'Open Int.'!$A$4:$D$197,3,FALSE)</f>
        <v>193750</v>
      </c>
      <c r="H11" s="69">
        <f t="shared" si="0"/>
        <v>17016250</v>
      </c>
      <c r="I11" s="331">
        <f>VLOOKUP(A11,'Open Int.'!$A$4:$D$197,4,FALSE)</f>
        <v>0.01</v>
      </c>
    </row>
    <row r="12" spans="1:9" s="69" customFormat="1" ht="13.5">
      <c r="A12" s="201" t="s">
        <v>139</v>
      </c>
      <c r="B12" s="179">
        <f>VLOOKUP(A12,Margins!$A$2:$M$197,2,FALSE)</f>
        <v>2700</v>
      </c>
      <c r="C12" s="272">
        <f>VLOOKUP(A12,Basis!$A$3:$G$196,2,FALSE)</f>
        <v>100.3</v>
      </c>
      <c r="D12" s="273">
        <f>VLOOKUP(A12,Basis!$A$3:$G$196,3,FALSE)</f>
        <v>95.2</v>
      </c>
      <c r="E12" s="374">
        <f>VLOOKUP(A12,Margins!$A$2:$M$197,7,FALSE)</f>
        <v>63787.5</v>
      </c>
      <c r="F12" s="69">
        <f>VLOOKUP(A12,'Open Int.'!$A$4:$D$197,2,FALSE)</f>
        <v>6693300</v>
      </c>
      <c r="G12" s="69">
        <f>VLOOKUP(A12,'Open Int.'!$A$4:$D$197,3,FALSE)</f>
        <v>637200</v>
      </c>
      <c r="H12" s="69">
        <f t="shared" si="0"/>
        <v>6056100</v>
      </c>
      <c r="I12" s="331">
        <f>VLOOKUP(A12,'Open Int.'!$A$4:$D$197,4,FALSE)</f>
        <v>0.11</v>
      </c>
    </row>
    <row r="13" spans="1:9" s="69" customFormat="1" ht="13.5">
      <c r="A13" s="201" t="s">
        <v>301</v>
      </c>
      <c r="B13" s="179">
        <f>VLOOKUP(A13,Margins!$A$2:$M$197,2,FALSE)</f>
        <v>400</v>
      </c>
      <c r="C13" s="272">
        <f>VLOOKUP(A13,Basis!$A$3:$G$196,2,FALSE)</f>
        <v>622.75</v>
      </c>
      <c r="D13" s="273">
        <f>VLOOKUP(A13,Basis!$A$3:$G$196,3,FALSE)</f>
        <v>623.05</v>
      </c>
      <c r="E13" s="374">
        <f>VLOOKUP(A13,Margins!$A$2:$M$197,7,FALSE)</f>
        <v>53180.29</v>
      </c>
      <c r="F13" s="69">
        <f>VLOOKUP(A13,'Open Int.'!$A$4:$D$197,2,FALSE)</f>
        <v>2481200</v>
      </c>
      <c r="G13" s="69">
        <f>VLOOKUP(A13,'Open Int.'!$A$4:$D$197,3,FALSE)</f>
        <v>-19600</v>
      </c>
      <c r="H13" s="69">
        <f t="shared" si="0"/>
        <v>2500800</v>
      </c>
      <c r="I13" s="331">
        <f>VLOOKUP(A13,'Open Int.'!$A$4:$D$197,4,FALSE)</f>
        <v>-0.01</v>
      </c>
    </row>
    <row r="14" spans="1:9" s="69" customFormat="1" ht="13.5">
      <c r="A14" s="201" t="s">
        <v>89</v>
      </c>
      <c r="B14" s="179">
        <f>VLOOKUP(A14,Margins!$A$2:$M$197,2,FALSE)</f>
        <v>750</v>
      </c>
      <c r="C14" s="272">
        <f>VLOOKUP(A14,Basis!$A$3:$G$196,2,FALSE)</f>
        <v>325.65</v>
      </c>
      <c r="D14" s="273">
        <f>VLOOKUP(A14,Basis!$A$3:$G$196,3,FALSE)</f>
        <v>308.8</v>
      </c>
      <c r="E14" s="374">
        <f>VLOOKUP(A14,Margins!$A$2:$M$197,7,FALSE)</f>
        <v>59721.307499999995</v>
      </c>
      <c r="F14" s="69">
        <f>VLOOKUP(A14,'Open Int.'!$A$4:$D$197,2,FALSE)</f>
        <v>4877250</v>
      </c>
      <c r="G14" s="69">
        <f>VLOOKUP(A14,'Open Int.'!$A$4:$D$197,3,FALSE)</f>
        <v>529500</v>
      </c>
      <c r="H14" s="69">
        <f t="shared" si="0"/>
        <v>4347750</v>
      </c>
      <c r="I14" s="331">
        <f>VLOOKUP(A14,'Open Int.'!$A$4:$D$197,4,FALSE)</f>
        <v>0.12</v>
      </c>
    </row>
    <row r="15" spans="1:9" s="69" customFormat="1" ht="13.5">
      <c r="A15" s="201" t="s">
        <v>140</v>
      </c>
      <c r="B15" s="179">
        <f>VLOOKUP(A15,Margins!$A$2:$M$197,2,FALSE)</f>
        <v>300</v>
      </c>
      <c r="C15" s="272">
        <f>VLOOKUP(A15,Basis!$A$3:$G$196,2,FALSE)</f>
        <v>1107.35</v>
      </c>
      <c r="D15" s="273">
        <f>VLOOKUP(A15,Basis!$A$3:$G$196,3,FALSE)</f>
        <v>1051.15</v>
      </c>
      <c r="E15" s="374">
        <f>VLOOKUP(A15,Margins!$A$2:$M$197,7,FALSE)</f>
        <v>71090.25</v>
      </c>
      <c r="F15" s="69">
        <f>VLOOKUP(A15,'Open Int.'!$A$4:$D$197,2,FALSE)</f>
        <v>696900</v>
      </c>
      <c r="G15" s="69">
        <f>VLOOKUP(A15,'Open Int.'!$A$4:$D$197,3,FALSE)</f>
        <v>86700</v>
      </c>
      <c r="H15" s="69">
        <f t="shared" si="0"/>
        <v>610200</v>
      </c>
      <c r="I15" s="331">
        <f>VLOOKUP(A15,'Open Int.'!$A$4:$D$197,4,FALSE)</f>
        <v>0.14</v>
      </c>
    </row>
    <row r="16" spans="1:9" s="69" customFormat="1" ht="13.5">
      <c r="A16" s="201" t="s">
        <v>24</v>
      </c>
      <c r="B16" s="179">
        <f>VLOOKUP(A16,Margins!$A$2:$M$197,2,FALSE)</f>
        <v>88</v>
      </c>
      <c r="C16" s="272">
        <f>VLOOKUP(A16,Basis!$A$3:$G$196,2,FALSE)</f>
        <v>2845.75</v>
      </c>
      <c r="D16" s="273">
        <f>VLOOKUP(A16,Basis!$A$3:$G$196,3,FALSE)</f>
        <v>2841.55</v>
      </c>
      <c r="E16" s="374">
        <f>VLOOKUP(A16,Margins!$A$2:$M$197,7,FALSE)</f>
        <v>53629.62</v>
      </c>
      <c r="F16" s="69">
        <f>VLOOKUP(A16,'Open Int.'!$A$4:$D$197,2,FALSE)</f>
        <v>862400</v>
      </c>
      <c r="G16" s="69">
        <f>VLOOKUP(A16,'Open Int.'!$A$4:$D$197,3,FALSE)</f>
        <v>8272</v>
      </c>
      <c r="H16" s="69">
        <f t="shared" si="0"/>
        <v>854128</v>
      </c>
      <c r="I16" s="331">
        <f>VLOOKUP(A16,'Open Int.'!$A$4:$D$197,4,FALSE)</f>
        <v>0.01</v>
      </c>
    </row>
    <row r="17" spans="1:9" s="69" customFormat="1" ht="13.5">
      <c r="A17" s="201" t="s">
        <v>196</v>
      </c>
      <c r="B17" s="179">
        <f>VLOOKUP(A17,Margins!$A$2:$M$197,2,FALSE)</f>
        <v>650</v>
      </c>
      <c r="C17" s="272">
        <f>VLOOKUP(A17,Basis!$A$3:$G$196,2,FALSE)</f>
        <v>298</v>
      </c>
      <c r="D17" s="273">
        <f>VLOOKUP(A17,Basis!$A$3:$G$196,3,FALSE)</f>
        <v>296.1</v>
      </c>
      <c r="E17" s="374">
        <f>VLOOKUP(A17,Margins!$A$2:$M$197,7,FALSE)</f>
        <v>42562</v>
      </c>
      <c r="F17" s="69">
        <f>VLOOKUP(A17,'Open Int.'!$A$4:$D$197,2,FALSE)</f>
        <v>4330300</v>
      </c>
      <c r="G17" s="69">
        <f>VLOOKUP(A17,'Open Int.'!$A$4:$D$197,3,FALSE)</f>
        <v>342550</v>
      </c>
      <c r="H17" s="69">
        <f t="shared" si="0"/>
        <v>3987750</v>
      </c>
      <c r="I17" s="331">
        <f>VLOOKUP(A17,'Open Int.'!$A$4:$D$197,4,FALSE)</f>
        <v>0.09</v>
      </c>
    </row>
    <row r="18" spans="1:9" s="69" customFormat="1" ht="13.5">
      <c r="A18" s="201" t="s">
        <v>4</v>
      </c>
      <c r="B18" s="179">
        <f>VLOOKUP(A18,Margins!$A$2:$M$197,2,FALSE)</f>
        <v>150</v>
      </c>
      <c r="C18" s="272">
        <f>VLOOKUP(A18,Basis!$A$3:$G$196,2,FALSE)</f>
        <v>1942.55</v>
      </c>
      <c r="D18" s="273">
        <f>VLOOKUP(A18,Basis!$A$3:$G$196,3,FALSE)</f>
        <v>1929.45</v>
      </c>
      <c r="E18" s="374">
        <f>VLOOKUP(A18,Margins!$A$2:$M$197,7,FALSE)</f>
        <v>69793.125</v>
      </c>
      <c r="F18" s="69">
        <f>VLOOKUP(A18,'Open Int.'!$A$4:$D$197,2,FALSE)</f>
        <v>1436100</v>
      </c>
      <c r="G18" s="69">
        <f>VLOOKUP(A18,'Open Int.'!$A$4:$D$197,3,FALSE)</f>
        <v>174300</v>
      </c>
      <c r="H18" s="69">
        <f t="shared" si="0"/>
        <v>1261800</v>
      </c>
      <c r="I18" s="331">
        <f>VLOOKUP(A18,'Open Int.'!$A$4:$D$197,4,FALSE)</f>
        <v>0.14</v>
      </c>
    </row>
    <row r="19" spans="1:9" s="69" customFormat="1" ht="13.5">
      <c r="A19" s="201" t="s">
        <v>79</v>
      </c>
      <c r="B19" s="179">
        <f>VLOOKUP(A19,Margins!$A$2:$M$197,2,FALSE)</f>
        <v>200</v>
      </c>
      <c r="C19" s="272">
        <f>VLOOKUP(A19,Basis!$A$3:$G$196,2,FALSE)</f>
        <v>1161.35</v>
      </c>
      <c r="D19" s="273">
        <f>VLOOKUP(A19,Basis!$A$3:$G$196,3,FALSE)</f>
        <v>1132.4</v>
      </c>
      <c r="E19" s="374">
        <f>VLOOKUP(A19,Margins!$A$2:$M$197,7,FALSE)</f>
        <v>49339.5</v>
      </c>
      <c r="F19" s="69">
        <f>VLOOKUP(A19,'Open Int.'!$A$4:$D$197,2,FALSE)</f>
        <v>2248800</v>
      </c>
      <c r="G19" s="69">
        <f>VLOOKUP(A19,'Open Int.'!$A$4:$D$197,3,FALSE)</f>
        <v>244400</v>
      </c>
      <c r="H19" s="69">
        <f t="shared" si="0"/>
        <v>2004400</v>
      </c>
      <c r="I19" s="331">
        <f>VLOOKUP(A19,'Open Int.'!$A$4:$D$197,4,FALSE)</f>
        <v>0.12</v>
      </c>
    </row>
    <row r="20" spans="1:9" s="69" customFormat="1" ht="13.5">
      <c r="A20" s="201" t="s">
        <v>195</v>
      </c>
      <c r="B20" s="179">
        <f>VLOOKUP(A20,Margins!$A$2:$M$197,2,FALSE)</f>
        <v>400</v>
      </c>
      <c r="C20" s="272">
        <f>VLOOKUP(A20,Basis!$A$3:$G$196,2,FALSE)</f>
        <v>668.25</v>
      </c>
      <c r="D20" s="273">
        <f>VLOOKUP(A20,Basis!$A$3:$G$196,3,FALSE)</f>
        <v>647.15</v>
      </c>
      <c r="E20" s="374">
        <f>VLOOKUP(A20,Margins!$A$2:$M$197,7,FALSE)</f>
        <v>58169</v>
      </c>
      <c r="F20" s="69">
        <f>VLOOKUP(A20,'Open Int.'!$A$4:$D$197,2,FALSE)</f>
        <v>1500400</v>
      </c>
      <c r="G20" s="69">
        <f>VLOOKUP(A20,'Open Int.'!$A$4:$D$197,3,FALSE)</f>
        <v>85200</v>
      </c>
      <c r="H20" s="69">
        <f t="shared" si="0"/>
        <v>1415200</v>
      </c>
      <c r="I20" s="331">
        <f>VLOOKUP(A20,'Open Int.'!$A$4:$D$197,4,FALSE)</f>
        <v>0.06</v>
      </c>
    </row>
    <row r="21" spans="1:9" s="69" customFormat="1" ht="13.5">
      <c r="A21" s="201" t="s">
        <v>5</v>
      </c>
      <c r="B21" s="179">
        <f>VLOOKUP(A21,Margins!$A$2:$M$197,2,FALSE)</f>
        <v>1595</v>
      </c>
      <c r="C21" s="272">
        <f>VLOOKUP(A21,Basis!$A$3:$G$196,2,FALSE)</f>
        <v>159.1</v>
      </c>
      <c r="D21" s="273">
        <f>VLOOKUP(A21,Basis!$A$3:$G$196,3,FALSE)</f>
        <v>159.15</v>
      </c>
      <c r="E21" s="374">
        <f>VLOOKUP(A21,Margins!$A$2:$M$197,7,FALSE)</f>
        <v>63010.475</v>
      </c>
      <c r="F21" s="69">
        <f>VLOOKUP(A21,'Open Int.'!$A$4:$D$197,2,FALSE)</f>
        <v>32729400</v>
      </c>
      <c r="G21" s="69">
        <f>VLOOKUP(A21,'Open Int.'!$A$4:$D$197,3,FALSE)</f>
        <v>-338140</v>
      </c>
      <c r="H21" s="69">
        <f t="shared" si="0"/>
        <v>33067540</v>
      </c>
      <c r="I21" s="331">
        <f>VLOOKUP(A21,'Open Int.'!$A$4:$D$197,4,FALSE)</f>
        <v>-0.01</v>
      </c>
    </row>
    <row r="22" spans="1:9" s="69" customFormat="1" ht="13.5">
      <c r="A22" s="201" t="s">
        <v>197</v>
      </c>
      <c r="B22" s="179">
        <f>VLOOKUP(A22,Margins!$A$2:$M$197,2,FALSE)</f>
        <v>1300</v>
      </c>
      <c r="C22" s="272">
        <f>VLOOKUP(A22,Basis!$A$3:$G$196,2,FALSE)</f>
        <v>244.8</v>
      </c>
      <c r="D22" s="273">
        <f>VLOOKUP(A22,Basis!$A$3:$G$196,3,FALSE)</f>
        <v>235.75</v>
      </c>
      <c r="E22" s="374">
        <f>VLOOKUP(A22,Margins!$A$2:$M$197,7,FALSE)</f>
        <v>68341</v>
      </c>
      <c r="F22" s="69">
        <f>VLOOKUP(A22,'Open Int.'!$A$4:$D$197,2,FALSE)</f>
        <v>6067100</v>
      </c>
      <c r="G22" s="69">
        <f>VLOOKUP(A22,'Open Int.'!$A$4:$D$197,3,FALSE)</f>
        <v>447200</v>
      </c>
      <c r="H22" s="69">
        <f t="shared" si="0"/>
        <v>5619900</v>
      </c>
      <c r="I22" s="331">
        <f>VLOOKUP(A22,'Open Int.'!$A$4:$D$197,4,FALSE)</f>
        <v>0.08</v>
      </c>
    </row>
    <row r="23" spans="1:9" s="69" customFormat="1" ht="13.5">
      <c r="A23" s="201" t="s">
        <v>483</v>
      </c>
      <c r="B23" s="179">
        <f>VLOOKUP(A23,Margins!$A$2:$M$197,2,FALSE)</f>
        <v>1000</v>
      </c>
      <c r="C23" s="272">
        <f>VLOOKUP(A23,Basis!$A$3:$G$196,2,FALSE)</f>
        <v>201.85</v>
      </c>
      <c r="D23" s="273">
        <f>VLOOKUP(A23,Basis!$A$3:$G$196,3,FALSE)</f>
        <v>195.85</v>
      </c>
      <c r="E23" s="374">
        <f>VLOOKUP(A23,Margins!$A$2:$M$197,7,FALSE)</f>
        <v>47432.5</v>
      </c>
      <c r="F23" s="69">
        <f>VLOOKUP(A23,'Open Int.'!$A$4:$D$197,2,FALSE)</f>
        <v>15353000</v>
      </c>
      <c r="G23" s="69">
        <f>VLOOKUP(A23,'Open Int.'!$A$4:$D$197,3,FALSE)</f>
        <v>1396000</v>
      </c>
      <c r="H23" s="69">
        <f>F23-G23</f>
        <v>13957000</v>
      </c>
      <c r="I23" s="331">
        <f>VLOOKUP(A23,'Open Int.'!$A$4:$D$197,4,FALSE)</f>
        <v>0.1</v>
      </c>
    </row>
    <row r="24" spans="1:9" s="69" customFormat="1" ht="13.5">
      <c r="A24" s="201" t="s">
        <v>302</v>
      </c>
      <c r="B24" s="179">
        <f>VLOOKUP(A24,Margins!$A$2:$M$197,2,FALSE)</f>
        <v>350</v>
      </c>
      <c r="C24" s="272">
        <f>VLOOKUP(A24,Basis!$A$3:$G$196,2,FALSE)</f>
        <v>891</v>
      </c>
      <c r="D24" s="273">
        <f>VLOOKUP(A24,Basis!$A$3:$G$196,3,FALSE)</f>
        <v>886.65</v>
      </c>
      <c r="E24" s="374">
        <f>VLOOKUP(A24,Margins!$A$2:$M$197,7,FALSE)</f>
        <v>66913</v>
      </c>
      <c r="F24" s="69">
        <f>VLOOKUP(A24,'Open Int.'!$A$4:$D$197,2,FALSE)</f>
        <v>14427700</v>
      </c>
      <c r="G24" s="69">
        <f>VLOOKUP(A24,'Open Int.'!$A$4:$D$197,3,FALSE)</f>
        <v>-731150</v>
      </c>
      <c r="H24" s="69">
        <f t="shared" si="0"/>
        <v>15158850</v>
      </c>
      <c r="I24" s="331">
        <f>VLOOKUP(A24,'Open Int.'!$A$4:$D$197,4,FALSE)</f>
        <v>-0.05</v>
      </c>
    </row>
    <row r="25" spans="1:9" s="69" customFormat="1" ht="13.5">
      <c r="A25" s="193" t="s">
        <v>199</v>
      </c>
      <c r="B25" s="179">
        <f>VLOOKUP(A25,Margins!$A$2:$M$197,2,FALSE)</f>
        <v>100</v>
      </c>
      <c r="C25" s="272">
        <f>VLOOKUP(A25,Basis!$A$3:$G$196,2,FALSE)</f>
        <v>1929.5</v>
      </c>
      <c r="D25" s="273">
        <f>VLOOKUP(A25,Basis!$A$3:$G$196,3,FALSE)</f>
        <v>1923.9</v>
      </c>
      <c r="E25" s="374">
        <f>VLOOKUP(A25,Margins!$A$2:$M$197,7,FALSE)</f>
        <v>40817.5</v>
      </c>
      <c r="F25" s="69">
        <f>VLOOKUP(A25,'Open Int.'!$A$4:$D$197,2,FALSE)</f>
        <v>5064700</v>
      </c>
      <c r="G25" s="69">
        <f>VLOOKUP(A25,'Open Int.'!$A$4:$D$197,3,FALSE)</f>
        <v>415200</v>
      </c>
      <c r="H25" s="69">
        <f t="shared" si="0"/>
        <v>4649500</v>
      </c>
      <c r="I25" s="331">
        <f>VLOOKUP(A25,'Open Int.'!$A$4:$D$197,4,FALSE)</f>
        <v>0.09</v>
      </c>
    </row>
    <row r="26" spans="1:9" s="69" customFormat="1" ht="13.5">
      <c r="A26" s="201" t="s">
        <v>35</v>
      </c>
      <c r="B26" s="179">
        <f>VLOOKUP(A26,Margins!$A$2:$M$197,2,FALSE)</f>
        <v>1100</v>
      </c>
      <c r="C26" s="272">
        <f>VLOOKUP(A26,Basis!$A$3:$G$196,2,FALSE)</f>
        <v>357.35</v>
      </c>
      <c r="D26" s="273">
        <f>VLOOKUP(A26,Basis!$A$3:$G$196,3,FALSE)</f>
        <v>356.95</v>
      </c>
      <c r="E26" s="374">
        <f>VLOOKUP(A26,Margins!$A$2:$M$197,7,FALSE)</f>
        <v>84664.25</v>
      </c>
      <c r="F26" s="69">
        <f>VLOOKUP(A26,'Open Int.'!$A$4:$D$197,2,FALSE)</f>
        <v>2330900</v>
      </c>
      <c r="G26" s="69">
        <f>VLOOKUP(A26,'Open Int.'!$A$4:$D$197,3,FALSE)</f>
        <v>49500</v>
      </c>
      <c r="H26" s="69">
        <f t="shared" si="0"/>
        <v>2281400</v>
      </c>
      <c r="I26" s="331">
        <f>VLOOKUP(A26,'Open Int.'!$A$4:$D$197,4,FALSE)</f>
        <v>0.02</v>
      </c>
    </row>
    <row r="27" spans="1:9" s="69" customFormat="1" ht="13.5">
      <c r="A27" s="201" t="s">
        <v>6</v>
      </c>
      <c r="B27" s="179">
        <f>VLOOKUP(A27,Margins!$A$2:$M$197,2,FALSE)</f>
        <v>2250</v>
      </c>
      <c r="C27" s="272">
        <f>VLOOKUP(A27,Basis!$A$3:$G$196,2,FALSE)</f>
        <v>167.05</v>
      </c>
      <c r="D27" s="273">
        <f>VLOOKUP(A27,Basis!$A$3:$G$196,3,FALSE)</f>
        <v>164.35</v>
      </c>
      <c r="E27" s="374">
        <f>VLOOKUP(A27,Margins!$A$2:$M$197,7,FALSE)</f>
        <v>83255.625</v>
      </c>
      <c r="F27" s="69">
        <f>VLOOKUP(A27,'Open Int.'!$A$4:$D$197,2,FALSE)</f>
        <v>20909250</v>
      </c>
      <c r="G27" s="69">
        <f>VLOOKUP(A27,'Open Int.'!$A$4:$D$197,3,FALSE)</f>
        <v>882000</v>
      </c>
      <c r="H27" s="69">
        <f t="shared" si="0"/>
        <v>20027250</v>
      </c>
      <c r="I27" s="331">
        <f>VLOOKUP(A27,'Open Int.'!$A$4:$D$197,4,FALSE)</f>
        <v>0.04</v>
      </c>
    </row>
    <row r="28" spans="1:9" s="69" customFormat="1" ht="13.5">
      <c r="A28" s="201" t="s">
        <v>208</v>
      </c>
      <c r="B28" s="179">
        <f>VLOOKUP(A28,Margins!$A$2:$M$197,2,FALSE)</f>
        <v>200</v>
      </c>
      <c r="C28" s="272">
        <f>VLOOKUP(A28,Basis!$A$3:$G$196,2,FALSE)</f>
        <v>2485.15</v>
      </c>
      <c r="D28" s="273">
        <f>VLOOKUP(A28,Basis!$A$3:$G$196,3,FALSE)</f>
        <v>2480.85</v>
      </c>
      <c r="E28" s="374">
        <f>VLOOKUP(A28,Margins!$A$2:$M$197,7,FALSE)</f>
        <v>127767.50000000001</v>
      </c>
      <c r="F28" s="69">
        <f>VLOOKUP(A28,'Open Int.'!$A$4:$D$197,2,FALSE)</f>
        <v>3183000</v>
      </c>
      <c r="G28" s="69">
        <f>VLOOKUP(A28,'Open Int.'!$A$4:$D$197,3,FALSE)</f>
        <v>-26400</v>
      </c>
      <c r="H28" s="69">
        <f t="shared" si="0"/>
        <v>3209400</v>
      </c>
      <c r="I28" s="331">
        <f>VLOOKUP(A28,'Open Int.'!$A$4:$D$197,4,FALSE)</f>
        <v>-0.01</v>
      </c>
    </row>
    <row r="29" spans="1:9" s="69" customFormat="1" ht="13.5">
      <c r="A29" s="201" t="s">
        <v>7</v>
      </c>
      <c r="B29" s="179">
        <f>VLOOKUP(A29,Margins!$A$2:$M$197,2,FALSE)</f>
        <v>312</v>
      </c>
      <c r="C29" s="272">
        <f>VLOOKUP(A29,Basis!$A$3:$G$196,2,FALSE)</f>
        <v>693.3</v>
      </c>
      <c r="D29" s="273">
        <f>VLOOKUP(A29,Basis!$A$3:$G$196,3,FALSE)</f>
        <v>694.2</v>
      </c>
      <c r="E29" s="374">
        <f>VLOOKUP(A29,Margins!$A$2:$M$197,7,FALSE)</f>
        <v>47909.16</v>
      </c>
      <c r="F29" s="69">
        <f>VLOOKUP(A29,'Open Int.'!$A$4:$D$197,2,FALSE)</f>
        <v>2393976</v>
      </c>
      <c r="G29" s="69">
        <f>VLOOKUP(A29,'Open Int.'!$A$4:$D$197,3,FALSE)</f>
        <v>120120</v>
      </c>
      <c r="H29" s="69">
        <f t="shared" si="0"/>
        <v>2273856</v>
      </c>
      <c r="I29" s="331">
        <f>VLOOKUP(A29,'Open Int.'!$A$4:$D$197,4,FALSE)</f>
        <v>0.05</v>
      </c>
    </row>
    <row r="30" spans="1:9" s="69" customFormat="1" ht="13.5">
      <c r="A30" s="201" t="s">
        <v>44</v>
      </c>
      <c r="B30" s="179">
        <f>VLOOKUP(A30,Margins!$A$2:$M$197,2,FALSE)</f>
        <v>400</v>
      </c>
      <c r="C30" s="272">
        <f>VLOOKUP(A30,Basis!$A$3:$G$196,2,FALSE)</f>
        <v>821.2</v>
      </c>
      <c r="D30" s="273">
        <f>VLOOKUP(A30,Basis!$A$3:$G$196,3,FALSE)</f>
        <v>808.55</v>
      </c>
      <c r="E30" s="374">
        <f>VLOOKUP(A30,Margins!$A$2:$M$197,7,FALSE)</f>
        <v>69468</v>
      </c>
      <c r="F30" s="69">
        <f>VLOOKUP(A30,'Open Int.'!$A$4:$D$197,2,FALSE)</f>
        <v>2867200</v>
      </c>
      <c r="G30" s="69">
        <f>VLOOKUP(A30,'Open Int.'!$A$4:$D$197,3,FALSE)</f>
        <v>-31600</v>
      </c>
      <c r="H30" s="69">
        <f t="shared" si="0"/>
        <v>2898800</v>
      </c>
      <c r="I30" s="331">
        <f>VLOOKUP(A30,'Open Int.'!$A$4:$D$197,4,FALSE)</f>
        <v>-0.01</v>
      </c>
    </row>
    <row r="31" spans="1:9" s="69" customFormat="1" ht="13.5">
      <c r="A31" s="201" t="s">
        <v>8</v>
      </c>
      <c r="B31" s="179">
        <f>VLOOKUP(A31,Margins!$A$2:$M$197,2,FALSE)</f>
        <v>1600</v>
      </c>
      <c r="C31" s="272">
        <f>VLOOKUP(A31,Basis!$A$3:$G$196,2,FALSE)</f>
        <v>142.25</v>
      </c>
      <c r="D31" s="273">
        <f>VLOOKUP(A31,Basis!$A$3:$G$196,3,FALSE)</f>
        <v>142.75</v>
      </c>
      <c r="E31" s="374">
        <f>VLOOKUP(A31,Margins!$A$2:$M$197,7,FALSE)</f>
        <v>49540</v>
      </c>
      <c r="F31" s="69">
        <f>VLOOKUP(A31,'Open Int.'!$A$4:$D$197,2,FALSE)</f>
        <v>20929600</v>
      </c>
      <c r="G31" s="69">
        <f>VLOOKUP(A31,'Open Int.'!$A$4:$D$197,3,FALSE)</f>
        <v>-137600</v>
      </c>
      <c r="H31" s="69">
        <f t="shared" si="0"/>
        <v>21067200</v>
      </c>
      <c r="I31" s="331">
        <f>VLOOKUP(A31,'Open Int.'!$A$4:$D$197,4,FALSE)</f>
        <v>-0.01</v>
      </c>
    </row>
    <row r="32" spans="1:9" s="69" customFormat="1" ht="13.5">
      <c r="A32" s="193" t="s">
        <v>200</v>
      </c>
      <c r="B32" s="179">
        <f>VLOOKUP(A32,Margins!$A$2:$M$197,2,FALSE)</f>
        <v>1150</v>
      </c>
      <c r="C32" s="272">
        <f>VLOOKUP(A32,Basis!$A$3:$G$196,2,FALSE)</f>
        <v>266.45</v>
      </c>
      <c r="D32" s="273">
        <f>VLOOKUP(A32,Basis!$A$3:$G$196,3,FALSE)</f>
        <v>235.05</v>
      </c>
      <c r="E32" s="374">
        <f>VLOOKUP(A32,Margins!$A$2:$M$197,7,FALSE)</f>
        <v>90254.875</v>
      </c>
      <c r="F32" s="69">
        <f>VLOOKUP(A32,'Open Int.'!$A$4:$D$197,2,FALSE)</f>
        <v>4922000</v>
      </c>
      <c r="G32" s="69">
        <f>VLOOKUP(A32,'Open Int.'!$A$4:$D$197,3,FALSE)</f>
        <v>278300</v>
      </c>
      <c r="H32" s="69">
        <f t="shared" si="0"/>
        <v>4643700</v>
      </c>
      <c r="I32" s="331">
        <f>VLOOKUP(A32,'Open Int.'!$A$4:$D$197,4,FALSE)</f>
        <v>0.06</v>
      </c>
    </row>
    <row r="33" spans="1:9" s="69" customFormat="1" ht="13.5">
      <c r="A33" s="201" t="s">
        <v>36</v>
      </c>
      <c r="B33" s="179">
        <f>VLOOKUP(A33,Margins!$A$2:$M$197,2,FALSE)</f>
        <v>225</v>
      </c>
      <c r="C33" s="272">
        <f>VLOOKUP(A33,Basis!$A$3:$G$196,2,FALSE)</f>
        <v>884.6</v>
      </c>
      <c r="D33" s="273">
        <f>VLOOKUP(A33,Basis!$A$3:$G$196,3,FALSE)</f>
        <v>856.35</v>
      </c>
      <c r="E33" s="374">
        <f>VLOOKUP(A33,Margins!$A$2:$M$197,7,FALSE)</f>
        <v>42795</v>
      </c>
      <c r="F33" s="69">
        <f>VLOOKUP(A33,'Open Int.'!$A$4:$D$197,2,FALSE)</f>
        <v>10939050</v>
      </c>
      <c r="G33" s="69">
        <f>VLOOKUP(A33,'Open Int.'!$A$4:$D$197,3,FALSE)</f>
        <v>930825</v>
      </c>
      <c r="H33" s="69">
        <f t="shared" si="0"/>
        <v>10008225</v>
      </c>
      <c r="I33" s="331">
        <f>VLOOKUP(A33,'Open Int.'!$A$4:$D$197,4,FALSE)</f>
        <v>0.09</v>
      </c>
    </row>
    <row r="34" spans="1:9" s="69" customFormat="1" ht="13.5">
      <c r="A34" s="201" t="s">
        <v>81</v>
      </c>
      <c r="B34" s="179">
        <f>VLOOKUP(A34,Margins!$A$2:$M$197,2,FALSE)</f>
        <v>600</v>
      </c>
      <c r="C34" s="272">
        <f>VLOOKUP(A34,Basis!$A$3:$G$196,2,FALSE)</f>
        <v>486.9</v>
      </c>
      <c r="D34" s="273">
        <f>VLOOKUP(A34,Basis!$A$3:$G$196,3,FALSE)</f>
        <v>488.2</v>
      </c>
      <c r="E34" s="374">
        <f>VLOOKUP(A34,Margins!$A$2:$M$197,7,FALSE)</f>
        <v>69927</v>
      </c>
      <c r="F34" s="69">
        <f>VLOOKUP(A34,'Open Int.'!$A$4:$D$197,2,FALSE)</f>
        <v>6439200</v>
      </c>
      <c r="G34" s="69">
        <f>VLOOKUP(A34,'Open Int.'!$A$4:$D$197,3,FALSE)</f>
        <v>-91800</v>
      </c>
      <c r="H34" s="69">
        <f t="shared" si="0"/>
        <v>6531000</v>
      </c>
      <c r="I34" s="331">
        <f>VLOOKUP(A34,'Open Int.'!$A$4:$D$197,4,FALSE)</f>
        <v>-0.01</v>
      </c>
    </row>
    <row r="35" spans="1:9" s="69" customFormat="1" ht="13.5">
      <c r="A35" s="201" t="s">
        <v>23</v>
      </c>
      <c r="B35" s="179">
        <f>VLOOKUP(A35,Margins!$A$2:$M$197,2,FALSE)</f>
        <v>800</v>
      </c>
      <c r="C35" s="272">
        <f>VLOOKUP(A35,Basis!$A$3:$G$196,2,FALSE)</f>
        <v>367.4</v>
      </c>
      <c r="D35" s="273">
        <f>VLOOKUP(A35,Basis!$A$3:$G$196,3,FALSE)</f>
        <v>368.05</v>
      </c>
      <c r="E35" s="374">
        <f>VLOOKUP(A35,Margins!$A$2:$M$197,7,FALSE)</f>
        <v>69680</v>
      </c>
      <c r="F35" s="69">
        <f>VLOOKUP(A35,'Open Int.'!$A$4:$D$197,2,FALSE)</f>
        <v>7632800</v>
      </c>
      <c r="G35" s="69">
        <f>VLOOKUP(A35,'Open Int.'!$A$4:$D$197,3,FALSE)</f>
        <v>-380800</v>
      </c>
      <c r="H35" s="69">
        <f t="shared" si="0"/>
        <v>8013600</v>
      </c>
      <c r="I35" s="331">
        <f>VLOOKUP(A35,'Open Int.'!$A$4:$D$197,4,FALSE)</f>
        <v>-0.05</v>
      </c>
    </row>
    <row r="36" spans="1:9" s="69" customFormat="1" ht="13.5">
      <c r="A36" s="201" t="s">
        <v>232</v>
      </c>
      <c r="B36" s="179">
        <f>VLOOKUP(A36,Margins!$A$2:$M$197,2,FALSE)</f>
        <v>700</v>
      </c>
      <c r="C36" s="272">
        <f>VLOOKUP(A36,Basis!$A$3:$G$196,2,FALSE)</f>
        <v>530.8</v>
      </c>
      <c r="D36" s="273">
        <f>VLOOKUP(A36,Basis!$A$3:$G$196,3,FALSE)</f>
        <v>530.6</v>
      </c>
      <c r="E36" s="374">
        <f>VLOOKUP(A36,Margins!$A$2:$M$197,7,FALSE)</f>
        <v>81620</v>
      </c>
      <c r="F36" s="69">
        <f>VLOOKUP(A36,'Open Int.'!$A$4:$D$197,2,FALSE)</f>
        <v>21653800</v>
      </c>
      <c r="G36" s="69">
        <f>VLOOKUP(A36,'Open Int.'!$A$4:$D$197,3,FALSE)</f>
        <v>548800</v>
      </c>
      <c r="H36" s="69">
        <f t="shared" si="0"/>
        <v>21105000</v>
      </c>
      <c r="I36" s="331">
        <f>VLOOKUP(A36,'Open Int.'!$A$4:$D$197,4,FALSE)</f>
        <v>0.03</v>
      </c>
    </row>
    <row r="37" spans="1:9" s="69" customFormat="1" ht="13.5">
      <c r="A37" s="201" t="s">
        <v>98</v>
      </c>
      <c r="B37" s="179">
        <f>VLOOKUP(A37,Margins!$A$2:$M$197,2,FALSE)</f>
        <v>550</v>
      </c>
      <c r="C37" s="272">
        <f>VLOOKUP(A37,Basis!$A$3:$G$196,2,FALSE)</f>
        <v>737.4</v>
      </c>
      <c r="D37" s="273">
        <f>VLOOKUP(A37,Basis!$A$3:$G$196,3,FALSE)</f>
        <v>740</v>
      </c>
      <c r="E37" s="374">
        <f>VLOOKUP(A37,Margins!$A$2:$M$197,7,FALSE)</f>
        <v>109604</v>
      </c>
      <c r="F37" s="69">
        <f>VLOOKUP(A37,'Open Int.'!$A$4:$D$197,2,FALSE)</f>
        <v>11559900</v>
      </c>
      <c r="G37" s="69">
        <f>VLOOKUP(A37,'Open Int.'!$A$4:$D$197,3,FALSE)</f>
        <v>-54450</v>
      </c>
      <c r="H37" s="69">
        <f t="shared" si="0"/>
        <v>11614350</v>
      </c>
      <c r="I37" s="331">
        <f>VLOOKUP(A37,'Open Int.'!$A$4:$D$197,4,FALSE)</f>
        <v>0</v>
      </c>
    </row>
    <row r="38" spans="1:9" s="69" customFormat="1" ht="13.5">
      <c r="A38" s="193" t="s">
        <v>201</v>
      </c>
      <c r="B38" s="179">
        <f>VLOOKUP(A38,Margins!$A$2:$M$197,2,FALSE)</f>
        <v>150</v>
      </c>
      <c r="C38" s="272">
        <f>VLOOKUP(A38,Basis!$A$3:$G$196,2,FALSE)</f>
        <v>1797.75</v>
      </c>
      <c r="D38" s="273">
        <f>VLOOKUP(A38,Basis!$A$3:$G$196,3,FALSE)</f>
        <v>1801.75</v>
      </c>
      <c r="E38" s="374">
        <f>VLOOKUP(A38,Margins!$A$2:$M$197,7,FALSE)</f>
        <v>58336.125</v>
      </c>
      <c r="F38" s="69">
        <f>VLOOKUP(A38,'Open Int.'!$A$4:$D$197,2,FALSE)</f>
        <v>12066300</v>
      </c>
      <c r="G38" s="69">
        <f>VLOOKUP(A38,'Open Int.'!$A$4:$D$197,3,FALSE)</f>
        <v>739500</v>
      </c>
      <c r="H38" s="69">
        <f t="shared" si="0"/>
        <v>11326800</v>
      </c>
      <c r="I38" s="331">
        <f>VLOOKUP(A38,'Open Int.'!$A$4:$D$197,4,FALSE)</f>
        <v>0.07</v>
      </c>
    </row>
    <row r="39" spans="1:9" s="69" customFormat="1" ht="13.5">
      <c r="A39" s="201" t="s">
        <v>214</v>
      </c>
      <c r="B39" s="179">
        <f>VLOOKUP(A39,Margins!$A$2:$M$197,2,FALSE)</f>
        <v>3350</v>
      </c>
      <c r="C39" s="272">
        <f>VLOOKUP(A39,Basis!$A$3:$G$196,2,FALSE)</f>
        <v>107.55</v>
      </c>
      <c r="D39" s="273">
        <f>VLOOKUP(A39,Basis!$A$3:$G$196,3,FALSE)</f>
        <v>107.75</v>
      </c>
      <c r="E39" s="374">
        <f>VLOOKUP(A39,Margins!$A$2:$M$197,7,FALSE)</f>
        <v>77510.625</v>
      </c>
      <c r="F39" s="69">
        <f>VLOOKUP(A39,'Open Int.'!$A$4:$D$197,2,FALSE)</f>
        <v>66752100</v>
      </c>
      <c r="G39" s="69">
        <f>VLOOKUP(A39,'Open Int.'!$A$4:$D$197,3,FALSE)</f>
        <v>2542650</v>
      </c>
      <c r="H39" s="69">
        <f t="shared" si="0"/>
        <v>64209450</v>
      </c>
      <c r="I39" s="331">
        <f>VLOOKUP(A39,'Open Int.'!$A$4:$D$197,4,FALSE)</f>
        <v>0.04</v>
      </c>
    </row>
    <row r="40" spans="1:9" s="69" customFormat="1" ht="13.5">
      <c r="A40" s="201" t="s">
        <v>209</v>
      </c>
      <c r="B40" s="179">
        <f>VLOOKUP(A40,Margins!$A$2:$M$197,2,FALSE)</f>
        <v>2700</v>
      </c>
      <c r="C40" s="272">
        <f>VLOOKUP(A40,Basis!$A$3:$G$196,2,FALSE)</f>
        <v>144.45</v>
      </c>
      <c r="D40" s="273">
        <f>VLOOKUP(A40,Basis!$A$3:$G$196,3,FALSE)</f>
        <v>141</v>
      </c>
      <c r="E40" s="374">
        <f>VLOOKUP(A40,Margins!$A$2:$M$197,7,FALSE)</f>
        <v>100824.75</v>
      </c>
      <c r="F40" s="69">
        <f>VLOOKUP(A40,'Open Int.'!$A$4:$D$197,2,FALSE)</f>
        <v>31598100</v>
      </c>
      <c r="G40" s="69">
        <f>VLOOKUP(A40,'Open Int.'!$A$4:$D$197,3,FALSE)</f>
        <v>3553200</v>
      </c>
      <c r="H40" s="69">
        <f t="shared" si="0"/>
        <v>28044900</v>
      </c>
      <c r="I40" s="331">
        <f>VLOOKUP(A40,'Open Int.'!$A$4:$D$197,4,FALSE)</f>
        <v>0.13</v>
      </c>
    </row>
    <row r="41" spans="1:9" s="69" customFormat="1" ht="13.5">
      <c r="A41" s="201" t="s">
        <v>202</v>
      </c>
      <c r="B41" s="179">
        <f>VLOOKUP(A41,Margins!$A$2:$M$197,2,FALSE)</f>
        <v>600</v>
      </c>
      <c r="C41" s="272">
        <f>VLOOKUP(A41,Basis!$A$3:$G$196,2,FALSE)</f>
        <v>470.2</v>
      </c>
      <c r="D41" s="273">
        <f>VLOOKUP(A41,Basis!$A$3:$G$196,3,FALSE)</f>
        <v>465.3</v>
      </c>
      <c r="E41" s="374">
        <f>VLOOKUP(A41,Margins!$A$2:$M$197,7,FALSE)</f>
        <v>66198</v>
      </c>
      <c r="F41" s="69">
        <f>VLOOKUP(A41,'Open Int.'!$A$4:$D$197,2,FALSE)</f>
        <v>10180800</v>
      </c>
      <c r="G41" s="69">
        <f>VLOOKUP(A41,'Open Int.'!$A$4:$D$197,3,FALSE)</f>
        <v>351600</v>
      </c>
      <c r="H41" s="69">
        <f t="shared" si="0"/>
        <v>9829200</v>
      </c>
      <c r="I41" s="331">
        <f>VLOOKUP(A41,'Open Int.'!$A$4:$D$197,4,FALSE)</f>
        <v>0.04</v>
      </c>
    </row>
    <row r="42" spans="1:9" s="69" customFormat="1" ht="13.5">
      <c r="A42" s="193" t="s">
        <v>203</v>
      </c>
      <c r="B42" s="179">
        <f>VLOOKUP(A42,Margins!$A$2:$M$197,2,FALSE)</f>
        <v>250</v>
      </c>
      <c r="C42" s="272">
        <f>VLOOKUP(A42,Basis!$A$3:$G$196,2,FALSE)</f>
        <v>1548.05</v>
      </c>
      <c r="D42" s="273">
        <f>VLOOKUP(A42,Basis!$A$3:$G$196,3,FALSE)</f>
        <v>1555.3</v>
      </c>
      <c r="E42" s="374">
        <f>VLOOKUP(A42,Margins!$A$2:$M$197,7,FALSE)</f>
        <v>84068.125</v>
      </c>
      <c r="F42" s="69">
        <f>VLOOKUP(A42,'Open Int.'!$A$4:$D$197,2,FALSE)</f>
        <v>9871000</v>
      </c>
      <c r="G42" s="69">
        <f>VLOOKUP(A42,'Open Int.'!$A$4:$D$197,3,FALSE)</f>
        <v>-1142250</v>
      </c>
      <c r="H42" s="69">
        <f t="shared" si="0"/>
        <v>11013250</v>
      </c>
      <c r="I42" s="331">
        <f>VLOOKUP(A42,'Open Int.'!$A$4:$D$197,4,FALSE)</f>
        <v>-0.1</v>
      </c>
    </row>
    <row r="43" spans="1:9" s="69" customFormat="1" ht="13.5">
      <c r="A43" s="201" t="s">
        <v>226</v>
      </c>
      <c r="B43" s="179">
        <f>VLOOKUP(A43,Margins!$A$2:$M$197,2,FALSE)</f>
        <v>188</v>
      </c>
      <c r="C43" s="272">
        <f>VLOOKUP(A43,Basis!$A$3:$G$196,2,FALSE)</f>
        <v>1220.5</v>
      </c>
      <c r="D43" s="273">
        <f>VLOOKUP(A43,Basis!$A$3:$G$196,3,FALSE)</f>
        <v>1217.7</v>
      </c>
      <c r="E43" s="374">
        <f>VLOOKUP(A43,Margins!$A$2:$M$197,7,FALSE)</f>
        <v>57965.98359999999</v>
      </c>
      <c r="F43" s="69">
        <f>VLOOKUP(A43,'Open Int.'!$A$4:$D$197,2,FALSE)</f>
        <v>1142852</v>
      </c>
      <c r="G43" s="69">
        <f>VLOOKUP(A43,'Open Int.'!$A$4:$D$197,3,FALSE)</f>
        <v>69184</v>
      </c>
      <c r="H43" s="69">
        <f t="shared" si="0"/>
        <v>1073668</v>
      </c>
      <c r="I43" s="331">
        <f>VLOOKUP(A43,'Open Int.'!$A$4:$D$197,4,FALSE)</f>
        <v>0.06</v>
      </c>
    </row>
    <row r="44" spans="1:9" s="69" customFormat="1" ht="13.5">
      <c r="A44" s="201" t="s">
        <v>150</v>
      </c>
      <c r="B44" s="179">
        <f>VLOOKUP(A44,Margins!$A$2:$M$197,2,FALSE)</f>
        <v>438</v>
      </c>
      <c r="C44" s="272">
        <f>VLOOKUP(A44,Basis!$A$3:$G$196,2,FALSE)</f>
        <v>621.75</v>
      </c>
      <c r="D44" s="273">
        <f>VLOOKUP(A44,Basis!$A$3:$G$196,3,FALSE)</f>
        <v>615.3</v>
      </c>
      <c r="E44" s="374">
        <f>VLOOKUP(A44,Margins!$A$2:$M$197,7,FALSE)</f>
        <v>73556.625</v>
      </c>
      <c r="F44" s="69">
        <f>VLOOKUP(A44,'Open Int.'!$A$4:$D$197,2,FALSE)</f>
        <v>4599876</v>
      </c>
      <c r="G44" s="69">
        <f>VLOOKUP(A44,'Open Int.'!$A$4:$D$197,3,FALSE)</f>
        <v>260172</v>
      </c>
      <c r="H44" s="69">
        <f t="shared" si="0"/>
        <v>4339704</v>
      </c>
      <c r="I44" s="331">
        <f>VLOOKUP(A44,'Open Int.'!$A$4:$D$197,4,FALSE)</f>
        <v>0.06</v>
      </c>
    </row>
    <row r="45" spans="1:9" s="69" customFormat="1" ht="13.5">
      <c r="A45" s="201" t="s">
        <v>151</v>
      </c>
      <c r="B45" s="179">
        <f>VLOOKUP(A45,Margins!$A$2:$M$197,2,FALSE)</f>
        <v>225</v>
      </c>
      <c r="C45" s="272">
        <f>VLOOKUP(A45,Basis!$A$3:$G$196,2,FALSE)</f>
        <v>905.55</v>
      </c>
      <c r="D45" s="273">
        <f>VLOOKUP(A45,Basis!$A$3:$G$196,3,FALSE)</f>
        <v>903.3</v>
      </c>
      <c r="E45" s="374">
        <f>VLOOKUP(A45,Margins!$A$2:$M$197,7,FALSE)</f>
        <v>43271.4375</v>
      </c>
      <c r="F45" s="69">
        <f>VLOOKUP(A45,'Open Int.'!$A$4:$D$197,2,FALSE)</f>
        <v>1829250</v>
      </c>
      <c r="G45" s="69">
        <f>VLOOKUP(A45,'Open Int.'!$A$4:$D$197,3,FALSE)</f>
        <v>131175</v>
      </c>
      <c r="H45" s="69">
        <f t="shared" si="0"/>
        <v>1698075</v>
      </c>
      <c r="I45" s="331">
        <f>VLOOKUP(A45,'Open Int.'!$A$4:$D$197,4,FALSE)</f>
        <v>0.08</v>
      </c>
    </row>
    <row r="46" spans="1:9" s="69" customFormat="1" ht="13.5">
      <c r="A46" s="201" t="s">
        <v>227</v>
      </c>
      <c r="B46" s="179">
        <f>VLOOKUP(A46,Margins!$A$2:$M$197,2,FALSE)</f>
        <v>200</v>
      </c>
      <c r="C46" s="272">
        <f>VLOOKUP(A46,Basis!$A$3:$G$196,2,FALSE)</f>
        <v>1202.45</v>
      </c>
      <c r="D46" s="273">
        <f>VLOOKUP(A46,Basis!$A$3:$G$196,3,FALSE)</f>
        <v>1193</v>
      </c>
      <c r="E46" s="374">
        <f>VLOOKUP(A46,Margins!$A$2:$M$197,7,FALSE)</f>
        <v>67224.5</v>
      </c>
      <c r="F46" s="69">
        <f>VLOOKUP(A46,'Open Int.'!$A$4:$D$197,2,FALSE)</f>
        <v>3238400</v>
      </c>
      <c r="G46" s="69">
        <f>VLOOKUP(A46,'Open Int.'!$A$4:$D$197,3,FALSE)</f>
        <v>105400</v>
      </c>
      <c r="H46" s="69">
        <f t="shared" si="0"/>
        <v>3133000</v>
      </c>
      <c r="I46" s="331">
        <f>VLOOKUP(A46,'Open Int.'!$A$4:$D$197,4,FALSE)</f>
        <v>0.03</v>
      </c>
    </row>
    <row r="47" spans="1:9" s="69" customFormat="1" ht="13.5">
      <c r="A47" s="201" t="s">
        <v>303</v>
      </c>
      <c r="B47" s="179">
        <f>VLOOKUP(A47,Margins!$A$2:$M$197,2,FALSE)</f>
        <v>412</v>
      </c>
      <c r="C47" s="272">
        <f>VLOOKUP(A47,Basis!$A$3:$G$196,2,FALSE)</f>
        <v>667.4</v>
      </c>
      <c r="D47" s="273">
        <f>VLOOKUP(A47,Basis!$A$3:$G$196,3,FALSE)</f>
        <v>666.9</v>
      </c>
      <c r="E47" s="374">
        <f>VLOOKUP(A47,Margins!$A$2:$M$197,7,FALSE)</f>
        <v>59303.28</v>
      </c>
      <c r="F47" s="69">
        <f>VLOOKUP(A47,'Open Int.'!$A$4:$D$197,2,FALSE)</f>
        <v>6519488</v>
      </c>
      <c r="G47" s="69">
        <f>VLOOKUP(A47,'Open Int.'!$A$4:$D$197,3,FALSE)</f>
        <v>181692</v>
      </c>
      <c r="H47" s="69">
        <f t="shared" si="0"/>
        <v>6337796</v>
      </c>
      <c r="I47" s="331">
        <f>VLOOKUP(A47,'Open Int.'!$A$4:$D$197,4,FALSE)</f>
        <v>0.03</v>
      </c>
    </row>
    <row r="48" spans="1:9" s="69" customFormat="1" ht="13.5">
      <c r="A48" s="201" t="s">
        <v>304</v>
      </c>
      <c r="B48" s="179">
        <f>VLOOKUP(A48,Margins!$A$2:$M$197,2,FALSE)</f>
        <v>400</v>
      </c>
      <c r="C48" s="272">
        <f>VLOOKUP(A48,Basis!$A$3:$G$196,2,FALSE)</f>
        <v>700.15</v>
      </c>
      <c r="D48" s="273">
        <f>VLOOKUP(A48,Basis!$A$3:$G$196,3,FALSE)</f>
        <v>682.05</v>
      </c>
      <c r="E48" s="374">
        <f>VLOOKUP(A48,Margins!$A$2:$M$197,7,FALSE)</f>
        <v>63327</v>
      </c>
      <c r="F48" s="69">
        <f>VLOOKUP(A48,'Open Int.'!$A$4:$D$197,2,FALSE)</f>
        <v>2083600</v>
      </c>
      <c r="G48" s="69">
        <f>VLOOKUP(A48,'Open Int.'!$A$4:$D$197,3,FALSE)</f>
        <v>122400</v>
      </c>
      <c r="H48" s="69">
        <f t="shared" si="0"/>
        <v>1961200</v>
      </c>
      <c r="I48" s="331">
        <f>VLOOKUP(A48,'Open Int.'!$A$4:$D$197,4,FALSE)</f>
        <v>0.06</v>
      </c>
    </row>
    <row r="49" spans="1:9" s="69" customFormat="1" ht="13.5">
      <c r="A49" s="201" t="s">
        <v>185</v>
      </c>
      <c r="B49" s="179">
        <f>VLOOKUP(A49,Margins!$A$2:$M$197,2,FALSE)</f>
        <v>675</v>
      </c>
      <c r="C49" s="272">
        <f>VLOOKUP(A49,Basis!$A$3:$G$196,2,FALSE)</f>
        <v>623.75</v>
      </c>
      <c r="D49" s="273">
        <f>VLOOKUP(A49,Basis!$A$3:$G$196,3,FALSE)</f>
        <v>618.15</v>
      </c>
      <c r="E49" s="374">
        <f>VLOOKUP(A49,Margins!$A$2:$M$197,7,FALSE)</f>
        <v>100836.5625</v>
      </c>
      <c r="F49" s="69">
        <f>VLOOKUP(A49,'Open Int.'!$A$4:$D$197,2,FALSE)</f>
        <v>8517150</v>
      </c>
      <c r="G49" s="69">
        <f>VLOOKUP(A49,'Open Int.'!$A$4:$D$197,3,FALSE)</f>
        <v>108000</v>
      </c>
      <c r="H49" s="69">
        <f t="shared" si="0"/>
        <v>8409150</v>
      </c>
      <c r="I49" s="331">
        <f>VLOOKUP(A49,'Open Int.'!$A$4:$D$197,4,FALSE)</f>
        <v>0.01</v>
      </c>
    </row>
    <row r="50" spans="1:9" ht="13.5">
      <c r="A50" s="201" t="s">
        <v>118</v>
      </c>
      <c r="B50" s="179">
        <f>VLOOKUP(A50,Margins!$A$2:$M$197,2,FALSE)</f>
        <v>250</v>
      </c>
      <c r="C50" s="272">
        <f>VLOOKUP(A50,Basis!$A$3:$G$196,2,FALSE)</f>
        <v>1115.15</v>
      </c>
      <c r="D50" s="273">
        <f>VLOOKUP(A50,Basis!$A$3:$G$196,3,FALSE)</f>
        <v>1107.2</v>
      </c>
      <c r="E50" s="374">
        <f>VLOOKUP(A50,Margins!$A$2:$M$197,7,FALSE)</f>
        <v>59429.375</v>
      </c>
      <c r="F50" s="69">
        <f>VLOOKUP(A50,'Open Int.'!$A$4:$D$197,2,FALSE)</f>
        <v>5574500</v>
      </c>
      <c r="G50" s="69">
        <f>VLOOKUP(A50,'Open Int.'!$A$4:$D$197,3,FALSE)</f>
        <v>738500</v>
      </c>
      <c r="H50" s="69">
        <f t="shared" si="0"/>
        <v>4836000</v>
      </c>
      <c r="I50" s="331">
        <f>VLOOKUP(A50,'Open Int.'!$A$4:$D$197,4,FALSE)</f>
        <v>0.15</v>
      </c>
    </row>
    <row r="51" spans="1:9" ht="13.5">
      <c r="A51" s="201" t="s">
        <v>155</v>
      </c>
      <c r="B51" s="179">
        <f>VLOOKUP(A51,Margins!$A$2:$M$197,2,FALSE)</f>
        <v>525</v>
      </c>
      <c r="C51" s="272">
        <f>VLOOKUP(A51,Basis!$A$3:$G$196,2,FALSE)</f>
        <v>450.05</v>
      </c>
      <c r="D51" s="273">
        <f>VLOOKUP(A51,Basis!$A$3:$G$196,3,FALSE)</f>
        <v>430.05</v>
      </c>
      <c r="E51" s="374">
        <f>VLOOKUP(A51,Margins!$A$2:$M$197,7,FALSE)</f>
        <v>49881.5625</v>
      </c>
      <c r="F51" s="69">
        <f>VLOOKUP(A51,'Open Int.'!$A$4:$D$197,2,FALSE)</f>
        <v>1930425</v>
      </c>
      <c r="G51" s="69">
        <f>VLOOKUP(A51,'Open Int.'!$A$4:$D$197,3,FALSE)</f>
        <v>216825</v>
      </c>
      <c r="H51" s="69">
        <f t="shared" si="0"/>
        <v>1713600</v>
      </c>
      <c r="I51" s="331">
        <f>VLOOKUP(A51,'Open Int.'!$A$4:$D$197,4,FALSE)</f>
        <v>0.13</v>
      </c>
    </row>
    <row r="52" spans="1:9" ht="13.5">
      <c r="A52" s="201" t="s">
        <v>38</v>
      </c>
      <c r="B52" s="179">
        <f>VLOOKUP(A52,Margins!$A$2:$M$197,2,FALSE)</f>
        <v>600</v>
      </c>
      <c r="C52" s="272">
        <f>VLOOKUP(A52,Basis!$A$3:$G$196,2,FALSE)</f>
        <v>476.55</v>
      </c>
      <c r="D52" s="273">
        <f>VLOOKUP(A52,Basis!$A$3:$G$196,3,FALSE)</f>
        <v>471.95</v>
      </c>
      <c r="E52" s="374">
        <f>VLOOKUP(A52,Margins!$A$2:$M$197,7,FALSE)</f>
        <v>61306.5</v>
      </c>
      <c r="F52" s="69">
        <f>VLOOKUP(A52,'Open Int.'!$A$4:$D$197,2,FALSE)</f>
        <v>8556000</v>
      </c>
      <c r="G52" s="69">
        <f>VLOOKUP(A52,'Open Int.'!$A$4:$D$197,3,FALSE)</f>
        <v>936600</v>
      </c>
      <c r="H52" s="69">
        <f t="shared" si="0"/>
        <v>7619400</v>
      </c>
      <c r="I52" s="331">
        <f>VLOOKUP(A52,'Open Int.'!$A$4:$D$197,4,FALSE)</f>
        <v>0.12</v>
      </c>
    </row>
    <row r="53" spans="1:9" ht="14.25" thickBot="1">
      <c r="A53" s="201" t="s">
        <v>389</v>
      </c>
      <c r="B53" s="179">
        <f>VLOOKUP(A53,Margins!$A$2:$M$197,2,FALSE)</f>
        <v>700</v>
      </c>
      <c r="C53" s="166">
        <f>VLOOKUP(A53,Basis!$A$3:$G$196,2,FALSE)</f>
        <v>309.45</v>
      </c>
      <c r="D53" s="273">
        <f>VLOOKUP(A53,Basis!$A$3:$G$196,3,FALSE)</f>
        <v>305.7</v>
      </c>
      <c r="E53" s="374">
        <f>VLOOKUP(A53,Margins!$A$2:$M$197,7,FALSE)</f>
        <v>54293.75</v>
      </c>
      <c r="F53" s="69">
        <f>VLOOKUP(A53,'Open Int.'!$A$4:$D$197,2,FALSE)</f>
        <v>3446100</v>
      </c>
      <c r="G53" s="69">
        <f>VLOOKUP(A53,'Open Int.'!$A$4:$D$197,3,FALSE)</f>
        <v>345800</v>
      </c>
      <c r="H53" s="69">
        <f t="shared" si="0"/>
        <v>3100300</v>
      </c>
      <c r="I53" s="331">
        <f>VLOOKUP(A53,'Open Int.'!$A$4:$D$197,4,FALSE)</f>
        <v>0.11</v>
      </c>
    </row>
    <row r="54" spans="6:8" ht="11.25" hidden="1">
      <c r="F54" s="70">
        <f>SUM(F4:F53)</f>
        <v>452053256</v>
      </c>
      <c r="G54" s="70">
        <f>F54-H54</f>
        <v>15685733</v>
      </c>
      <c r="H54" s="70">
        <f>SUM(H4:H53)</f>
        <v>436367523</v>
      </c>
    </row>
    <row r="57" spans="1:3" ht="14.25" thickBot="1">
      <c r="A57" s="417" t="s">
        <v>460</v>
      </c>
      <c r="B57" s="418"/>
      <c r="C57" s="418"/>
    </row>
    <row r="58" spans="1:3" ht="13.5">
      <c r="A58" s="201" t="s">
        <v>59</v>
      </c>
      <c r="B58" s="201" t="s">
        <v>461</v>
      </c>
      <c r="C58" s="201" t="s">
        <v>462</v>
      </c>
    </row>
    <row r="59" spans="1:3" ht="11.25">
      <c r="A59" s="384">
        <f>F54</f>
        <v>452053256</v>
      </c>
      <c r="B59" s="385">
        <f>G54</f>
        <v>15685733</v>
      </c>
      <c r="C59" s="386">
        <f>(F54-H54)/H54</f>
        <v>0.03594615129045706</v>
      </c>
    </row>
  </sheetData>
  <mergeCells count="3">
    <mergeCell ref="A1:E1"/>
    <mergeCell ref="F1:I1"/>
    <mergeCell ref="A57:C5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91"/>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E239" sqref="E23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0" customWidth="1"/>
    <col min="9" max="9" width="12.57421875" style="110"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3" t="s">
        <v>26</v>
      </c>
      <c r="B1" s="424"/>
      <c r="C1" s="424"/>
      <c r="D1" s="424"/>
      <c r="E1" s="424"/>
      <c r="F1" s="424"/>
      <c r="G1" s="424"/>
      <c r="H1" s="424"/>
      <c r="I1" s="424"/>
      <c r="J1" s="424"/>
      <c r="K1" s="425"/>
    </row>
    <row r="2" spans="1:11" s="7" customFormat="1" ht="46.5" customHeight="1" thickBot="1">
      <c r="A2" s="220" t="s">
        <v>27</v>
      </c>
      <c r="B2" s="221" t="s">
        <v>57</v>
      </c>
      <c r="C2" s="222" t="s">
        <v>28</v>
      </c>
      <c r="D2" s="222" t="s">
        <v>29</v>
      </c>
      <c r="E2" s="223" t="s">
        <v>39</v>
      </c>
      <c r="F2" s="224" t="s">
        <v>40</v>
      </c>
      <c r="G2" s="225" t="s">
        <v>71</v>
      </c>
      <c r="H2" s="226" t="s">
        <v>30</v>
      </c>
      <c r="I2" s="227" t="s">
        <v>191</v>
      </c>
      <c r="J2" s="227" t="s">
        <v>192</v>
      </c>
      <c r="K2" s="120" t="s">
        <v>25</v>
      </c>
    </row>
    <row r="3" spans="1:14" s="7" customFormat="1" ht="15">
      <c r="A3" s="29" t="s">
        <v>276</v>
      </c>
      <c r="B3" s="234">
        <f>'Open Int.'!K9</f>
        <v>954600</v>
      </c>
      <c r="C3" s="236">
        <f>'Open Int.'!R9</f>
        <v>276.504663</v>
      </c>
      <c r="D3" s="239">
        <f>B3/H3</f>
        <v>0.3431756364710932</v>
      </c>
      <c r="E3" s="240">
        <f>'Open Int.'!B9/'Open Int.'!K9</f>
        <v>0.9991619526503247</v>
      </c>
      <c r="F3" s="241">
        <f>'Open Int.'!E9/'Open Int.'!K9</f>
        <v>0.0008380473496752566</v>
      </c>
      <c r="G3" s="242">
        <f>'Open Int.'!H9/'Open Int.'!K9</f>
        <v>0</v>
      </c>
      <c r="H3" s="245">
        <v>2781666</v>
      </c>
      <c r="I3" s="246">
        <v>556200</v>
      </c>
      <c r="J3" s="353">
        <v>278000</v>
      </c>
      <c r="K3" s="367" t="str">
        <f>IF(D3&gt;=80%,"Gross exposure has crossed 80%,Margin double",IF(D3&gt;=60%,"Gross exposure is Substantial as Open interest has crossed 60%",IF(D3&gt;=40%,"Gross exposure is building up andcrpsses 40% mark",IF(D3&gt;=30%,"Some sign of build up Gross exposure crosses 30%","Gross Exposure is less then 30%"))))</f>
        <v>Some sign of build up Gross exposure crosses 30%</v>
      </c>
      <c r="M3"/>
      <c r="N3"/>
    </row>
    <row r="4" spans="1:11" s="7" customFormat="1" ht="15">
      <c r="A4" s="201" t="s">
        <v>134</v>
      </c>
      <c r="B4" s="235">
        <f>'Open Int.'!K10</f>
        <v>1868500</v>
      </c>
      <c r="C4" s="237">
        <f>'Open Int.'!R10</f>
        <v>201.6952325</v>
      </c>
      <c r="D4" s="161">
        <f aca="true" t="shared" si="0" ref="D4:D68">B4/H4</f>
        <v>0.4602757516092408</v>
      </c>
      <c r="E4" s="243">
        <f>'Open Int.'!B10/'Open Int.'!K10</f>
        <v>0.9978592453839978</v>
      </c>
      <c r="F4" s="228">
        <f>'Open Int.'!E10/'Open Int.'!K10</f>
        <v>0.0021407546160021407</v>
      </c>
      <c r="G4" s="244">
        <f>'Open Int.'!H10/'Open Int.'!K10</f>
        <v>0</v>
      </c>
      <c r="H4" s="247">
        <v>4059523</v>
      </c>
      <c r="I4" s="231">
        <v>734000</v>
      </c>
      <c r="J4" s="354">
        <v>367000</v>
      </c>
      <c r="K4" s="117" t="str">
        <f aca="true" t="shared" si="1" ref="K4:K68">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building up andcrpsses 40% mark</v>
      </c>
    </row>
    <row r="5" spans="1:14" s="7" customFormat="1" ht="15">
      <c r="A5" s="201" t="s">
        <v>394</v>
      </c>
      <c r="B5" s="235">
        <f>'Open Int.'!K11</f>
        <v>354800</v>
      </c>
      <c r="C5" s="237">
        <f>'Open Int.'!R11</f>
        <v>49.26043200000001</v>
      </c>
      <c r="D5" s="161">
        <f t="shared" si="0"/>
        <v>0.03313945011489993</v>
      </c>
      <c r="E5" s="243">
        <f>'Open Int.'!B11/'Open Int.'!K11</f>
        <v>0.9988726042841037</v>
      </c>
      <c r="F5" s="228">
        <f>'Open Int.'!E11/'Open Int.'!K11</f>
        <v>0.0011273957158962795</v>
      </c>
      <c r="G5" s="244">
        <f>'Open Int.'!H11/'Open Int.'!K11</f>
        <v>0</v>
      </c>
      <c r="H5" s="247">
        <v>10706273</v>
      </c>
      <c r="I5" s="231">
        <v>2141200</v>
      </c>
      <c r="J5" s="354">
        <v>1070600</v>
      </c>
      <c r="K5" s="117" t="str">
        <f t="shared" si="1"/>
        <v>Gross Exposure is less then 30%</v>
      </c>
      <c r="M5"/>
      <c r="N5"/>
    </row>
    <row r="6" spans="1:14" s="7" customFormat="1" ht="15">
      <c r="A6" s="201" t="s">
        <v>0</v>
      </c>
      <c r="B6" s="235">
        <f>'Open Int.'!K12</f>
        <v>3232125</v>
      </c>
      <c r="C6" s="237">
        <f>'Open Int.'!R12</f>
        <v>312.57880875</v>
      </c>
      <c r="D6" s="161">
        <f t="shared" si="0"/>
        <v>0.13940800042441884</v>
      </c>
      <c r="E6" s="243">
        <f>'Open Int.'!B12/'Open Int.'!K12</f>
        <v>0.9772595428704026</v>
      </c>
      <c r="F6" s="228">
        <f>'Open Int.'!E12/'Open Int.'!K12</f>
        <v>0.01995591135862629</v>
      </c>
      <c r="G6" s="244">
        <f>'Open Int.'!H12/'Open Int.'!K12</f>
        <v>0.0027845457709711106</v>
      </c>
      <c r="H6" s="165">
        <v>23184645</v>
      </c>
      <c r="I6" s="230">
        <v>3574500</v>
      </c>
      <c r="J6" s="355">
        <v>1787250</v>
      </c>
      <c r="K6" s="117" t="str">
        <f t="shared" si="1"/>
        <v>Gross Exposure is less then 30%</v>
      </c>
      <c r="M6"/>
      <c r="N6"/>
    </row>
    <row r="7" spans="1:14" s="7" customFormat="1" ht="27">
      <c r="A7" s="201" t="s">
        <v>395</v>
      </c>
      <c r="B7" s="235">
        <f>'Open Int.'!K13</f>
        <v>2230650</v>
      </c>
      <c r="C7" s="237">
        <f>'Open Int.'!R13</f>
        <v>107.6288625</v>
      </c>
      <c r="D7" s="161">
        <f t="shared" si="0"/>
        <v>0.6214981262973127</v>
      </c>
      <c r="E7" s="243">
        <f>'Open Int.'!B13/'Open Int.'!K13</f>
        <v>0.995158361912447</v>
      </c>
      <c r="F7" s="228">
        <f>'Open Int.'!E13/'Open Int.'!K13</f>
        <v>0.004639903167238249</v>
      </c>
      <c r="G7" s="244">
        <f>'Open Int.'!H13/'Open Int.'!K13</f>
        <v>0.00020173492031470649</v>
      </c>
      <c r="H7" s="165">
        <v>3589150</v>
      </c>
      <c r="I7" s="230">
        <v>717750</v>
      </c>
      <c r="J7" s="355">
        <v>717750</v>
      </c>
      <c r="K7" s="117" t="str">
        <f t="shared" si="1"/>
        <v>Gross exposure is Substantial as Open interest has crossed 60%</v>
      </c>
      <c r="M7"/>
      <c r="N7"/>
    </row>
    <row r="8" spans="1:14" s="7" customFormat="1" ht="15">
      <c r="A8" s="201" t="s">
        <v>396</v>
      </c>
      <c r="B8" s="235">
        <f>'Open Int.'!K14</f>
        <v>661200</v>
      </c>
      <c r="C8" s="237">
        <f>'Open Int.'!R14</f>
        <v>93.56971800000001</v>
      </c>
      <c r="D8" s="161">
        <f t="shared" si="0"/>
        <v>0.5788342075959296</v>
      </c>
      <c r="E8" s="243">
        <f>'Open Int.'!B14/'Open Int.'!K14</f>
        <v>1</v>
      </c>
      <c r="F8" s="228">
        <f>'Open Int.'!E14/'Open Int.'!K14</f>
        <v>0</v>
      </c>
      <c r="G8" s="244">
        <f>'Open Int.'!H14/'Open Int.'!K14</f>
        <v>0</v>
      </c>
      <c r="H8" s="165">
        <v>1142296</v>
      </c>
      <c r="I8" s="230">
        <v>228400</v>
      </c>
      <c r="J8" s="355">
        <v>228400</v>
      </c>
      <c r="K8" s="117" t="str">
        <f t="shared" si="1"/>
        <v>Gross exposure is building up andcrpsses 40% mark</v>
      </c>
      <c r="M8"/>
      <c r="N8"/>
    </row>
    <row r="9" spans="1:14" s="7" customFormat="1" ht="15">
      <c r="A9" s="201" t="s">
        <v>397</v>
      </c>
      <c r="B9" s="235">
        <f>'Open Int.'!K15</f>
        <v>2289900</v>
      </c>
      <c r="C9" s="237">
        <f>'Open Int.'!R15</f>
        <v>31.623519</v>
      </c>
      <c r="D9" s="161">
        <f t="shared" si="0"/>
        <v>0.14682018787521328</v>
      </c>
      <c r="E9" s="243">
        <f>'Open Int.'!B15/'Open Int.'!K15</f>
        <v>0.9161098737936154</v>
      </c>
      <c r="F9" s="228">
        <f>'Open Int.'!E15/'Open Int.'!K15</f>
        <v>0.06829992576095026</v>
      </c>
      <c r="G9" s="244">
        <f>'Open Int.'!H15/'Open Int.'!K15</f>
        <v>0.015590200445434299</v>
      </c>
      <c r="H9" s="165">
        <v>15596629</v>
      </c>
      <c r="I9" s="230">
        <v>3117800</v>
      </c>
      <c r="J9" s="355">
        <v>3117800</v>
      </c>
      <c r="K9" s="117" t="str">
        <f t="shared" si="1"/>
        <v>Gross Exposure is less then 30%</v>
      </c>
      <c r="M9"/>
      <c r="N9"/>
    </row>
    <row r="10" spans="1:14" s="7" customFormat="1" ht="15">
      <c r="A10" s="201" t="s">
        <v>135</v>
      </c>
      <c r="B10" s="235">
        <f>'Open Int.'!K16</f>
        <v>7592550</v>
      </c>
      <c r="C10" s="237">
        <f>'Open Int.'!R16</f>
        <v>67.68758325</v>
      </c>
      <c r="D10" s="161">
        <f t="shared" si="0"/>
        <v>0.18981375</v>
      </c>
      <c r="E10" s="243">
        <f>'Open Int.'!B16/'Open Int.'!K16</f>
        <v>0.9619232010325912</v>
      </c>
      <c r="F10" s="228">
        <f>'Open Int.'!E16/'Open Int.'!K16</f>
        <v>0.03452726686027751</v>
      </c>
      <c r="G10" s="244">
        <f>'Open Int.'!H16/'Open Int.'!K16</f>
        <v>0.0035495321071313327</v>
      </c>
      <c r="H10" s="188">
        <v>40000000</v>
      </c>
      <c r="I10" s="168">
        <v>7999250</v>
      </c>
      <c r="J10" s="356">
        <v>6323450</v>
      </c>
      <c r="K10" s="367" t="str">
        <f t="shared" si="1"/>
        <v>Gross Exposure is less then 30%</v>
      </c>
      <c r="M10"/>
      <c r="N10"/>
    </row>
    <row r="11" spans="1:14" s="7" customFormat="1" ht="15">
      <c r="A11" s="201" t="s">
        <v>174</v>
      </c>
      <c r="B11" s="235">
        <f>'Open Int.'!K17</f>
        <v>7359950</v>
      </c>
      <c r="C11" s="237">
        <f>'Open Int.'!R17</f>
        <v>46.662083</v>
      </c>
      <c r="D11" s="161">
        <f t="shared" si="0"/>
        <v>0.3082972614011175</v>
      </c>
      <c r="E11" s="243">
        <f>'Open Int.'!B17/'Open Int.'!K17</f>
        <v>0.9198907601274465</v>
      </c>
      <c r="F11" s="228">
        <f>'Open Int.'!E17/'Open Int.'!K17</f>
        <v>0.07510241238051889</v>
      </c>
      <c r="G11" s="244">
        <f>'Open Int.'!H17/'Open Int.'!K17</f>
        <v>0.005006827492034593</v>
      </c>
      <c r="H11" s="247">
        <v>23872901</v>
      </c>
      <c r="I11" s="231">
        <v>4773750</v>
      </c>
      <c r="J11" s="354">
        <v>4773750</v>
      </c>
      <c r="K11" s="117" t="str">
        <f t="shared" si="1"/>
        <v>Some sign of build up Gross exposure crosses 30%</v>
      </c>
      <c r="M11"/>
      <c r="N11"/>
    </row>
    <row r="12" spans="1:14" s="7" customFormat="1" ht="15">
      <c r="A12" s="201" t="s">
        <v>486</v>
      </c>
      <c r="B12" s="235">
        <f>'Open Int.'!K18</f>
        <v>19228150</v>
      </c>
      <c r="C12" s="237">
        <f>'Open Int.'!R18</f>
        <v>247.8508535</v>
      </c>
      <c r="D12" s="161">
        <f>B12/H12</f>
        <v>0.09905968068916397</v>
      </c>
      <c r="E12" s="243">
        <f>'Open Int.'!B18/'Open Int.'!K18</f>
        <v>0.9353351206434316</v>
      </c>
      <c r="F12" s="228">
        <f>'Open Int.'!E18/'Open Int.'!K18</f>
        <v>0.05372654155495978</v>
      </c>
      <c r="G12" s="244">
        <f>'Open Int.'!H18/'Open Int.'!K18</f>
        <v>0.01093833780160858</v>
      </c>
      <c r="H12" s="247">
        <v>194106723</v>
      </c>
      <c r="I12" s="231">
        <v>25432708</v>
      </c>
      <c r="J12" s="354">
        <v>12716354</v>
      </c>
      <c r="K12" s="117" t="str">
        <f>IF(D12&gt;=80%,"Gross exposure has crossed 80%,Margin double",IF(D12&gt;=60%,"Gross exposure is Substantial as Open interest has crossed 60%",IF(D12&gt;=40%,"Gross exposure is building up andcrpsses 40% mark",IF(D12&gt;=30%,"Some sign of build up Gross exposure crosses 30%","Gross Exposure is less then 30%"))))</f>
        <v>Gross Exposure is less then 30%</v>
      </c>
      <c r="M12"/>
      <c r="N12"/>
    </row>
    <row r="13" spans="1:14" s="7" customFormat="1" ht="15">
      <c r="A13" s="201" t="s">
        <v>277</v>
      </c>
      <c r="B13" s="235">
        <f>'Open Int.'!K19</f>
        <v>957600</v>
      </c>
      <c r="C13" s="237">
        <f>'Open Int.'!R19</f>
        <v>35.876484</v>
      </c>
      <c r="D13" s="161">
        <f t="shared" si="0"/>
        <v>0.055551971723721526</v>
      </c>
      <c r="E13" s="243">
        <f>'Open Int.'!B19/'Open Int.'!K19</f>
        <v>1</v>
      </c>
      <c r="F13" s="228">
        <f>'Open Int.'!E19/'Open Int.'!K19</f>
        <v>0</v>
      </c>
      <c r="G13" s="244">
        <f>'Open Int.'!H19/'Open Int.'!K19</f>
        <v>0</v>
      </c>
      <c r="H13" s="247">
        <v>17237912</v>
      </c>
      <c r="I13" s="231">
        <v>3447000</v>
      </c>
      <c r="J13" s="354">
        <v>1723200</v>
      </c>
      <c r="K13" s="117" t="str">
        <f t="shared" si="1"/>
        <v>Gross Exposure is less then 30%</v>
      </c>
      <c r="M13"/>
      <c r="N13"/>
    </row>
    <row r="14" spans="1:14" s="7" customFormat="1" ht="15">
      <c r="A14" s="201" t="s">
        <v>75</v>
      </c>
      <c r="B14" s="235">
        <f>'Open Int.'!K20</f>
        <v>6118000</v>
      </c>
      <c r="C14" s="237">
        <f>'Open Int.'!R20</f>
        <v>50.4735</v>
      </c>
      <c r="D14" s="161">
        <f t="shared" si="0"/>
        <v>0.13017021276595744</v>
      </c>
      <c r="E14" s="243">
        <f>'Open Int.'!B20/'Open Int.'!K20</f>
        <v>0.9360902255639098</v>
      </c>
      <c r="F14" s="228">
        <f>'Open Int.'!E20/'Open Int.'!K20</f>
        <v>0.06127819548872181</v>
      </c>
      <c r="G14" s="244">
        <f>'Open Int.'!H20/'Open Int.'!K20</f>
        <v>0.002631578947368421</v>
      </c>
      <c r="H14" s="165">
        <v>47000000</v>
      </c>
      <c r="I14" s="230">
        <v>9397800</v>
      </c>
      <c r="J14" s="355">
        <v>6129500</v>
      </c>
      <c r="K14" s="117" t="str">
        <f t="shared" si="1"/>
        <v>Gross Exposure is less then 30%</v>
      </c>
      <c r="M14"/>
      <c r="N14"/>
    </row>
    <row r="15" spans="1:14" s="7" customFormat="1" ht="15">
      <c r="A15" s="201" t="s">
        <v>398</v>
      </c>
      <c r="B15" s="235">
        <f>'Open Int.'!K21</f>
        <v>1513200</v>
      </c>
      <c r="C15" s="237">
        <f>'Open Int.'!R21</f>
        <v>38.81358</v>
      </c>
      <c r="D15" s="161">
        <f t="shared" si="0"/>
        <v>0.3934779188731325</v>
      </c>
      <c r="E15" s="243">
        <f>'Open Int.'!B21/'Open Int.'!K21</f>
        <v>0.9982817869415808</v>
      </c>
      <c r="F15" s="228">
        <f>'Open Int.'!E21/'Open Int.'!K21</f>
        <v>0.001718213058419244</v>
      </c>
      <c r="G15" s="244">
        <f>'Open Int.'!H21/'Open Int.'!K21</f>
        <v>0</v>
      </c>
      <c r="H15" s="165">
        <v>3845705</v>
      </c>
      <c r="I15" s="230">
        <v>768950</v>
      </c>
      <c r="J15" s="355">
        <v>768950</v>
      </c>
      <c r="K15" s="117" t="str">
        <f t="shared" si="1"/>
        <v>Some sign of build up Gross exposure crosses 30%</v>
      </c>
      <c r="M15"/>
      <c r="N15"/>
    </row>
    <row r="16" spans="1:14" s="7" customFormat="1" ht="15">
      <c r="A16" s="201" t="s">
        <v>399</v>
      </c>
      <c r="B16" s="235">
        <f>'Open Int.'!K22</f>
        <v>1170000</v>
      </c>
      <c r="C16" s="237">
        <f>'Open Int.'!R22</f>
        <v>85.1643</v>
      </c>
      <c r="D16" s="161">
        <f t="shared" si="0"/>
        <v>0.2604027562630201</v>
      </c>
      <c r="E16" s="243">
        <f>'Open Int.'!B22/'Open Int.'!K22</f>
        <v>1</v>
      </c>
      <c r="F16" s="228">
        <f>'Open Int.'!E22/'Open Int.'!K22</f>
        <v>0</v>
      </c>
      <c r="G16" s="244">
        <f>'Open Int.'!H22/'Open Int.'!K22</f>
        <v>0</v>
      </c>
      <c r="H16" s="165">
        <v>4493040</v>
      </c>
      <c r="I16" s="230">
        <v>898400</v>
      </c>
      <c r="J16" s="355">
        <v>898400</v>
      </c>
      <c r="K16" s="117" t="str">
        <f t="shared" si="1"/>
        <v>Gross Exposure is less then 30%</v>
      </c>
      <c r="M16"/>
      <c r="N16"/>
    </row>
    <row r="17" spans="1:14" s="7" customFormat="1" ht="15">
      <c r="A17" s="201" t="s">
        <v>88</v>
      </c>
      <c r="B17" s="235">
        <f>'Open Int.'!K23</f>
        <v>21874100</v>
      </c>
      <c r="C17" s="237">
        <f>'Open Int.'!R23</f>
        <v>98.7615615</v>
      </c>
      <c r="D17" s="161">
        <f t="shared" si="0"/>
        <v>0.7945770816160681</v>
      </c>
      <c r="E17" s="243">
        <f>'Open Int.'!B23/'Open Int.'!K23</f>
        <v>0.8932573225869864</v>
      </c>
      <c r="F17" s="228">
        <f>'Open Int.'!E23/'Open Int.'!K23</f>
        <v>0.10005897385492432</v>
      </c>
      <c r="G17" s="244">
        <f>'Open Int.'!H23/'Open Int.'!K23</f>
        <v>0.006683703558089247</v>
      </c>
      <c r="H17" s="165">
        <v>27529236</v>
      </c>
      <c r="I17" s="230">
        <v>5504000</v>
      </c>
      <c r="J17" s="355">
        <v>5504000</v>
      </c>
      <c r="K17" s="367" t="str">
        <f t="shared" si="1"/>
        <v>Gross exposure is Substantial as Open interest has crossed 60%</v>
      </c>
      <c r="M17"/>
      <c r="N17"/>
    </row>
    <row r="18" spans="1:14" s="7" customFormat="1" ht="15">
      <c r="A18" s="201" t="s">
        <v>136</v>
      </c>
      <c r="B18" s="235">
        <f>'Open Int.'!K24</f>
        <v>22829275</v>
      </c>
      <c r="C18" s="237">
        <f>'Open Int.'!R24</f>
        <v>82.29953637499999</v>
      </c>
      <c r="D18" s="161">
        <f t="shared" si="0"/>
        <v>0.18074432719318573</v>
      </c>
      <c r="E18" s="243">
        <f>'Open Int.'!B24/'Open Int.'!K24</f>
        <v>0.8337167956494457</v>
      </c>
      <c r="F18" s="228">
        <f>'Open Int.'!E24/'Open Int.'!K24</f>
        <v>0.12905249947709685</v>
      </c>
      <c r="G18" s="244">
        <f>'Open Int.'!H24/'Open Int.'!K24</f>
        <v>0.037230704873457435</v>
      </c>
      <c r="H18" s="247">
        <v>126307007</v>
      </c>
      <c r="I18" s="231">
        <v>25259750</v>
      </c>
      <c r="J18" s="354">
        <v>12835200</v>
      </c>
      <c r="K18" s="117" t="str">
        <f t="shared" si="1"/>
        <v>Gross Exposure is less then 30%</v>
      </c>
      <c r="M18"/>
      <c r="N18"/>
    </row>
    <row r="19" spans="1:14" s="7" customFormat="1" ht="15">
      <c r="A19" s="201" t="s">
        <v>157</v>
      </c>
      <c r="B19" s="235">
        <f>'Open Int.'!K25</f>
        <v>1995700</v>
      </c>
      <c r="C19" s="237">
        <f>'Open Int.'!R25</f>
        <v>122.436195</v>
      </c>
      <c r="D19" s="161">
        <f t="shared" si="0"/>
        <v>0.4221665689008121</v>
      </c>
      <c r="E19" s="243">
        <f>'Open Int.'!B25/'Open Int.'!K25</f>
        <v>0.9996492458786391</v>
      </c>
      <c r="F19" s="228">
        <f>'Open Int.'!E25/'Open Int.'!K25</f>
        <v>0.00035075412136092597</v>
      </c>
      <c r="G19" s="244">
        <f>'Open Int.'!H25/'Open Int.'!K25</f>
        <v>0</v>
      </c>
      <c r="H19" s="247">
        <v>4727281</v>
      </c>
      <c r="I19" s="231">
        <v>945350</v>
      </c>
      <c r="J19" s="354">
        <v>729750</v>
      </c>
      <c r="K19" s="117" t="str">
        <f t="shared" si="1"/>
        <v>Gross exposure is building up andcrpsses 40% mark</v>
      </c>
      <c r="M19"/>
      <c r="N19"/>
    </row>
    <row r="20" spans="1:14" s="7" customFormat="1" ht="15">
      <c r="A20" s="201" t="s">
        <v>193</v>
      </c>
      <c r="B20" s="235">
        <f>'Open Int.'!K26</f>
        <v>996300</v>
      </c>
      <c r="C20" s="237">
        <f>'Open Int.'!R26</f>
        <v>227.803995</v>
      </c>
      <c r="D20" s="161">
        <f t="shared" si="0"/>
        <v>0.07220960223185145</v>
      </c>
      <c r="E20" s="243">
        <f>'Open Int.'!B26/'Open Int.'!K26</f>
        <v>0.9929740038141122</v>
      </c>
      <c r="F20" s="228">
        <f>'Open Int.'!E26/'Open Int.'!K26</f>
        <v>0.007025996185887785</v>
      </c>
      <c r="G20" s="244">
        <f>'Open Int.'!H26/'Open Int.'!K26</f>
        <v>0</v>
      </c>
      <c r="H20" s="247">
        <v>13797334</v>
      </c>
      <c r="I20" s="231">
        <v>1225700</v>
      </c>
      <c r="J20" s="354">
        <v>612800</v>
      </c>
      <c r="K20" s="117" t="str">
        <f t="shared" si="1"/>
        <v>Gross Exposure is less then 30%</v>
      </c>
      <c r="M20"/>
      <c r="N20"/>
    </row>
    <row r="21" spans="1:14" s="7" customFormat="1" ht="15">
      <c r="A21" s="201" t="s">
        <v>278</v>
      </c>
      <c r="B21" s="235">
        <f>'Open Int.'!K27</f>
        <v>9897100</v>
      </c>
      <c r="C21" s="237">
        <f>'Open Int.'!R27</f>
        <v>149.7926085</v>
      </c>
      <c r="D21" s="161">
        <f t="shared" si="0"/>
        <v>0.6040369056289909</v>
      </c>
      <c r="E21" s="243">
        <f>'Open Int.'!B27/'Open Int.'!K27</f>
        <v>0.9431752735649837</v>
      </c>
      <c r="F21" s="228">
        <f>'Open Int.'!E27/'Open Int.'!K27</f>
        <v>0.05298521789210981</v>
      </c>
      <c r="G21" s="244">
        <f>'Open Int.'!H27/'Open Int.'!K27</f>
        <v>0.003839508542906508</v>
      </c>
      <c r="H21" s="247">
        <v>16384926</v>
      </c>
      <c r="I21" s="231">
        <v>3275600</v>
      </c>
      <c r="J21" s="354">
        <v>3091300</v>
      </c>
      <c r="K21" s="117" t="str">
        <f t="shared" si="1"/>
        <v>Gross exposure is Substantial as Open interest has crossed 60%</v>
      </c>
      <c r="M21"/>
      <c r="N21"/>
    </row>
    <row r="22" spans="1:14" s="8" customFormat="1" ht="15">
      <c r="A22" s="201" t="s">
        <v>279</v>
      </c>
      <c r="B22" s="235">
        <f>'Open Int.'!K28</f>
        <v>14856000</v>
      </c>
      <c r="C22" s="237">
        <f>'Open Int.'!R28</f>
        <v>99.01524</v>
      </c>
      <c r="D22" s="161">
        <f t="shared" si="0"/>
        <v>0.4390434975193274</v>
      </c>
      <c r="E22" s="243">
        <f>'Open Int.'!B28/'Open Int.'!K28</f>
        <v>0.8717285945072698</v>
      </c>
      <c r="F22" s="228">
        <f>'Open Int.'!E28/'Open Int.'!K28</f>
        <v>0.11373182552504038</v>
      </c>
      <c r="G22" s="244">
        <f>'Open Int.'!H28/'Open Int.'!K28</f>
        <v>0.014539579967689823</v>
      </c>
      <c r="H22" s="248">
        <v>33837194</v>
      </c>
      <c r="I22" s="232">
        <v>6763200</v>
      </c>
      <c r="J22" s="355">
        <v>6763200</v>
      </c>
      <c r="K22" s="117" t="str">
        <f t="shared" si="1"/>
        <v>Gross exposure is building up andcrpsses 40% mark</v>
      </c>
      <c r="M22"/>
      <c r="N22"/>
    </row>
    <row r="23" spans="1:14" s="8" customFormat="1" ht="15">
      <c r="A23" s="201" t="s">
        <v>76</v>
      </c>
      <c r="B23" s="235">
        <f>'Open Int.'!K29</f>
        <v>6690600</v>
      </c>
      <c r="C23" s="237">
        <f>'Open Int.'!R29</f>
        <v>192.154032</v>
      </c>
      <c r="D23" s="161">
        <f t="shared" si="0"/>
        <v>0.1988102171561694</v>
      </c>
      <c r="E23" s="243">
        <f>'Open Int.'!B29/'Open Int.'!K29</f>
        <v>0.9995815024063611</v>
      </c>
      <c r="F23" s="228">
        <f>'Open Int.'!E29/'Open Int.'!K29</f>
        <v>0.0004184975936388366</v>
      </c>
      <c r="G23" s="244">
        <f>'Open Int.'!H29/'Open Int.'!K29</f>
        <v>0</v>
      </c>
      <c r="H23" s="248">
        <v>33653200</v>
      </c>
      <c r="I23" s="232">
        <v>6729800</v>
      </c>
      <c r="J23" s="355">
        <v>3364200</v>
      </c>
      <c r="K23" s="117" t="str">
        <f t="shared" si="1"/>
        <v>Gross Exposure is less then 30%</v>
      </c>
      <c r="M23"/>
      <c r="N23"/>
    </row>
    <row r="24" spans="1:14" s="7" customFormat="1" ht="15">
      <c r="A24" s="201" t="s">
        <v>77</v>
      </c>
      <c r="B24" s="235">
        <f>'Open Int.'!K30</f>
        <v>3982400</v>
      </c>
      <c r="C24" s="237">
        <f>'Open Int.'!R30</f>
        <v>95.338656</v>
      </c>
      <c r="D24" s="161">
        <f t="shared" si="0"/>
        <v>0.13379760223300619</v>
      </c>
      <c r="E24" s="243">
        <f>'Open Int.'!B30/'Open Int.'!K30</f>
        <v>0.961354961832061</v>
      </c>
      <c r="F24" s="228">
        <f>'Open Int.'!E30/'Open Int.'!K30</f>
        <v>0.02719465648854962</v>
      </c>
      <c r="G24" s="244">
        <f>'Open Int.'!H30/'Open Int.'!K30</f>
        <v>0.011450381679389313</v>
      </c>
      <c r="H24" s="247">
        <v>29764360</v>
      </c>
      <c r="I24" s="231">
        <v>5952700</v>
      </c>
      <c r="J24" s="354">
        <v>2975400</v>
      </c>
      <c r="K24" s="117" t="str">
        <f t="shared" si="1"/>
        <v>Gross Exposure is less then 30%</v>
      </c>
      <c r="M24"/>
      <c r="N24"/>
    </row>
    <row r="25" spans="1:14" s="7" customFormat="1" ht="15">
      <c r="A25" s="201" t="s">
        <v>280</v>
      </c>
      <c r="B25" s="235">
        <f>'Open Int.'!K31</f>
        <v>1959300</v>
      </c>
      <c r="C25" s="237">
        <f>'Open Int.'!R31</f>
        <v>30.839382</v>
      </c>
      <c r="D25" s="161">
        <f t="shared" si="0"/>
        <v>0.311209745488785</v>
      </c>
      <c r="E25" s="243">
        <f>'Open Int.'!B31/'Open Int.'!K31</f>
        <v>0.9978563772775991</v>
      </c>
      <c r="F25" s="228">
        <f>'Open Int.'!E31/'Open Int.'!K31</f>
        <v>0.0021436227224008574</v>
      </c>
      <c r="G25" s="244">
        <f>'Open Int.'!H31/'Open Int.'!K31</f>
        <v>0</v>
      </c>
      <c r="H25" s="165">
        <v>6295754</v>
      </c>
      <c r="I25" s="229">
        <v>1258950</v>
      </c>
      <c r="J25" s="355">
        <v>1258950</v>
      </c>
      <c r="K25" s="367" t="str">
        <f t="shared" si="1"/>
        <v>Some sign of build up Gross exposure crosses 30%</v>
      </c>
      <c r="M25"/>
      <c r="N25"/>
    </row>
    <row r="26" spans="1:14" s="7" customFormat="1" ht="15">
      <c r="A26" s="201" t="s">
        <v>34</v>
      </c>
      <c r="B26" s="235">
        <f>'Open Int.'!K32</f>
        <v>741950</v>
      </c>
      <c r="C26" s="237">
        <f>'Open Int.'!R32</f>
        <v>121.3162445</v>
      </c>
      <c r="D26" s="161">
        <f t="shared" si="0"/>
        <v>0.1921115046814152</v>
      </c>
      <c r="E26" s="243">
        <f>'Open Int.'!B32/'Open Int.'!K32</f>
        <v>0.9981467753891772</v>
      </c>
      <c r="F26" s="228">
        <f>'Open Int.'!E32/'Open Int.'!K32</f>
        <v>0.0018532246108228317</v>
      </c>
      <c r="G26" s="244">
        <f>'Open Int.'!H32/'Open Int.'!K32</f>
        <v>0</v>
      </c>
      <c r="H26" s="165">
        <v>3862080</v>
      </c>
      <c r="I26" s="229">
        <v>772200</v>
      </c>
      <c r="J26" s="355">
        <v>386100</v>
      </c>
      <c r="K26" s="367" t="str">
        <f t="shared" si="1"/>
        <v>Gross Exposure is less then 30%</v>
      </c>
      <c r="M26"/>
      <c r="N26"/>
    </row>
    <row r="27" spans="1:14" s="7" customFormat="1" ht="15">
      <c r="A27" s="201" t="s">
        <v>281</v>
      </c>
      <c r="B27" s="235">
        <f>'Open Int.'!K33</f>
        <v>345500</v>
      </c>
      <c r="C27" s="237">
        <f>'Open Int.'!R33</f>
        <v>41.983432500000006</v>
      </c>
      <c r="D27" s="161">
        <f t="shared" si="0"/>
        <v>0.12127487802309664</v>
      </c>
      <c r="E27" s="243">
        <f>'Open Int.'!B33/'Open Int.'!K33</f>
        <v>0.9978292329956585</v>
      </c>
      <c r="F27" s="228">
        <f>'Open Int.'!E33/'Open Int.'!K33</f>
        <v>0.000723589001447178</v>
      </c>
      <c r="G27" s="244">
        <f>'Open Int.'!H33/'Open Int.'!K33</f>
        <v>0.001447178002894356</v>
      </c>
      <c r="H27" s="247">
        <v>2848900</v>
      </c>
      <c r="I27" s="231">
        <v>569750</v>
      </c>
      <c r="J27" s="354">
        <v>505750</v>
      </c>
      <c r="K27" s="117" t="str">
        <f t="shared" si="1"/>
        <v>Gross Exposure is less then 30%</v>
      </c>
      <c r="M27"/>
      <c r="N27"/>
    </row>
    <row r="28" spans="1:14" s="7" customFormat="1" ht="15">
      <c r="A28" s="201" t="s">
        <v>137</v>
      </c>
      <c r="B28" s="235">
        <f>'Open Int.'!K34</f>
        <v>10965000</v>
      </c>
      <c r="C28" s="237">
        <f>'Open Int.'!R34</f>
        <v>301.15372499999995</v>
      </c>
      <c r="D28" s="161">
        <f t="shared" si="0"/>
        <v>0.40610811794387147</v>
      </c>
      <c r="E28" s="243">
        <f>'Open Int.'!B34/'Open Int.'!K34</f>
        <v>0.9936160510715915</v>
      </c>
      <c r="F28" s="228">
        <f>'Open Int.'!E34/'Open Int.'!K34</f>
        <v>0.005198358413132695</v>
      </c>
      <c r="G28" s="244">
        <f>'Open Int.'!H34/'Open Int.'!K34</f>
        <v>0.0011855905152758778</v>
      </c>
      <c r="H28" s="247">
        <v>27000199</v>
      </c>
      <c r="I28" s="231">
        <v>5400000</v>
      </c>
      <c r="J28" s="354">
        <v>2700000</v>
      </c>
      <c r="K28" s="117" t="str">
        <f t="shared" si="1"/>
        <v>Gross exposure is building up andcrpsses 40% mark</v>
      </c>
      <c r="M28"/>
      <c r="N28"/>
    </row>
    <row r="29" spans="1:11" s="7" customFormat="1" ht="15">
      <c r="A29" s="201" t="s">
        <v>230</v>
      </c>
      <c r="B29" s="235">
        <f>'Open Int.'!K35</f>
        <v>12487000</v>
      </c>
      <c r="C29" s="237">
        <f>'Open Int.'!R35</f>
        <v>1077.50323</v>
      </c>
      <c r="D29" s="161">
        <f t="shared" si="0"/>
        <v>0.08433874375796543</v>
      </c>
      <c r="E29" s="243">
        <f>'Open Int.'!B35/'Open Int.'!K35</f>
        <v>0.9887082565868504</v>
      </c>
      <c r="F29" s="228">
        <f>'Open Int.'!E35/'Open Int.'!K35</f>
        <v>0.010090494113878433</v>
      </c>
      <c r="G29" s="244">
        <f>'Open Int.'!H35/'Open Int.'!K35</f>
        <v>0.001201249299271242</v>
      </c>
      <c r="H29" s="165">
        <v>148057695</v>
      </c>
      <c r="I29" s="230">
        <v>3697500</v>
      </c>
      <c r="J29" s="355">
        <v>1848500</v>
      </c>
      <c r="K29" s="117" t="str">
        <f t="shared" si="1"/>
        <v>Gross Exposure is less then 30%</v>
      </c>
    </row>
    <row r="30" spans="1:11" s="7" customFormat="1" ht="15">
      <c r="A30" s="201" t="s">
        <v>1</v>
      </c>
      <c r="B30" s="235">
        <f>'Open Int.'!K36</f>
        <v>2933100</v>
      </c>
      <c r="C30" s="237">
        <f>'Open Int.'!R36</f>
        <v>488.6984565</v>
      </c>
      <c r="D30" s="161">
        <f t="shared" si="0"/>
        <v>0.09281574313984353</v>
      </c>
      <c r="E30" s="243">
        <f>'Open Int.'!B36/'Open Int.'!K36</f>
        <v>0.9947836759742252</v>
      </c>
      <c r="F30" s="228">
        <f>'Open Int.'!E36/'Open Int.'!K36</f>
        <v>0.00490948143602332</v>
      </c>
      <c r="G30" s="244">
        <f>'Open Int.'!H36/'Open Int.'!K36</f>
        <v>0.0003068425897514575</v>
      </c>
      <c r="H30" s="249">
        <v>31601320</v>
      </c>
      <c r="I30" s="233">
        <v>2411700</v>
      </c>
      <c r="J30" s="355">
        <v>1205700</v>
      </c>
      <c r="K30" s="367" t="str">
        <f t="shared" si="1"/>
        <v>Gross Exposure is less then 30%</v>
      </c>
    </row>
    <row r="31" spans="1:11" s="7" customFormat="1" ht="15">
      <c r="A31" s="201" t="s">
        <v>158</v>
      </c>
      <c r="B31" s="235">
        <f>'Open Int.'!K37</f>
        <v>2743600</v>
      </c>
      <c r="C31" s="237">
        <f>'Open Int.'!R37</f>
        <v>36.174366</v>
      </c>
      <c r="D31" s="161">
        <f t="shared" si="0"/>
        <v>0.138601181868585</v>
      </c>
      <c r="E31" s="243">
        <f>'Open Int.'!B37/'Open Int.'!K37</f>
        <v>0.9272853185595568</v>
      </c>
      <c r="F31" s="228">
        <f>'Open Int.'!E37/'Open Int.'!K37</f>
        <v>0.06717451523545706</v>
      </c>
      <c r="G31" s="244">
        <f>'Open Int.'!H37/'Open Int.'!K37</f>
        <v>0.00554016620498615</v>
      </c>
      <c r="H31" s="249">
        <v>19794925</v>
      </c>
      <c r="I31" s="233">
        <v>3957700</v>
      </c>
      <c r="J31" s="355">
        <v>3957700</v>
      </c>
      <c r="K31" s="367" t="str">
        <f t="shared" si="1"/>
        <v>Gross Exposure is less then 30%</v>
      </c>
    </row>
    <row r="32" spans="1:14" s="7" customFormat="1" ht="15">
      <c r="A32" s="201" t="s">
        <v>400</v>
      </c>
      <c r="B32" s="235">
        <f>'Open Int.'!K38</f>
        <v>19923750</v>
      </c>
      <c r="C32" s="237">
        <f>'Open Int.'!R38</f>
        <v>66.7445625</v>
      </c>
      <c r="D32" s="161">
        <f t="shared" si="0"/>
        <v>0.7877514577380511</v>
      </c>
      <c r="E32" s="243">
        <f>'Open Int.'!B38/'Open Int.'!K38</f>
        <v>0.9714285714285714</v>
      </c>
      <c r="F32" s="228">
        <f>'Open Int.'!E38/'Open Int.'!K38</f>
        <v>0.02857142857142857</v>
      </c>
      <c r="G32" s="244">
        <f>'Open Int.'!H38/'Open Int.'!K38</f>
        <v>0</v>
      </c>
      <c r="H32" s="249">
        <v>25291924</v>
      </c>
      <c r="I32" s="233">
        <v>5053950</v>
      </c>
      <c r="J32" s="355">
        <v>5053950</v>
      </c>
      <c r="K32" s="367" t="str">
        <f t="shared" si="1"/>
        <v>Gross exposure is Substantial as Open interest has crossed 60%</v>
      </c>
      <c r="M32"/>
      <c r="N32"/>
    </row>
    <row r="33" spans="1:14" s="7" customFormat="1" ht="15">
      <c r="A33" s="201" t="s">
        <v>401</v>
      </c>
      <c r="B33" s="235">
        <f>'Open Int.'!K39</f>
        <v>2023850</v>
      </c>
      <c r="C33" s="237">
        <f>'Open Int.'!R39</f>
        <v>51.69924825</v>
      </c>
      <c r="D33" s="161">
        <f t="shared" si="0"/>
        <v>0.3541771412461274</v>
      </c>
      <c r="E33" s="243">
        <f>'Open Int.'!B39/'Open Int.'!K39</f>
        <v>1</v>
      </c>
      <c r="F33" s="228">
        <f>'Open Int.'!E39/'Open Int.'!K39</f>
        <v>0</v>
      </c>
      <c r="G33" s="244">
        <f>'Open Int.'!H39/'Open Int.'!K39</f>
        <v>0</v>
      </c>
      <c r="H33" s="249">
        <v>5714231</v>
      </c>
      <c r="I33" s="233">
        <v>1142400</v>
      </c>
      <c r="J33" s="355">
        <v>1142400</v>
      </c>
      <c r="K33" s="367" t="str">
        <f t="shared" si="1"/>
        <v>Some sign of build up Gross exposure crosses 30%</v>
      </c>
      <c r="M33"/>
      <c r="N33"/>
    </row>
    <row r="34" spans="1:14" s="7" customFormat="1" ht="15">
      <c r="A34" s="201" t="s">
        <v>282</v>
      </c>
      <c r="B34" s="235">
        <f>'Open Int.'!K40</f>
        <v>906600</v>
      </c>
      <c r="C34" s="237">
        <f>'Open Int.'!R40</f>
        <v>51.168504</v>
      </c>
      <c r="D34" s="161">
        <f t="shared" si="0"/>
        <v>0.21166037125313167</v>
      </c>
      <c r="E34" s="243">
        <f>'Open Int.'!B40/'Open Int.'!K40</f>
        <v>0.9970218398411648</v>
      </c>
      <c r="F34" s="228">
        <f>'Open Int.'!E40/'Open Int.'!K40</f>
        <v>0.0029781601588352085</v>
      </c>
      <c r="G34" s="244">
        <f>'Open Int.'!H40/'Open Int.'!K40</f>
        <v>0</v>
      </c>
      <c r="H34" s="247">
        <v>4283277</v>
      </c>
      <c r="I34" s="231">
        <v>856500</v>
      </c>
      <c r="J34" s="354">
        <v>856500</v>
      </c>
      <c r="K34" s="117" t="str">
        <f t="shared" si="1"/>
        <v>Gross Exposure is less then 30%</v>
      </c>
      <c r="M34"/>
      <c r="N34"/>
    </row>
    <row r="35" spans="1:14" s="7" customFormat="1" ht="15">
      <c r="A35" s="201" t="s">
        <v>159</v>
      </c>
      <c r="B35" s="235">
        <f>'Open Int.'!K41</f>
        <v>4311000</v>
      </c>
      <c r="C35" s="237">
        <f>'Open Int.'!R41</f>
        <v>21.9861</v>
      </c>
      <c r="D35" s="161">
        <f t="shared" si="0"/>
        <v>0.4224476800851049</v>
      </c>
      <c r="E35" s="243">
        <f>'Open Int.'!B41/'Open Int.'!K41</f>
        <v>0.9112734864300627</v>
      </c>
      <c r="F35" s="228">
        <f>'Open Int.'!E41/'Open Int.'!K41</f>
        <v>0.08872651356993737</v>
      </c>
      <c r="G35" s="244">
        <f>'Open Int.'!H41/'Open Int.'!K41</f>
        <v>0</v>
      </c>
      <c r="H35" s="165">
        <v>10204814</v>
      </c>
      <c r="I35" s="230">
        <v>2038500</v>
      </c>
      <c r="J35" s="355">
        <v>2038500</v>
      </c>
      <c r="K35" s="117" t="str">
        <f t="shared" si="1"/>
        <v>Gross exposure is building up andcrpsses 40% mark</v>
      </c>
      <c r="M35"/>
      <c r="N35"/>
    </row>
    <row r="36" spans="1:14" s="7" customFormat="1" ht="15">
      <c r="A36" s="201" t="s">
        <v>2</v>
      </c>
      <c r="B36" s="235">
        <f>'Open Int.'!K42</f>
        <v>3179000</v>
      </c>
      <c r="C36" s="237">
        <f>'Open Int.'!R42</f>
        <v>97.84962</v>
      </c>
      <c r="D36" s="161">
        <f t="shared" si="0"/>
        <v>0.1230136288188544</v>
      </c>
      <c r="E36" s="243">
        <f>'Open Int.'!B42/'Open Int.'!K42</f>
        <v>0.9899653979238754</v>
      </c>
      <c r="F36" s="228">
        <f>'Open Int.'!E42/'Open Int.'!K42</f>
        <v>0.00795847750865052</v>
      </c>
      <c r="G36" s="244">
        <f>'Open Int.'!H42/'Open Int.'!K42</f>
        <v>0.0020761245674740486</v>
      </c>
      <c r="H36" s="249">
        <v>25842665</v>
      </c>
      <c r="I36" s="233">
        <v>5167800</v>
      </c>
      <c r="J36" s="355">
        <v>2583900</v>
      </c>
      <c r="K36" s="367" t="str">
        <f t="shared" si="1"/>
        <v>Gross Exposure is less then 30%</v>
      </c>
      <c r="M36"/>
      <c r="N36"/>
    </row>
    <row r="37" spans="1:14" s="7" customFormat="1" ht="15">
      <c r="A37" s="201" t="s">
        <v>402</v>
      </c>
      <c r="B37" s="235">
        <f>'Open Int.'!K43</f>
        <v>5649950</v>
      </c>
      <c r="C37" s="237">
        <f>'Open Int.'!R43</f>
        <v>111.86901</v>
      </c>
      <c r="D37" s="161">
        <f t="shared" si="0"/>
        <v>0.7926230133745444</v>
      </c>
      <c r="E37" s="243">
        <f>'Open Int.'!B43/'Open Int.'!K43</f>
        <v>0.9993893751272135</v>
      </c>
      <c r="F37" s="228">
        <f>'Open Int.'!E43/'Open Int.'!K43</f>
        <v>0.0006106248727864848</v>
      </c>
      <c r="G37" s="244">
        <f>'Open Int.'!H43/'Open Int.'!K43</f>
        <v>0</v>
      </c>
      <c r="H37" s="249">
        <v>7128168</v>
      </c>
      <c r="I37" s="233">
        <v>1424850</v>
      </c>
      <c r="J37" s="355">
        <v>1424850</v>
      </c>
      <c r="K37" s="367" t="str">
        <f t="shared" si="1"/>
        <v>Gross exposure is Substantial as Open interest has crossed 60%</v>
      </c>
      <c r="M37"/>
      <c r="N37"/>
    </row>
    <row r="38" spans="1:14" s="7" customFormat="1" ht="15">
      <c r="A38" s="201" t="s">
        <v>386</v>
      </c>
      <c r="B38" s="235">
        <f>'Open Int.'!K44</f>
        <v>11260000</v>
      </c>
      <c r="C38" s="237">
        <f>'Open Int.'!R44</f>
        <v>159.2727</v>
      </c>
      <c r="D38" s="161">
        <f t="shared" si="0"/>
        <v>0.10207492671296753</v>
      </c>
      <c r="E38" s="243">
        <f>'Open Int.'!B44/'Open Int.'!K44</f>
        <v>0.9591474245115453</v>
      </c>
      <c r="F38" s="228">
        <f>'Open Int.'!E44/'Open Int.'!K44</f>
        <v>0.03663410301953819</v>
      </c>
      <c r="G38" s="244">
        <f>'Open Int.'!H44/'Open Int.'!K44</f>
        <v>0.0042184724689165185</v>
      </c>
      <c r="H38" s="249">
        <v>110311125</v>
      </c>
      <c r="I38" s="233">
        <v>22060000</v>
      </c>
      <c r="J38" s="355">
        <v>11030000</v>
      </c>
      <c r="K38" s="367" t="str">
        <f t="shared" si="1"/>
        <v>Gross Exposure is less then 30%</v>
      </c>
      <c r="M38"/>
      <c r="N38"/>
    </row>
    <row r="39" spans="1:14" s="7" customFormat="1" ht="15">
      <c r="A39" s="201" t="s">
        <v>78</v>
      </c>
      <c r="B39" s="235">
        <f>'Open Int.'!K45</f>
        <v>2160000</v>
      </c>
      <c r="C39" s="237">
        <f>'Open Int.'!R45</f>
        <v>53.8164</v>
      </c>
      <c r="D39" s="161">
        <f t="shared" si="0"/>
        <v>0.09818181818181818</v>
      </c>
      <c r="E39" s="243">
        <f>'Open Int.'!B45/'Open Int.'!K45</f>
        <v>0.9992592592592593</v>
      </c>
      <c r="F39" s="228">
        <f>'Open Int.'!E45/'Open Int.'!K45</f>
        <v>0.0007407407407407407</v>
      </c>
      <c r="G39" s="244">
        <f>'Open Int.'!H45/'Open Int.'!K45</f>
        <v>0</v>
      </c>
      <c r="H39" s="165">
        <v>22000000</v>
      </c>
      <c r="I39" s="230">
        <v>4400000</v>
      </c>
      <c r="J39" s="355">
        <v>2304000</v>
      </c>
      <c r="K39" s="117" t="str">
        <f t="shared" si="1"/>
        <v>Gross Exposure is less then 30%</v>
      </c>
      <c r="M39"/>
      <c r="N39"/>
    </row>
    <row r="40" spans="1:14" s="7" customFormat="1" ht="15">
      <c r="A40" s="201" t="s">
        <v>138</v>
      </c>
      <c r="B40" s="235">
        <f>'Open Int.'!K46</f>
        <v>6244100</v>
      </c>
      <c r="C40" s="237">
        <f>'Open Int.'!R46</f>
        <v>437.1806615</v>
      </c>
      <c r="D40" s="161">
        <f t="shared" si="0"/>
        <v>0.5846177584256544</v>
      </c>
      <c r="E40" s="243">
        <f>'Open Int.'!B46/'Open Int.'!K46</f>
        <v>0.9927851892186224</v>
      </c>
      <c r="F40" s="228">
        <f>'Open Int.'!E46/'Open Int.'!K46</f>
        <v>0.00639803974952355</v>
      </c>
      <c r="G40" s="244">
        <f>'Open Int.'!H46/'Open Int.'!K46</f>
        <v>0.0008167710318540703</v>
      </c>
      <c r="H40" s="165">
        <v>10680654</v>
      </c>
      <c r="I40" s="230">
        <v>2136050</v>
      </c>
      <c r="J40" s="355">
        <v>1068025</v>
      </c>
      <c r="K40" s="117" t="str">
        <f t="shared" si="1"/>
        <v>Gross exposure is building up andcrpsses 40% mark</v>
      </c>
      <c r="M40"/>
      <c r="N40"/>
    </row>
    <row r="41" spans="1:14" s="7" customFormat="1" ht="15">
      <c r="A41" s="201" t="s">
        <v>160</v>
      </c>
      <c r="B41" s="235">
        <f>'Open Int.'!K47</f>
        <v>1739100</v>
      </c>
      <c r="C41" s="237">
        <f>'Open Int.'!R47</f>
        <v>77.789943</v>
      </c>
      <c r="D41" s="161">
        <f t="shared" si="0"/>
        <v>0.17509571315031128</v>
      </c>
      <c r="E41" s="243">
        <f>'Open Int.'!B47/'Open Int.'!K47</f>
        <v>0.997786211258697</v>
      </c>
      <c r="F41" s="228">
        <f>'Open Int.'!E47/'Open Int.'!K47</f>
        <v>0.0018975332068311196</v>
      </c>
      <c r="G41" s="244">
        <f>'Open Int.'!H47/'Open Int.'!K47</f>
        <v>0.00031625553447185326</v>
      </c>
      <c r="H41" s="249">
        <v>9932282</v>
      </c>
      <c r="I41" s="233">
        <v>1986050</v>
      </c>
      <c r="J41" s="355">
        <v>1277100</v>
      </c>
      <c r="K41" s="367" t="str">
        <f t="shared" si="1"/>
        <v>Gross Exposure is less then 30%</v>
      </c>
      <c r="M41"/>
      <c r="N41"/>
    </row>
    <row r="42" spans="1:14" s="7" customFormat="1" ht="15">
      <c r="A42" s="201" t="s">
        <v>161</v>
      </c>
      <c r="B42" s="235">
        <f>'Open Int.'!K48</f>
        <v>8845800</v>
      </c>
      <c r="C42" s="237">
        <f>'Open Int.'!R48</f>
        <v>29.943033</v>
      </c>
      <c r="D42" s="161">
        <f t="shared" si="0"/>
        <v>0.2058892499803614</v>
      </c>
      <c r="E42" s="243">
        <f>'Open Int.'!B48/'Open Int.'!K48</f>
        <v>0.8798751950078003</v>
      </c>
      <c r="F42" s="228">
        <f>'Open Int.'!E48/'Open Int.'!K48</f>
        <v>0.11466458658346333</v>
      </c>
      <c r="G42" s="244">
        <f>'Open Int.'!H48/'Open Int.'!K48</f>
        <v>0.00546021840873635</v>
      </c>
      <c r="H42" s="247">
        <v>42963875</v>
      </c>
      <c r="I42" s="231">
        <v>8590500</v>
      </c>
      <c r="J42" s="354">
        <v>8590500</v>
      </c>
      <c r="K42" s="117" t="str">
        <f t="shared" si="1"/>
        <v>Gross Exposure is less then 30%</v>
      </c>
      <c r="M42"/>
      <c r="N42"/>
    </row>
    <row r="43" spans="1:14" s="7" customFormat="1" ht="15">
      <c r="A43" s="201" t="s">
        <v>387</v>
      </c>
      <c r="B43" s="235">
        <f>'Open Int.'!K49</f>
        <v>804600</v>
      </c>
      <c r="C43" s="237">
        <f>'Open Int.'!R49</f>
        <v>22.009833</v>
      </c>
      <c r="D43" s="161">
        <f t="shared" si="0"/>
        <v>0.08258524879242425</v>
      </c>
      <c r="E43" s="243">
        <f>'Open Int.'!B49/'Open Int.'!K49</f>
        <v>1</v>
      </c>
      <c r="F43" s="228">
        <f>'Open Int.'!E49/'Open Int.'!K49</f>
        <v>0</v>
      </c>
      <c r="G43" s="244">
        <f>'Open Int.'!H49/'Open Int.'!K49</f>
        <v>0</v>
      </c>
      <c r="H43" s="247">
        <v>9742660</v>
      </c>
      <c r="I43" s="231">
        <v>1947600</v>
      </c>
      <c r="J43" s="354">
        <v>1947600</v>
      </c>
      <c r="K43" s="117" t="str">
        <f t="shared" si="1"/>
        <v>Gross Exposure is less then 30%</v>
      </c>
      <c r="M43"/>
      <c r="N43"/>
    </row>
    <row r="44" spans="1:14" s="7" customFormat="1" ht="15">
      <c r="A44" s="201" t="s">
        <v>3</v>
      </c>
      <c r="B44" s="235">
        <f>'Open Int.'!K50</f>
        <v>18203750</v>
      </c>
      <c r="C44" s="237">
        <f>'Open Int.'!R50</f>
        <v>337.58854375</v>
      </c>
      <c r="D44" s="161">
        <f t="shared" si="0"/>
        <v>0.19691510362074885</v>
      </c>
      <c r="E44" s="243">
        <f>'Open Int.'!B50/'Open Int.'!K50</f>
        <v>0.9454095996703976</v>
      </c>
      <c r="F44" s="228">
        <f>'Open Int.'!E50/'Open Int.'!K50</f>
        <v>0.048341687839044155</v>
      </c>
      <c r="G44" s="244">
        <f>'Open Int.'!H50/'Open Int.'!K50</f>
        <v>0.006248712490558264</v>
      </c>
      <c r="H44" s="188">
        <v>92444661</v>
      </c>
      <c r="I44" s="168">
        <v>14221250</v>
      </c>
      <c r="J44" s="356">
        <v>7110000</v>
      </c>
      <c r="K44" s="367" t="str">
        <f t="shared" si="1"/>
        <v>Gross Exposure is less then 30%</v>
      </c>
      <c r="M44"/>
      <c r="N44"/>
    </row>
    <row r="45" spans="1:14" s="7" customFormat="1" ht="15">
      <c r="A45" s="201" t="s">
        <v>216</v>
      </c>
      <c r="B45" s="235">
        <f>'Open Int.'!K51</f>
        <v>1456350</v>
      </c>
      <c r="C45" s="237">
        <f>'Open Int.'!R51</f>
        <v>57.3073725</v>
      </c>
      <c r="D45" s="161">
        <f t="shared" si="0"/>
        <v>0.1092757300505669</v>
      </c>
      <c r="E45" s="243">
        <f>'Open Int.'!B51/'Open Int.'!K51</f>
        <v>0.9783705839942322</v>
      </c>
      <c r="F45" s="228">
        <f>'Open Int.'!E51/'Open Int.'!K51</f>
        <v>0.02090843547224225</v>
      </c>
      <c r="G45" s="244">
        <f>'Open Int.'!H51/'Open Int.'!K51</f>
        <v>0.0007209805335255948</v>
      </c>
      <c r="H45" s="249">
        <v>13327296</v>
      </c>
      <c r="I45" s="233">
        <v>2664900</v>
      </c>
      <c r="J45" s="355">
        <v>1453200</v>
      </c>
      <c r="K45" s="367" t="str">
        <f t="shared" si="1"/>
        <v>Gross Exposure is less then 30%</v>
      </c>
      <c r="M45"/>
      <c r="N45"/>
    </row>
    <row r="46" spans="1:14" s="7" customFormat="1" ht="15">
      <c r="A46" s="201" t="s">
        <v>162</v>
      </c>
      <c r="B46" s="235">
        <f>'Open Int.'!K52</f>
        <v>260400</v>
      </c>
      <c r="C46" s="237">
        <f>'Open Int.'!R52</f>
        <v>9.197328</v>
      </c>
      <c r="D46" s="161">
        <f t="shared" si="0"/>
        <v>0.02119140625</v>
      </c>
      <c r="E46" s="243">
        <f>'Open Int.'!B52/'Open Int.'!K52</f>
        <v>1</v>
      </c>
      <c r="F46" s="228">
        <f>'Open Int.'!E52/'Open Int.'!K52</f>
        <v>0</v>
      </c>
      <c r="G46" s="244">
        <f>'Open Int.'!H52/'Open Int.'!K52</f>
        <v>0</v>
      </c>
      <c r="H46" s="249">
        <v>12288000</v>
      </c>
      <c r="I46" s="233">
        <v>2457600</v>
      </c>
      <c r="J46" s="355">
        <v>1578000</v>
      </c>
      <c r="K46" s="367" t="str">
        <f t="shared" si="1"/>
        <v>Gross Exposure is less then 30%</v>
      </c>
      <c r="M46"/>
      <c r="N46"/>
    </row>
    <row r="47" spans="1:14" s="7" customFormat="1" ht="15">
      <c r="A47" s="201" t="s">
        <v>283</v>
      </c>
      <c r="B47" s="235">
        <f>'Open Int.'!K53</f>
        <v>766000</v>
      </c>
      <c r="C47" s="237">
        <f>'Open Int.'!R53</f>
        <v>20.9884</v>
      </c>
      <c r="D47" s="161">
        <f t="shared" si="0"/>
        <v>0.01736234949126616</v>
      </c>
      <c r="E47" s="243">
        <f>'Open Int.'!B53/'Open Int.'!K53</f>
        <v>0.9960835509138382</v>
      </c>
      <c r="F47" s="228">
        <f>'Open Int.'!E53/'Open Int.'!K53</f>
        <v>0.0039164490861618795</v>
      </c>
      <c r="G47" s="244">
        <f>'Open Int.'!H53/'Open Int.'!K53</f>
        <v>0</v>
      </c>
      <c r="H47" s="247">
        <v>44118453</v>
      </c>
      <c r="I47" s="231">
        <v>8823000</v>
      </c>
      <c r="J47" s="354">
        <v>4411000</v>
      </c>
      <c r="K47" s="117" t="str">
        <f t="shared" si="1"/>
        <v>Gross Exposure is less then 30%</v>
      </c>
      <c r="M47"/>
      <c r="N47"/>
    </row>
    <row r="48" spans="1:14" s="7" customFormat="1" ht="15">
      <c r="A48" s="201" t="s">
        <v>183</v>
      </c>
      <c r="B48" s="235">
        <f>'Open Int.'!K54</f>
        <v>422750</v>
      </c>
      <c r="C48" s="237">
        <f>'Open Int.'!R54</f>
        <v>16.02011125</v>
      </c>
      <c r="D48" s="161">
        <f t="shared" si="0"/>
        <v>0.021786855035652107</v>
      </c>
      <c r="E48" s="243">
        <f>'Open Int.'!B54/'Open Int.'!K54</f>
        <v>0.9955056179775281</v>
      </c>
      <c r="F48" s="228">
        <f>'Open Int.'!E54/'Open Int.'!K54</f>
        <v>0.0044943820224719105</v>
      </c>
      <c r="G48" s="244">
        <f>'Open Int.'!H54/'Open Int.'!K54</f>
        <v>0</v>
      </c>
      <c r="H48" s="247">
        <v>19403902</v>
      </c>
      <c r="I48" s="231">
        <v>3880750</v>
      </c>
      <c r="J48" s="354">
        <v>1939900</v>
      </c>
      <c r="K48" s="117" t="str">
        <f t="shared" si="1"/>
        <v>Gross Exposure is less then 30%</v>
      </c>
      <c r="M48"/>
      <c r="N48"/>
    </row>
    <row r="49" spans="1:14" s="7" customFormat="1" ht="15">
      <c r="A49" s="201" t="s">
        <v>217</v>
      </c>
      <c r="B49" s="235">
        <f>'Open Int.'!K55</f>
        <v>7033500</v>
      </c>
      <c r="C49" s="237">
        <f>'Open Int.'!R55</f>
        <v>70.546005</v>
      </c>
      <c r="D49" s="161">
        <f t="shared" si="0"/>
        <v>0.15557960764209863</v>
      </c>
      <c r="E49" s="243">
        <f>'Open Int.'!B55/'Open Int.'!K55</f>
        <v>0.9516314779270634</v>
      </c>
      <c r="F49" s="228">
        <f>'Open Int.'!E55/'Open Int.'!K55</f>
        <v>0.039923224568138196</v>
      </c>
      <c r="G49" s="244">
        <f>'Open Int.'!H55/'Open Int.'!K55</f>
        <v>0.008445297504798464</v>
      </c>
      <c r="H49" s="247">
        <v>45208367</v>
      </c>
      <c r="I49" s="231">
        <v>9039600</v>
      </c>
      <c r="J49" s="354">
        <v>5251500</v>
      </c>
      <c r="K49" s="117" t="str">
        <f t="shared" si="1"/>
        <v>Gross Exposure is less then 30%</v>
      </c>
      <c r="M49"/>
      <c r="N49"/>
    </row>
    <row r="50" spans="1:14" s="7" customFormat="1" ht="15">
      <c r="A50" s="201" t="s">
        <v>403</v>
      </c>
      <c r="B50" s="235">
        <f>'Open Int.'!K56</f>
        <v>9759750</v>
      </c>
      <c r="C50" s="237">
        <f>'Open Int.'!R56</f>
        <v>49.53073125</v>
      </c>
      <c r="D50" s="161">
        <f t="shared" si="0"/>
        <v>0.34855453303924483</v>
      </c>
      <c r="E50" s="243">
        <f>'Open Int.'!B56/'Open Int.'!K56</f>
        <v>0.9273803119956966</v>
      </c>
      <c r="F50" s="228">
        <f>'Open Int.'!E56/'Open Int.'!K56</f>
        <v>0.06293706293706294</v>
      </c>
      <c r="G50" s="244">
        <f>'Open Int.'!H56/'Open Int.'!K56</f>
        <v>0.009682625067240451</v>
      </c>
      <c r="H50" s="247">
        <v>28000640</v>
      </c>
      <c r="I50" s="231">
        <v>5596500</v>
      </c>
      <c r="J50" s="354">
        <v>5596500</v>
      </c>
      <c r="K50" s="117" t="str">
        <f t="shared" si="1"/>
        <v>Some sign of build up Gross exposure crosses 30%</v>
      </c>
      <c r="M50"/>
      <c r="N50"/>
    </row>
    <row r="51" spans="1:14" s="7" customFormat="1" ht="15">
      <c r="A51" s="201" t="s">
        <v>163</v>
      </c>
      <c r="B51" s="235">
        <f>'Open Int.'!K57</f>
        <v>480376</v>
      </c>
      <c r="C51" s="237">
        <f>'Open Int.'!R57</f>
        <v>307.12359183999996</v>
      </c>
      <c r="D51" s="161">
        <f t="shared" si="0"/>
        <v>0.40041877694459543</v>
      </c>
      <c r="E51" s="243">
        <f>'Open Int.'!B57/'Open Int.'!K57</f>
        <v>0.9868353123386681</v>
      </c>
      <c r="F51" s="228">
        <f>'Open Int.'!E57/'Open Int.'!K57</f>
        <v>0.010841507485802787</v>
      </c>
      <c r="G51" s="244">
        <f>'Open Int.'!H57/'Open Int.'!K57</f>
        <v>0.0023231801755291687</v>
      </c>
      <c r="H51" s="247">
        <v>1199684</v>
      </c>
      <c r="I51" s="231">
        <v>239878</v>
      </c>
      <c r="J51" s="354">
        <v>137020</v>
      </c>
      <c r="K51" s="117" t="str">
        <f t="shared" si="1"/>
        <v>Gross exposure is building up andcrpsses 40% mark</v>
      </c>
      <c r="M51"/>
      <c r="N51"/>
    </row>
    <row r="52" spans="1:14" s="7" customFormat="1" ht="15">
      <c r="A52" s="201" t="s">
        <v>475</v>
      </c>
      <c r="B52" s="235">
        <f>'Open Int.'!K58</f>
        <v>16366400</v>
      </c>
      <c r="C52" s="237">
        <f>'Open Int.'!R58</f>
        <v>957.679896</v>
      </c>
      <c r="D52" s="161">
        <f t="shared" si="0"/>
        <v>0.4430134965584058</v>
      </c>
      <c r="E52" s="243">
        <f>'Open Int.'!B58/'Open Int.'!K58</f>
        <v>0.8952976830579724</v>
      </c>
      <c r="F52" s="228">
        <f>'Open Int.'!E58/'Open Int.'!K58</f>
        <v>0.09072245576302669</v>
      </c>
      <c r="G52" s="244">
        <f>'Open Int.'!H58/'Open Int.'!K58</f>
        <v>0.01397986117900088</v>
      </c>
      <c r="H52" s="247">
        <v>36943344</v>
      </c>
      <c r="I52" s="231">
        <v>5714000</v>
      </c>
      <c r="J52" s="354">
        <v>2856800</v>
      </c>
      <c r="K52" s="117" t="str">
        <f t="shared" si="1"/>
        <v>Gross exposure is building up andcrpsses 40% mark</v>
      </c>
      <c r="M52"/>
      <c r="N52"/>
    </row>
    <row r="53" spans="1:14" s="7" customFormat="1" ht="15">
      <c r="A53" s="201" t="s">
        <v>194</v>
      </c>
      <c r="B53" s="235">
        <f>'Open Int.'!K59</f>
        <v>2517200</v>
      </c>
      <c r="C53" s="237">
        <f>'Open Int.'!R59</f>
        <v>156.75863</v>
      </c>
      <c r="D53" s="161">
        <f t="shared" si="0"/>
        <v>0.12875429351477738</v>
      </c>
      <c r="E53" s="243">
        <f>'Open Int.'!B59/'Open Int.'!K59</f>
        <v>0.9856983950421103</v>
      </c>
      <c r="F53" s="228">
        <f>'Open Int.'!E59/'Open Int.'!K59</f>
        <v>0.014301604957889718</v>
      </c>
      <c r="G53" s="244">
        <f>'Open Int.'!H59/'Open Int.'!K59</f>
        <v>0</v>
      </c>
      <c r="H53" s="247">
        <v>19550416</v>
      </c>
      <c r="I53" s="231">
        <v>3910000</v>
      </c>
      <c r="J53" s="354">
        <v>1954800</v>
      </c>
      <c r="K53" s="117" t="str">
        <f t="shared" si="1"/>
        <v>Gross Exposure is less then 30%</v>
      </c>
      <c r="M53"/>
      <c r="N53"/>
    </row>
    <row r="54" spans="1:14" s="7" customFormat="1" ht="15">
      <c r="A54" s="201" t="s">
        <v>404</v>
      </c>
      <c r="B54" s="235">
        <f>'Open Int.'!K60</f>
        <v>307500</v>
      </c>
      <c r="C54" s="237">
        <f>'Open Int.'!R60</f>
        <v>72.13335</v>
      </c>
      <c r="D54" s="161">
        <f t="shared" si="0"/>
        <v>0.2581051306263771</v>
      </c>
      <c r="E54" s="243">
        <f>'Open Int.'!B60/'Open Int.'!K60</f>
        <v>1</v>
      </c>
      <c r="F54" s="228">
        <f>'Open Int.'!E60/'Open Int.'!K60</f>
        <v>0</v>
      </c>
      <c r="G54" s="244">
        <f>'Open Int.'!H60/'Open Int.'!K60</f>
        <v>0</v>
      </c>
      <c r="H54" s="247">
        <v>1191375</v>
      </c>
      <c r="I54" s="231">
        <v>238200</v>
      </c>
      <c r="J54" s="354">
        <v>238200</v>
      </c>
      <c r="K54" s="117" t="str">
        <f t="shared" si="1"/>
        <v>Gross Exposure is less then 30%</v>
      </c>
      <c r="M54"/>
      <c r="N54"/>
    </row>
    <row r="55" spans="1:14" s="7" customFormat="1" ht="15">
      <c r="A55" s="201" t="s">
        <v>405</v>
      </c>
      <c r="B55" s="235">
        <f>'Open Int.'!K61</f>
        <v>360800</v>
      </c>
      <c r="C55" s="237">
        <f>'Open Int.'!R61</f>
        <v>36.31452</v>
      </c>
      <c r="D55" s="161">
        <f t="shared" si="0"/>
        <v>0.2419875169854043</v>
      </c>
      <c r="E55" s="243">
        <f>'Open Int.'!B61/'Open Int.'!K61</f>
        <v>1</v>
      </c>
      <c r="F55" s="228">
        <f>'Open Int.'!E61/'Open Int.'!K61</f>
        <v>0</v>
      </c>
      <c r="G55" s="244">
        <f>'Open Int.'!H61/'Open Int.'!K61</f>
        <v>0</v>
      </c>
      <c r="H55" s="247">
        <v>1490986</v>
      </c>
      <c r="I55" s="231">
        <v>298000</v>
      </c>
      <c r="J55" s="354">
        <v>298000</v>
      </c>
      <c r="K55" s="117" t="str">
        <f t="shared" si="1"/>
        <v>Gross Exposure is less then 30%</v>
      </c>
      <c r="M55"/>
      <c r="N55"/>
    </row>
    <row r="56" spans="1:14" s="7" customFormat="1" ht="15">
      <c r="A56" s="201" t="s">
        <v>218</v>
      </c>
      <c r="B56" s="235">
        <f>'Open Int.'!K62</f>
        <v>7850400</v>
      </c>
      <c r="C56" s="237">
        <f>'Open Int.'!R62</f>
        <v>75.36384</v>
      </c>
      <c r="D56" s="161">
        <f t="shared" si="0"/>
        <v>0.774670951842493</v>
      </c>
      <c r="E56" s="243">
        <f>'Open Int.'!B62/'Open Int.'!K62</f>
        <v>0.9752369306022624</v>
      </c>
      <c r="F56" s="228">
        <f>'Open Int.'!E62/'Open Int.'!K62</f>
        <v>0.022928767960868235</v>
      </c>
      <c r="G56" s="244">
        <f>'Open Int.'!H62/'Open Int.'!K62</f>
        <v>0.0018343014368694588</v>
      </c>
      <c r="H56" s="247">
        <v>10133851</v>
      </c>
      <c r="I56" s="231">
        <v>2025600</v>
      </c>
      <c r="J56" s="354">
        <v>2025600</v>
      </c>
      <c r="K56" s="117" t="str">
        <f t="shared" si="1"/>
        <v>Gross exposure is Substantial as Open interest has crossed 60%</v>
      </c>
      <c r="M56"/>
      <c r="N56"/>
    </row>
    <row r="57" spans="1:14" s="7" customFormat="1" ht="15">
      <c r="A57" s="201" t="s">
        <v>164</v>
      </c>
      <c r="B57" s="235">
        <f>'Open Int.'!K63</f>
        <v>21616900</v>
      </c>
      <c r="C57" s="237">
        <f>'Open Int.'!R63</f>
        <v>109.597683</v>
      </c>
      <c r="D57" s="161">
        <f t="shared" si="0"/>
        <v>0.7880036254823113</v>
      </c>
      <c r="E57" s="243">
        <f>'Open Int.'!B63/'Open Int.'!K63</f>
        <v>0.9777835859905907</v>
      </c>
      <c r="F57" s="228">
        <f>'Open Int.'!E63/'Open Int.'!K63</f>
        <v>0.02195504443282802</v>
      </c>
      <c r="G57" s="244">
        <f>'Open Int.'!H63/'Open Int.'!K63</f>
        <v>0.00026136957658128593</v>
      </c>
      <c r="H57" s="247">
        <v>27432488</v>
      </c>
      <c r="I57" s="231">
        <v>5486150</v>
      </c>
      <c r="J57" s="354">
        <v>5486150</v>
      </c>
      <c r="K57" s="117" t="str">
        <f t="shared" si="1"/>
        <v>Gross exposure is Substantial as Open interest has crossed 60%</v>
      </c>
      <c r="M57"/>
      <c r="N57"/>
    </row>
    <row r="58" spans="1:14" s="7" customFormat="1" ht="15">
      <c r="A58" s="201" t="s">
        <v>165</v>
      </c>
      <c r="B58" s="235">
        <f>'Open Int.'!K64</f>
        <v>275600</v>
      </c>
      <c r="C58" s="237">
        <f>'Open Int.'!R64</f>
        <v>9.646</v>
      </c>
      <c r="D58" s="161">
        <f t="shared" si="0"/>
        <v>0.01902839075946547</v>
      </c>
      <c r="E58" s="243">
        <f>'Open Int.'!B64/'Open Int.'!K64</f>
        <v>0.9952830188679245</v>
      </c>
      <c r="F58" s="228">
        <f>'Open Int.'!E64/'Open Int.'!K64</f>
        <v>0.0047169811320754715</v>
      </c>
      <c r="G58" s="244">
        <f>'Open Int.'!H64/'Open Int.'!K64</f>
        <v>0</v>
      </c>
      <c r="H58" s="247">
        <v>14483621</v>
      </c>
      <c r="I58" s="231">
        <v>2896400</v>
      </c>
      <c r="J58" s="354">
        <v>2048800</v>
      </c>
      <c r="K58" s="117" t="str">
        <f t="shared" si="1"/>
        <v>Gross Exposure is less then 30%</v>
      </c>
      <c r="M58"/>
      <c r="N58"/>
    </row>
    <row r="59" spans="1:14" s="7" customFormat="1" ht="15">
      <c r="A59" s="201" t="s">
        <v>406</v>
      </c>
      <c r="B59" s="235">
        <f>'Open Int.'!K65</f>
        <v>903450</v>
      </c>
      <c r="C59" s="237">
        <f>'Open Int.'!R65</f>
        <v>216.7828275</v>
      </c>
      <c r="D59" s="161">
        <f t="shared" si="0"/>
        <v>0.19532398551301167</v>
      </c>
      <c r="E59" s="243">
        <f>'Open Int.'!B65/'Open Int.'!K65</f>
        <v>0.9996679395650009</v>
      </c>
      <c r="F59" s="228">
        <f>'Open Int.'!E65/'Open Int.'!K65</f>
        <v>0.00033206043499916984</v>
      </c>
      <c r="G59" s="244">
        <f>'Open Int.'!H65/'Open Int.'!K65</f>
        <v>0</v>
      </c>
      <c r="H59" s="247">
        <v>4625392</v>
      </c>
      <c r="I59" s="231">
        <v>925050</v>
      </c>
      <c r="J59" s="354">
        <v>462450</v>
      </c>
      <c r="K59" s="117" t="str">
        <f t="shared" si="1"/>
        <v>Gross Exposure is less then 30%</v>
      </c>
      <c r="M59"/>
      <c r="N59"/>
    </row>
    <row r="60" spans="1:14" s="7" customFormat="1" ht="15">
      <c r="A60" s="201" t="s">
        <v>89</v>
      </c>
      <c r="B60" s="235">
        <f>'Open Int.'!K66</f>
        <v>4935000</v>
      </c>
      <c r="C60" s="237">
        <f>'Open Int.'!R66</f>
        <v>160.708275</v>
      </c>
      <c r="D60" s="161">
        <f t="shared" si="0"/>
        <v>0.07874980228773043</v>
      </c>
      <c r="E60" s="243">
        <f>'Open Int.'!B66/'Open Int.'!K66</f>
        <v>0.9882978723404255</v>
      </c>
      <c r="F60" s="228">
        <f>'Open Int.'!E66/'Open Int.'!K66</f>
        <v>0.007750759878419453</v>
      </c>
      <c r="G60" s="244">
        <f>'Open Int.'!H66/'Open Int.'!K66</f>
        <v>0.003951367781155016</v>
      </c>
      <c r="H60" s="247">
        <v>62666824</v>
      </c>
      <c r="I60" s="231">
        <v>10121250</v>
      </c>
      <c r="J60" s="354">
        <v>5060250</v>
      </c>
      <c r="K60" s="117" t="str">
        <f t="shared" si="1"/>
        <v>Gross Exposure is less then 30%</v>
      </c>
      <c r="M60"/>
      <c r="N60"/>
    </row>
    <row r="61" spans="1:14" s="7" customFormat="1" ht="15">
      <c r="A61" s="201" t="s">
        <v>284</v>
      </c>
      <c r="B61" s="235">
        <f>'Open Int.'!K67</f>
        <v>3304000</v>
      </c>
      <c r="C61" s="237">
        <f>'Open Int.'!R67</f>
        <v>56.86184</v>
      </c>
      <c r="D61" s="161">
        <f t="shared" si="0"/>
        <v>0.3001134236174549</v>
      </c>
      <c r="E61" s="243">
        <f>'Open Int.'!B67/'Open Int.'!K67</f>
        <v>0.9903147699757869</v>
      </c>
      <c r="F61" s="228">
        <f>'Open Int.'!E67/'Open Int.'!K67</f>
        <v>0.009685230024213076</v>
      </c>
      <c r="G61" s="244">
        <f>'Open Int.'!H67/'Open Int.'!K67</f>
        <v>0</v>
      </c>
      <c r="H61" s="247">
        <v>11009171</v>
      </c>
      <c r="I61" s="231">
        <v>2200000</v>
      </c>
      <c r="J61" s="354">
        <v>2200000</v>
      </c>
      <c r="K61" s="117" t="str">
        <f t="shared" si="1"/>
        <v>Some sign of build up Gross exposure crosses 30%</v>
      </c>
      <c r="M61"/>
      <c r="N61"/>
    </row>
    <row r="62" spans="1:14" s="7" customFormat="1" ht="15">
      <c r="A62" s="201" t="s">
        <v>407</v>
      </c>
      <c r="B62" s="235">
        <f>'Open Int.'!K68</f>
        <v>619150</v>
      </c>
      <c r="C62" s="237">
        <f>'Open Int.'!R68</f>
        <v>34.25447375</v>
      </c>
      <c r="D62" s="161">
        <f t="shared" si="0"/>
        <v>0.15602925885661034</v>
      </c>
      <c r="E62" s="243">
        <f>'Open Int.'!B68/'Open Int.'!K68</f>
        <v>1</v>
      </c>
      <c r="F62" s="228">
        <f>'Open Int.'!E68/'Open Int.'!K68</f>
        <v>0</v>
      </c>
      <c r="G62" s="244">
        <f>'Open Int.'!H68/'Open Int.'!K68</f>
        <v>0</v>
      </c>
      <c r="H62" s="247">
        <v>3968166</v>
      </c>
      <c r="I62" s="231">
        <v>793450</v>
      </c>
      <c r="J62" s="354">
        <v>793450</v>
      </c>
      <c r="K62" s="117" t="str">
        <f t="shared" si="1"/>
        <v>Gross Exposure is less then 30%</v>
      </c>
      <c r="M62"/>
      <c r="N62"/>
    </row>
    <row r="63" spans="1:14" s="7" customFormat="1" ht="15">
      <c r="A63" s="201" t="s">
        <v>269</v>
      </c>
      <c r="B63" s="235">
        <f>'Open Int.'!K69</f>
        <v>3270000</v>
      </c>
      <c r="C63" s="237">
        <f>'Open Int.'!R69</f>
        <v>107.91</v>
      </c>
      <c r="D63" s="161">
        <f t="shared" si="0"/>
        <v>0.15224017223345038</v>
      </c>
      <c r="E63" s="243">
        <f>'Open Int.'!B69/'Open Int.'!K69</f>
        <v>0.9933944954128441</v>
      </c>
      <c r="F63" s="228">
        <f>'Open Int.'!E69/'Open Int.'!K69</f>
        <v>0.0066055045871559635</v>
      </c>
      <c r="G63" s="244">
        <f>'Open Int.'!H69/'Open Int.'!K69</f>
        <v>0</v>
      </c>
      <c r="H63" s="247">
        <v>21479219</v>
      </c>
      <c r="I63" s="231">
        <v>4294800</v>
      </c>
      <c r="J63" s="354">
        <v>2146800</v>
      </c>
      <c r="K63" s="117" t="str">
        <f t="shared" si="1"/>
        <v>Gross Exposure is less then 30%</v>
      </c>
      <c r="M63"/>
      <c r="N63"/>
    </row>
    <row r="64" spans="1:14" s="7" customFormat="1" ht="15">
      <c r="A64" s="201" t="s">
        <v>219</v>
      </c>
      <c r="B64" s="235">
        <f>'Open Int.'!K70</f>
        <v>697200</v>
      </c>
      <c r="C64" s="237">
        <f>'Open Int.'!R70</f>
        <v>77.20444199999999</v>
      </c>
      <c r="D64" s="161">
        <f t="shared" si="0"/>
        <v>0.08342601893837638</v>
      </c>
      <c r="E64" s="243">
        <f>'Open Int.'!B70/'Open Int.'!K70</f>
        <v>0.9995697074010327</v>
      </c>
      <c r="F64" s="228">
        <f>'Open Int.'!E70/'Open Int.'!K70</f>
        <v>0.0004302925989672978</v>
      </c>
      <c r="G64" s="244">
        <f>'Open Int.'!H70/'Open Int.'!K70</f>
        <v>0</v>
      </c>
      <c r="H64" s="247">
        <v>8357105</v>
      </c>
      <c r="I64" s="231">
        <v>1671300</v>
      </c>
      <c r="J64" s="354">
        <v>835500</v>
      </c>
      <c r="K64" s="117" t="str">
        <f t="shared" si="1"/>
        <v>Gross Exposure is less then 30%</v>
      </c>
      <c r="M64"/>
      <c r="N64"/>
    </row>
    <row r="65" spans="1:14" s="7" customFormat="1" ht="15">
      <c r="A65" s="201" t="s">
        <v>231</v>
      </c>
      <c r="B65" s="235">
        <f>'Open Int.'!K71</f>
        <v>10220000</v>
      </c>
      <c r="C65" s="237">
        <f>'Open Int.'!R71</f>
        <v>773.2452</v>
      </c>
      <c r="D65" s="161">
        <f t="shared" si="0"/>
        <v>0.7955129953508415</v>
      </c>
      <c r="E65" s="243">
        <f>'Open Int.'!B71/'Open Int.'!K71</f>
        <v>0.8189823874755382</v>
      </c>
      <c r="F65" s="228">
        <f>'Open Int.'!E71/'Open Int.'!K71</f>
        <v>0.15362035225048923</v>
      </c>
      <c r="G65" s="244">
        <f>'Open Int.'!H71/'Open Int.'!K71</f>
        <v>0.0273972602739726</v>
      </c>
      <c r="H65" s="247">
        <v>12847056</v>
      </c>
      <c r="I65" s="231">
        <v>2569000</v>
      </c>
      <c r="J65" s="354">
        <v>1284000</v>
      </c>
      <c r="K65" s="117" t="str">
        <f t="shared" si="1"/>
        <v>Gross exposure is Substantial as Open interest has crossed 60%</v>
      </c>
      <c r="M65"/>
      <c r="N65"/>
    </row>
    <row r="66" spans="1:14" s="7" customFormat="1" ht="15">
      <c r="A66" s="201" t="s">
        <v>166</v>
      </c>
      <c r="B66" s="235">
        <f>'Open Int.'!K72</f>
        <v>2941150</v>
      </c>
      <c r="C66" s="237">
        <f>'Open Int.'!R72</f>
        <v>37.64672</v>
      </c>
      <c r="D66" s="161">
        <f t="shared" si="0"/>
        <v>0.16197217304684794</v>
      </c>
      <c r="E66" s="243">
        <f>'Open Int.'!B72/'Open Int.'!K72</f>
        <v>0.9819458375125376</v>
      </c>
      <c r="F66" s="228">
        <f>'Open Int.'!E72/'Open Int.'!K72</f>
        <v>0.0160481444332999</v>
      </c>
      <c r="G66" s="244">
        <f>'Open Int.'!H72/'Open Int.'!K72</f>
        <v>0.0020060180541624875</v>
      </c>
      <c r="H66" s="247">
        <v>18158366</v>
      </c>
      <c r="I66" s="231">
        <v>3631450</v>
      </c>
      <c r="J66" s="354">
        <v>3631450</v>
      </c>
      <c r="K66" s="117" t="str">
        <f t="shared" si="1"/>
        <v>Gross Exposure is less then 30%</v>
      </c>
      <c r="M66"/>
      <c r="N66"/>
    </row>
    <row r="67" spans="1:14" s="7" customFormat="1" ht="15">
      <c r="A67" s="201" t="s">
        <v>220</v>
      </c>
      <c r="B67" s="235">
        <f>'Open Int.'!K73</f>
        <v>862400</v>
      </c>
      <c r="C67" s="237">
        <f>'Open Int.'!R73</f>
        <v>245.41748</v>
      </c>
      <c r="D67" s="161">
        <f t="shared" si="0"/>
        <v>0.07369806984379068</v>
      </c>
      <c r="E67" s="243">
        <f>'Open Int.'!B73/'Open Int.'!K73</f>
        <v>1</v>
      </c>
      <c r="F67" s="228">
        <f>'Open Int.'!E73/'Open Int.'!K73</f>
        <v>0</v>
      </c>
      <c r="G67" s="244">
        <f>'Open Int.'!H73/'Open Int.'!K73</f>
        <v>0</v>
      </c>
      <c r="H67" s="247">
        <v>11701799</v>
      </c>
      <c r="I67" s="231">
        <v>1225664</v>
      </c>
      <c r="J67" s="354">
        <v>612832</v>
      </c>
      <c r="K67" s="117" t="str">
        <f t="shared" si="1"/>
        <v>Gross Exposure is less then 30%</v>
      </c>
      <c r="M67"/>
      <c r="N67"/>
    </row>
    <row r="68" spans="1:14" s="7" customFormat="1" ht="15">
      <c r="A68" s="201" t="s">
        <v>285</v>
      </c>
      <c r="B68" s="235">
        <f>'Open Int.'!K74</f>
        <v>7932000</v>
      </c>
      <c r="C68" s="237">
        <f>'Open Int.'!R74</f>
        <v>184.06206</v>
      </c>
      <c r="D68" s="161">
        <f t="shared" si="0"/>
        <v>0.6122508051615244</v>
      </c>
      <c r="E68" s="243">
        <f>'Open Int.'!B74/'Open Int.'!K74</f>
        <v>0.9786308623298033</v>
      </c>
      <c r="F68" s="228">
        <f>'Open Int.'!E74/'Open Int.'!K74</f>
        <v>0.020045385779122543</v>
      </c>
      <c r="G68" s="244">
        <f>'Open Int.'!H74/'Open Int.'!K74</f>
        <v>0.00132375189107413</v>
      </c>
      <c r="H68" s="247">
        <v>12955475</v>
      </c>
      <c r="I68" s="231">
        <v>2590500</v>
      </c>
      <c r="J68" s="354">
        <v>2590500</v>
      </c>
      <c r="K68" s="117" t="str">
        <f t="shared" si="1"/>
        <v>Gross exposure is Substantial as Open interest has crossed 60%</v>
      </c>
      <c r="M68"/>
      <c r="N68"/>
    </row>
    <row r="69" spans="1:14" s="7" customFormat="1" ht="15">
      <c r="A69" s="201" t="s">
        <v>286</v>
      </c>
      <c r="B69" s="235">
        <f>'Open Int.'!K75</f>
        <v>3019800</v>
      </c>
      <c r="C69" s="237">
        <f>'Open Int.'!R75</f>
        <v>40.691805</v>
      </c>
      <c r="D69" s="161">
        <f aca="true" t="shared" si="2" ref="D69:D131">B69/H69</f>
        <v>0.32491328974759665</v>
      </c>
      <c r="E69" s="243">
        <f>'Open Int.'!B75/'Open Int.'!K75</f>
        <v>0.9939731108020399</v>
      </c>
      <c r="F69" s="228">
        <f>'Open Int.'!E75/'Open Int.'!K75</f>
        <v>0.00602688919796013</v>
      </c>
      <c r="G69" s="244">
        <f>'Open Int.'!H75/'Open Int.'!K75</f>
        <v>0</v>
      </c>
      <c r="H69" s="247">
        <v>9294172</v>
      </c>
      <c r="I69" s="231">
        <v>1857800</v>
      </c>
      <c r="J69" s="354">
        <v>1857800</v>
      </c>
      <c r="K69" s="117" t="str">
        <f aca="true" t="shared" si="3" ref="K69:K131">IF(D69&gt;=80%,"Gross exposure has crossed 80%,Margin double",IF(D69&gt;=60%,"Gross exposure is Substantial as Open interest has crossed 60%",IF(D69&gt;=40%,"Gross exposure is building up andcrpsses 40% mark",IF(D69&gt;=30%,"Some sign of build up Gross exposure crosses 30%","Gross Exposure is less then 30%"))))</f>
        <v>Some sign of build up Gross exposure crosses 30%</v>
      </c>
      <c r="M69"/>
      <c r="N69"/>
    </row>
    <row r="70" spans="1:14" s="7" customFormat="1" ht="15">
      <c r="A70" s="201" t="s">
        <v>287</v>
      </c>
      <c r="B70" s="235">
        <f>'Open Int.'!K76</f>
        <v>2632000</v>
      </c>
      <c r="C70" s="237">
        <f>'Open Int.'!R76</f>
        <v>33.20268</v>
      </c>
      <c r="D70" s="161">
        <f t="shared" si="2"/>
        <v>0.10028113007079802</v>
      </c>
      <c r="E70" s="243">
        <f>'Open Int.'!B76/'Open Int.'!K76</f>
        <v>0.9707446808510638</v>
      </c>
      <c r="F70" s="228">
        <f>'Open Int.'!E76/'Open Int.'!K76</f>
        <v>0.028191489361702127</v>
      </c>
      <c r="G70" s="244">
        <f>'Open Int.'!H76/'Open Int.'!K76</f>
        <v>0.0010638297872340426</v>
      </c>
      <c r="H70" s="247">
        <v>26246214</v>
      </c>
      <c r="I70" s="231">
        <v>5248600</v>
      </c>
      <c r="J70" s="354">
        <v>5135200</v>
      </c>
      <c r="K70" s="117" t="str">
        <f t="shared" si="3"/>
        <v>Gross Exposure is less then 30%</v>
      </c>
      <c r="M70"/>
      <c r="N70"/>
    </row>
    <row r="71" spans="1:14" s="7" customFormat="1" ht="15">
      <c r="A71" s="201" t="s">
        <v>196</v>
      </c>
      <c r="B71" s="235">
        <f>'Open Int.'!K77</f>
        <v>4345250</v>
      </c>
      <c r="C71" s="237">
        <f>'Open Int.'!R77</f>
        <v>129.48845</v>
      </c>
      <c r="D71" s="161">
        <f t="shared" si="2"/>
        <v>0.10086613841849555</v>
      </c>
      <c r="E71" s="243">
        <f>'Open Int.'!B77/'Open Int.'!K77</f>
        <v>0.9965594614809274</v>
      </c>
      <c r="F71" s="228">
        <f>'Open Int.'!E77/'Open Int.'!K77</f>
        <v>0.0034405385190725505</v>
      </c>
      <c r="G71" s="244">
        <f>'Open Int.'!H77/'Open Int.'!K77</f>
        <v>0</v>
      </c>
      <c r="H71" s="247">
        <v>43079373</v>
      </c>
      <c r="I71" s="231">
        <v>8615750</v>
      </c>
      <c r="J71" s="354">
        <v>4307550</v>
      </c>
      <c r="K71" s="117" t="str">
        <f t="shared" si="3"/>
        <v>Gross Exposure is less then 30%</v>
      </c>
      <c r="M71"/>
      <c r="N71"/>
    </row>
    <row r="72" spans="1:14" s="7" customFormat="1" ht="15">
      <c r="A72" s="201" t="s">
        <v>4</v>
      </c>
      <c r="B72" s="235">
        <f>'Open Int.'!K78</f>
        <v>1436100</v>
      </c>
      <c r="C72" s="237">
        <f>'Open Int.'!R78</f>
        <v>278.9696055</v>
      </c>
      <c r="D72" s="161">
        <f t="shared" si="2"/>
        <v>0.028380681998400794</v>
      </c>
      <c r="E72" s="243">
        <f>'Open Int.'!B78/'Open Int.'!K78</f>
        <v>1</v>
      </c>
      <c r="F72" s="228">
        <f>'Open Int.'!E78/'Open Int.'!K78</f>
        <v>0</v>
      </c>
      <c r="G72" s="244">
        <f>'Open Int.'!H78/'Open Int.'!K78</f>
        <v>0</v>
      </c>
      <c r="H72" s="247">
        <v>50601321</v>
      </c>
      <c r="I72" s="231">
        <v>1800300</v>
      </c>
      <c r="J72" s="354">
        <v>900150</v>
      </c>
      <c r="K72" s="117" t="str">
        <f t="shared" si="3"/>
        <v>Gross Exposure is less then 30%</v>
      </c>
      <c r="M72"/>
      <c r="N72"/>
    </row>
    <row r="73" spans="1:14" s="7" customFormat="1" ht="15">
      <c r="A73" s="201" t="s">
        <v>79</v>
      </c>
      <c r="B73" s="235">
        <f>'Open Int.'!K79</f>
        <v>2250000</v>
      </c>
      <c r="C73" s="237">
        <f>'Open Int.'!R79</f>
        <v>261.30375</v>
      </c>
      <c r="D73" s="161">
        <f t="shared" si="2"/>
        <v>0.05915126297673552</v>
      </c>
      <c r="E73" s="243">
        <f>'Open Int.'!B79/'Open Int.'!K79</f>
        <v>0.9994666666666666</v>
      </c>
      <c r="F73" s="228">
        <f>'Open Int.'!E79/'Open Int.'!K79</f>
        <v>0.0005333333333333334</v>
      </c>
      <c r="G73" s="244">
        <f>'Open Int.'!H79/'Open Int.'!K79</f>
        <v>0</v>
      </c>
      <c r="H73" s="247">
        <v>38038072</v>
      </c>
      <c r="I73" s="231">
        <v>2929200</v>
      </c>
      <c r="J73" s="354">
        <v>1464600</v>
      </c>
      <c r="K73" s="117" t="str">
        <f t="shared" si="3"/>
        <v>Gross Exposure is less then 30%</v>
      </c>
      <c r="M73"/>
      <c r="N73"/>
    </row>
    <row r="74" spans="1:14" s="7" customFormat="1" ht="15">
      <c r="A74" s="201" t="s">
        <v>484</v>
      </c>
      <c r="B74" s="235">
        <f>'Open Int.'!K80</f>
        <v>8732800</v>
      </c>
      <c r="C74" s="237">
        <f>'Open Int.'!R80</f>
        <v>449.913856</v>
      </c>
      <c r="D74" s="161">
        <f t="shared" si="2"/>
        <v>0.5280892081806418</v>
      </c>
      <c r="E74" s="243">
        <f>'Open Int.'!B80/'Open Int.'!K80</f>
        <v>0.9724257969952363</v>
      </c>
      <c r="F74" s="228">
        <f>'Open Int.'!E80/'Open Int.'!K80</f>
        <v>0.026200073286918285</v>
      </c>
      <c r="G74" s="244">
        <f>'Open Int.'!H80/'Open Int.'!K80</f>
        <v>0.0013741297178453645</v>
      </c>
      <c r="H74" s="247">
        <v>16536600</v>
      </c>
      <c r="I74" s="231">
        <v>3307200</v>
      </c>
      <c r="J74" s="354">
        <v>1653600</v>
      </c>
      <c r="K74" s="117" t="str">
        <f t="shared" si="3"/>
        <v>Gross exposure is building up andcrpsses 40% mark</v>
      </c>
      <c r="M74"/>
      <c r="N74"/>
    </row>
    <row r="75" spans="1:14" s="7" customFormat="1" ht="15">
      <c r="A75" s="201" t="s">
        <v>195</v>
      </c>
      <c r="B75" s="235">
        <f>'Open Int.'!K81</f>
        <v>1500800</v>
      </c>
      <c r="C75" s="237">
        <f>'Open Int.'!R81</f>
        <v>100.29096</v>
      </c>
      <c r="D75" s="161">
        <f t="shared" si="2"/>
        <v>0.0834175679576936</v>
      </c>
      <c r="E75" s="243">
        <f>'Open Int.'!B81/'Open Int.'!K81</f>
        <v>0.9997334754797441</v>
      </c>
      <c r="F75" s="228">
        <f>'Open Int.'!E81/'Open Int.'!K81</f>
        <v>0.00026652452025586353</v>
      </c>
      <c r="G75" s="244">
        <f>'Open Int.'!H81/'Open Int.'!K81</f>
        <v>0</v>
      </c>
      <c r="H75" s="247">
        <v>17991414</v>
      </c>
      <c r="I75" s="231">
        <v>3598000</v>
      </c>
      <c r="J75" s="354">
        <v>1798800</v>
      </c>
      <c r="K75" s="117" t="str">
        <f t="shared" si="3"/>
        <v>Gross Exposure is less then 30%</v>
      </c>
      <c r="M75"/>
      <c r="N75"/>
    </row>
    <row r="76" spans="1:14" s="7" customFormat="1" ht="15">
      <c r="A76" s="201" t="s">
        <v>5</v>
      </c>
      <c r="B76" s="235">
        <f>'Open Int.'!K82</f>
        <v>35306920</v>
      </c>
      <c r="C76" s="237">
        <f>'Open Int.'!R82</f>
        <v>561.7330972</v>
      </c>
      <c r="D76" s="161">
        <f t="shared" si="2"/>
        <v>0.2436277875113189</v>
      </c>
      <c r="E76" s="243">
        <f>'Open Int.'!B82/'Open Int.'!K82</f>
        <v>0.9269967473798337</v>
      </c>
      <c r="F76" s="228">
        <f>'Open Int.'!E82/'Open Int.'!K82</f>
        <v>0.06320021684134441</v>
      </c>
      <c r="G76" s="244">
        <f>'Open Int.'!H82/'Open Int.'!K82</f>
        <v>0.009803035778821828</v>
      </c>
      <c r="H76" s="247">
        <v>144921564</v>
      </c>
      <c r="I76" s="231">
        <v>20540410</v>
      </c>
      <c r="J76" s="354">
        <v>10270205</v>
      </c>
      <c r="K76" s="117" t="str">
        <f t="shared" si="3"/>
        <v>Gross Exposure is less then 30%</v>
      </c>
      <c r="M76"/>
      <c r="N76"/>
    </row>
    <row r="77" spans="1:14" s="7" customFormat="1" ht="15">
      <c r="A77" s="201" t="s">
        <v>197</v>
      </c>
      <c r="B77" s="235">
        <f>'Open Int.'!K83</f>
        <v>6303700</v>
      </c>
      <c r="C77" s="237">
        <f>'Open Int.'!R83</f>
        <v>154.314576</v>
      </c>
      <c r="D77" s="161">
        <f t="shared" si="2"/>
        <v>0.1895812563062677</v>
      </c>
      <c r="E77" s="243">
        <f>'Open Int.'!B83/'Open Int.'!K83</f>
        <v>0.9624664879356568</v>
      </c>
      <c r="F77" s="228">
        <f>'Open Int.'!E83/'Open Int.'!K83</f>
        <v>0.032790266034233864</v>
      </c>
      <c r="G77" s="244">
        <f>'Open Int.'!H83/'Open Int.'!K83</f>
        <v>0.004743246030109301</v>
      </c>
      <c r="H77" s="247">
        <v>33250650</v>
      </c>
      <c r="I77" s="231">
        <v>6649500</v>
      </c>
      <c r="J77" s="354">
        <v>3324100</v>
      </c>
      <c r="K77" s="117" t="str">
        <f t="shared" si="3"/>
        <v>Gross Exposure is less then 30%</v>
      </c>
      <c r="M77"/>
      <c r="N77"/>
    </row>
    <row r="78" spans="1:14" s="7" customFormat="1" ht="15">
      <c r="A78" s="193" t="s">
        <v>393</v>
      </c>
      <c r="B78" s="235">
        <f>'Open Int.'!K84</f>
        <v>402750</v>
      </c>
      <c r="C78" s="237">
        <f>'Open Int.'!R84</f>
        <v>15.9448725</v>
      </c>
      <c r="D78" s="161">
        <f t="shared" si="2"/>
        <v>0.1436417270389903</v>
      </c>
      <c r="E78" s="243">
        <f>'Open Int.'!B84/'Open Int.'!K84</f>
        <v>1</v>
      </c>
      <c r="F78" s="228">
        <f>'Open Int.'!E84/'Open Int.'!K84</f>
        <v>0</v>
      </c>
      <c r="G78" s="244">
        <f>'Open Int.'!H84/'Open Int.'!K84</f>
        <v>0</v>
      </c>
      <c r="H78" s="247">
        <v>2803851</v>
      </c>
      <c r="I78" s="231">
        <v>560750</v>
      </c>
      <c r="J78" s="354">
        <v>560750</v>
      </c>
      <c r="K78" s="117" t="str">
        <f t="shared" si="3"/>
        <v>Gross Exposure is less then 30%</v>
      </c>
      <c r="M78"/>
      <c r="N78"/>
    </row>
    <row r="79" spans="1:14" s="7" customFormat="1" ht="15">
      <c r="A79" s="201" t="s">
        <v>483</v>
      </c>
      <c r="B79" s="235">
        <f>'Open Int.'!K85</f>
        <v>17717000</v>
      </c>
      <c r="C79" s="237">
        <f>'Open Int.'!R85</f>
        <v>357.617645</v>
      </c>
      <c r="D79" s="161">
        <f t="shared" si="2"/>
        <v>0.08263660904954219</v>
      </c>
      <c r="E79" s="243">
        <f>'Open Int.'!B85/'Open Int.'!K85</f>
        <v>0.8665688321950669</v>
      </c>
      <c r="F79" s="228">
        <f>'Open Int.'!E85/'Open Int.'!K85</f>
        <v>0.11480498955805159</v>
      </c>
      <c r="G79" s="244">
        <f>'Open Int.'!H85/'Open Int.'!K85</f>
        <v>0.018626178246881526</v>
      </c>
      <c r="H79" s="247">
        <v>214396503</v>
      </c>
      <c r="I79" s="231">
        <v>15052000</v>
      </c>
      <c r="J79" s="354">
        <v>7526000</v>
      </c>
      <c r="K79" s="117" t="str">
        <f t="shared" si="3"/>
        <v>Gross Exposure is less then 30%</v>
      </c>
      <c r="M79"/>
      <c r="N79"/>
    </row>
    <row r="80" spans="1:14" s="7" customFormat="1" ht="15">
      <c r="A80" s="201" t="s">
        <v>408</v>
      </c>
      <c r="B80" s="235">
        <f>'Open Int.'!K86</f>
        <v>14898750</v>
      </c>
      <c r="C80" s="237">
        <f>'Open Int.'!R86</f>
        <v>71.0670375</v>
      </c>
      <c r="D80" s="161">
        <f t="shared" si="2"/>
        <v>0.3949888412918332</v>
      </c>
      <c r="E80" s="243">
        <f>'Open Int.'!B86/'Open Int.'!K86</f>
        <v>0.9579662723382835</v>
      </c>
      <c r="F80" s="228">
        <f>'Open Int.'!E86/'Open Int.'!K86</f>
        <v>0.042033727661716584</v>
      </c>
      <c r="G80" s="244">
        <f>'Open Int.'!H86/'Open Int.'!K86</f>
        <v>0</v>
      </c>
      <c r="H80" s="247">
        <v>37719420</v>
      </c>
      <c r="I80" s="231">
        <v>7541250</v>
      </c>
      <c r="J80" s="354">
        <v>7541250</v>
      </c>
      <c r="K80" s="117" t="str">
        <f t="shared" si="3"/>
        <v>Some sign of build up Gross exposure crosses 30%</v>
      </c>
      <c r="M80"/>
      <c r="N80"/>
    </row>
    <row r="81" spans="1:14" s="7" customFormat="1" ht="15">
      <c r="A81" s="201" t="s">
        <v>464</v>
      </c>
      <c r="B81" s="235">
        <f>'Open Int.'!K87</f>
        <v>1136500</v>
      </c>
      <c r="C81" s="237">
        <f>'Open Int.'!R87</f>
        <v>41.629995</v>
      </c>
      <c r="D81" s="161">
        <f t="shared" si="2"/>
        <v>0.8106704633482794</v>
      </c>
      <c r="E81" s="243">
        <f>'Open Int.'!B87/'Open Int.'!K87</f>
        <v>0.9989001319841619</v>
      </c>
      <c r="F81" s="228">
        <f>'Open Int.'!E87/'Open Int.'!K87</f>
        <v>0.0010998680158380994</v>
      </c>
      <c r="G81" s="244">
        <f>'Open Int.'!H87/'Open Int.'!K87</f>
        <v>0</v>
      </c>
      <c r="H81" s="247">
        <v>1401926</v>
      </c>
      <c r="I81" s="231">
        <v>280250</v>
      </c>
      <c r="J81" s="354">
        <v>280250</v>
      </c>
      <c r="K81" s="117" t="str">
        <f t="shared" si="3"/>
        <v>Gross exposure has crossed 80%,Margin double</v>
      </c>
      <c r="M81"/>
      <c r="N81"/>
    </row>
    <row r="82" spans="1:14" s="7" customFormat="1" ht="15">
      <c r="A82" s="201" t="s">
        <v>43</v>
      </c>
      <c r="B82" s="235">
        <f>'Open Int.'!K88</f>
        <v>874050</v>
      </c>
      <c r="C82" s="237">
        <f>'Open Int.'!R88</f>
        <v>183.288285</v>
      </c>
      <c r="D82" s="161">
        <f t="shared" si="2"/>
        <v>0.2764777109714251</v>
      </c>
      <c r="E82" s="243">
        <f>'Open Int.'!B88/'Open Int.'!K88</f>
        <v>1</v>
      </c>
      <c r="F82" s="228">
        <f>'Open Int.'!E88/'Open Int.'!K88</f>
        <v>0</v>
      </c>
      <c r="G82" s="244">
        <f>'Open Int.'!H88/'Open Int.'!K88</f>
        <v>0</v>
      </c>
      <c r="H82" s="247">
        <v>3161376</v>
      </c>
      <c r="I82" s="231">
        <v>632250</v>
      </c>
      <c r="J82" s="354">
        <v>316050</v>
      </c>
      <c r="K82" s="117" t="str">
        <f t="shared" si="3"/>
        <v>Gross Exposure is less then 30%</v>
      </c>
      <c r="M82"/>
      <c r="N82"/>
    </row>
    <row r="83" spans="1:14" s="7" customFormat="1" ht="15">
      <c r="A83" s="201" t="s">
        <v>198</v>
      </c>
      <c r="B83" s="235">
        <f>'Open Int.'!K89</f>
        <v>15518650</v>
      </c>
      <c r="C83" s="237">
        <f>'Open Int.'!R89</f>
        <v>1382.711715</v>
      </c>
      <c r="D83" s="161">
        <f t="shared" si="2"/>
        <v>0.11743453919180664</v>
      </c>
      <c r="E83" s="243">
        <f>'Open Int.'!B89/'Open Int.'!K89</f>
        <v>0.9297007149462099</v>
      </c>
      <c r="F83" s="228">
        <f>'Open Int.'!E89/'Open Int.'!K89</f>
        <v>0.06301450190577144</v>
      </c>
      <c r="G83" s="244">
        <f>'Open Int.'!H89/'Open Int.'!K89</f>
        <v>0.007284783148018674</v>
      </c>
      <c r="H83" s="247">
        <v>132147238</v>
      </c>
      <c r="I83" s="231">
        <v>3464650</v>
      </c>
      <c r="J83" s="354">
        <v>1732150</v>
      </c>
      <c r="K83" s="117" t="str">
        <f t="shared" si="3"/>
        <v>Gross Exposure is less then 30%</v>
      </c>
      <c r="M83"/>
      <c r="N83"/>
    </row>
    <row r="84" spans="1:14" s="7" customFormat="1" ht="15">
      <c r="A84" s="201" t="s">
        <v>141</v>
      </c>
      <c r="B84" s="235">
        <f>'Open Int.'!K90</f>
        <v>45590400</v>
      </c>
      <c r="C84" s="237">
        <f>'Open Int.'!R90</f>
        <v>478.927152</v>
      </c>
      <c r="D84" s="161">
        <f t="shared" si="2"/>
        <v>0.6654054675182595</v>
      </c>
      <c r="E84" s="243">
        <f>'Open Int.'!B90/'Open Int.'!K90</f>
        <v>0.8847125710675932</v>
      </c>
      <c r="F84" s="228">
        <f>'Open Int.'!E90/'Open Int.'!K90</f>
        <v>0.09865234786270793</v>
      </c>
      <c r="G84" s="244">
        <f>'Open Int.'!H90/'Open Int.'!K90</f>
        <v>0.016635081069698885</v>
      </c>
      <c r="H84" s="247">
        <v>68515217</v>
      </c>
      <c r="I84" s="231">
        <v>13701600</v>
      </c>
      <c r="J84" s="354">
        <v>6849600</v>
      </c>
      <c r="K84" s="117" t="str">
        <f t="shared" si="3"/>
        <v>Gross exposure is Substantial as Open interest has crossed 60%</v>
      </c>
      <c r="M84"/>
      <c r="N84"/>
    </row>
    <row r="85" spans="1:14" s="7" customFormat="1" ht="15">
      <c r="A85" s="201" t="s">
        <v>392</v>
      </c>
      <c r="B85" s="235">
        <f>'Open Int.'!K91</f>
        <v>30896100</v>
      </c>
      <c r="C85" s="237">
        <f>'Open Int.'!R91</f>
        <v>383.11164</v>
      </c>
      <c r="D85" s="161">
        <f t="shared" si="2"/>
        <v>0.13855811810556917</v>
      </c>
      <c r="E85" s="243">
        <f>'Open Int.'!B91/'Open Int.'!K91</f>
        <v>0.8691776632002097</v>
      </c>
      <c r="F85" s="228">
        <f>'Open Int.'!E91/'Open Int.'!K91</f>
        <v>0.11841300358297649</v>
      </c>
      <c r="G85" s="244">
        <f>'Open Int.'!H91/'Open Int.'!K91</f>
        <v>0.012409333216813773</v>
      </c>
      <c r="H85" s="247">
        <v>222982965</v>
      </c>
      <c r="I85" s="231">
        <v>26268300</v>
      </c>
      <c r="J85" s="354">
        <v>13132800</v>
      </c>
      <c r="K85" s="117" t="str">
        <f t="shared" si="3"/>
        <v>Gross Exposure is less then 30%</v>
      </c>
      <c r="M85"/>
      <c r="N85"/>
    </row>
    <row r="86" spans="1:14" s="7" customFormat="1" ht="15">
      <c r="A86" s="201" t="s">
        <v>184</v>
      </c>
      <c r="B86" s="235">
        <f>'Open Int.'!K92</f>
        <v>15755950</v>
      </c>
      <c r="C86" s="237">
        <f>'Open Int.'!R92</f>
        <v>200.100565</v>
      </c>
      <c r="D86" s="161">
        <f t="shared" si="2"/>
        <v>0.06996872491097456</v>
      </c>
      <c r="E86" s="243">
        <f>'Open Int.'!B92/'Open Int.'!K92</f>
        <v>0.8457217749485115</v>
      </c>
      <c r="F86" s="228">
        <f>'Open Int.'!E92/'Open Int.'!K92</f>
        <v>0.12769144354989703</v>
      </c>
      <c r="G86" s="244">
        <f>'Open Int.'!H92/'Open Int.'!K92</f>
        <v>0.026586781501591463</v>
      </c>
      <c r="H86" s="247">
        <v>225185610</v>
      </c>
      <c r="I86" s="231">
        <v>31231650</v>
      </c>
      <c r="J86" s="354">
        <v>15614350</v>
      </c>
      <c r="K86" s="117" t="str">
        <f t="shared" si="3"/>
        <v>Gross Exposure is less then 30%</v>
      </c>
      <c r="M86"/>
      <c r="N86"/>
    </row>
    <row r="87" spans="1:14" s="7" customFormat="1" ht="15">
      <c r="A87" s="201" t="s">
        <v>175</v>
      </c>
      <c r="B87" s="235">
        <f>'Open Int.'!K93</f>
        <v>123361875</v>
      </c>
      <c r="C87" s="237">
        <f>'Open Int.'!R93</f>
        <v>645.799415625</v>
      </c>
      <c r="D87" s="161">
        <f t="shared" si="2"/>
        <v>0.9657629326655516</v>
      </c>
      <c r="E87" s="243">
        <f>'Open Int.'!B93/'Open Int.'!K93</f>
        <v>0.8413661027768912</v>
      </c>
      <c r="F87" s="228">
        <f>'Open Int.'!E93/'Open Int.'!K93</f>
        <v>0.13884455793169487</v>
      </c>
      <c r="G87" s="244">
        <f>'Open Int.'!H93/'Open Int.'!K93</f>
        <v>0.01978933929141398</v>
      </c>
      <c r="H87" s="247">
        <v>127735152</v>
      </c>
      <c r="I87" s="231">
        <v>25546500</v>
      </c>
      <c r="J87" s="354">
        <v>12773250</v>
      </c>
      <c r="K87" s="117" t="str">
        <f t="shared" si="3"/>
        <v>Gross exposure has crossed 80%,Margin double</v>
      </c>
      <c r="M87"/>
      <c r="N87"/>
    </row>
    <row r="88" spans="1:14" s="7" customFormat="1" ht="15">
      <c r="A88" s="201" t="s">
        <v>142</v>
      </c>
      <c r="B88" s="235">
        <f>'Open Int.'!K94</f>
        <v>11630500</v>
      </c>
      <c r="C88" s="237">
        <f>'Open Int.'!R94</f>
        <v>158.4655625</v>
      </c>
      <c r="D88" s="161">
        <f t="shared" si="2"/>
        <v>0.13951937318355956</v>
      </c>
      <c r="E88" s="243">
        <f>'Open Int.'!B94/'Open Int.'!K94</f>
        <v>0.9562142642190792</v>
      </c>
      <c r="F88" s="228">
        <f>'Open Int.'!E94/'Open Int.'!K94</f>
        <v>0.04213060487511285</v>
      </c>
      <c r="G88" s="244">
        <f>'Open Int.'!H94/'Open Int.'!K94</f>
        <v>0.0016551309058080049</v>
      </c>
      <c r="H88" s="247">
        <v>83361183</v>
      </c>
      <c r="I88" s="231">
        <v>16670500</v>
      </c>
      <c r="J88" s="354">
        <v>8335250</v>
      </c>
      <c r="K88" s="117" t="str">
        <f t="shared" si="3"/>
        <v>Gross Exposure is less then 30%</v>
      </c>
      <c r="M88"/>
      <c r="N88"/>
    </row>
    <row r="89" spans="1:14" s="7" customFormat="1" ht="15">
      <c r="A89" s="201" t="s">
        <v>176</v>
      </c>
      <c r="B89" s="235">
        <f>'Open Int.'!K95</f>
        <v>6264000</v>
      </c>
      <c r="C89" s="237">
        <f>'Open Int.'!R95</f>
        <v>127.87956</v>
      </c>
      <c r="D89" s="161">
        <f t="shared" si="2"/>
        <v>0.20221397182330372</v>
      </c>
      <c r="E89" s="243">
        <f>'Open Int.'!B95/'Open Int.'!K95</f>
        <v>0.9131944444444444</v>
      </c>
      <c r="F89" s="228">
        <f>'Open Int.'!E95/'Open Int.'!K95</f>
        <v>0.06087962962962963</v>
      </c>
      <c r="G89" s="244">
        <f>'Open Int.'!H95/'Open Int.'!K95</f>
        <v>0.025925925925925925</v>
      </c>
      <c r="H89" s="247">
        <v>30977088</v>
      </c>
      <c r="I89" s="231">
        <v>6194400</v>
      </c>
      <c r="J89" s="354">
        <v>3097200</v>
      </c>
      <c r="K89" s="117" t="str">
        <f t="shared" si="3"/>
        <v>Gross Exposure is less then 30%</v>
      </c>
      <c r="M89"/>
      <c r="N89"/>
    </row>
    <row r="90" spans="1:14" s="7" customFormat="1" ht="15">
      <c r="A90" s="201" t="s">
        <v>409</v>
      </c>
      <c r="B90" s="235">
        <f>'Open Int.'!K96</f>
        <v>5121000</v>
      </c>
      <c r="C90" s="237">
        <f>'Open Int.'!R96</f>
        <v>339.11262</v>
      </c>
      <c r="D90" s="161">
        <f t="shared" si="2"/>
        <v>0.7602774411386257</v>
      </c>
      <c r="E90" s="243">
        <f>'Open Int.'!B96/'Open Int.'!K96</f>
        <v>0.9977543448545206</v>
      </c>
      <c r="F90" s="228">
        <f>'Open Int.'!E96/'Open Int.'!K96</f>
        <v>0.0022456551454793985</v>
      </c>
      <c r="G90" s="244">
        <f>'Open Int.'!H96/'Open Int.'!K96</f>
        <v>0</v>
      </c>
      <c r="H90" s="247">
        <v>6735699</v>
      </c>
      <c r="I90" s="231">
        <v>1347000</v>
      </c>
      <c r="J90" s="354">
        <v>1158500</v>
      </c>
      <c r="K90" s="117" t="str">
        <f t="shared" si="3"/>
        <v>Gross exposure is Substantial as Open interest has crossed 60%</v>
      </c>
      <c r="M90"/>
      <c r="N90"/>
    </row>
    <row r="91" spans="1:14" s="7" customFormat="1" ht="15">
      <c r="A91" s="201" t="s">
        <v>391</v>
      </c>
      <c r="B91" s="235">
        <f>'Open Int.'!K97</f>
        <v>3148200</v>
      </c>
      <c r="C91" s="237">
        <f>'Open Int.'!R97</f>
        <v>44.657217</v>
      </c>
      <c r="D91" s="161">
        <f t="shared" si="2"/>
        <v>0.1831413612565445</v>
      </c>
      <c r="E91" s="243">
        <f>'Open Int.'!B97/'Open Int.'!K97</f>
        <v>0.9951083158630328</v>
      </c>
      <c r="F91" s="228">
        <f>'Open Int.'!E97/'Open Int.'!K97</f>
        <v>0.004891684136967156</v>
      </c>
      <c r="G91" s="244">
        <f>'Open Int.'!H97/'Open Int.'!K97</f>
        <v>0</v>
      </c>
      <c r="H91" s="247">
        <v>17190000</v>
      </c>
      <c r="I91" s="231">
        <v>3436400</v>
      </c>
      <c r="J91" s="354">
        <v>3436400</v>
      </c>
      <c r="K91" s="117" t="str">
        <f t="shared" si="3"/>
        <v>Gross Exposure is less then 30%</v>
      </c>
      <c r="M91"/>
      <c r="N91"/>
    </row>
    <row r="92" spans="1:14" s="7" customFormat="1" ht="15">
      <c r="A92" s="201" t="s">
        <v>167</v>
      </c>
      <c r="B92" s="235">
        <f>'Open Int.'!K98</f>
        <v>10110100</v>
      </c>
      <c r="C92" s="237">
        <f>'Open Int.'!R98</f>
        <v>48.427379</v>
      </c>
      <c r="D92" s="161">
        <f t="shared" si="2"/>
        <v>0.2536177804624929</v>
      </c>
      <c r="E92" s="243">
        <f>'Open Int.'!B98/'Open Int.'!K98</f>
        <v>0.9455445544554455</v>
      </c>
      <c r="F92" s="228">
        <f>'Open Int.'!E98/'Open Int.'!K98</f>
        <v>0.05369383092155369</v>
      </c>
      <c r="G92" s="244">
        <f>'Open Int.'!H98/'Open Int.'!K98</f>
        <v>0.0007616146230007616</v>
      </c>
      <c r="H92" s="247">
        <v>39863530</v>
      </c>
      <c r="I92" s="231">
        <v>7969500</v>
      </c>
      <c r="J92" s="354">
        <v>7969500</v>
      </c>
      <c r="K92" s="117" t="str">
        <f t="shared" si="3"/>
        <v>Gross Exposure is less then 30%</v>
      </c>
      <c r="M92"/>
      <c r="N92"/>
    </row>
    <row r="93" spans="1:14" s="7" customFormat="1" ht="15">
      <c r="A93" s="201" t="s">
        <v>199</v>
      </c>
      <c r="B93" s="235">
        <f>'Open Int.'!K99</f>
        <v>5504100</v>
      </c>
      <c r="C93" s="237">
        <f>'Open Int.'!R99</f>
        <v>1062.016095</v>
      </c>
      <c r="D93" s="161">
        <f t="shared" si="2"/>
        <v>0.07487144796423484</v>
      </c>
      <c r="E93" s="243">
        <f>'Open Int.'!B99/'Open Int.'!K99</f>
        <v>0.9201686015879071</v>
      </c>
      <c r="F93" s="228">
        <f>'Open Int.'!E99/'Open Int.'!K99</f>
        <v>0.05723006486074018</v>
      </c>
      <c r="G93" s="244">
        <f>'Open Int.'!H99/'Open Int.'!K99</f>
        <v>0.022601333551352628</v>
      </c>
      <c r="H93" s="247">
        <v>73514005</v>
      </c>
      <c r="I93" s="231">
        <v>1462800</v>
      </c>
      <c r="J93" s="354">
        <v>731400</v>
      </c>
      <c r="K93" s="117" t="str">
        <f t="shared" si="3"/>
        <v>Gross Exposure is less then 30%</v>
      </c>
      <c r="M93"/>
      <c r="N93"/>
    </row>
    <row r="94" spans="1:14" s="7" customFormat="1" ht="15">
      <c r="A94" s="201" t="s">
        <v>143</v>
      </c>
      <c r="B94" s="235">
        <f>'Open Int.'!K100</f>
        <v>1669700</v>
      </c>
      <c r="C94" s="237">
        <f>'Open Int.'!R100</f>
        <v>20.620795</v>
      </c>
      <c r="D94" s="161">
        <f t="shared" si="2"/>
        <v>0.039528882575757575</v>
      </c>
      <c r="E94" s="243">
        <f>'Open Int.'!B100/'Open Int.'!K100</f>
        <v>1</v>
      </c>
      <c r="F94" s="228">
        <f>'Open Int.'!E100/'Open Int.'!K100</f>
        <v>0</v>
      </c>
      <c r="G94" s="244">
        <f>'Open Int.'!H100/'Open Int.'!K100</f>
        <v>0</v>
      </c>
      <c r="H94" s="247">
        <v>42240000</v>
      </c>
      <c r="I94" s="231">
        <v>8445850</v>
      </c>
      <c r="J94" s="354">
        <v>4268650</v>
      </c>
      <c r="K94" s="117" t="str">
        <f t="shared" si="3"/>
        <v>Gross Exposure is less then 30%</v>
      </c>
      <c r="M94"/>
      <c r="N94"/>
    </row>
    <row r="95" spans="1:14" s="7" customFormat="1" ht="15">
      <c r="A95" s="201" t="s">
        <v>90</v>
      </c>
      <c r="B95" s="235">
        <f>'Open Int.'!K101</f>
        <v>1359600</v>
      </c>
      <c r="C95" s="237">
        <f>'Open Int.'!R101</f>
        <v>54.166464</v>
      </c>
      <c r="D95" s="161">
        <f t="shared" si="2"/>
        <v>0.03238155243249979</v>
      </c>
      <c r="E95" s="243">
        <f>'Open Int.'!B101/'Open Int.'!K101</f>
        <v>0.9982347749338041</v>
      </c>
      <c r="F95" s="228">
        <f>'Open Int.'!E101/'Open Int.'!K101</f>
        <v>0.00176522506619594</v>
      </c>
      <c r="G95" s="244">
        <f>'Open Int.'!H101/'Open Int.'!K101</f>
        <v>0</v>
      </c>
      <c r="H95" s="247">
        <v>41986869</v>
      </c>
      <c r="I95" s="231">
        <v>6801600</v>
      </c>
      <c r="J95" s="354">
        <v>3400800</v>
      </c>
      <c r="K95" s="117" t="str">
        <f t="shared" si="3"/>
        <v>Gross Exposure is less then 30%</v>
      </c>
      <c r="M95"/>
      <c r="N95"/>
    </row>
    <row r="96" spans="1:14" s="7" customFormat="1" ht="15">
      <c r="A96" s="201" t="s">
        <v>35</v>
      </c>
      <c r="B96" s="235">
        <f>'Open Int.'!K102</f>
        <v>2330900</v>
      </c>
      <c r="C96" s="237">
        <f>'Open Int.'!R102</f>
        <v>83.2947115</v>
      </c>
      <c r="D96" s="161">
        <f t="shared" si="2"/>
        <v>0.07375102143693403</v>
      </c>
      <c r="E96" s="243">
        <f>'Open Int.'!B102/'Open Int.'!K102</f>
        <v>1</v>
      </c>
      <c r="F96" s="228">
        <f>'Open Int.'!E102/'Open Int.'!K102</f>
        <v>0</v>
      </c>
      <c r="G96" s="244">
        <f>'Open Int.'!H102/'Open Int.'!K102</f>
        <v>0</v>
      </c>
      <c r="H96" s="247">
        <v>31604986</v>
      </c>
      <c r="I96" s="231">
        <v>6320600</v>
      </c>
      <c r="J96" s="354">
        <v>3160300</v>
      </c>
      <c r="K96" s="117" t="str">
        <f t="shared" si="3"/>
        <v>Gross Exposure is less then 30%</v>
      </c>
      <c r="M96"/>
      <c r="N96"/>
    </row>
    <row r="97" spans="1:14" s="7" customFormat="1" ht="15">
      <c r="A97" s="201" t="s">
        <v>6</v>
      </c>
      <c r="B97" s="235">
        <f>'Open Int.'!K103</f>
        <v>24403500</v>
      </c>
      <c r="C97" s="237">
        <f>'Open Int.'!R103</f>
        <v>407.66046750000004</v>
      </c>
      <c r="D97" s="161">
        <f t="shared" si="2"/>
        <v>0.03291889998305796</v>
      </c>
      <c r="E97" s="243">
        <f>'Open Int.'!B103/'Open Int.'!K103</f>
        <v>0.8568135718237138</v>
      </c>
      <c r="F97" s="228">
        <f>'Open Int.'!E103/'Open Int.'!K103</f>
        <v>0.1206896551724138</v>
      </c>
      <c r="G97" s="244">
        <f>'Open Int.'!H103/'Open Int.'!K103</f>
        <v>0.022496773003872397</v>
      </c>
      <c r="H97" s="247">
        <v>741321855</v>
      </c>
      <c r="I97" s="231">
        <v>18742500</v>
      </c>
      <c r="J97" s="354">
        <v>9371250</v>
      </c>
      <c r="K97" s="117" t="str">
        <f t="shared" si="3"/>
        <v>Gross Exposure is less then 30%</v>
      </c>
      <c r="M97"/>
      <c r="N97"/>
    </row>
    <row r="98" spans="1:14" s="7" customFormat="1" ht="15">
      <c r="A98" s="201" t="s">
        <v>177</v>
      </c>
      <c r="B98" s="235">
        <f>'Open Int.'!K104</f>
        <v>4639000</v>
      </c>
      <c r="C98" s="237">
        <f>'Open Int.'!R104</f>
        <v>174.217645</v>
      </c>
      <c r="D98" s="161">
        <f t="shared" si="2"/>
        <v>0.19874366924940612</v>
      </c>
      <c r="E98" s="243">
        <f>'Open Int.'!B104/'Open Int.'!K104</f>
        <v>0.9712222461737443</v>
      </c>
      <c r="F98" s="228">
        <f>'Open Int.'!E104/'Open Int.'!K104</f>
        <v>0.02705324423367105</v>
      </c>
      <c r="G98" s="244">
        <f>'Open Int.'!H104/'Open Int.'!K104</f>
        <v>0.0017245095925846087</v>
      </c>
      <c r="H98" s="247">
        <v>23341624</v>
      </c>
      <c r="I98" s="231">
        <v>4668000</v>
      </c>
      <c r="J98" s="354">
        <v>2334000</v>
      </c>
      <c r="K98" s="117" t="str">
        <f t="shared" si="3"/>
        <v>Gross Exposure is less then 30%</v>
      </c>
      <c r="M98"/>
      <c r="N98"/>
    </row>
    <row r="99" spans="1:14" s="7" customFormat="1" ht="15">
      <c r="A99" s="201" t="s">
        <v>168</v>
      </c>
      <c r="B99" s="235">
        <f>'Open Int.'!K105</f>
        <v>116700</v>
      </c>
      <c r="C99" s="237">
        <f>'Open Int.'!R105</f>
        <v>7.657854</v>
      </c>
      <c r="D99" s="161">
        <f t="shared" si="2"/>
        <v>0.0257020887847493</v>
      </c>
      <c r="E99" s="243">
        <f>'Open Int.'!B105/'Open Int.'!K105</f>
        <v>1</v>
      </c>
      <c r="F99" s="228">
        <f>'Open Int.'!E105/'Open Int.'!K105</f>
        <v>0</v>
      </c>
      <c r="G99" s="244">
        <f>'Open Int.'!H105/'Open Int.'!K105</f>
        <v>0</v>
      </c>
      <c r="H99" s="247">
        <v>4540487</v>
      </c>
      <c r="I99" s="231">
        <v>907800</v>
      </c>
      <c r="J99" s="354">
        <v>680400</v>
      </c>
      <c r="K99" s="117" t="str">
        <f t="shared" si="3"/>
        <v>Gross Exposure is less then 30%</v>
      </c>
      <c r="M99"/>
      <c r="N99"/>
    </row>
    <row r="100" spans="1:14" s="7" customFormat="1" ht="15">
      <c r="A100" s="201" t="s">
        <v>132</v>
      </c>
      <c r="B100" s="235">
        <f>'Open Int.'!K106</f>
        <v>1471200</v>
      </c>
      <c r="C100" s="237">
        <f>'Open Int.'!R106</f>
        <v>103.46949599999999</v>
      </c>
      <c r="D100" s="161">
        <f t="shared" si="2"/>
        <v>0.4260334467530587</v>
      </c>
      <c r="E100" s="243">
        <f>'Open Int.'!B106/'Open Int.'!K106</f>
        <v>0.9978249048395867</v>
      </c>
      <c r="F100" s="228">
        <f>'Open Int.'!E106/'Open Int.'!K106</f>
        <v>0.002175095160413268</v>
      </c>
      <c r="G100" s="244">
        <f>'Open Int.'!H106/'Open Int.'!K106</f>
        <v>0</v>
      </c>
      <c r="H100" s="247">
        <v>3453250</v>
      </c>
      <c r="I100" s="231">
        <v>690400</v>
      </c>
      <c r="J100" s="354">
        <v>690400</v>
      </c>
      <c r="K100" s="117" t="str">
        <f t="shared" si="3"/>
        <v>Gross exposure is building up andcrpsses 40% mark</v>
      </c>
      <c r="M100"/>
      <c r="N100"/>
    </row>
    <row r="101" spans="1:14" s="7" customFormat="1" ht="15">
      <c r="A101" s="201" t="s">
        <v>144</v>
      </c>
      <c r="B101" s="235">
        <f>'Open Int.'!K107</f>
        <v>170750</v>
      </c>
      <c r="C101" s="237">
        <f>'Open Int.'!R107</f>
        <v>69.5994075</v>
      </c>
      <c r="D101" s="161">
        <f t="shared" si="2"/>
        <v>0.06769832437230867</v>
      </c>
      <c r="E101" s="243">
        <f>'Open Int.'!B107/'Open Int.'!K107</f>
        <v>1</v>
      </c>
      <c r="F101" s="228">
        <f>'Open Int.'!E107/'Open Int.'!K107</f>
        <v>0</v>
      </c>
      <c r="G101" s="244">
        <f>'Open Int.'!H107/'Open Int.'!K107</f>
        <v>0</v>
      </c>
      <c r="H101" s="247">
        <v>2522219</v>
      </c>
      <c r="I101" s="231">
        <v>504375</v>
      </c>
      <c r="J101" s="354">
        <v>252125</v>
      </c>
      <c r="K101" s="117" t="str">
        <f t="shared" si="3"/>
        <v>Gross Exposure is less then 30%</v>
      </c>
      <c r="M101"/>
      <c r="N101"/>
    </row>
    <row r="102" spans="1:14" s="7" customFormat="1" ht="15">
      <c r="A102" s="201" t="s">
        <v>288</v>
      </c>
      <c r="B102" s="235">
        <f>'Open Int.'!K108</f>
        <v>1296000</v>
      </c>
      <c r="C102" s="237">
        <f>'Open Int.'!R108</f>
        <v>103.5828</v>
      </c>
      <c r="D102" s="161">
        <f t="shared" si="2"/>
        <v>0.05648979476551439</v>
      </c>
      <c r="E102" s="243">
        <f>'Open Int.'!B108/'Open Int.'!K108</f>
        <v>0.9997685185185186</v>
      </c>
      <c r="F102" s="228">
        <f>'Open Int.'!E108/'Open Int.'!K108</f>
        <v>0.0002314814814814815</v>
      </c>
      <c r="G102" s="244">
        <f>'Open Int.'!H108/'Open Int.'!K108</f>
        <v>0</v>
      </c>
      <c r="H102" s="247">
        <v>22942197</v>
      </c>
      <c r="I102" s="231">
        <v>4588200</v>
      </c>
      <c r="J102" s="354">
        <v>2294100</v>
      </c>
      <c r="K102" s="117" t="str">
        <f t="shared" si="3"/>
        <v>Gross Exposure is less then 30%</v>
      </c>
      <c r="M102"/>
      <c r="N102"/>
    </row>
    <row r="103" spans="1:14" s="7" customFormat="1" ht="15">
      <c r="A103" s="201" t="s">
        <v>133</v>
      </c>
      <c r="B103" s="235">
        <f>'Open Int.'!K109</f>
        <v>32831250</v>
      </c>
      <c r="C103" s="237">
        <f>'Open Int.'!R109</f>
        <v>128.53434375</v>
      </c>
      <c r="D103" s="161">
        <f t="shared" si="2"/>
        <v>0.9119791666666667</v>
      </c>
      <c r="E103" s="243">
        <f>'Open Int.'!B109/'Open Int.'!K109</f>
        <v>0.8355225585379783</v>
      </c>
      <c r="F103" s="228">
        <f>'Open Int.'!E109/'Open Int.'!K109</f>
        <v>0.14448886350656767</v>
      </c>
      <c r="G103" s="244">
        <f>'Open Int.'!H109/'Open Int.'!K109</f>
        <v>0.019988577955454025</v>
      </c>
      <c r="H103" s="247">
        <v>36000000</v>
      </c>
      <c r="I103" s="231">
        <v>7200000</v>
      </c>
      <c r="J103" s="354">
        <v>7200000</v>
      </c>
      <c r="K103" s="117" t="str">
        <f t="shared" si="3"/>
        <v>Gross exposure has crossed 80%,Margin double</v>
      </c>
      <c r="M103"/>
      <c r="N103"/>
    </row>
    <row r="104" spans="1:14" s="7" customFormat="1" ht="15">
      <c r="A104" s="201" t="s">
        <v>169</v>
      </c>
      <c r="B104" s="235">
        <f>'Open Int.'!K110</f>
        <v>9182000</v>
      </c>
      <c r="C104" s="237">
        <f>'Open Int.'!R110</f>
        <v>144.11149</v>
      </c>
      <c r="D104" s="161">
        <f t="shared" si="2"/>
        <v>0.7546411829933366</v>
      </c>
      <c r="E104" s="243">
        <f>'Open Int.'!B110/'Open Int.'!K110</f>
        <v>0.9960792855587018</v>
      </c>
      <c r="F104" s="228">
        <f>'Open Int.'!E110/'Open Int.'!K110</f>
        <v>0.0037028969723371815</v>
      </c>
      <c r="G104" s="244">
        <f>'Open Int.'!H110/'Open Int.'!K110</f>
        <v>0.00021781746896101068</v>
      </c>
      <c r="H104" s="247">
        <v>12167372</v>
      </c>
      <c r="I104" s="231">
        <v>2432000</v>
      </c>
      <c r="J104" s="354">
        <v>2432000</v>
      </c>
      <c r="K104" s="117" t="str">
        <f t="shared" si="3"/>
        <v>Gross exposure is Substantial as Open interest has crossed 60%</v>
      </c>
      <c r="M104"/>
      <c r="N104"/>
    </row>
    <row r="105" spans="1:14" s="7" customFormat="1" ht="15">
      <c r="A105" s="201" t="s">
        <v>289</v>
      </c>
      <c r="B105" s="235">
        <f>'Open Int.'!K111</f>
        <v>1646700</v>
      </c>
      <c r="C105" s="237">
        <f>'Open Int.'!R111</f>
        <v>115.087863</v>
      </c>
      <c r="D105" s="161">
        <f t="shared" si="2"/>
        <v>0.09390601995926348</v>
      </c>
      <c r="E105" s="243">
        <f>'Open Int.'!B111/'Open Int.'!K111</f>
        <v>0.998997995991984</v>
      </c>
      <c r="F105" s="228">
        <f>'Open Int.'!E111/'Open Int.'!K111</f>
        <v>0.0006680026720106881</v>
      </c>
      <c r="G105" s="244">
        <f>'Open Int.'!H111/'Open Int.'!K111</f>
        <v>0.00033400133600534405</v>
      </c>
      <c r="H105" s="247">
        <v>17535617</v>
      </c>
      <c r="I105" s="231">
        <v>3506800</v>
      </c>
      <c r="J105" s="354">
        <v>1753400</v>
      </c>
      <c r="K105" s="117" t="str">
        <f t="shared" si="3"/>
        <v>Gross Exposure is less then 30%</v>
      </c>
      <c r="M105"/>
      <c r="N105"/>
    </row>
    <row r="106" spans="1:14" s="7" customFormat="1" ht="15">
      <c r="A106" s="201" t="s">
        <v>410</v>
      </c>
      <c r="B106" s="235">
        <f>'Open Int.'!K112</f>
        <v>1161500</v>
      </c>
      <c r="C106" s="237">
        <f>'Open Int.'!R112</f>
        <v>53.8761775</v>
      </c>
      <c r="D106" s="161">
        <f t="shared" si="2"/>
        <v>0.20236150563232264</v>
      </c>
      <c r="E106" s="243">
        <f>'Open Int.'!B112/'Open Int.'!K112</f>
        <v>0.9991390443392165</v>
      </c>
      <c r="F106" s="228">
        <f>'Open Int.'!E112/'Open Int.'!K112</f>
        <v>0.0008609556607834697</v>
      </c>
      <c r="G106" s="244">
        <f>'Open Int.'!H112/'Open Int.'!K112</f>
        <v>0</v>
      </c>
      <c r="H106" s="247">
        <v>5739728</v>
      </c>
      <c r="I106" s="231">
        <v>1147500</v>
      </c>
      <c r="J106" s="354">
        <v>1147500</v>
      </c>
      <c r="K106" s="117" t="str">
        <f t="shared" si="3"/>
        <v>Gross Exposure is less then 30%</v>
      </c>
      <c r="M106"/>
      <c r="N106"/>
    </row>
    <row r="107" spans="1:14" s="7" customFormat="1" ht="15">
      <c r="A107" s="201" t="s">
        <v>290</v>
      </c>
      <c r="B107" s="235">
        <f>'Open Int.'!K113</f>
        <v>1244650</v>
      </c>
      <c r="C107" s="237">
        <f>'Open Int.'!R113</f>
        <v>88.768438</v>
      </c>
      <c r="D107" s="161">
        <f t="shared" si="2"/>
        <v>0.044091888821203275</v>
      </c>
      <c r="E107" s="243">
        <f>'Open Int.'!B113/'Open Int.'!K113</f>
        <v>1</v>
      </c>
      <c r="F107" s="228">
        <f>'Open Int.'!E113/'Open Int.'!K113</f>
        <v>0</v>
      </c>
      <c r="G107" s="244">
        <f>'Open Int.'!H113/'Open Int.'!K113</f>
        <v>0</v>
      </c>
      <c r="H107" s="247">
        <v>28228548</v>
      </c>
      <c r="I107" s="231">
        <v>5519250</v>
      </c>
      <c r="J107" s="354">
        <v>2759350</v>
      </c>
      <c r="K107" s="117" t="str">
        <f t="shared" si="3"/>
        <v>Gross Exposure is less then 30%</v>
      </c>
      <c r="M107"/>
      <c r="N107"/>
    </row>
    <row r="108" spans="1:14" s="7" customFormat="1" ht="15">
      <c r="A108" s="201" t="s">
        <v>178</v>
      </c>
      <c r="B108" s="235">
        <f>'Open Int.'!K114</f>
        <v>1793750</v>
      </c>
      <c r="C108" s="237">
        <f>'Open Int.'!R114</f>
        <v>32.0543125</v>
      </c>
      <c r="D108" s="161">
        <f t="shared" si="2"/>
        <v>0.07391204863843397</v>
      </c>
      <c r="E108" s="243">
        <f>'Open Int.'!B114/'Open Int.'!K114</f>
        <v>0.9951219512195122</v>
      </c>
      <c r="F108" s="228">
        <f>'Open Int.'!E114/'Open Int.'!K114</f>
        <v>0.004878048780487805</v>
      </c>
      <c r="G108" s="244">
        <f>'Open Int.'!H114/'Open Int.'!K114</f>
        <v>0</v>
      </c>
      <c r="H108" s="247">
        <v>24268709</v>
      </c>
      <c r="I108" s="231">
        <v>4852500</v>
      </c>
      <c r="J108" s="354">
        <v>2975000</v>
      </c>
      <c r="K108" s="117" t="str">
        <f t="shared" si="3"/>
        <v>Gross Exposure is less then 30%</v>
      </c>
      <c r="M108"/>
      <c r="N108"/>
    </row>
    <row r="109" spans="1:14" s="7" customFormat="1" ht="15">
      <c r="A109" s="201" t="s">
        <v>145</v>
      </c>
      <c r="B109" s="235">
        <f>'Open Int.'!K115</f>
        <v>1842800</v>
      </c>
      <c r="C109" s="237">
        <f>'Open Int.'!R115</f>
        <v>33.391536</v>
      </c>
      <c r="D109" s="161">
        <f t="shared" si="2"/>
        <v>0.18318870822734803</v>
      </c>
      <c r="E109" s="243">
        <f>'Open Int.'!B115/'Open Int.'!K115</f>
        <v>0.996309963099631</v>
      </c>
      <c r="F109" s="228">
        <f>'Open Int.'!E115/'Open Int.'!K115</f>
        <v>0.0036900369003690036</v>
      </c>
      <c r="G109" s="244">
        <f>'Open Int.'!H115/'Open Int.'!K115</f>
        <v>0</v>
      </c>
      <c r="H109" s="247">
        <v>10059572</v>
      </c>
      <c r="I109" s="231">
        <v>2011100</v>
      </c>
      <c r="J109" s="354">
        <v>2011100</v>
      </c>
      <c r="K109" s="117" t="str">
        <f t="shared" si="3"/>
        <v>Gross Exposure is less then 30%</v>
      </c>
      <c r="M109"/>
      <c r="N109"/>
    </row>
    <row r="110" spans="1:14" s="7" customFormat="1" ht="15">
      <c r="A110" s="201" t="s">
        <v>270</v>
      </c>
      <c r="B110" s="235">
        <f>'Open Int.'!K116</f>
        <v>2948650</v>
      </c>
      <c r="C110" s="237">
        <f>'Open Int.'!R116</f>
        <v>65.9023275</v>
      </c>
      <c r="D110" s="161">
        <f t="shared" si="2"/>
        <v>0.2652118011224045</v>
      </c>
      <c r="E110" s="243">
        <f>'Open Int.'!B116/'Open Int.'!K116</f>
        <v>0.9861631594119342</v>
      </c>
      <c r="F110" s="228">
        <f>'Open Int.'!E116/'Open Int.'!K116</f>
        <v>0.013260305563562986</v>
      </c>
      <c r="G110" s="244">
        <f>'Open Int.'!H116/'Open Int.'!K116</f>
        <v>0.0005765350245027386</v>
      </c>
      <c r="H110" s="247">
        <v>11118095</v>
      </c>
      <c r="I110" s="231">
        <v>2223600</v>
      </c>
      <c r="J110" s="354">
        <v>2223600</v>
      </c>
      <c r="K110" s="117" t="str">
        <f t="shared" si="3"/>
        <v>Gross Exposure is less then 30%</v>
      </c>
      <c r="M110"/>
      <c r="N110"/>
    </row>
    <row r="111" spans="1:14" s="7" customFormat="1" ht="15">
      <c r="A111" s="201" t="s">
        <v>208</v>
      </c>
      <c r="B111" s="235">
        <f>'Open Int.'!K117</f>
        <v>3312000</v>
      </c>
      <c r="C111" s="237">
        <f>'Open Int.'!R117</f>
        <v>823.08168</v>
      </c>
      <c r="D111" s="161">
        <f t="shared" si="2"/>
        <v>0.0599169488133233</v>
      </c>
      <c r="E111" s="243">
        <f>'Open Int.'!B117/'Open Int.'!K117</f>
        <v>0.9610507246376812</v>
      </c>
      <c r="F111" s="228">
        <f>'Open Int.'!E117/'Open Int.'!K117</f>
        <v>0.03285024154589372</v>
      </c>
      <c r="G111" s="244">
        <f>'Open Int.'!H117/'Open Int.'!K117</f>
        <v>0.0060990338164251204</v>
      </c>
      <c r="H111" s="247">
        <v>55276513</v>
      </c>
      <c r="I111" s="231">
        <v>1766200</v>
      </c>
      <c r="J111" s="354">
        <v>883000</v>
      </c>
      <c r="K111" s="117" t="str">
        <f t="shared" si="3"/>
        <v>Gross Exposure is less then 30%</v>
      </c>
      <c r="M111"/>
      <c r="N111"/>
    </row>
    <row r="112" spans="1:14" s="7" customFormat="1" ht="15">
      <c r="A112" s="201" t="s">
        <v>291</v>
      </c>
      <c r="B112" s="235">
        <f>'Open Int.'!K118</f>
        <v>3571750</v>
      </c>
      <c r="C112" s="237">
        <f>'Open Int.'!R118</f>
        <v>223.46653875</v>
      </c>
      <c r="D112" s="161">
        <f t="shared" si="2"/>
        <v>0.46633941414426017</v>
      </c>
      <c r="E112" s="243">
        <f>'Open Int.'!B118/'Open Int.'!K118</f>
        <v>0.9992160705536501</v>
      </c>
      <c r="F112" s="228">
        <f>'Open Int.'!E118/'Open Int.'!K118</f>
        <v>0.0007839294463498286</v>
      </c>
      <c r="G112" s="244">
        <f>'Open Int.'!H118/'Open Int.'!K118</f>
        <v>0</v>
      </c>
      <c r="H112" s="247">
        <v>7659121</v>
      </c>
      <c r="I112" s="231">
        <v>1531600</v>
      </c>
      <c r="J112" s="354">
        <v>765800</v>
      </c>
      <c r="K112" s="117" t="str">
        <f t="shared" si="3"/>
        <v>Gross exposure is building up andcrpsses 40% mark</v>
      </c>
      <c r="M112"/>
      <c r="N112"/>
    </row>
    <row r="113" spans="1:14" s="7" customFormat="1" ht="15">
      <c r="A113" s="201" t="s">
        <v>7</v>
      </c>
      <c r="B113" s="235">
        <f>'Open Int.'!K119</f>
        <v>2425176</v>
      </c>
      <c r="C113" s="237">
        <f>'Open Int.'!R119</f>
        <v>168.13745208</v>
      </c>
      <c r="D113" s="161">
        <f t="shared" si="2"/>
        <v>0.07049837600971057</v>
      </c>
      <c r="E113" s="243">
        <f>'Open Int.'!B119/'Open Int.'!K119</f>
        <v>0.9871349543290878</v>
      </c>
      <c r="F113" s="228">
        <f>'Open Int.'!E119/'Open Int.'!K119</f>
        <v>0.012093142930657403</v>
      </c>
      <c r="G113" s="244">
        <f>'Open Int.'!H119/'Open Int.'!K119</f>
        <v>0.0007719027402547279</v>
      </c>
      <c r="H113" s="247">
        <v>34400452</v>
      </c>
      <c r="I113" s="231">
        <v>3857256</v>
      </c>
      <c r="J113" s="354">
        <v>1928472</v>
      </c>
      <c r="K113" s="117" t="str">
        <f t="shared" si="3"/>
        <v>Gross Exposure is less then 30%</v>
      </c>
      <c r="M113"/>
      <c r="N113"/>
    </row>
    <row r="114" spans="1:14" s="7" customFormat="1" ht="15">
      <c r="A114" s="201" t="s">
        <v>170</v>
      </c>
      <c r="B114" s="235">
        <f>'Open Int.'!K120</f>
        <v>762600</v>
      </c>
      <c r="C114" s="237">
        <f>'Open Int.'!R120</f>
        <v>44.833254</v>
      </c>
      <c r="D114" s="161">
        <f t="shared" si="2"/>
        <v>0.09337493452367396</v>
      </c>
      <c r="E114" s="243">
        <f>'Open Int.'!B120/'Open Int.'!K120</f>
        <v>0.999213217938631</v>
      </c>
      <c r="F114" s="228">
        <f>'Open Int.'!E120/'Open Int.'!K120</f>
        <v>0.0007867820613690008</v>
      </c>
      <c r="G114" s="244">
        <f>'Open Int.'!H120/'Open Int.'!K120</f>
        <v>0</v>
      </c>
      <c r="H114" s="247">
        <v>8167074</v>
      </c>
      <c r="I114" s="231">
        <v>1633200</v>
      </c>
      <c r="J114" s="354">
        <v>883200</v>
      </c>
      <c r="K114" s="117" t="str">
        <f t="shared" si="3"/>
        <v>Gross Exposure is less then 30%</v>
      </c>
      <c r="M114"/>
      <c r="N114"/>
    </row>
    <row r="115" spans="1:14" s="7" customFormat="1" ht="15">
      <c r="A115" s="201" t="s">
        <v>221</v>
      </c>
      <c r="B115" s="235">
        <f>'Open Int.'!K121</f>
        <v>2884400</v>
      </c>
      <c r="C115" s="237">
        <f>'Open Int.'!R121</f>
        <v>236.866928</v>
      </c>
      <c r="D115" s="161">
        <f t="shared" si="2"/>
        <v>0.14054901434911685</v>
      </c>
      <c r="E115" s="243">
        <f>'Open Int.'!B121/'Open Int.'!K121</f>
        <v>0.9940368880876439</v>
      </c>
      <c r="F115" s="228">
        <f>'Open Int.'!E121/'Open Int.'!K121</f>
        <v>0.005269726806268201</v>
      </c>
      <c r="G115" s="244">
        <f>'Open Int.'!H121/'Open Int.'!K121</f>
        <v>0.0006933851060879212</v>
      </c>
      <c r="H115" s="247">
        <v>20522378</v>
      </c>
      <c r="I115" s="231">
        <v>3721600</v>
      </c>
      <c r="J115" s="354">
        <v>1860800</v>
      </c>
      <c r="K115" s="117" t="str">
        <f t="shared" si="3"/>
        <v>Gross Exposure is less then 30%</v>
      </c>
      <c r="M115"/>
      <c r="N115"/>
    </row>
    <row r="116" spans="1:14" s="7" customFormat="1" ht="15">
      <c r="A116" s="201" t="s">
        <v>205</v>
      </c>
      <c r="B116" s="235">
        <f>'Open Int.'!K122</f>
        <v>1400000</v>
      </c>
      <c r="C116" s="237">
        <f>'Open Int.'!R122</f>
        <v>33.215</v>
      </c>
      <c r="D116" s="161">
        <f t="shared" si="2"/>
        <v>0.1922779262056547</v>
      </c>
      <c r="E116" s="243">
        <f>'Open Int.'!B122/'Open Int.'!K122</f>
        <v>0.9991071428571429</v>
      </c>
      <c r="F116" s="228">
        <f>'Open Int.'!E122/'Open Int.'!K122</f>
        <v>0.0008928571428571428</v>
      </c>
      <c r="G116" s="244">
        <f>'Open Int.'!H122/'Open Int.'!K122</f>
        <v>0</v>
      </c>
      <c r="H116" s="247">
        <v>7281127</v>
      </c>
      <c r="I116" s="231">
        <v>1455000</v>
      </c>
      <c r="J116" s="354">
        <v>1455000</v>
      </c>
      <c r="K116" s="117" t="str">
        <f t="shared" si="3"/>
        <v>Gross Exposure is less then 30%</v>
      </c>
      <c r="M116"/>
      <c r="N116"/>
    </row>
    <row r="117" spans="1:14" s="7" customFormat="1" ht="15">
      <c r="A117" s="201" t="s">
        <v>292</v>
      </c>
      <c r="B117" s="235">
        <f>'Open Int.'!K123</f>
        <v>643750</v>
      </c>
      <c r="C117" s="237">
        <f>'Open Int.'!R123</f>
        <v>85.399875</v>
      </c>
      <c r="D117" s="161">
        <f t="shared" si="2"/>
        <v>0.05581884709607163</v>
      </c>
      <c r="E117" s="243">
        <f>'Open Int.'!B123/'Open Int.'!K123</f>
        <v>0.9980582524271845</v>
      </c>
      <c r="F117" s="228">
        <f>'Open Int.'!E123/'Open Int.'!K123</f>
        <v>0.001941747572815534</v>
      </c>
      <c r="G117" s="244">
        <f>'Open Int.'!H123/'Open Int.'!K123</f>
        <v>0</v>
      </c>
      <c r="H117" s="247">
        <v>11532843</v>
      </c>
      <c r="I117" s="231">
        <v>2306500</v>
      </c>
      <c r="J117" s="354">
        <v>1153250</v>
      </c>
      <c r="K117" s="117" t="str">
        <f t="shared" si="3"/>
        <v>Gross Exposure is less then 30%</v>
      </c>
      <c r="M117"/>
      <c r="N117"/>
    </row>
    <row r="118" spans="1:14" s="7" customFormat="1" ht="15">
      <c r="A118" s="201" t="s">
        <v>411</v>
      </c>
      <c r="B118" s="235">
        <f>'Open Int.'!K124</f>
        <v>3439425</v>
      </c>
      <c r="C118" s="237">
        <f>'Open Int.'!R124</f>
        <v>100.757955375</v>
      </c>
      <c r="D118" s="161">
        <f t="shared" si="2"/>
        <v>0.12285272278752853</v>
      </c>
      <c r="E118" s="243">
        <f>'Open Int.'!B124/'Open Int.'!K124</f>
        <v>0.9968817462221156</v>
      </c>
      <c r="F118" s="228">
        <f>'Open Int.'!E124/'Open Int.'!K124</f>
        <v>0.0031182537778843846</v>
      </c>
      <c r="G118" s="244">
        <f>'Open Int.'!H124/'Open Int.'!K124</f>
        <v>0</v>
      </c>
      <c r="H118" s="247">
        <v>27996327</v>
      </c>
      <c r="I118" s="231">
        <v>5598450</v>
      </c>
      <c r="J118" s="354">
        <v>2799225</v>
      </c>
      <c r="K118" s="117" t="str">
        <f t="shared" si="3"/>
        <v>Gross Exposure is less then 30%</v>
      </c>
      <c r="M118"/>
      <c r="N118"/>
    </row>
    <row r="119" spans="1:14" s="7" customFormat="1" ht="15">
      <c r="A119" s="201" t="s">
        <v>274</v>
      </c>
      <c r="B119" s="235">
        <f>'Open Int.'!K125</f>
        <v>6012000</v>
      </c>
      <c r="C119" s="237">
        <f>'Open Int.'!R125</f>
        <v>166.92317999999997</v>
      </c>
      <c r="D119" s="161">
        <f t="shared" si="2"/>
        <v>0.37079273290649817</v>
      </c>
      <c r="E119" s="243">
        <f>'Open Int.'!B125/'Open Int.'!K125</f>
        <v>0.998003992015968</v>
      </c>
      <c r="F119" s="228">
        <f>'Open Int.'!E125/'Open Int.'!K125</f>
        <v>0.001996007984031936</v>
      </c>
      <c r="G119" s="244">
        <f>'Open Int.'!H125/'Open Int.'!K125</f>
        <v>0</v>
      </c>
      <c r="H119" s="247">
        <v>16213910</v>
      </c>
      <c r="I119" s="231">
        <v>3242400</v>
      </c>
      <c r="J119" s="354">
        <v>1620800</v>
      </c>
      <c r="K119" s="117" t="str">
        <f t="shared" si="3"/>
        <v>Some sign of build up Gross exposure crosses 30%</v>
      </c>
      <c r="M119"/>
      <c r="N119"/>
    </row>
    <row r="120" spans="1:14" s="8" customFormat="1" ht="15">
      <c r="A120" s="201" t="s">
        <v>146</v>
      </c>
      <c r="B120" s="235">
        <f>'Open Int.'!K126</f>
        <v>14364600</v>
      </c>
      <c r="C120" s="237">
        <f>'Open Int.'!R126</f>
        <v>59.038506</v>
      </c>
      <c r="D120" s="161">
        <f t="shared" si="2"/>
        <v>0.3584076645536202</v>
      </c>
      <c r="E120" s="243">
        <f>'Open Int.'!B126/'Open Int.'!K126</f>
        <v>0.909541511771995</v>
      </c>
      <c r="F120" s="228">
        <f>'Open Int.'!E126/'Open Int.'!K126</f>
        <v>0.08550185873605948</v>
      </c>
      <c r="G120" s="244">
        <f>'Open Int.'!H126/'Open Int.'!K126</f>
        <v>0.004956629491945477</v>
      </c>
      <c r="H120" s="247">
        <v>40078942</v>
      </c>
      <c r="I120" s="231">
        <v>8010000</v>
      </c>
      <c r="J120" s="354">
        <v>8010000</v>
      </c>
      <c r="K120" s="117" t="str">
        <f t="shared" si="3"/>
        <v>Some sign of build up Gross exposure crosses 30%</v>
      </c>
      <c r="M120"/>
      <c r="N120"/>
    </row>
    <row r="121" spans="1:14" s="7" customFormat="1" ht="15">
      <c r="A121" s="201" t="s">
        <v>8</v>
      </c>
      <c r="B121" s="235">
        <f>'Open Int.'!K127</f>
        <v>22604800</v>
      </c>
      <c r="C121" s="237">
        <f>'Open Int.'!R127</f>
        <v>321.55328</v>
      </c>
      <c r="D121" s="161">
        <f t="shared" si="2"/>
        <v>0.47578501222486785</v>
      </c>
      <c r="E121" s="243">
        <f>'Open Int.'!B127/'Open Int.'!K127</f>
        <v>0.9258918459796149</v>
      </c>
      <c r="F121" s="228">
        <f>'Open Int.'!E127/'Open Int.'!K127</f>
        <v>0.062146092865232164</v>
      </c>
      <c r="G121" s="244">
        <f>'Open Int.'!H127/'Open Int.'!K127</f>
        <v>0.011962061155152888</v>
      </c>
      <c r="H121" s="247">
        <v>47510534</v>
      </c>
      <c r="I121" s="231">
        <v>9500800</v>
      </c>
      <c r="J121" s="354">
        <v>4750400</v>
      </c>
      <c r="K121" s="117" t="str">
        <f t="shared" si="3"/>
        <v>Gross exposure is building up andcrpsses 40% mark</v>
      </c>
      <c r="M121"/>
      <c r="N121"/>
    </row>
    <row r="122" spans="1:14" s="7" customFormat="1" ht="15">
      <c r="A122" s="201" t="s">
        <v>293</v>
      </c>
      <c r="B122" s="235">
        <f>'Open Int.'!K128</f>
        <v>2598000</v>
      </c>
      <c r="C122" s="237">
        <f>'Open Int.'!R128</f>
        <v>47.62134</v>
      </c>
      <c r="D122" s="161">
        <f t="shared" si="2"/>
        <v>0.08517585124952286</v>
      </c>
      <c r="E122" s="243">
        <f>'Open Int.'!B128/'Open Int.'!K128</f>
        <v>0.9949961508852964</v>
      </c>
      <c r="F122" s="228">
        <f>'Open Int.'!E128/'Open Int.'!K128</f>
        <v>0.0050038491147036184</v>
      </c>
      <c r="G122" s="244">
        <f>'Open Int.'!H128/'Open Int.'!K128</f>
        <v>0</v>
      </c>
      <c r="H122" s="247">
        <v>30501603</v>
      </c>
      <c r="I122" s="231">
        <v>6100000</v>
      </c>
      <c r="J122" s="354">
        <v>3050000</v>
      </c>
      <c r="K122" s="117" t="str">
        <f t="shared" si="3"/>
        <v>Gross Exposure is less then 30%</v>
      </c>
      <c r="M122"/>
      <c r="N122"/>
    </row>
    <row r="123" spans="1:14" s="7" customFormat="1" ht="15">
      <c r="A123" s="201" t="s">
        <v>179</v>
      </c>
      <c r="B123" s="235">
        <f>'Open Int.'!K129</f>
        <v>47572000</v>
      </c>
      <c r="C123" s="237">
        <f>'Open Int.'!R129</f>
        <v>103.70696</v>
      </c>
      <c r="D123" s="161">
        <f t="shared" si="2"/>
        <v>0.8579886021628483</v>
      </c>
      <c r="E123" s="243">
        <f>'Open Int.'!B129/'Open Int.'!K129</f>
        <v>0.859329017068864</v>
      </c>
      <c r="F123" s="228">
        <f>'Open Int.'!E129/'Open Int.'!K129</f>
        <v>0.11977633902295468</v>
      </c>
      <c r="G123" s="244">
        <f>'Open Int.'!H129/'Open Int.'!K129</f>
        <v>0.020894643908181285</v>
      </c>
      <c r="H123" s="247">
        <v>55445958</v>
      </c>
      <c r="I123" s="231">
        <v>11088000</v>
      </c>
      <c r="J123" s="354">
        <v>11088000</v>
      </c>
      <c r="K123" s="117" t="str">
        <f t="shared" si="3"/>
        <v>Gross exposure has crossed 80%,Margin double</v>
      </c>
      <c r="M123"/>
      <c r="N123"/>
    </row>
    <row r="124" spans="1:14" s="7" customFormat="1" ht="15">
      <c r="A124" s="201" t="s">
        <v>200</v>
      </c>
      <c r="B124" s="235">
        <f>'Open Int.'!K130</f>
        <v>5047350</v>
      </c>
      <c r="C124" s="237">
        <f>'Open Int.'!R130</f>
        <v>134.48664075</v>
      </c>
      <c r="D124" s="161">
        <f t="shared" si="2"/>
        <v>0.30475489732579364</v>
      </c>
      <c r="E124" s="243">
        <f>'Open Int.'!B130/'Open Int.'!K130</f>
        <v>0.9751651856915015</v>
      </c>
      <c r="F124" s="228">
        <f>'Open Int.'!E130/'Open Int.'!K130</f>
        <v>0.01799954431533379</v>
      </c>
      <c r="G124" s="244">
        <f>'Open Int.'!H130/'Open Int.'!K130</f>
        <v>0.00683526999316473</v>
      </c>
      <c r="H124" s="247">
        <v>16561998</v>
      </c>
      <c r="I124" s="231">
        <v>3312000</v>
      </c>
      <c r="J124" s="354">
        <v>2033200</v>
      </c>
      <c r="K124" s="117" t="str">
        <f t="shared" si="3"/>
        <v>Some sign of build up Gross exposure crosses 30%</v>
      </c>
      <c r="M124"/>
      <c r="N124"/>
    </row>
    <row r="125" spans="1:14" s="7" customFormat="1" ht="15">
      <c r="A125" s="201" t="s">
        <v>171</v>
      </c>
      <c r="B125" s="235">
        <f>'Open Int.'!K131</f>
        <v>4922500</v>
      </c>
      <c r="C125" s="237">
        <f>'Open Int.'!R131</f>
        <v>181.5418</v>
      </c>
      <c r="D125" s="161">
        <f t="shared" si="2"/>
        <v>0.844327891842326</v>
      </c>
      <c r="E125" s="243">
        <f>'Open Int.'!B131/'Open Int.'!K131</f>
        <v>0.998659217877095</v>
      </c>
      <c r="F125" s="228">
        <f>'Open Int.'!E131/'Open Int.'!K131</f>
        <v>0.001340782122905028</v>
      </c>
      <c r="G125" s="244">
        <f>'Open Int.'!H131/'Open Int.'!K131</f>
        <v>0</v>
      </c>
      <c r="H125" s="247">
        <v>5830081</v>
      </c>
      <c r="I125" s="231">
        <v>1166000</v>
      </c>
      <c r="J125" s="354">
        <v>1166000</v>
      </c>
      <c r="K125" s="117" t="str">
        <f t="shared" si="3"/>
        <v>Gross exposure has crossed 80%,Margin double</v>
      </c>
      <c r="M125"/>
      <c r="N125"/>
    </row>
    <row r="126" spans="1:14" s="7" customFormat="1" ht="15">
      <c r="A126" s="201" t="s">
        <v>147</v>
      </c>
      <c r="B126" s="235">
        <f>'Open Int.'!K132</f>
        <v>7310100</v>
      </c>
      <c r="C126" s="237">
        <f>'Open Int.'!R132</f>
        <v>54.82575</v>
      </c>
      <c r="D126" s="161">
        <f t="shared" si="2"/>
        <v>0.3382122833689739</v>
      </c>
      <c r="E126" s="243">
        <f>'Open Int.'!B132/'Open Int.'!K132</f>
        <v>0.943502824858757</v>
      </c>
      <c r="F126" s="228">
        <f>'Open Int.'!E132/'Open Int.'!K132</f>
        <v>0.05407586763518967</v>
      </c>
      <c r="G126" s="244">
        <f>'Open Int.'!H132/'Open Int.'!K132</f>
        <v>0.002421307506053269</v>
      </c>
      <c r="H126" s="247">
        <v>21613940</v>
      </c>
      <c r="I126" s="231">
        <v>4318800</v>
      </c>
      <c r="J126" s="354">
        <v>4318800</v>
      </c>
      <c r="K126" s="117" t="str">
        <f t="shared" si="3"/>
        <v>Some sign of build up Gross exposure crosses 30%</v>
      </c>
      <c r="M126"/>
      <c r="N126"/>
    </row>
    <row r="127" spans="1:14" s="7" customFormat="1" ht="15">
      <c r="A127" s="201" t="s">
        <v>148</v>
      </c>
      <c r="B127" s="235">
        <f>'Open Int.'!K133</f>
        <v>839135</v>
      </c>
      <c r="C127" s="237">
        <f>'Open Int.'!R133</f>
        <v>21.4986387</v>
      </c>
      <c r="D127" s="161">
        <f t="shared" si="2"/>
        <v>0.04022132646041159</v>
      </c>
      <c r="E127" s="243">
        <f>'Open Int.'!B133/'Open Int.'!K133</f>
        <v>1</v>
      </c>
      <c r="F127" s="228">
        <f>'Open Int.'!E133/'Open Int.'!K133</f>
        <v>0</v>
      </c>
      <c r="G127" s="244">
        <f>'Open Int.'!H133/'Open Int.'!K133</f>
        <v>0</v>
      </c>
      <c r="H127" s="247">
        <v>20862937</v>
      </c>
      <c r="I127" s="231">
        <v>4171640</v>
      </c>
      <c r="J127" s="354">
        <v>2085820</v>
      </c>
      <c r="K127" s="117" t="str">
        <f t="shared" si="3"/>
        <v>Gross Exposure is less then 30%</v>
      </c>
      <c r="M127"/>
      <c r="N127"/>
    </row>
    <row r="128" spans="1:14" s="7" customFormat="1" ht="15">
      <c r="A128" s="201" t="s">
        <v>122</v>
      </c>
      <c r="B128" s="235">
        <f>'Open Int.'!K134</f>
        <v>13945750</v>
      </c>
      <c r="C128" s="237">
        <f>'Open Int.'!R134</f>
        <v>223.62010125</v>
      </c>
      <c r="D128" s="161">
        <f t="shared" si="2"/>
        <v>0.08053399628102514</v>
      </c>
      <c r="E128" s="243">
        <f>'Open Int.'!B134/'Open Int.'!K134</f>
        <v>0.826031228151946</v>
      </c>
      <c r="F128" s="228">
        <f>'Open Int.'!E134/'Open Int.'!K134</f>
        <v>0.1568398974597996</v>
      </c>
      <c r="G128" s="244">
        <f>'Open Int.'!H134/'Open Int.'!K134</f>
        <v>0.017128874388254486</v>
      </c>
      <c r="H128" s="247">
        <v>173166000</v>
      </c>
      <c r="I128" s="231">
        <v>18772000</v>
      </c>
      <c r="J128" s="354">
        <v>9386000</v>
      </c>
      <c r="K128" s="117" t="str">
        <f t="shared" si="3"/>
        <v>Gross Exposure is less then 30%</v>
      </c>
      <c r="M128"/>
      <c r="N128"/>
    </row>
    <row r="129" spans="1:14" s="7" customFormat="1" ht="15">
      <c r="A129" s="201" t="s">
        <v>36</v>
      </c>
      <c r="B129" s="235">
        <f>'Open Int.'!K135</f>
        <v>11124225</v>
      </c>
      <c r="C129" s="237">
        <f>'Open Int.'!R135</f>
        <v>984.0489435</v>
      </c>
      <c r="D129" s="161">
        <f t="shared" si="2"/>
        <v>0.10055671988010888</v>
      </c>
      <c r="E129" s="243">
        <f>'Open Int.'!B135/'Open Int.'!K135</f>
        <v>0.9833538965635809</v>
      </c>
      <c r="F129" s="228">
        <f>'Open Int.'!E135/'Open Int.'!K135</f>
        <v>0.01288404360753221</v>
      </c>
      <c r="G129" s="244">
        <f>'Open Int.'!H135/'Open Int.'!K135</f>
        <v>0.0037620598288869564</v>
      </c>
      <c r="H129" s="247">
        <v>110626371</v>
      </c>
      <c r="I129" s="231">
        <v>3282750</v>
      </c>
      <c r="J129" s="354">
        <v>1641375</v>
      </c>
      <c r="K129" s="117" t="str">
        <f t="shared" si="3"/>
        <v>Gross Exposure is less then 30%</v>
      </c>
      <c r="M129"/>
      <c r="N129"/>
    </row>
    <row r="130" spans="1:14" s="7" customFormat="1" ht="15">
      <c r="A130" s="201" t="s">
        <v>172</v>
      </c>
      <c r="B130" s="235">
        <f>'Open Int.'!K136</f>
        <v>7205100</v>
      </c>
      <c r="C130" s="237">
        <f>'Open Int.'!R136</f>
        <v>152.6400435</v>
      </c>
      <c r="D130" s="161">
        <f t="shared" si="2"/>
        <v>0.708694433791498</v>
      </c>
      <c r="E130" s="243">
        <f>'Open Int.'!B136/'Open Int.'!K136</f>
        <v>0.9897988924511805</v>
      </c>
      <c r="F130" s="228">
        <f>'Open Int.'!E136/'Open Int.'!K136</f>
        <v>0.009763917225298747</v>
      </c>
      <c r="G130" s="244">
        <f>'Open Int.'!H136/'Open Int.'!K136</f>
        <v>0.0004371903235208394</v>
      </c>
      <c r="H130" s="247">
        <v>10166723</v>
      </c>
      <c r="I130" s="231">
        <v>2032800</v>
      </c>
      <c r="J130" s="354">
        <v>1934100</v>
      </c>
      <c r="K130" s="117" t="str">
        <f t="shared" si="3"/>
        <v>Gross exposure is Substantial as Open interest has crossed 60%</v>
      </c>
      <c r="M130"/>
      <c r="N130"/>
    </row>
    <row r="131" spans="1:14" s="7" customFormat="1" ht="15">
      <c r="A131" s="201" t="s">
        <v>80</v>
      </c>
      <c r="B131" s="235">
        <f>'Open Int.'!K137</f>
        <v>3010800</v>
      </c>
      <c r="C131" s="237">
        <f>'Open Int.'!R137</f>
        <v>66.478464</v>
      </c>
      <c r="D131" s="161">
        <f t="shared" si="2"/>
        <v>0.12284998249546882</v>
      </c>
      <c r="E131" s="243">
        <f>'Open Int.'!B137/'Open Int.'!K137</f>
        <v>0.9952172180151455</v>
      </c>
      <c r="F131" s="228">
        <f>'Open Int.'!E137/'Open Int.'!K137</f>
        <v>0.004782781984854523</v>
      </c>
      <c r="G131" s="244">
        <f>'Open Int.'!H137/'Open Int.'!K137</f>
        <v>0</v>
      </c>
      <c r="H131" s="247">
        <v>24507940</v>
      </c>
      <c r="I131" s="231">
        <v>4900800</v>
      </c>
      <c r="J131" s="354">
        <v>2534400</v>
      </c>
      <c r="K131" s="117" t="str">
        <f t="shared" si="3"/>
        <v>Gross Exposure is less then 30%</v>
      </c>
      <c r="M131"/>
      <c r="N131"/>
    </row>
    <row r="132" spans="1:14" s="7" customFormat="1" ht="15">
      <c r="A132" s="201" t="s">
        <v>412</v>
      </c>
      <c r="B132" s="235">
        <f>'Open Int.'!K138</f>
        <v>1904000</v>
      </c>
      <c r="C132" s="237">
        <f>'Open Int.'!R138</f>
        <v>94.40984</v>
      </c>
      <c r="D132" s="161">
        <f aca="true" t="shared" si="4" ref="D132:D191">B132/H132</f>
        <v>0.11722054090507432</v>
      </c>
      <c r="E132" s="243">
        <f>'Open Int.'!B138/'Open Int.'!K138</f>
        <v>1</v>
      </c>
      <c r="F132" s="228">
        <f>'Open Int.'!E138/'Open Int.'!K138</f>
        <v>0</v>
      </c>
      <c r="G132" s="244">
        <f>'Open Int.'!H138/'Open Int.'!K138</f>
        <v>0</v>
      </c>
      <c r="H132" s="247">
        <v>16242887</v>
      </c>
      <c r="I132" s="231">
        <v>3248500</v>
      </c>
      <c r="J132" s="354">
        <v>1624000</v>
      </c>
      <c r="K132" s="117" t="str">
        <f aca="true" t="shared" si="5" ref="K132:K191">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row>
    <row r="133" spans="1:14" s="7" customFormat="1" ht="15">
      <c r="A133" s="201" t="s">
        <v>272</v>
      </c>
      <c r="B133" s="235">
        <f>'Open Int.'!K139</f>
        <v>5737900</v>
      </c>
      <c r="C133" s="237">
        <f>'Open Int.'!R139</f>
        <v>187.0842295</v>
      </c>
      <c r="D133" s="161">
        <f t="shared" si="4"/>
        <v>0.7897830192315104</v>
      </c>
      <c r="E133" s="243">
        <f>'Open Int.'!B139/'Open Int.'!K139</f>
        <v>0.9947541783579358</v>
      </c>
      <c r="F133" s="228">
        <f>'Open Int.'!E139/'Open Int.'!K139</f>
        <v>0.004757838233500061</v>
      </c>
      <c r="G133" s="244">
        <f>'Open Int.'!H139/'Open Int.'!K139</f>
        <v>0.0004879834085641088</v>
      </c>
      <c r="H133" s="247">
        <v>7265160</v>
      </c>
      <c r="I133" s="231">
        <v>1452500</v>
      </c>
      <c r="J133" s="354">
        <v>1452500</v>
      </c>
      <c r="K133" s="117" t="str">
        <f t="shared" si="5"/>
        <v>Gross exposure is Substantial as Open interest has crossed 60%</v>
      </c>
      <c r="M133"/>
      <c r="N133"/>
    </row>
    <row r="134" spans="1:14" s="7" customFormat="1" ht="15">
      <c r="A134" s="201" t="s">
        <v>413</v>
      </c>
      <c r="B134" s="235">
        <f>'Open Int.'!K140</f>
        <v>501000</v>
      </c>
      <c r="C134" s="237">
        <f>'Open Int.'!R140</f>
        <v>21.710835</v>
      </c>
      <c r="D134" s="161">
        <f t="shared" si="4"/>
        <v>0.0911446512916616</v>
      </c>
      <c r="E134" s="243">
        <f>'Open Int.'!B140/'Open Int.'!K140</f>
        <v>0.999001996007984</v>
      </c>
      <c r="F134" s="228">
        <f>'Open Int.'!E140/'Open Int.'!K140</f>
        <v>0.000998003992015968</v>
      </c>
      <c r="G134" s="244">
        <f>'Open Int.'!H140/'Open Int.'!K140</f>
        <v>0</v>
      </c>
      <c r="H134" s="247">
        <v>5496757</v>
      </c>
      <c r="I134" s="231">
        <v>1099000</v>
      </c>
      <c r="J134" s="354">
        <v>1099000</v>
      </c>
      <c r="K134" s="117" t="str">
        <f t="shared" si="5"/>
        <v>Gross Exposure is less then 30%</v>
      </c>
      <c r="M134"/>
      <c r="N134"/>
    </row>
    <row r="135" spans="1:14" s="7" customFormat="1" ht="15">
      <c r="A135" s="201" t="s">
        <v>222</v>
      </c>
      <c r="B135" s="235">
        <f>'Open Int.'!K141</f>
        <v>5743400</v>
      </c>
      <c r="C135" s="237">
        <f>'Open Int.'!R141</f>
        <v>251.675788</v>
      </c>
      <c r="D135" s="161">
        <f t="shared" si="4"/>
        <v>0.6827460002762652</v>
      </c>
      <c r="E135" s="243">
        <f>'Open Int.'!B141/'Open Int.'!K141</f>
        <v>0.9988682661837935</v>
      </c>
      <c r="F135" s="228">
        <f>'Open Int.'!E141/'Open Int.'!K141</f>
        <v>0.0011317338162064282</v>
      </c>
      <c r="G135" s="244">
        <f>'Open Int.'!H141/'Open Int.'!K141</f>
        <v>0</v>
      </c>
      <c r="H135" s="247">
        <v>8412206</v>
      </c>
      <c r="I135" s="231">
        <v>1682200</v>
      </c>
      <c r="J135" s="354">
        <v>1053650</v>
      </c>
      <c r="K135" s="117" t="str">
        <f t="shared" si="5"/>
        <v>Gross exposure is Substantial as Open interest has crossed 60%</v>
      </c>
      <c r="M135"/>
      <c r="N135"/>
    </row>
    <row r="136" spans="1:14" s="7" customFormat="1" ht="15">
      <c r="A136" s="201" t="s">
        <v>414</v>
      </c>
      <c r="B136" s="235">
        <f>'Open Int.'!K142</f>
        <v>1068650</v>
      </c>
      <c r="C136" s="237">
        <f>'Open Int.'!R142</f>
        <v>45.6634145</v>
      </c>
      <c r="D136" s="161">
        <f t="shared" si="4"/>
        <v>0.36499366943558414</v>
      </c>
      <c r="E136" s="243">
        <f>'Open Int.'!B142/'Open Int.'!K142</f>
        <v>1</v>
      </c>
      <c r="F136" s="228">
        <f>'Open Int.'!E142/'Open Int.'!K142</f>
        <v>0</v>
      </c>
      <c r="G136" s="244">
        <f>'Open Int.'!H142/'Open Int.'!K142</f>
        <v>0</v>
      </c>
      <c r="H136" s="247">
        <v>2927859</v>
      </c>
      <c r="I136" s="231">
        <v>585200</v>
      </c>
      <c r="J136" s="354">
        <v>585200</v>
      </c>
      <c r="K136" s="117" t="str">
        <f t="shared" si="5"/>
        <v>Some sign of build up Gross exposure crosses 30%</v>
      </c>
      <c r="M136"/>
      <c r="N136"/>
    </row>
    <row r="137" spans="1:14" s="7" customFormat="1" ht="15">
      <c r="A137" s="201" t="s">
        <v>415</v>
      </c>
      <c r="B137" s="235">
        <f>'Open Int.'!K143</f>
        <v>24908400</v>
      </c>
      <c r="C137" s="237">
        <f>'Open Int.'!R143</f>
        <v>146.710476</v>
      </c>
      <c r="D137" s="161">
        <f t="shared" si="4"/>
        <v>0.3321119645747238</v>
      </c>
      <c r="E137" s="243">
        <f>'Open Int.'!B143/'Open Int.'!K143</f>
        <v>0.848966613672496</v>
      </c>
      <c r="F137" s="228">
        <f>'Open Int.'!E143/'Open Int.'!K143</f>
        <v>0.1347818406641936</v>
      </c>
      <c r="G137" s="244">
        <f>'Open Int.'!H143/'Open Int.'!K143</f>
        <v>0.016251545663310368</v>
      </c>
      <c r="H137" s="247">
        <v>75000008</v>
      </c>
      <c r="I137" s="231">
        <v>14999600</v>
      </c>
      <c r="J137" s="354">
        <v>10925200</v>
      </c>
      <c r="K137" s="117" t="str">
        <f t="shared" si="5"/>
        <v>Some sign of build up Gross exposure crosses 30%</v>
      </c>
      <c r="M137"/>
      <c r="N137"/>
    </row>
    <row r="138" spans="1:14" s="7" customFormat="1" ht="15">
      <c r="A138" s="201" t="s">
        <v>388</v>
      </c>
      <c r="B138" s="235">
        <f>'Open Int.'!K144</f>
        <v>10142400</v>
      </c>
      <c r="C138" s="237">
        <f>'Open Int.'!R144</f>
        <v>176.832744</v>
      </c>
      <c r="D138" s="161">
        <f t="shared" si="4"/>
        <v>0.4322658240472158</v>
      </c>
      <c r="E138" s="243">
        <f>'Open Int.'!B144/'Open Int.'!K144</f>
        <v>0.9391859914813062</v>
      </c>
      <c r="F138" s="228">
        <f>'Open Int.'!E144/'Open Int.'!K144</f>
        <v>0.0551348793185045</v>
      </c>
      <c r="G138" s="244">
        <f>'Open Int.'!H144/'Open Int.'!K144</f>
        <v>0.005679129200189304</v>
      </c>
      <c r="H138" s="247">
        <v>23463340</v>
      </c>
      <c r="I138" s="231">
        <v>4692000</v>
      </c>
      <c r="J138" s="354">
        <v>4017600</v>
      </c>
      <c r="K138" s="117" t="str">
        <f t="shared" si="5"/>
        <v>Gross exposure is building up andcrpsses 40% mark</v>
      </c>
      <c r="M138"/>
      <c r="N138"/>
    </row>
    <row r="139" spans="1:14" s="7" customFormat="1" ht="15">
      <c r="A139" s="201" t="s">
        <v>81</v>
      </c>
      <c r="B139" s="235">
        <f>'Open Int.'!K145</f>
        <v>6441600</v>
      </c>
      <c r="C139" s="237">
        <f>'Open Int.'!R145</f>
        <v>313.641504</v>
      </c>
      <c r="D139" s="161">
        <f t="shared" si="4"/>
        <v>0.24205403227988323</v>
      </c>
      <c r="E139" s="243">
        <f>'Open Int.'!B145/'Open Int.'!K145</f>
        <v>0.9996274217585693</v>
      </c>
      <c r="F139" s="228">
        <f>'Open Int.'!E145/'Open Int.'!K145</f>
        <v>0.00037257824143070045</v>
      </c>
      <c r="G139" s="244">
        <f>'Open Int.'!H145/'Open Int.'!K145</f>
        <v>0</v>
      </c>
      <c r="H139" s="247">
        <v>26612240</v>
      </c>
      <c r="I139" s="231">
        <v>5322000</v>
      </c>
      <c r="J139" s="354">
        <v>2661000</v>
      </c>
      <c r="K139" s="117" t="str">
        <f t="shared" si="5"/>
        <v>Gross Exposure is less then 30%</v>
      </c>
      <c r="M139"/>
      <c r="N139"/>
    </row>
    <row r="140" spans="1:14" s="7" customFormat="1" ht="15">
      <c r="A140" s="201" t="s">
        <v>223</v>
      </c>
      <c r="B140" s="235">
        <f>'Open Int.'!K146</f>
        <v>6451200</v>
      </c>
      <c r="C140" s="237">
        <f>'Open Int.'!R146</f>
        <v>75.64032</v>
      </c>
      <c r="D140" s="161">
        <f t="shared" si="4"/>
        <v>0.4530970587249945</v>
      </c>
      <c r="E140" s="243">
        <f>'Open Int.'!B146/'Open Int.'!K146</f>
        <v>0.9743923611111112</v>
      </c>
      <c r="F140" s="228">
        <f>'Open Int.'!E146/'Open Int.'!K146</f>
        <v>0.023871527777777776</v>
      </c>
      <c r="G140" s="244">
        <f>'Open Int.'!H146/'Open Int.'!K146</f>
        <v>0.001736111111111111</v>
      </c>
      <c r="H140" s="247">
        <v>14238009</v>
      </c>
      <c r="I140" s="231">
        <v>2847600</v>
      </c>
      <c r="J140" s="354">
        <v>2847600</v>
      </c>
      <c r="K140" s="117" t="str">
        <f t="shared" si="5"/>
        <v>Gross exposure is building up andcrpsses 40% mark</v>
      </c>
      <c r="M140"/>
      <c r="N140"/>
    </row>
    <row r="141" spans="1:14" s="7" customFormat="1" ht="15">
      <c r="A141" s="201" t="s">
        <v>294</v>
      </c>
      <c r="B141" s="235">
        <f>'Open Int.'!K147</f>
        <v>16493400</v>
      </c>
      <c r="C141" s="237">
        <f>'Open Int.'!R147</f>
        <v>340.506243</v>
      </c>
      <c r="D141" s="161">
        <f t="shared" si="4"/>
        <v>0.7033501821126604</v>
      </c>
      <c r="E141" s="243">
        <f>'Open Int.'!B147/'Open Int.'!K147</f>
        <v>0.9810590903027878</v>
      </c>
      <c r="F141" s="228">
        <f>'Open Int.'!E147/'Open Int.'!K147</f>
        <v>0.017473656129118314</v>
      </c>
      <c r="G141" s="244">
        <f>'Open Int.'!H147/'Open Int.'!K147</f>
        <v>0.0014672535680939041</v>
      </c>
      <c r="H141" s="247">
        <v>23449770</v>
      </c>
      <c r="I141" s="231">
        <v>4688200</v>
      </c>
      <c r="J141" s="354">
        <v>2343000</v>
      </c>
      <c r="K141" s="117" t="str">
        <f t="shared" si="5"/>
        <v>Gross exposure is Substantial as Open interest has crossed 60%</v>
      </c>
      <c r="M141"/>
      <c r="N141"/>
    </row>
    <row r="142" spans="1:11" s="7" customFormat="1" ht="15">
      <c r="A142" s="201" t="s">
        <v>224</v>
      </c>
      <c r="B142" s="235">
        <f>'Open Int.'!K148</f>
        <v>9109500</v>
      </c>
      <c r="C142" s="237">
        <f>'Open Int.'!R148</f>
        <v>241.128465</v>
      </c>
      <c r="D142" s="161">
        <f t="shared" si="4"/>
        <v>0.37833073394916444</v>
      </c>
      <c r="E142" s="243">
        <f>'Open Int.'!B148/'Open Int.'!K148</f>
        <v>0.9855096328009221</v>
      </c>
      <c r="F142" s="228">
        <f>'Open Int.'!E148/'Open Int.'!K148</f>
        <v>0.01366705088094846</v>
      </c>
      <c r="G142" s="244">
        <f>'Open Int.'!H148/'Open Int.'!K148</f>
        <v>0.0008233163181294253</v>
      </c>
      <c r="H142" s="247">
        <v>24078139</v>
      </c>
      <c r="I142" s="231">
        <v>4815000</v>
      </c>
      <c r="J142" s="354">
        <v>2623500</v>
      </c>
      <c r="K142" s="117" t="str">
        <f t="shared" si="5"/>
        <v>Some sign of build up Gross exposure crosses 30%</v>
      </c>
    </row>
    <row r="143" spans="1:11" s="7" customFormat="1" ht="15">
      <c r="A143" s="201" t="s">
        <v>416</v>
      </c>
      <c r="B143" s="235">
        <f>'Open Int.'!K149</f>
        <v>915750</v>
      </c>
      <c r="C143" s="237">
        <f>'Open Int.'!R149</f>
        <v>49.59244124999999</v>
      </c>
      <c r="D143" s="161">
        <f t="shared" si="4"/>
        <v>0.32158727683792</v>
      </c>
      <c r="E143" s="243">
        <f>'Open Int.'!B149/'Open Int.'!K149</f>
        <v>1</v>
      </c>
      <c r="F143" s="228">
        <f>'Open Int.'!E149/'Open Int.'!K149</f>
        <v>0</v>
      </c>
      <c r="G143" s="244">
        <f>'Open Int.'!H149/'Open Int.'!K149</f>
        <v>0</v>
      </c>
      <c r="H143" s="247">
        <v>2847594</v>
      </c>
      <c r="I143" s="231">
        <v>569250</v>
      </c>
      <c r="J143" s="354">
        <v>569250</v>
      </c>
      <c r="K143" s="117" t="str">
        <f t="shared" si="5"/>
        <v>Some sign of build up Gross exposure crosses 30%</v>
      </c>
    </row>
    <row r="144" spans="1:14" s="7" customFormat="1" ht="15">
      <c r="A144" s="201" t="s">
        <v>225</v>
      </c>
      <c r="B144" s="235">
        <f>'Open Int.'!K150</f>
        <v>8326400</v>
      </c>
      <c r="C144" s="237">
        <f>'Open Int.'!R150</f>
        <v>305.911936</v>
      </c>
      <c r="D144" s="161">
        <f t="shared" si="4"/>
        <v>0.18540704655887047</v>
      </c>
      <c r="E144" s="243">
        <f>'Open Int.'!B150/'Open Int.'!K150</f>
        <v>0.9166986933128363</v>
      </c>
      <c r="F144" s="228">
        <f>'Open Int.'!E150/'Open Int.'!K150</f>
        <v>0.07234819369715603</v>
      </c>
      <c r="G144" s="244">
        <f>'Open Int.'!H150/'Open Int.'!K150</f>
        <v>0.010953112990007686</v>
      </c>
      <c r="H144" s="247">
        <v>44908757</v>
      </c>
      <c r="I144" s="231">
        <v>8065600</v>
      </c>
      <c r="J144" s="354">
        <v>4032800</v>
      </c>
      <c r="K144" s="117" t="str">
        <f t="shared" si="5"/>
        <v>Gross Exposure is less then 30%</v>
      </c>
      <c r="M144"/>
      <c r="N144"/>
    </row>
    <row r="145" spans="1:14" s="7" customFormat="1" ht="15">
      <c r="A145" s="201" t="s">
        <v>232</v>
      </c>
      <c r="B145" s="235">
        <f>'Open Int.'!K151</f>
        <v>23986200</v>
      </c>
      <c r="C145" s="237">
        <f>'Open Int.'!R151</f>
        <v>1273.1874959999998</v>
      </c>
      <c r="D145" s="161">
        <f t="shared" si="4"/>
        <v>0.18627024687738622</v>
      </c>
      <c r="E145" s="243">
        <f>'Open Int.'!B151/'Open Int.'!K151</f>
        <v>0.9027607541002743</v>
      </c>
      <c r="F145" s="228">
        <f>'Open Int.'!E151/'Open Int.'!K151</f>
        <v>0.08682075526761221</v>
      </c>
      <c r="G145" s="244">
        <f>'Open Int.'!H151/'Open Int.'!K151</f>
        <v>0.010418490632113465</v>
      </c>
      <c r="H145" s="247">
        <v>128770968</v>
      </c>
      <c r="I145" s="231">
        <v>6287400</v>
      </c>
      <c r="J145" s="354">
        <v>3143700</v>
      </c>
      <c r="K145" s="117" t="str">
        <f t="shared" si="5"/>
        <v>Gross Exposure is less then 30%</v>
      </c>
      <c r="M145"/>
      <c r="N145"/>
    </row>
    <row r="146" spans="1:14" s="7" customFormat="1" ht="15">
      <c r="A146" s="201" t="s">
        <v>98</v>
      </c>
      <c r="B146" s="235">
        <f>'Open Int.'!K152</f>
        <v>12169850</v>
      </c>
      <c r="C146" s="237">
        <f>'Open Int.'!R152</f>
        <v>897.404739</v>
      </c>
      <c r="D146" s="161">
        <f t="shared" si="4"/>
        <v>0.42128023830701</v>
      </c>
      <c r="E146" s="243">
        <f>'Open Int.'!B152/'Open Int.'!K152</f>
        <v>0.9498802368147512</v>
      </c>
      <c r="F146" s="228">
        <f>'Open Int.'!E152/'Open Int.'!K152</f>
        <v>0.0478148867898947</v>
      </c>
      <c r="G146" s="244">
        <f>'Open Int.'!H152/'Open Int.'!K152</f>
        <v>0.0023048763953540923</v>
      </c>
      <c r="H146" s="247">
        <v>28887778</v>
      </c>
      <c r="I146" s="231">
        <v>5777200</v>
      </c>
      <c r="J146" s="354">
        <v>2888600</v>
      </c>
      <c r="K146" s="117" t="str">
        <f t="shared" si="5"/>
        <v>Gross exposure is building up andcrpsses 40% mark</v>
      </c>
      <c r="M146"/>
      <c r="N146"/>
    </row>
    <row r="147" spans="1:14" s="7" customFormat="1" ht="15">
      <c r="A147" s="201" t="s">
        <v>149</v>
      </c>
      <c r="B147" s="235">
        <f>'Open Int.'!K153</f>
        <v>7273200</v>
      </c>
      <c r="C147" s="237">
        <f>'Open Int.'!R153</f>
        <v>807.2161019999999</v>
      </c>
      <c r="D147" s="161">
        <f t="shared" si="4"/>
        <v>0.31262384472482724</v>
      </c>
      <c r="E147" s="243">
        <f>'Open Int.'!B153/'Open Int.'!K153</f>
        <v>0.8839987900786449</v>
      </c>
      <c r="F147" s="228">
        <f>'Open Int.'!E153/'Open Int.'!K153</f>
        <v>0.09921355111917725</v>
      </c>
      <c r="G147" s="244">
        <f>'Open Int.'!H153/'Open Int.'!K153</f>
        <v>0.01678765880217786</v>
      </c>
      <c r="H147" s="247">
        <v>23265020</v>
      </c>
      <c r="I147" s="231">
        <v>4209150</v>
      </c>
      <c r="J147" s="354">
        <v>2104300</v>
      </c>
      <c r="K147" s="117" t="str">
        <f t="shared" si="5"/>
        <v>Some sign of build up Gross exposure crosses 30%</v>
      </c>
      <c r="M147"/>
      <c r="N147"/>
    </row>
    <row r="148" spans="1:14" s="7" customFormat="1" ht="15">
      <c r="A148" s="201" t="s">
        <v>201</v>
      </c>
      <c r="B148" s="235">
        <f>'Open Int.'!K154</f>
        <v>15618000</v>
      </c>
      <c r="C148" s="237">
        <f>'Open Int.'!R154</f>
        <v>2807.72595</v>
      </c>
      <c r="D148" s="161">
        <f t="shared" si="4"/>
        <v>0.12332584455343465</v>
      </c>
      <c r="E148" s="243">
        <f>'Open Int.'!B154/'Open Int.'!K154</f>
        <v>0.7725893200153668</v>
      </c>
      <c r="F148" s="228">
        <f>'Open Int.'!E154/'Open Int.'!K154</f>
        <v>0.17970610833653478</v>
      </c>
      <c r="G148" s="244">
        <f>'Open Int.'!H154/'Open Int.'!K154</f>
        <v>0.04770457164809835</v>
      </c>
      <c r="H148" s="247">
        <v>126640122</v>
      </c>
      <c r="I148" s="231">
        <v>1921650</v>
      </c>
      <c r="J148" s="354">
        <v>960750</v>
      </c>
      <c r="K148" s="117" t="str">
        <f t="shared" si="5"/>
        <v>Gross Exposure is less then 30%</v>
      </c>
      <c r="M148"/>
      <c r="N148"/>
    </row>
    <row r="149" spans="1:14" s="7" customFormat="1" ht="15">
      <c r="A149" s="201" t="s">
        <v>295</v>
      </c>
      <c r="B149" s="235">
        <f>'Open Int.'!K155</f>
        <v>1771000</v>
      </c>
      <c r="C149" s="237">
        <f>'Open Int.'!R155</f>
        <v>104.179075</v>
      </c>
      <c r="D149" s="161">
        <f t="shared" si="4"/>
        <v>0.6234951709929345</v>
      </c>
      <c r="E149" s="243">
        <f>'Open Int.'!B155/'Open Int.'!K155</f>
        <v>0.9983060417843026</v>
      </c>
      <c r="F149" s="228">
        <f>'Open Int.'!E155/'Open Int.'!K155</f>
        <v>0.0016939582156973462</v>
      </c>
      <c r="G149" s="244">
        <f>'Open Int.'!H155/'Open Int.'!K155</f>
        <v>0</v>
      </c>
      <c r="H149" s="247">
        <v>2840439</v>
      </c>
      <c r="I149" s="231">
        <v>568000</v>
      </c>
      <c r="J149" s="354">
        <v>568000</v>
      </c>
      <c r="K149" s="117" t="str">
        <f t="shared" si="5"/>
        <v>Gross exposure is Substantial as Open interest has crossed 60%</v>
      </c>
      <c r="M149"/>
      <c r="N149"/>
    </row>
    <row r="150" spans="1:14" s="7" customFormat="1" ht="15">
      <c r="A150" s="201" t="s">
        <v>417</v>
      </c>
      <c r="B150" s="235">
        <f>'Open Int.'!K156</f>
        <v>82074850</v>
      </c>
      <c r="C150" s="237">
        <f>'Open Int.'!R156</f>
        <v>341.02100175</v>
      </c>
      <c r="D150" s="161">
        <f t="shared" si="4"/>
        <v>0.5706196482540411</v>
      </c>
      <c r="E150" s="243">
        <f>'Open Int.'!B156/'Open Int.'!K156</f>
        <v>0.8248976391671748</v>
      </c>
      <c r="F150" s="228">
        <f>'Open Int.'!E156/'Open Int.'!K156</f>
        <v>0.15323634462932312</v>
      </c>
      <c r="G150" s="244">
        <f>'Open Int.'!H156/'Open Int.'!K156</f>
        <v>0.021866016203502047</v>
      </c>
      <c r="H150" s="247">
        <v>143834602</v>
      </c>
      <c r="I150" s="231">
        <v>28764450</v>
      </c>
      <c r="J150" s="354">
        <v>17760600</v>
      </c>
      <c r="K150" s="117" t="str">
        <f t="shared" si="5"/>
        <v>Gross exposure is building up andcrpsses 40% mark</v>
      </c>
      <c r="M150"/>
      <c r="N150"/>
    </row>
    <row r="151" spans="1:14" s="7" customFormat="1" ht="15">
      <c r="A151" s="201" t="s">
        <v>418</v>
      </c>
      <c r="B151" s="235">
        <f>'Open Int.'!K157</f>
        <v>560700</v>
      </c>
      <c r="C151" s="237">
        <f>'Open Int.'!R157</f>
        <v>26.5743765</v>
      </c>
      <c r="D151" s="161">
        <f t="shared" si="4"/>
        <v>0.06662461881259649</v>
      </c>
      <c r="E151" s="243">
        <f>'Open Int.'!B157/'Open Int.'!K157</f>
        <v>0.9871589085072231</v>
      </c>
      <c r="F151" s="228">
        <f>'Open Int.'!E157/'Open Int.'!K157</f>
        <v>0.012038523274478331</v>
      </c>
      <c r="G151" s="244">
        <f>'Open Int.'!H157/'Open Int.'!K157</f>
        <v>0.0008025682182985554</v>
      </c>
      <c r="H151" s="247">
        <v>8415808</v>
      </c>
      <c r="I151" s="231">
        <v>1683000</v>
      </c>
      <c r="J151" s="354">
        <v>1077300</v>
      </c>
      <c r="K151" s="117" t="str">
        <f t="shared" si="5"/>
        <v>Gross Exposure is less then 30%</v>
      </c>
      <c r="M151"/>
      <c r="N151"/>
    </row>
    <row r="152" spans="1:14" s="7" customFormat="1" ht="15">
      <c r="A152" s="201" t="s">
        <v>214</v>
      </c>
      <c r="B152" s="235">
        <f>'Open Int.'!K158</f>
        <v>77783650</v>
      </c>
      <c r="C152" s="237">
        <f>'Open Int.'!R158</f>
        <v>836.56315575</v>
      </c>
      <c r="D152" s="161">
        <f t="shared" si="4"/>
        <v>0.4321313888888889</v>
      </c>
      <c r="E152" s="243">
        <f>'Open Int.'!B158/'Open Int.'!K158</f>
        <v>0.8581764933890348</v>
      </c>
      <c r="F152" s="228">
        <f>'Open Int.'!E158/'Open Int.'!K158</f>
        <v>0.1144752142641802</v>
      </c>
      <c r="G152" s="244">
        <f>'Open Int.'!H158/'Open Int.'!K158</f>
        <v>0.02734829234678496</v>
      </c>
      <c r="H152" s="247">
        <v>180000000</v>
      </c>
      <c r="I152" s="231">
        <v>35999100</v>
      </c>
      <c r="J152" s="354">
        <v>17999550</v>
      </c>
      <c r="K152" s="117" t="str">
        <f t="shared" si="5"/>
        <v>Gross exposure is building up andcrpsses 40% mark</v>
      </c>
      <c r="M152"/>
      <c r="N152"/>
    </row>
    <row r="153" spans="1:14" s="7" customFormat="1" ht="15">
      <c r="A153" s="201" t="s">
        <v>233</v>
      </c>
      <c r="B153" s="235">
        <f>'Open Int.'!K159</f>
        <v>35707500</v>
      </c>
      <c r="C153" s="237">
        <f>'Open Int.'!R159</f>
        <v>515.7948375</v>
      </c>
      <c r="D153" s="161">
        <f t="shared" si="4"/>
        <v>0.3056293707535695</v>
      </c>
      <c r="E153" s="243">
        <f>'Open Int.'!B159/'Open Int.'!K159</f>
        <v>0.8849149338374291</v>
      </c>
      <c r="F153" s="228">
        <f>'Open Int.'!E159/'Open Int.'!K159</f>
        <v>0.10260869565217391</v>
      </c>
      <c r="G153" s="244">
        <f>'Open Int.'!H159/'Open Int.'!K159</f>
        <v>0.012476370510396975</v>
      </c>
      <c r="H153" s="247">
        <v>116832685</v>
      </c>
      <c r="I153" s="231">
        <v>22995900</v>
      </c>
      <c r="J153" s="354">
        <v>11496600</v>
      </c>
      <c r="K153" s="117" t="str">
        <f t="shared" si="5"/>
        <v>Some sign of build up Gross exposure crosses 30%</v>
      </c>
      <c r="M153"/>
      <c r="N153"/>
    </row>
    <row r="154" spans="1:14" s="7" customFormat="1" ht="15">
      <c r="A154" s="201" t="s">
        <v>202</v>
      </c>
      <c r="B154" s="235">
        <f>'Open Int.'!K160</f>
        <v>10741200</v>
      </c>
      <c r="C154" s="237">
        <f>'Open Int.'!R160</f>
        <v>505.051224</v>
      </c>
      <c r="D154" s="161">
        <f t="shared" si="4"/>
        <v>0.11228208028300453</v>
      </c>
      <c r="E154" s="243">
        <f>'Open Int.'!B160/'Open Int.'!K160</f>
        <v>0.9478270584292258</v>
      </c>
      <c r="F154" s="228">
        <f>'Open Int.'!E160/'Open Int.'!K160</f>
        <v>0.04379398949838007</v>
      </c>
      <c r="G154" s="244">
        <f>'Open Int.'!H160/'Open Int.'!K160</f>
        <v>0.008378952072394147</v>
      </c>
      <c r="H154" s="247">
        <v>95662638</v>
      </c>
      <c r="I154" s="231">
        <v>6339000</v>
      </c>
      <c r="J154" s="354">
        <v>3169200</v>
      </c>
      <c r="K154" s="117" t="str">
        <f t="shared" si="5"/>
        <v>Gross Exposure is less then 30%</v>
      </c>
      <c r="M154"/>
      <c r="N154"/>
    </row>
    <row r="155" spans="1:14" s="7" customFormat="1" ht="15">
      <c r="A155" s="201" t="s">
        <v>203</v>
      </c>
      <c r="B155" s="235">
        <f>'Open Int.'!K161</f>
        <v>10855000</v>
      </c>
      <c r="C155" s="237">
        <f>'Open Int.'!R161</f>
        <v>1680.408275</v>
      </c>
      <c r="D155" s="161">
        <f t="shared" si="4"/>
        <v>0.31831899886138276</v>
      </c>
      <c r="E155" s="243">
        <f>'Open Int.'!B161/'Open Int.'!K161</f>
        <v>0.9093505297098111</v>
      </c>
      <c r="F155" s="228">
        <f>'Open Int.'!E161/'Open Int.'!K161</f>
        <v>0.06061722708429295</v>
      </c>
      <c r="G155" s="244">
        <f>'Open Int.'!H161/'Open Int.'!K161</f>
        <v>0.0300322432058959</v>
      </c>
      <c r="H155" s="247">
        <v>34101012</v>
      </c>
      <c r="I155" s="231">
        <v>2722500</v>
      </c>
      <c r="J155" s="354">
        <v>1361250</v>
      </c>
      <c r="K155" s="117" t="str">
        <f t="shared" si="5"/>
        <v>Some sign of build up Gross exposure crosses 30%</v>
      </c>
      <c r="M155"/>
      <c r="N155"/>
    </row>
    <row r="156" spans="1:14" s="7" customFormat="1" ht="15">
      <c r="A156" s="201" t="s">
        <v>37</v>
      </c>
      <c r="B156" s="235">
        <f>'Open Int.'!K162</f>
        <v>1275200</v>
      </c>
      <c r="C156" s="237">
        <f>'Open Int.'!R162</f>
        <v>25.076808</v>
      </c>
      <c r="D156" s="161">
        <f t="shared" si="4"/>
        <v>0.11363352830679627</v>
      </c>
      <c r="E156" s="243">
        <f>'Open Int.'!B162/'Open Int.'!K162</f>
        <v>0.9761606022584692</v>
      </c>
      <c r="F156" s="228">
        <f>'Open Int.'!E162/'Open Int.'!K162</f>
        <v>0.02258469259723965</v>
      </c>
      <c r="G156" s="244">
        <f>'Open Int.'!H162/'Open Int.'!K162</f>
        <v>0.0012547051442910915</v>
      </c>
      <c r="H156" s="247">
        <v>11222040</v>
      </c>
      <c r="I156" s="231">
        <v>2243200</v>
      </c>
      <c r="J156" s="354">
        <v>2243200</v>
      </c>
      <c r="K156" s="117" t="str">
        <f t="shared" si="5"/>
        <v>Gross Exposure is less then 30%</v>
      </c>
      <c r="M156"/>
      <c r="N156"/>
    </row>
    <row r="157" spans="1:16" s="7" customFormat="1" ht="15">
      <c r="A157" s="201" t="s">
        <v>296</v>
      </c>
      <c r="B157" s="235">
        <f>'Open Int.'!K163</f>
        <v>1109850</v>
      </c>
      <c r="C157" s="237">
        <f>'Open Int.'!R163</f>
        <v>196.5877305</v>
      </c>
      <c r="D157" s="161">
        <f t="shared" si="4"/>
        <v>0.2877167986324606</v>
      </c>
      <c r="E157" s="243">
        <f>'Open Int.'!B163/'Open Int.'!K163</f>
        <v>0.9962157048249763</v>
      </c>
      <c r="F157" s="228">
        <f>'Open Int.'!E163/'Open Int.'!K163</f>
        <v>0.0035139883768076766</v>
      </c>
      <c r="G157" s="244">
        <f>'Open Int.'!H163/'Open Int.'!K163</f>
        <v>0.00027030679821597514</v>
      </c>
      <c r="H157" s="247">
        <v>3857439</v>
      </c>
      <c r="I157" s="231">
        <v>771450</v>
      </c>
      <c r="J157" s="354">
        <v>385650</v>
      </c>
      <c r="K157" s="117" t="str">
        <f t="shared" si="5"/>
        <v>Gross Exposure is less then 30%</v>
      </c>
      <c r="M157"/>
      <c r="N157"/>
      <c r="P157" s="96"/>
    </row>
    <row r="158" spans="1:16" s="7" customFormat="1" ht="15">
      <c r="A158" s="201" t="s">
        <v>419</v>
      </c>
      <c r="B158" s="235">
        <f>'Open Int.'!K164</f>
        <v>54000</v>
      </c>
      <c r="C158" s="237">
        <f>'Open Int.'!R164</f>
        <v>6.56181</v>
      </c>
      <c r="D158" s="161">
        <f t="shared" si="4"/>
        <v>0.021361748150527535</v>
      </c>
      <c r="E158" s="243">
        <f>'Open Int.'!B164/'Open Int.'!K164</f>
        <v>1</v>
      </c>
      <c r="F158" s="228">
        <f>'Open Int.'!E164/'Open Int.'!K164</f>
        <v>0</v>
      </c>
      <c r="G158" s="244">
        <f>'Open Int.'!H164/'Open Int.'!K164</f>
        <v>0</v>
      </c>
      <c r="H158" s="247">
        <v>2527883</v>
      </c>
      <c r="I158" s="231">
        <v>505400</v>
      </c>
      <c r="J158" s="354">
        <v>481800</v>
      </c>
      <c r="K158" s="117" t="str">
        <f t="shared" si="5"/>
        <v>Gross Exposure is less then 30%</v>
      </c>
      <c r="M158"/>
      <c r="N158"/>
      <c r="P158" s="96"/>
    </row>
    <row r="159" spans="1:16" s="7" customFormat="1" ht="15">
      <c r="A159" s="201" t="s">
        <v>226</v>
      </c>
      <c r="B159" s="235">
        <f>'Open Int.'!K165</f>
        <v>1144544</v>
      </c>
      <c r="C159" s="237">
        <f>'Open Int.'!R165</f>
        <v>139.6915952</v>
      </c>
      <c r="D159" s="161">
        <f t="shared" si="4"/>
        <v>0.07573787325772366</v>
      </c>
      <c r="E159" s="243">
        <f>'Open Int.'!B165/'Open Int.'!K165</f>
        <v>0.9985216819973719</v>
      </c>
      <c r="F159" s="228">
        <f>'Open Int.'!E165/'Open Int.'!K165</f>
        <v>0.001478318002628121</v>
      </c>
      <c r="G159" s="244">
        <f>'Open Int.'!H165/'Open Int.'!K165</f>
        <v>0</v>
      </c>
      <c r="H159" s="247">
        <v>15111911</v>
      </c>
      <c r="I159" s="231">
        <v>2548904</v>
      </c>
      <c r="J159" s="354">
        <v>1274452</v>
      </c>
      <c r="K159" s="117" t="str">
        <f t="shared" si="5"/>
        <v>Gross Exposure is less then 30%</v>
      </c>
      <c r="M159"/>
      <c r="N159"/>
      <c r="P159" s="96"/>
    </row>
    <row r="160" spans="1:16" s="7" customFormat="1" ht="15">
      <c r="A160" s="201" t="s">
        <v>420</v>
      </c>
      <c r="B160" s="235">
        <f>'Open Int.'!K166</f>
        <v>12074400</v>
      </c>
      <c r="C160" s="237">
        <f>'Open Int.'!R166</f>
        <v>119.657304</v>
      </c>
      <c r="D160" s="161">
        <f t="shared" si="4"/>
        <v>0.5540469485317348</v>
      </c>
      <c r="E160" s="243">
        <f>'Open Int.'!B166/'Open Int.'!K166</f>
        <v>0.9959086993970715</v>
      </c>
      <c r="F160" s="228">
        <f>'Open Int.'!E166/'Open Int.'!K166</f>
        <v>0.00409130060292851</v>
      </c>
      <c r="G160" s="244">
        <f>'Open Int.'!H166/'Open Int.'!K166</f>
        <v>0</v>
      </c>
      <c r="H160" s="247">
        <v>21793099</v>
      </c>
      <c r="I160" s="231">
        <v>4357600</v>
      </c>
      <c r="J160" s="354">
        <v>4357600</v>
      </c>
      <c r="K160" s="117" t="str">
        <f t="shared" si="5"/>
        <v>Gross exposure is building up andcrpsses 40% mark</v>
      </c>
      <c r="M160"/>
      <c r="N160"/>
      <c r="P160" s="96"/>
    </row>
    <row r="161" spans="1:16" s="7" customFormat="1" ht="15">
      <c r="A161" s="201" t="s">
        <v>273</v>
      </c>
      <c r="B161" s="235">
        <f>'Open Int.'!K167</f>
        <v>672350</v>
      </c>
      <c r="C161" s="237">
        <f>'Open Int.'!R167</f>
        <v>56.83038375</v>
      </c>
      <c r="D161" s="161">
        <f t="shared" si="4"/>
        <v>0.3546018870611317</v>
      </c>
      <c r="E161" s="243">
        <f>'Open Int.'!B167/'Open Int.'!K167</f>
        <v>1</v>
      </c>
      <c r="F161" s="228">
        <f>'Open Int.'!E167/'Open Int.'!K167</f>
        <v>0</v>
      </c>
      <c r="G161" s="244">
        <f>'Open Int.'!H167/'Open Int.'!K167</f>
        <v>0</v>
      </c>
      <c r="H161" s="247">
        <v>1896070</v>
      </c>
      <c r="I161" s="231">
        <v>379050</v>
      </c>
      <c r="J161" s="354">
        <v>379050</v>
      </c>
      <c r="K161" s="117" t="str">
        <f t="shared" si="5"/>
        <v>Some sign of build up Gross exposure crosses 30%</v>
      </c>
      <c r="M161"/>
      <c r="N161"/>
      <c r="P161" s="96"/>
    </row>
    <row r="162" spans="1:16" s="7" customFormat="1" ht="15">
      <c r="A162" s="201" t="s">
        <v>180</v>
      </c>
      <c r="B162" s="235">
        <f>'Open Int.'!K168</f>
        <v>5976000</v>
      </c>
      <c r="C162" s="237">
        <f>'Open Int.'!R168</f>
        <v>81.63216</v>
      </c>
      <c r="D162" s="161">
        <f t="shared" si="4"/>
        <v>0.7644218426634115</v>
      </c>
      <c r="E162" s="243">
        <f>'Open Int.'!B168/'Open Int.'!K168</f>
        <v>0.9701305220883534</v>
      </c>
      <c r="F162" s="228">
        <f>'Open Int.'!E168/'Open Int.'!K168</f>
        <v>0.0286144578313253</v>
      </c>
      <c r="G162" s="244">
        <f>'Open Int.'!H168/'Open Int.'!K168</f>
        <v>0.0012550200803212851</v>
      </c>
      <c r="H162" s="247">
        <v>7817673</v>
      </c>
      <c r="I162" s="231">
        <v>1563000</v>
      </c>
      <c r="J162" s="354">
        <v>1563000</v>
      </c>
      <c r="K162" s="117" t="str">
        <f t="shared" si="5"/>
        <v>Gross exposure is Substantial as Open interest has crossed 60%</v>
      </c>
      <c r="M162"/>
      <c r="N162"/>
      <c r="P162" s="96"/>
    </row>
    <row r="163" spans="1:16" s="7" customFormat="1" ht="15">
      <c r="A163" s="201" t="s">
        <v>181</v>
      </c>
      <c r="B163" s="235">
        <f>'Open Int.'!K169</f>
        <v>714000</v>
      </c>
      <c r="C163" s="237">
        <f>'Open Int.'!R169</f>
        <v>20.58105</v>
      </c>
      <c r="D163" s="161">
        <f t="shared" si="4"/>
        <v>0.1258193012799559</v>
      </c>
      <c r="E163" s="243">
        <f>'Open Int.'!B169/'Open Int.'!K169</f>
        <v>1</v>
      </c>
      <c r="F163" s="228">
        <f>'Open Int.'!E169/'Open Int.'!K169</f>
        <v>0</v>
      </c>
      <c r="G163" s="244">
        <f>'Open Int.'!H169/'Open Int.'!K169</f>
        <v>0</v>
      </c>
      <c r="H163" s="247">
        <v>5674805</v>
      </c>
      <c r="I163" s="231">
        <v>1134750</v>
      </c>
      <c r="J163" s="354">
        <v>1134750</v>
      </c>
      <c r="K163" s="117" t="str">
        <f t="shared" si="5"/>
        <v>Gross Exposure is less then 30%</v>
      </c>
      <c r="M163"/>
      <c r="N163"/>
      <c r="P163" s="96"/>
    </row>
    <row r="164" spans="1:16" s="7" customFormat="1" ht="15">
      <c r="A164" s="201" t="s">
        <v>150</v>
      </c>
      <c r="B164" s="235">
        <f>'Open Int.'!K170</f>
        <v>4608636</v>
      </c>
      <c r="C164" s="237">
        <f>'Open Int.'!R170</f>
        <v>286.5419433</v>
      </c>
      <c r="D164" s="161">
        <f t="shared" si="4"/>
        <v>0.19883355859372456</v>
      </c>
      <c r="E164" s="243">
        <f>'Open Int.'!B170/'Open Int.'!K170</f>
        <v>0.998099220680479</v>
      </c>
      <c r="F164" s="228">
        <f>'Open Int.'!E170/'Open Int.'!K170</f>
        <v>0.001520623455616803</v>
      </c>
      <c r="G164" s="244">
        <f>'Open Int.'!H170/'Open Int.'!K170</f>
        <v>0.00038015586390420075</v>
      </c>
      <c r="H164" s="247">
        <v>23178361</v>
      </c>
      <c r="I164" s="231">
        <v>4635354</v>
      </c>
      <c r="J164" s="354">
        <v>2317458</v>
      </c>
      <c r="K164" s="117" t="str">
        <f t="shared" si="5"/>
        <v>Gross Exposure is less then 30%</v>
      </c>
      <c r="M164"/>
      <c r="N164"/>
      <c r="P164" s="96"/>
    </row>
    <row r="165" spans="1:16" s="7" customFormat="1" ht="15">
      <c r="A165" s="201" t="s">
        <v>421</v>
      </c>
      <c r="B165" s="235">
        <f>'Open Int.'!K171</f>
        <v>2610000</v>
      </c>
      <c r="C165" s="237">
        <f>'Open Int.'!R171</f>
        <v>44.2134</v>
      </c>
      <c r="D165" s="161">
        <f t="shared" si="4"/>
        <v>0.10835581508918245</v>
      </c>
      <c r="E165" s="243">
        <f>'Open Int.'!B171/'Open Int.'!K171</f>
        <v>0.9971264367816092</v>
      </c>
      <c r="F165" s="228">
        <f>'Open Int.'!E171/'Open Int.'!K171</f>
        <v>0.0028735632183908046</v>
      </c>
      <c r="G165" s="244">
        <f>'Open Int.'!H171/'Open Int.'!K171</f>
        <v>0</v>
      </c>
      <c r="H165" s="247">
        <v>24087309</v>
      </c>
      <c r="I165" s="231">
        <v>4816250</v>
      </c>
      <c r="J165" s="354">
        <v>3060000</v>
      </c>
      <c r="K165" s="117" t="str">
        <f t="shared" si="5"/>
        <v>Gross Exposure is less then 30%</v>
      </c>
      <c r="M165"/>
      <c r="N165"/>
      <c r="P165" s="96"/>
    </row>
    <row r="166" spans="1:16" s="7" customFormat="1" ht="15">
      <c r="A166" s="201" t="s">
        <v>422</v>
      </c>
      <c r="B166" s="235">
        <f>'Open Int.'!K172</f>
        <v>2852850</v>
      </c>
      <c r="C166" s="237">
        <f>'Open Int.'!R172</f>
        <v>59.29648725</v>
      </c>
      <c r="D166" s="161">
        <f t="shared" si="4"/>
        <v>0.3933444766113184</v>
      </c>
      <c r="E166" s="243">
        <f>'Open Int.'!B172/'Open Int.'!K172</f>
        <v>0.9963194700036805</v>
      </c>
      <c r="F166" s="228">
        <f>'Open Int.'!E172/'Open Int.'!K172</f>
        <v>0.003312476996687523</v>
      </c>
      <c r="G166" s="244">
        <f>'Open Int.'!H172/'Open Int.'!K172</f>
        <v>0.000368052999631947</v>
      </c>
      <c r="H166" s="247">
        <v>7252803</v>
      </c>
      <c r="I166" s="231">
        <v>1450050</v>
      </c>
      <c r="J166" s="354">
        <v>1450050</v>
      </c>
      <c r="K166" s="117" t="str">
        <f t="shared" si="5"/>
        <v>Some sign of build up Gross exposure crosses 30%</v>
      </c>
      <c r="M166"/>
      <c r="N166"/>
      <c r="P166" s="96"/>
    </row>
    <row r="167" spans="1:16" s="7" customFormat="1" ht="15">
      <c r="A167" s="201" t="s">
        <v>151</v>
      </c>
      <c r="B167" s="235">
        <f>'Open Int.'!K173</f>
        <v>1829475</v>
      </c>
      <c r="C167" s="237">
        <f>'Open Int.'!R173</f>
        <v>165.668108625</v>
      </c>
      <c r="D167" s="161">
        <f t="shared" si="4"/>
        <v>0.14923150637866345</v>
      </c>
      <c r="E167" s="243">
        <f>'Open Int.'!B173/'Open Int.'!K173</f>
        <v>0.9998770138974296</v>
      </c>
      <c r="F167" s="228">
        <f>'Open Int.'!E173/'Open Int.'!K173</f>
        <v>0.00012298610257040955</v>
      </c>
      <c r="G167" s="244">
        <f>'Open Int.'!H173/'Open Int.'!K173</f>
        <v>0</v>
      </c>
      <c r="H167" s="247">
        <v>12259308</v>
      </c>
      <c r="I167" s="231">
        <v>2451825</v>
      </c>
      <c r="J167" s="354">
        <v>1225800</v>
      </c>
      <c r="K167" s="117" t="str">
        <f t="shared" si="5"/>
        <v>Gross Exposure is less then 30%</v>
      </c>
      <c r="M167"/>
      <c r="N167"/>
      <c r="P167" s="96"/>
    </row>
    <row r="168" spans="1:16" s="7" customFormat="1" ht="15">
      <c r="A168" s="201" t="s">
        <v>212</v>
      </c>
      <c r="B168" s="235">
        <f>'Open Int.'!K174</f>
        <v>1280500</v>
      </c>
      <c r="C168" s="237">
        <f>'Open Int.'!R174</f>
        <v>51.3544525</v>
      </c>
      <c r="D168" s="161">
        <f t="shared" si="4"/>
        <v>0.23234504282188997</v>
      </c>
      <c r="E168" s="243">
        <f>'Open Int.'!B174/'Open Int.'!K174</f>
        <v>1</v>
      </c>
      <c r="F168" s="228">
        <f>'Open Int.'!E174/'Open Int.'!K174</f>
        <v>0</v>
      </c>
      <c r="G168" s="244">
        <f>'Open Int.'!H174/'Open Int.'!K174</f>
        <v>0</v>
      </c>
      <c r="H168" s="247">
        <v>5511200</v>
      </c>
      <c r="I168" s="231">
        <v>1102000</v>
      </c>
      <c r="J168" s="354">
        <v>1102000</v>
      </c>
      <c r="K168" s="117" t="str">
        <f t="shared" si="5"/>
        <v>Gross Exposure is less then 30%</v>
      </c>
      <c r="M168"/>
      <c r="N168"/>
      <c r="P168" s="96"/>
    </row>
    <row r="169" spans="1:16" s="7" customFormat="1" ht="15">
      <c r="A169" s="201" t="s">
        <v>227</v>
      </c>
      <c r="B169" s="235">
        <f>'Open Int.'!K175</f>
        <v>3249600</v>
      </c>
      <c r="C169" s="237">
        <f>'Open Int.'!R175</f>
        <v>390.748152</v>
      </c>
      <c r="D169" s="161">
        <f t="shared" si="4"/>
        <v>0.18649628258548492</v>
      </c>
      <c r="E169" s="243">
        <f>'Open Int.'!B175/'Open Int.'!K175</f>
        <v>0.9965534219596258</v>
      </c>
      <c r="F169" s="228">
        <f>'Open Int.'!E175/'Open Int.'!K175</f>
        <v>0.003200393894633186</v>
      </c>
      <c r="G169" s="244">
        <f>'Open Int.'!H175/'Open Int.'!K175</f>
        <v>0.0002461841457410143</v>
      </c>
      <c r="H169" s="247">
        <v>17424476</v>
      </c>
      <c r="I169" s="231">
        <v>2526200</v>
      </c>
      <c r="J169" s="354">
        <v>1263000</v>
      </c>
      <c r="K169" s="117" t="str">
        <f t="shared" si="5"/>
        <v>Gross Exposure is less then 30%</v>
      </c>
      <c r="M169"/>
      <c r="N169"/>
      <c r="P169" s="96"/>
    </row>
    <row r="170" spans="1:16" s="7" customFormat="1" ht="15">
      <c r="A170" s="201" t="s">
        <v>91</v>
      </c>
      <c r="B170" s="235">
        <f>'Open Int.'!K176</f>
        <v>7725400</v>
      </c>
      <c r="C170" s="237">
        <f>'Open Int.'!R176</f>
        <v>60.760271</v>
      </c>
      <c r="D170" s="161">
        <f t="shared" si="4"/>
        <v>0.22072571428571428</v>
      </c>
      <c r="E170" s="243">
        <f>'Open Int.'!B176/'Open Int.'!K176</f>
        <v>0.9380226266601082</v>
      </c>
      <c r="F170" s="228">
        <f>'Open Int.'!E176/'Open Int.'!K176</f>
        <v>0.05115592720118052</v>
      </c>
      <c r="G170" s="244">
        <f>'Open Int.'!H176/'Open Int.'!K176</f>
        <v>0.010821446138711265</v>
      </c>
      <c r="H170" s="247">
        <v>35000000</v>
      </c>
      <c r="I170" s="231">
        <v>6999600</v>
      </c>
      <c r="J170" s="354">
        <v>6771600</v>
      </c>
      <c r="K170" s="117" t="str">
        <f t="shared" si="5"/>
        <v>Gross Exposure is less then 30%</v>
      </c>
      <c r="M170"/>
      <c r="N170"/>
      <c r="P170" s="96"/>
    </row>
    <row r="171" spans="1:16" s="7" customFormat="1" ht="15">
      <c r="A171" s="201" t="s">
        <v>152</v>
      </c>
      <c r="B171" s="235">
        <f>'Open Int.'!K177</f>
        <v>3973050</v>
      </c>
      <c r="C171" s="237">
        <f>'Open Int.'!R177</f>
        <v>99.3659805</v>
      </c>
      <c r="D171" s="161">
        <f t="shared" si="4"/>
        <v>0.13501319853796104</v>
      </c>
      <c r="E171" s="243">
        <f>'Open Int.'!B177/'Open Int.'!K177</f>
        <v>0.9813115868161739</v>
      </c>
      <c r="F171" s="228">
        <f>'Open Int.'!E177/'Open Int.'!K177</f>
        <v>0.0163098878695209</v>
      </c>
      <c r="G171" s="244">
        <f>'Open Int.'!H177/'Open Int.'!K177</f>
        <v>0.002378525314305131</v>
      </c>
      <c r="H171" s="247">
        <v>29427123</v>
      </c>
      <c r="I171" s="231">
        <v>5884650</v>
      </c>
      <c r="J171" s="354">
        <v>2941650</v>
      </c>
      <c r="K171" s="117" t="str">
        <f t="shared" si="5"/>
        <v>Gross Exposure is less then 30%</v>
      </c>
      <c r="M171"/>
      <c r="N171"/>
      <c r="P171" s="96"/>
    </row>
    <row r="172" spans="1:16" s="7" customFormat="1" ht="15">
      <c r="A172" s="201" t="s">
        <v>206</v>
      </c>
      <c r="B172" s="235">
        <f>'Open Int.'!K178</f>
        <v>6679344</v>
      </c>
      <c r="C172" s="237">
        <f>'Open Int.'!R178</f>
        <v>445.77941855999995</v>
      </c>
      <c r="D172" s="161">
        <f t="shared" si="4"/>
        <v>0.15587565166155493</v>
      </c>
      <c r="E172" s="243">
        <f>'Open Int.'!B178/'Open Int.'!K178</f>
        <v>0.9760671107821367</v>
      </c>
      <c r="F172" s="228">
        <f>'Open Int.'!E178/'Open Int.'!K178</f>
        <v>0.02066370589686652</v>
      </c>
      <c r="G172" s="244">
        <f>'Open Int.'!H178/'Open Int.'!K178</f>
        <v>0.0032691833209967927</v>
      </c>
      <c r="H172" s="247">
        <v>42850464</v>
      </c>
      <c r="I172" s="231">
        <v>3990632</v>
      </c>
      <c r="J172" s="354">
        <v>1995316</v>
      </c>
      <c r="K172" s="117" t="str">
        <f t="shared" si="5"/>
        <v>Gross Exposure is less then 30%</v>
      </c>
      <c r="M172"/>
      <c r="N172"/>
      <c r="P172" s="96"/>
    </row>
    <row r="173" spans="1:16" s="7" customFormat="1" ht="15">
      <c r="A173" s="201" t="s">
        <v>228</v>
      </c>
      <c r="B173" s="235">
        <f>'Open Int.'!K179</f>
        <v>2094400</v>
      </c>
      <c r="C173" s="237">
        <f>'Open Int.'!R179</f>
        <v>146.639416</v>
      </c>
      <c r="D173" s="161">
        <f t="shared" si="4"/>
        <v>0.07831816380103357</v>
      </c>
      <c r="E173" s="243">
        <f>'Open Int.'!B179/'Open Int.'!K179</f>
        <v>0.9948433919022154</v>
      </c>
      <c r="F173" s="228">
        <f>'Open Int.'!E179/'Open Int.'!K179</f>
        <v>0.00439266615737204</v>
      </c>
      <c r="G173" s="244">
        <f>'Open Int.'!H179/'Open Int.'!K179</f>
        <v>0.0007639419404125286</v>
      </c>
      <c r="H173" s="247">
        <v>26742200</v>
      </c>
      <c r="I173" s="231">
        <v>5068800</v>
      </c>
      <c r="J173" s="354">
        <v>2534400</v>
      </c>
      <c r="K173" s="117" t="str">
        <f t="shared" si="5"/>
        <v>Gross Exposure is less then 30%</v>
      </c>
      <c r="M173"/>
      <c r="N173"/>
      <c r="P173" s="96"/>
    </row>
    <row r="174" spans="1:16" s="7" customFormat="1" ht="15">
      <c r="A174" s="201" t="s">
        <v>185</v>
      </c>
      <c r="B174" s="235">
        <f>'Open Int.'!K180</f>
        <v>9899550</v>
      </c>
      <c r="C174" s="237">
        <f>'Open Int.'!R180</f>
        <v>617.48443125</v>
      </c>
      <c r="D174" s="161">
        <f t="shared" si="4"/>
        <v>0.1227267341251394</v>
      </c>
      <c r="E174" s="243">
        <f>'Open Int.'!B180/'Open Int.'!K180</f>
        <v>0.8603572889676804</v>
      </c>
      <c r="F174" s="228">
        <f>'Open Int.'!E180/'Open Int.'!K180</f>
        <v>0.11345970271375971</v>
      </c>
      <c r="G174" s="244">
        <f>'Open Int.'!H180/'Open Int.'!K180</f>
        <v>0.026183008318559936</v>
      </c>
      <c r="H174" s="247">
        <v>80663354</v>
      </c>
      <c r="I174" s="231">
        <v>5459400</v>
      </c>
      <c r="J174" s="354">
        <v>2729700</v>
      </c>
      <c r="K174" s="117" t="str">
        <f t="shared" si="5"/>
        <v>Gross Exposure is less then 30%</v>
      </c>
      <c r="M174"/>
      <c r="N174"/>
      <c r="P174" s="96"/>
    </row>
    <row r="175" spans="1:16" s="7" customFormat="1" ht="15">
      <c r="A175" s="201" t="s">
        <v>204</v>
      </c>
      <c r="B175" s="235">
        <f>'Open Int.'!K181</f>
        <v>1700050</v>
      </c>
      <c r="C175" s="237">
        <f>'Open Int.'!R181</f>
        <v>123.661637</v>
      </c>
      <c r="D175" s="161">
        <f t="shared" si="4"/>
        <v>0.2129435028651958</v>
      </c>
      <c r="E175" s="243">
        <f>'Open Int.'!B181/'Open Int.'!K181</f>
        <v>0.9951472015528955</v>
      </c>
      <c r="F175" s="228">
        <f>'Open Int.'!E181/'Open Int.'!K181</f>
        <v>0.004852798447104497</v>
      </c>
      <c r="G175" s="244">
        <f>'Open Int.'!H181/'Open Int.'!K181</f>
        <v>0</v>
      </c>
      <c r="H175" s="247">
        <v>7983573</v>
      </c>
      <c r="I175" s="231">
        <v>1596650</v>
      </c>
      <c r="J175" s="354">
        <v>798050</v>
      </c>
      <c r="K175" s="117" t="str">
        <f t="shared" si="5"/>
        <v>Gross Exposure is less then 30%</v>
      </c>
      <c r="M175"/>
      <c r="N175"/>
      <c r="P175" s="96"/>
    </row>
    <row r="176" spans="1:16" s="7" customFormat="1" ht="15">
      <c r="A176" s="201" t="s">
        <v>118</v>
      </c>
      <c r="B176" s="235">
        <f>'Open Int.'!K182</f>
        <v>5702750</v>
      </c>
      <c r="C176" s="237">
        <f>'Open Int.'!R182</f>
        <v>635.9421662500001</v>
      </c>
      <c r="D176" s="161">
        <f t="shared" si="4"/>
        <v>0.15878446679589944</v>
      </c>
      <c r="E176" s="243">
        <f>'Open Int.'!B182/'Open Int.'!K182</f>
        <v>0.977510850028495</v>
      </c>
      <c r="F176" s="228">
        <f>'Open Int.'!E182/'Open Int.'!K182</f>
        <v>0.020735610012713165</v>
      </c>
      <c r="G176" s="244">
        <f>'Open Int.'!H182/'Open Int.'!K182</f>
        <v>0.001753539958791811</v>
      </c>
      <c r="H176" s="247">
        <v>35915037</v>
      </c>
      <c r="I176" s="231">
        <v>2369500</v>
      </c>
      <c r="J176" s="354">
        <v>1184750</v>
      </c>
      <c r="K176" s="117" t="str">
        <f t="shared" si="5"/>
        <v>Gross Exposure is less then 30%</v>
      </c>
      <c r="M176"/>
      <c r="N176"/>
      <c r="P176" s="96"/>
    </row>
    <row r="177" spans="1:16" s="7" customFormat="1" ht="15">
      <c r="A177" s="201" t="s">
        <v>229</v>
      </c>
      <c r="B177" s="235">
        <f>'Open Int.'!K183</f>
        <v>1477226</v>
      </c>
      <c r="C177" s="237">
        <f>'Open Int.'!R183</f>
        <v>162.77553294</v>
      </c>
      <c r="D177" s="161">
        <f t="shared" si="4"/>
        <v>0.3544393636711325</v>
      </c>
      <c r="E177" s="243">
        <f>'Open Int.'!B183/'Open Int.'!K183</f>
        <v>0.9990238460465765</v>
      </c>
      <c r="F177" s="228">
        <f>'Open Int.'!E183/'Open Int.'!K183</f>
        <v>0.0009761539534235114</v>
      </c>
      <c r="G177" s="244">
        <f>'Open Int.'!H183/'Open Int.'!K183</f>
        <v>0</v>
      </c>
      <c r="H177" s="247">
        <v>4167782</v>
      </c>
      <c r="I177" s="231">
        <v>833476</v>
      </c>
      <c r="J177" s="354">
        <v>503670</v>
      </c>
      <c r="K177" s="117" t="str">
        <f t="shared" si="5"/>
        <v>Some sign of build up Gross exposure crosses 30%</v>
      </c>
      <c r="M177"/>
      <c r="N177"/>
      <c r="P177" s="96"/>
    </row>
    <row r="178" spans="1:16" s="7" customFormat="1" ht="15">
      <c r="A178" s="201" t="s">
        <v>297</v>
      </c>
      <c r="B178" s="235">
        <f>'Open Int.'!K184</f>
        <v>2063600</v>
      </c>
      <c r="C178" s="237">
        <f>'Open Int.'!R184</f>
        <v>11.948244</v>
      </c>
      <c r="D178" s="161">
        <f t="shared" si="4"/>
        <v>0.13098574581072217</v>
      </c>
      <c r="E178" s="243">
        <f>'Open Int.'!B184/'Open Int.'!K184</f>
        <v>0.9738805970149254</v>
      </c>
      <c r="F178" s="228">
        <f>'Open Int.'!E184/'Open Int.'!K184</f>
        <v>0.022388059701492536</v>
      </c>
      <c r="G178" s="244">
        <f>'Open Int.'!H184/'Open Int.'!K184</f>
        <v>0.0037313432835820895</v>
      </c>
      <c r="H178" s="247">
        <v>15754386</v>
      </c>
      <c r="I178" s="231">
        <v>3149300</v>
      </c>
      <c r="J178" s="354">
        <v>3149300</v>
      </c>
      <c r="K178" s="117" t="str">
        <f t="shared" si="5"/>
        <v>Gross Exposure is less then 30%</v>
      </c>
      <c r="M178"/>
      <c r="N178"/>
      <c r="P178" s="96"/>
    </row>
    <row r="179" spans="1:16" s="7" customFormat="1" ht="15">
      <c r="A179" s="201" t="s">
        <v>298</v>
      </c>
      <c r="B179" s="235">
        <f>'Open Int.'!K185</f>
        <v>87267950</v>
      </c>
      <c r="C179" s="237">
        <f>'Open Int.'!R185</f>
        <v>236.93248425</v>
      </c>
      <c r="D179" s="161">
        <f t="shared" si="4"/>
        <v>0.7733266248087485</v>
      </c>
      <c r="E179" s="243">
        <f>'Open Int.'!B185/'Open Int.'!K185</f>
        <v>0.8166686624356364</v>
      </c>
      <c r="F179" s="228">
        <f>'Open Int.'!E185/'Open Int.'!K185</f>
        <v>0.14908394204286912</v>
      </c>
      <c r="G179" s="244">
        <f>'Open Int.'!H185/'Open Int.'!K185</f>
        <v>0.03424739552149443</v>
      </c>
      <c r="H179" s="247">
        <v>112847466</v>
      </c>
      <c r="I179" s="231">
        <v>22561550</v>
      </c>
      <c r="J179" s="354">
        <v>17294750</v>
      </c>
      <c r="K179" s="117" t="str">
        <f t="shared" si="5"/>
        <v>Gross exposure is Substantial as Open interest has crossed 60%</v>
      </c>
      <c r="M179"/>
      <c r="N179"/>
      <c r="P179" s="96"/>
    </row>
    <row r="180" spans="1:16" s="7" customFormat="1" ht="15">
      <c r="A180" s="201" t="s">
        <v>173</v>
      </c>
      <c r="B180" s="235">
        <f>'Open Int.'!K186</f>
        <v>5495850</v>
      </c>
      <c r="C180" s="237">
        <f>'Open Int.'!R186</f>
        <v>31.3813035</v>
      </c>
      <c r="D180" s="161">
        <f t="shared" si="4"/>
        <v>0.2679763735517069</v>
      </c>
      <c r="E180" s="243">
        <f>'Open Int.'!B186/'Open Int.'!K186</f>
        <v>0.9677938808373591</v>
      </c>
      <c r="F180" s="228">
        <f>'Open Int.'!E186/'Open Int.'!K186</f>
        <v>0.029522275899087493</v>
      </c>
      <c r="G180" s="244">
        <f>'Open Int.'!H186/'Open Int.'!K186</f>
        <v>0.0026838432635534087</v>
      </c>
      <c r="H180" s="247">
        <v>20508711</v>
      </c>
      <c r="I180" s="231">
        <v>4100500</v>
      </c>
      <c r="J180" s="354">
        <v>4100500</v>
      </c>
      <c r="K180" s="117" t="str">
        <f t="shared" si="5"/>
        <v>Gross Exposure is less then 30%</v>
      </c>
      <c r="M180"/>
      <c r="N180"/>
      <c r="P180" s="96"/>
    </row>
    <row r="181" spans="1:16" s="7" customFormat="1" ht="15">
      <c r="A181" s="201" t="s">
        <v>299</v>
      </c>
      <c r="B181" s="235">
        <f>'Open Int.'!K187</f>
        <v>782000</v>
      </c>
      <c r="C181" s="237">
        <f>'Open Int.'!R187</f>
        <v>70.67716</v>
      </c>
      <c r="D181" s="161">
        <f t="shared" si="4"/>
        <v>0.0672784069092687</v>
      </c>
      <c r="E181" s="243">
        <f>'Open Int.'!B187/'Open Int.'!K187</f>
        <v>1</v>
      </c>
      <c r="F181" s="228">
        <f>'Open Int.'!E187/'Open Int.'!K187</f>
        <v>0</v>
      </c>
      <c r="G181" s="244">
        <f>'Open Int.'!H187/'Open Int.'!K187</f>
        <v>0</v>
      </c>
      <c r="H181" s="247">
        <v>11623343</v>
      </c>
      <c r="I181" s="231">
        <v>2324600</v>
      </c>
      <c r="J181" s="354">
        <v>1162200</v>
      </c>
      <c r="K181" s="117" t="str">
        <f t="shared" si="5"/>
        <v>Gross Exposure is less then 30%</v>
      </c>
      <c r="M181"/>
      <c r="N181"/>
      <c r="P181" s="96"/>
    </row>
    <row r="182" spans="1:16" s="7" customFormat="1" ht="15">
      <c r="A182" s="201" t="s">
        <v>82</v>
      </c>
      <c r="B182" s="235">
        <f>'Open Int.'!K188</f>
        <v>16363200</v>
      </c>
      <c r="C182" s="237">
        <f>'Open Int.'!R188</f>
        <v>232.848336</v>
      </c>
      <c r="D182" s="161">
        <f t="shared" si="4"/>
        <v>0.36343622608419857</v>
      </c>
      <c r="E182" s="243">
        <f>'Open Int.'!B188/'Open Int.'!K188</f>
        <v>0.9869096509240246</v>
      </c>
      <c r="F182" s="228">
        <f>'Open Int.'!E188/'Open Int.'!K188</f>
        <v>0.012705338809034907</v>
      </c>
      <c r="G182" s="244">
        <f>'Open Int.'!H188/'Open Int.'!K188</f>
        <v>0.00038501026694045176</v>
      </c>
      <c r="H182" s="247">
        <v>45023580</v>
      </c>
      <c r="I182" s="231">
        <v>9002700</v>
      </c>
      <c r="J182" s="354">
        <v>4691400</v>
      </c>
      <c r="K182" s="117" t="str">
        <f t="shared" si="5"/>
        <v>Some sign of build up Gross exposure crosses 30%</v>
      </c>
      <c r="M182"/>
      <c r="N182"/>
      <c r="P182" s="96"/>
    </row>
    <row r="183" spans="1:16" s="7" customFormat="1" ht="15">
      <c r="A183" s="201" t="s">
        <v>423</v>
      </c>
      <c r="B183" s="235">
        <f>'Open Int.'!K189</f>
        <v>186200</v>
      </c>
      <c r="C183" s="237">
        <f>'Open Int.'!R189</f>
        <v>5.971434</v>
      </c>
      <c r="D183" s="161">
        <f t="shared" si="4"/>
        <v>0.007073567226544704</v>
      </c>
      <c r="E183" s="243">
        <f>'Open Int.'!B189/'Open Int.'!K189</f>
        <v>1</v>
      </c>
      <c r="F183" s="228">
        <f>'Open Int.'!E189/'Open Int.'!K189</f>
        <v>0</v>
      </c>
      <c r="G183" s="244">
        <f>'Open Int.'!H189/'Open Int.'!K189</f>
        <v>0</v>
      </c>
      <c r="H183" s="247">
        <v>26323352</v>
      </c>
      <c r="I183" s="231">
        <v>5264000</v>
      </c>
      <c r="J183" s="354">
        <v>2632000</v>
      </c>
      <c r="K183" s="117" t="str">
        <f t="shared" si="5"/>
        <v>Gross Exposure is less then 30%</v>
      </c>
      <c r="M183"/>
      <c r="N183"/>
      <c r="P183" s="96"/>
    </row>
    <row r="184" spans="1:16" s="7" customFormat="1" ht="15">
      <c r="A184" s="201" t="s">
        <v>424</v>
      </c>
      <c r="B184" s="235">
        <f>'Open Int.'!K190</f>
        <v>6285600</v>
      </c>
      <c r="C184" s="237">
        <f>'Open Int.'!R190</f>
        <v>321.791292</v>
      </c>
      <c r="D184" s="161">
        <f t="shared" si="4"/>
        <v>0.15221460554547334</v>
      </c>
      <c r="E184" s="243">
        <f>'Open Int.'!B190/'Open Int.'!K190</f>
        <v>0.9670675830469645</v>
      </c>
      <c r="F184" s="228">
        <f>'Open Int.'!E190/'Open Int.'!K190</f>
        <v>0.030355097365406643</v>
      </c>
      <c r="G184" s="244">
        <f>'Open Int.'!H190/'Open Int.'!K190</f>
        <v>0.002577319587628866</v>
      </c>
      <c r="H184" s="247">
        <v>41294329</v>
      </c>
      <c r="I184" s="231">
        <v>6524550</v>
      </c>
      <c r="J184" s="354">
        <v>3262050</v>
      </c>
      <c r="K184" s="117" t="str">
        <f t="shared" si="5"/>
        <v>Gross Exposure is less then 30%</v>
      </c>
      <c r="M184"/>
      <c r="N184"/>
      <c r="P184" s="96"/>
    </row>
    <row r="185" spans="1:16" s="7" customFormat="1" ht="15">
      <c r="A185" s="201" t="s">
        <v>153</v>
      </c>
      <c r="B185" s="235">
        <f>'Open Int.'!K191</f>
        <v>865800</v>
      </c>
      <c r="C185" s="237">
        <f>'Open Int.'!R191</f>
        <v>53.50644</v>
      </c>
      <c r="D185" s="161">
        <f t="shared" si="4"/>
        <v>0.0292023360654618</v>
      </c>
      <c r="E185" s="243">
        <f>'Open Int.'!B191/'Open Int.'!K191</f>
        <v>0.9994802494802495</v>
      </c>
      <c r="F185" s="228">
        <f>'Open Int.'!E191/'Open Int.'!K191</f>
        <v>0.0005197505197505198</v>
      </c>
      <c r="G185" s="244">
        <f>'Open Int.'!H191/'Open Int.'!K191</f>
        <v>0</v>
      </c>
      <c r="H185" s="247">
        <v>29648313</v>
      </c>
      <c r="I185" s="231">
        <v>5929650</v>
      </c>
      <c r="J185" s="354">
        <v>2964600</v>
      </c>
      <c r="K185" s="117" t="str">
        <f t="shared" si="5"/>
        <v>Gross Exposure is less then 30%</v>
      </c>
      <c r="M185"/>
      <c r="N185"/>
      <c r="P185" s="96"/>
    </row>
    <row r="186" spans="1:16" s="7" customFormat="1" ht="15">
      <c r="A186" s="201" t="s">
        <v>154</v>
      </c>
      <c r="B186" s="235">
        <f>'Open Int.'!K192</f>
        <v>6113400</v>
      </c>
      <c r="C186" s="237">
        <f>'Open Int.'!R192</f>
        <v>31.728546</v>
      </c>
      <c r="D186" s="161">
        <f t="shared" si="4"/>
        <v>0.152835</v>
      </c>
      <c r="E186" s="243">
        <f>'Open Int.'!B192/'Open Int.'!K192</f>
        <v>0.981941309255079</v>
      </c>
      <c r="F186" s="228">
        <f>'Open Int.'!E192/'Open Int.'!K192</f>
        <v>0.016930022573363433</v>
      </c>
      <c r="G186" s="244">
        <f>'Open Int.'!H192/'Open Int.'!K192</f>
        <v>0.001128668171557562</v>
      </c>
      <c r="H186" s="247">
        <v>40000000</v>
      </c>
      <c r="I186" s="231">
        <v>7997100</v>
      </c>
      <c r="J186" s="354">
        <v>7997100</v>
      </c>
      <c r="K186" s="117" t="str">
        <f t="shared" si="5"/>
        <v>Gross Exposure is less then 30%</v>
      </c>
      <c r="M186"/>
      <c r="N186"/>
      <c r="P186" s="96"/>
    </row>
    <row r="187" spans="1:16" s="7" customFormat="1" ht="15">
      <c r="A187" s="201" t="s">
        <v>300</v>
      </c>
      <c r="B187" s="235">
        <f>'Open Int.'!K193</f>
        <v>9082800</v>
      </c>
      <c r="C187" s="237">
        <f>'Open Int.'!R193</f>
        <v>122.526972</v>
      </c>
      <c r="D187" s="161">
        <f t="shared" si="4"/>
        <v>0.18883846340195481</v>
      </c>
      <c r="E187" s="243">
        <f>'Open Int.'!B193/'Open Int.'!K193</f>
        <v>0.9627427665477606</v>
      </c>
      <c r="F187" s="228">
        <f>'Open Int.'!E193/'Open Int.'!K193</f>
        <v>0.033690051525961155</v>
      </c>
      <c r="G187" s="244">
        <f>'Open Int.'!H193/'Open Int.'!K193</f>
        <v>0.0035671819262782403</v>
      </c>
      <c r="H187" s="247">
        <v>48098252</v>
      </c>
      <c r="I187" s="231">
        <v>9619200</v>
      </c>
      <c r="J187" s="354">
        <v>5259600</v>
      </c>
      <c r="K187" s="117" t="str">
        <f t="shared" si="5"/>
        <v>Gross Exposure is less then 30%</v>
      </c>
      <c r="M187"/>
      <c r="N187"/>
      <c r="P187" s="96"/>
    </row>
    <row r="188" spans="1:16" s="7" customFormat="1" ht="15">
      <c r="A188" s="201" t="s">
        <v>155</v>
      </c>
      <c r="B188" s="235">
        <f>'Open Int.'!K194</f>
        <v>1933050</v>
      </c>
      <c r="C188" s="237">
        <f>'Open Int.'!R194</f>
        <v>86.99691525</v>
      </c>
      <c r="D188" s="161">
        <f t="shared" si="4"/>
        <v>0.19284394868747798</v>
      </c>
      <c r="E188" s="243">
        <f>'Open Int.'!B194/'Open Int.'!K194</f>
        <v>0.9986420423682781</v>
      </c>
      <c r="F188" s="228">
        <f>'Open Int.'!E194/'Open Int.'!K194</f>
        <v>0.0013579576317218902</v>
      </c>
      <c r="G188" s="244">
        <f>'Open Int.'!H194/'Open Int.'!K194</f>
        <v>0</v>
      </c>
      <c r="H188" s="247">
        <v>10023908</v>
      </c>
      <c r="I188" s="231">
        <v>2004450</v>
      </c>
      <c r="J188" s="354">
        <v>1140300</v>
      </c>
      <c r="K188" s="117" t="str">
        <f t="shared" si="5"/>
        <v>Gross Exposure is less then 30%</v>
      </c>
      <c r="M188"/>
      <c r="N188"/>
      <c r="P188" s="96"/>
    </row>
    <row r="189" spans="1:16" s="7" customFormat="1" ht="15">
      <c r="A189" s="201" t="s">
        <v>38</v>
      </c>
      <c r="B189" s="235">
        <f>'Open Int.'!K195</f>
        <v>8673600</v>
      </c>
      <c r="C189" s="237">
        <f>'Open Int.'!R195</f>
        <v>413.340408</v>
      </c>
      <c r="D189" s="161">
        <f t="shared" si="4"/>
        <v>0.15753550651544884</v>
      </c>
      <c r="E189" s="243">
        <f>'Open Int.'!B195/'Open Int.'!K195</f>
        <v>0.9864416159380188</v>
      </c>
      <c r="F189" s="228">
        <f>'Open Int.'!E195/'Open Int.'!K195</f>
        <v>0.012589928057553957</v>
      </c>
      <c r="G189" s="244">
        <f>'Open Int.'!H195/'Open Int.'!K195</f>
        <v>0.0009684560044272275</v>
      </c>
      <c r="H189" s="247">
        <v>55058064</v>
      </c>
      <c r="I189" s="231">
        <v>5248200</v>
      </c>
      <c r="J189" s="354">
        <v>2623800</v>
      </c>
      <c r="K189" s="117" t="str">
        <f t="shared" si="5"/>
        <v>Gross Exposure is less then 30%</v>
      </c>
      <c r="M189"/>
      <c r="N189"/>
      <c r="P189" s="96"/>
    </row>
    <row r="190" spans="1:16" s="7" customFormat="1" ht="15">
      <c r="A190" s="201" t="s">
        <v>156</v>
      </c>
      <c r="B190" s="235">
        <f>'Open Int.'!K196</f>
        <v>677400</v>
      </c>
      <c r="C190" s="237">
        <f>'Open Int.'!R196</f>
        <v>25.747974000000003</v>
      </c>
      <c r="D190" s="161">
        <f t="shared" si="4"/>
        <v>0.12076071764739439</v>
      </c>
      <c r="E190" s="243">
        <f>'Open Int.'!B196/'Open Int.'!K196</f>
        <v>1</v>
      </c>
      <c r="F190" s="228">
        <f>'Open Int.'!E196/'Open Int.'!K196</f>
        <v>0</v>
      </c>
      <c r="G190" s="244">
        <f>'Open Int.'!H196/'Open Int.'!K196</f>
        <v>0</v>
      </c>
      <c r="H190" s="247">
        <v>5609440</v>
      </c>
      <c r="I190" s="231">
        <v>1121400</v>
      </c>
      <c r="J190" s="354">
        <v>1121400</v>
      </c>
      <c r="K190" s="117" t="str">
        <f t="shared" si="5"/>
        <v>Gross Exposure is less then 30%</v>
      </c>
      <c r="M190"/>
      <c r="N190"/>
      <c r="P190" s="96"/>
    </row>
    <row r="191" spans="1:16" s="7" customFormat="1" ht="15">
      <c r="A191" s="201" t="s">
        <v>389</v>
      </c>
      <c r="B191" s="235">
        <f>'Open Int.'!K197</f>
        <v>3457300</v>
      </c>
      <c r="C191" s="237">
        <f>'Open Int.'!R197</f>
        <v>106.9861485</v>
      </c>
      <c r="D191" s="161">
        <f t="shared" si="4"/>
        <v>0.07025193547404532</v>
      </c>
      <c r="E191" s="243">
        <f>'Open Int.'!B197/'Open Int.'!K197</f>
        <v>0.9967604778295202</v>
      </c>
      <c r="F191" s="228">
        <f>'Open Int.'!E197/'Open Int.'!K197</f>
        <v>0.003239522170479854</v>
      </c>
      <c r="G191" s="244">
        <f>'Open Int.'!H197/'Open Int.'!K197</f>
        <v>0</v>
      </c>
      <c r="H191" s="247">
        <v>49212879</v>
      </c>
      <c r="I191" s="231">
        <v>9842000</v>
      </c>
      <c r="J191" s="354">
        <v>4921000</v>
      </c>
      <c r="K191" s="117" t="str">
        <f t="shared" si="5"/>
        <v>Gross Exposure is less then 30%</v>
      </c>
      <c r="M191"/>
      <c r="N191"/>
      <c r="P191" s="96"/>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87"/>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M265" sqref="M265"/>
    </sheetView>
  </sheetViews>
  <sheetFormatPr defaultColWidth="9.140625" defaultRowHeight="12.75"/>
  <cols>
    <col min="1" max="1" width="12.140625" style="31" customWidth="1"/>
    <col min="2" max="2" width="8.8515625" style="3" customWidth="1"/>
    <col min="3" max="3" width="10.00390625" style="3" customWidth="1"/>
    <col min="4" max="4" width="8.7109375" style="114" customWidth="1"/>
    <col min="5" max="5" width="11.57421875" style="3" customWidth="1"/>
    <col min="6" max="7" width="9.421875" style="3" customWidth="1"/>
    <col min="8" max="8" width="12.421875" style="119" hidden="1" customWidth="1"/>
    <col min="9" max="9" width="10.57421875" style="6" hidden="1" customWidth="1"/>
    <col min="10" max="10" width="12.00390625" style="116" customWidth="1"/>
    <col min="11" max="11" width="0" style="3" hidden="1" customWidth="1"/>
    <col min="12" max="12" width="9.7109375" style="3" hidden="1" customWidth="1"/>
    <col min="13" max="13" width="9.140625" style="3" customWidth="1"/>
    <col min="14" max="15" width="9.140625" style="4" customWidth="1"/>
    <col min="16" max="16" width="11.57421875" style="4" bestFit="1" customWidth="1"/>
    <col min="17" max="16384" width="9.140625" style="4" customWidth="1"/>
  </cols>
  <sheetData>
    <row r="1" spans="1:13" s="68" customFormat="1" ht="19.5" customHeight="1" thickBot="1">
      <c r="A1" s="395" t="s">
        <v>234</v>
      </c>
      <c r="B1" s="396"/>
      <c r="C1" s="396"/>
      <c r="D1" s="396"/>
      <c r="E1" s="396"/>
      <c r="F1" s="396"/>
      <c r="G1" s="396"/>
      <c r="H1" s="396"/>
      <c r="I1" s="396"/>
      <c r="J1" s="426"/>
      <c r="K1" s="34"/>
      <c r="L1" s="35"/>
      <c r="M1" s="36"/>
    </row>
    <row r="2" spans="1:13" s="38" customFormat="1" ht="31.5" customHeight="1" thickBot="1">
      <c r="A2" s="430" t="s">
        <v>27</v>
      </c>
      <c r="B2" s="432" t="s">
        <v>15</v>
      </c>
      <c r="C2" s="434" t="s">
        <v>31</v>
      </c>
      <c r="D2" s="436" t="s">
        <v>72</v>
      </c>
      <c r="E2" s="437"/>
      <c r="F2" s="438"/>
      <c r="G2" s="439" t="s">
        <v>94</v>
      </c>
      <c r="H2" s="439"/>
      <c r="I2" s="439"/>
      <c r="J2" s="429"/>
      <c r="K2" s="427" t="s">
        <v>32</v>
      </c>
      <c r="L2" s="428"/>
      <c r="M2" s="429"/>
    </row>
    <row r="3" spans="1:13" s="38" customFormat="1" ht="27.75" thickBot="1">
      <c r="A3" s="431"/>
      <c r="B3" s="433"/>
      <c r="C3" s="435"/>
      <c r="D3" s="129" t="s">
        <v>73</v>
      </c>
      <c r="E3" s="99" t="s">
        <v>33</v>
      </c>
      <c r="F3" s="130" t="s">
        <v>16</v>
      </c>
      <c r="G3" s="37" t="s">
        <v>33</v>
      </c>
      <c r="H3" s="118" t="s">
        <v>92</v>
      </c>
      <c r="I3" s="39" t="s">
        <v>93</v>
      </c>
      <c r="J3" s="115" t="s">
        <v>16</v>
      </c>
      <c r="K3" s="157" t="s">
        <v>17</v>
      </c>
      <c r="L3" s="104" t="s">
        <v>18</v>
      </c>
      <c r="M3" s="105" t="s">
        <v>19</v>
      </c>
    </row>
    <row r="4" spans="1:14" s="8" customFormat="1" ht="15">
      <c r="A4" s="101" t="s">
        <v>182</v>
      </c>
      <c r="B4" s="178">
        <v>50</v>
      </c>
      <c r="C4" s="330">
        <f>Volume!J4</f>
        <v>6637.35</v>
      </c>
      <c r="D4" s="319">
        <v>708.23</v>
      </c>
      <c r="E4" s="209">
        <f>D4*B4</f>
        <v>35411.5</v>
      </c>
      <c r="F4" s="210">
        <f>D4/C4*100</f>
        <v>10.670372965114089</v>
      </c>
      <c r="G4" s="276">
        <f>(B4*C4)*H4%+E4</f>
        <v>45367.525</v>
      </c>
      <c r="H4" s="274">
        <v>3</v>
      </c>
      <c r="I4" s="212">
        <f>G4/B4</f>
        <v>907.3505</v>
      </c>
      <c r="J4" s="213">
        <f>I4/C4</f>
        <v>0.1367037296511409</v>
      </c>
      <c r="K4" s="215">
        <f>M4/16</f>
        <v>2.1006168125</v>
      </c>
      <c r="L4" s="216">
        <f>K4*SQRT(30)</f>
        <v>11.505552128808501</v>
      </c>
      <c r="M4" s="217">
        <v>33.609869</v>
      </c>
      <c r="N4" s="89"/>
    </row>
    <row r="5" spans="1:14" s="8" customFormat="1" ht="15">
      <c r="A5" s="193" t="s">
        <v>455</v>
      </c>
      <c r="B5" s="179">
        <v>50</v>
      </c>
      <c r="C5" s="284">
        <f>Volume!J5</f>
        <v>4252.2</v>
      </c>
      <c r="D5" s="318">
        <v>450.73</v>
      </c>
      <c r="E5" s="206">
        <f aca="true" t="shared" si="0" ref="E5:E69">D5*B5</f>
        <v>22536.5</v>
      </c>
      <c r="F5" s="211">
        <f aca="true" t="shared" si="1" ref="F5:F69">D5/C5*100</f>
        <v>10.599924744837967</v>
      </c>
      <c r="G5" s="277">
        <f aca="true" t="shared" si="2" ref="G5:G69">(B5*C5)*H5%+E5</f>
        <v>28914.8</v>
      </c>
      <c r="H5" s="275">
        <v>3</v>
      </c>
      <c r="I5" s="207">
        <f aca="true" t="shared" si="3" ref="I5:I69">G5/B5</f>
        <v>578.2959999999999</v>
      </c>
      <c r="J5" s="214">
        <f aca="true" t="shared" si="4" ref="J5:J69">I5/C5</f>
        <v>0.13599924744837966</v>
      </c>
      <c r="K5" s="218">
        <f>M5/16</f>
        <v>1.2875</v>
      </c>
      <c r="L5" s="208">
        <f>K5*SQRT(30)</f>
        <v>7.051927927879015</v>
      </c>
      <c r="M5" s="219">
        <v>20.6</v>
      </c>
      <c r="N5" s="89"/>
    </row>
    <row r="6" spans="1:14" s="8" customFormat="1" ht="15">
      <c r="A6" s="193" t="s">
        <v>74</v>
      </c>
      <c r="B6" s="179">
        <v>50</v>
      </c>
      <c r="C6" s="284">
        <f>Volume!J6</f>
        <v>4909.3</v>
      </c>
      <c r="D6" s="318">
        <v>515.67</v>
      </c>
      <c r="E6" s="206">
        <f t="shared" si="0"/>
        <v>25783.499999999996</v>
      </c>
      <c r="F6" s="211">
        <f t="shared" si="1"/>
        <v>10.503941498788013</v>
      </c>
      <c r="G6" s="277">
        <f t="shared" si="2"/>
        <v>33147.45</v>
      </c>
      <c r="H6" s="275">
        <v>3</v>
      </c>
      <c r="I6" s="207">
        <f t="shared" si="3"/>
        <v>662.949</v>
      </c>
      <c r="J6" s="214">
        <f t="shared" si="4"/>
        <v>0.13503941498788014</v>
      </c>
      <c r="K6" s="218">
        <f>M6/16</f>
        <v>1.7012060625</v>
      </c>
      <c r="L6" s="208">
        <f>K6*SQRT(30)</f>
        <v>9.317889353957936</v>
      </c>
      <c r="M6" s="219">
        <v>27.219297</v>
      </c>
      <c r="N6" s="89"/>
    </row>
    <row r="7" spans="1:14" s="8" customFormat="1" ht="15">
      <c r="A7" s="193" t="s">
        <v>456</v>
      </c>
      <c r="B7" s="179">
        <v>25</v>
      </c>
      <c r="C7" s="284">
        <f>Volume!J7</f>
        <v>8427.05</v>
      </c>
      <c r="D7" s="318">
        <v>897.79</v>
      </c>
      <c r="E7" s="206">
        <f t="shared" si="0"/>
        <v>22444.75</v>
      </c>
      <c r="F7" s="211">
        <f t="shared" si="1"/>
        <v>10.653668840222855</v>
      </c>
      <c r="G7" s="277">
        <f t="shared" si="2"/>
        <v>28765.0375</v>
      </c>
      <c r="H7" s="275">
        <v>3</v>
      </c>
      <c r="I7" s="207">
        <f t="shared" si="3"/>
        <v>1150.6015</v>
      </c>
      <c r="J7" s="214">
        <f t="shared" si="4"/>
        <v>0.13653668840222855</v>
      </c>
      <c r="K7" s="218">
        <f>M7/16</f>
        <v>1.363125</v>
      </c>
      <c r="L7" s="208">
        <f>K7*SQRT(30)</f>
        <v>7.466143111992295</v>
      </c>
      <c r="M7" s="219">
        <v>21.81</v>
      </c>
      <c r="N7" s="89"/>
    </row>
    <row r="8" spans="1:14" s="8" customFormat="1" ht="15">
      <c r="A8" s="193" t="s">
        <v>9</v>
      </c>
      <c r="B8" s="179">
        <v>50</v>
      </c>
      <c r="C8" s="284">
        <f>Volume!J8</f>
        <v>4345.85</v>
      </c>
      <c r="D8" s="318">
        <v>455.36</v>
      </c>
      <c r="E8" s="206">
        <f t="shared" si="0"/>
        <v>22768</v>
      </c>
      <c r="F8" s="211">
        <f t="shared" si="1"/>
        <v>10.47804227021181</v>
      </c>
      <c r="G8" s="277">
        <f t="shared" si="2"/>
        <v>29286.775</v>
      </c>
      <c r="H8" s="275">
        <v>3</v>
      </c>
      <c r="I8" s="207">
        <f t="shared" si="3"/>
        <v>585.7355</v>
      </c>
      <c r="J8" s="214">
        <f t="shared" si="4"/>
        <v>0.1347804227021181</v>
      </c>
      <c r="K8" s="218">
        <f aca="true" t="shared" si="5" ref="K8:K72">M8/16</f>
        <v>1.4623196875</v>
      </c>
      <c r="L8" s="208">
        <f aca="true" t="shared" si="6" ref="L8:L72">K8*SQRT(30)</f>
        <v>8.009454791276553</v>
      </c>
      <c r="M8" s="219">
        <v>23.397115</v>
      </c>
      <c r="N8" s="89"/>
    </row>
    <row r="9" spans="1:13" s="7" customFormat="1" ht="15">
      <c r="A9" s="193" t="s">
        <v>276</v>
      </c>
      <c r="B9" s="179">
        <v>200</v>
      </c>
      <c r="C9" s="284">
        <f>Volume!J9</f>
        <v>2896.55</v>
      </c>
      <c r="D9" s="318">
        <v>476.78</v>
      </c>
      <c r="E9" s="206">
        <f t="shared" si="0"/>
        <v>95356</v>
      </c>
      <c r="F9" s="211">
        <f t="shared" si="1"/>
        <v>16.460271702542677</v>
      </c>
      <c r="G9" s="277">
        <f t="shared" si="2"/>
        <v>124321.5</v>
      </c>
      <c r="H9" s="275">
        <v>5</v>
      </c>
      <c r="I9" s="207">
        <f t="shared" si="3"/>
        <v>621.6075</v>
      </c>
      <c r="J9" s="214">
        <f t="shared" si="4"/>
        <v>0.21460271702542677</v>
      </c>
      <c r="K9" s="218">
        <f t="shared" si="5"/>
        <v>5.406509625</v>
      </c>
      <c r="L9" s="208">
        <f t="shared" si="6"/>
        <v>29.612672789812965</v>
      </c>
      <c r="M9" s="219">
        <v>86.504154</v>
      </c>
    </row>
    <row r="10" spans="1:13" s="8" customFormat="1" ht="15">
      <c r="A10" s="193" t="s">
        <v>134</v>
      </c>
      <c r="B10" s="179">
        <v>500</v>
      </c>
      <c r="C10" s="284">
        <f>Volume!J10</f>
        <v>1079.45</v>
      </c>
      <c r="D10" s="318">
        <v>223.83</v>
      </c>
      <c r="E10" s="206">
        <f t="shared" si="0"/>
        <v>111915</v>
      </c>
      <c r="F10" s="211">
        <f t="shared" si="1"/>
        <v>20.73555977581176</v>
      </c>
      <c r="G10" s="277">
        <f t="shared" si="2"/>
        <v>138901.25</v>
      </c>
      <c r="H10" s="275">
        <v>5</v>
      </c>
      <c r="I10" s="207">
        <f t="shared" si="3"/>
        <v>277.8025</v>
      </c>
      <c r="J10" s="214">
        <f t="shared" si="4"/>
        <v>0.25735559775811756</v>
      </c>
      <c r="K10" s="218">
        <f t="shared" si="5"/>
        <v>2.754658625</v>
      </c>
      <c r="L10" s="208">
        <f t="shared" si="6"/>
        <v>15.087886671386642</v>
      </c>
      <c r="M10" s="219">
        <v>44.074538</v>
      </c>
    </row>
    <row r="11" spans="1:13" s="8" customFormat="1" ht="15">
      <c r="A11" s="193" t="s">
        <v>394</v>
      </c>
      <c r="B11" s="179">
        <v>200</v>
      </c>
      <c r="C11" s="284">
        <f>Volume!J11</f>
        <v>1388.4</v>
      </c>
      <c r="D11" s="318">
        <v>310.91</v>
      </c>
      <c r="E11" s="206">
        <f t="shared" si="0"/>
        <v>62182.00000000001</v>
      </c>
      <c r="F11" s="211">
        <f t="shared" si="1"/>
        <v>22.39340247767214</v>
      </c>
      <c r="G11" s="277">
        <f t="shared" si="2"/>
        <v>76066</v>
      </c>
      <c r="H11" s="275">
        <v>5</v>
      </c>
      <c r="I11" s="207">
        <f t="shared" si="3"/>
        <v>380.33</v>
      </c>
      <c r="J11" s="214">
        <f t="shared" si="4"/>
        <v>0.27393402477672135</v>
      </c>
      <c r="K11" s="218">
        <f t="shared" si="5"/>
        <v>2.816875</v>
      </c>
      <c r="L11" s="208">
        <f t="shared" si="6"/>
        <v>15.428659791723648</v>
      </c>
      <c r="M11" s="219">
        <v>45.07</v>
      </c>
    </row>
    <row r="12" spans="1:13" s="7" customFormat="1" ht="15">
      <c r="A12" s="193" t="s">
        <v>0</v>
      </c>
      <c r="B12" s="179">
        <v>375</v>
      </c>
      <c r="C12" s="284">
        <f>Volume!J12</f>
        <v>967.1</v>
      </c>
      <c r="D12" s="318">
        <v>204.52</v>
      </c>
      <c r="E12" s="206">
        <f t="shared" si="0"/>
        <v>76695</v>
      </c>
      <c r="F12" s="211">
        <f t="shared" si="1"/>
        <v>21.14776134836108</v>
      </c>
      <c r="G12" s="277">
        <f t="shared" si="2"/>
        <v>94828.125</v>
      </c>
      <c r="H12" s="275">
        <v>5</v>
      </c>
      <c r="I12" s="207">
        <f t="shared" si="3"/>
        <v>252.875</v>
      </c>
      <c r="J12" s="214">
        <f t="shared" si="4"/>
        <v>0.2614776134836108</v>
      </c>
      <c r="K12" s="218">
        <f t="shared" si="5"/>
        <v>2.6665694375</v>
      </c>
      <c r="L12" s="208">
        <f t="shared" si="6"/>
        <v>14.605402320726123</v>
      </c>
      <c r="M12" s="219">
        <v>42.665111</v>
      </c>
    </row>
    <row r="13" spans="1:13" s="7" customFormat="1" ht="15">
      <c r="A13" s="193" t="s">
        <v>395</v>
      </c>
      <c r="B13" s="179">
        <v>450</v>
      </c>
      <c r="C13" s="284">
        <f>Volume!J13</f>
        <v>482.5</v>
      </c>
      <c r="D13" s="318">
        <v>81.19</v>
      </c>
      <c r="E13" s="206">
        <f t="shared" si="0"/>
        <v>36535.5</v>
      </c>
      <c r="F13" s="211">
        <f t="shared" si="1"/>
        <v>16.826943005181345</v>
      </c>
      <c r="G13" s="277">
        <f t="shared" si="2"/>
        <v>47391.75</v>
      </c>
      <c r="H13" s="275">
        <v>5</v>
      </c>
      <c r="I13" s="207">
        <f t="shared" si="3"/>
        <v>105.315</v>
      </c>
      <c r="J13" s="214">
        <f t="shared" si="4"/>
        <v>0.21826943005181346</v>
      </c>
      <c r="K13" s="218">
        <f t="shared" si="5"/>
        <v>3.08875</v>
      </c>
      <c r="L13" s="208">
        <f t="shared" si="6"/>
        <v>16.917780494940818</v>
      </c>
      <c r="M13" s="219">
        <v>49.42</v>
      </c>
    </row>
    <row r="14" spans="1:13" s="7" customFormat="1" ht="15">
      <c r="A14" s="193" t="s">
        <v>396</v>
      </c>
      <c r="B14" s="179">
        <v>200</v>
      </c>
      <c r="C14" s="284">
        <f>Volume!J14</f>
        <v>1415.15</v>
      </c>
      <c r="D14" s="318">
        <v>242.43</v>
      </c>
      <c r="E14" s="206">
        <f t="shared" si="0"/>
        <v>48486</v>
      </c>
      <c r="F14" s="211">
        <f t="shared" si="1"/>
        <v>17.131046178850298</v>
      </c>
      <c r="G14" s="277">
        <f t="shared" si="2"/>
        <v>62637.5</v>
      </c>
      <c r="H14" s="275">
        <v>5</v>
      </c>
      <c r="I14" s="207">
        <f t="shared" si="3"/>
        <v>313.1875</v>
      </c>
      <c r="J14" s="214">
        <f t="shared" si="4"/>
        <v>0.22131046178850297</v>
      </c>
      <c r="K14" s="218">
        <f t="shared" si="5"/>
        <v>2.95625</v>
      </c>
      <c r="L14" s="208">
        <f t="shared" si="6"/>
        <v>16.19204810624647</v>
      </c>
      <c r="M14" s="219">
        <v>47.3</v>
      </c>
    </row>
    <row r="15" spans="1:13" s="7" customFormat="1" ht="15">
      <c r="A15" s="193" t="s">
        <v>397</v>
      </c>
      <c r="B15" s="179">
        <v>1700</v>
      </c>
      <c r="C15" s="284">
        <f>Volume!J15</f>
        <v>138.1</v>
      </c>
      <c r="D15" s="318">
        <v>23.2</v>
      </c>
      <c r="E15" s="206">
        <f t="shared" si="0"/>
        <v>39440</v>
      </c>
      <c r="F15" s="211">
        <f t="shared" si="1"/>
        <v>16.799420709630702</v>
      </c>
      <c r="G15" s="277">
        <f t="shared" si="2"/>
        <v>54019.217000000004</v>
      </c>
      <c r="H15" s="275">
        <v>6.21</v>
      </c>
      <c r="I15" s="207">
        <f t="shared" si="3"/>
        <v>31.776010000000003</v>
      </c>
      <c r="J15" s="214">
        <f t="shared" si="4"/>
        <v>0.23009420709630707</v>
      </c>
      <c r="K15" s="218">
        <f t="shared" si="5"/>
        <v>4.91875</v>
      </c>
      <c r="L15" s="208">
        <f t="shared" si="6"/>
        <v>26.94110329728536</v>
      </c>
      <c r="M15" s="219">
        <v>78.7</v>
      </c>
    </row>
    <row r="16" spans="1:13" s="7" customFormat="1" ht="15">
      <c r="A16" s="193" t="s">
        <v>135</v>
      </c>
      <c r="B16" s="179">
        <v>2450</v>
      </c>
      <c r="C16" s="284">
        <f>Volume!J16</f>
        <v>89.15</v>
      </c>
      <c r="D16" s="188">
        <v>16.74</v>
      </c>
      <c r="E16" s="206">
        <f t="shared" si="0"/>
        <v>41012.99999999999</v>
      </c>
      <c r="F16" s="211">
        <f t="shared" si="1"/>
        <v>18.777341559169937</v>
      </c>
      <c r="G16" s="277">
        <f t="shared" si="2"/>
        <v>51933.87499999999</v>
      </c>
      <c r="H16" s="275">
        <v>5</v>
      </c>
      <c r="I16" s="207">
        <f t="shared" si="3"/>
        <v>21.197499999999998</v>
      </c>
      <c r="J16" s="214">
        <f t="shared" si="4"/>
        <v>0.23777341559169934</v>
      </c>
      <c r="K16" s="218">
        <f t="shared" si="5"/>
        <v>1.6139039375</v>
      </c>
      <c r="L16" s="208">
        <f t="shared" si="6"/>
        <v>8.839715922151578</v>
      </c>
      <c r="M16" s="203">
        <v>25.822463</v>
      </c>
    </row>
    <row r="17" spans="1:13" s="8" customFormat="1" ht="15">
      <c r="A17" s="193" t="s">
        <v>174</v>
      </c>
      <c r="B17" s="179">
        <v>3350</v>
      </c>
      <c r="C17" s="284">
        <f>Volume!J17</f>
        <v>63.4</v>
      </c>
      <c r="D17" s="318">
        <v>14.53</v>
      </c>
      <c r="E17" s="206">
        <f t="shared" si="0"/>
        <v>48675.5</v>
      </c>
      <c r="F17" s="211">
        <f t="shared" si="1"/>
        <v>22.917981072555204</v>
      </c>
      <c r="G17" s="277">
        <f t="shared" si="2"/>
        <v>59295</v>
      </c>
      <c r="H17" s="275">
        <v>5</v>
      </c>
      <c r="I17" s="207">
        <f t="shared" si="3"/>
        <v>17.7</v>
      </c>
      <c r="J17" s="214">
        <f t="shared" si="4"/>
        <v>0.27917981072555204</v>
      </c>
      <c r="K17" s="218">
        <f t="shared" si="5"/>
        <v>2.2741505</v>
      </c>
      <c r="L17" s="208">
        <f t="shared" si="6"/>
        <v>12.456035280116524</v>
      </c>
      <c r="M17" s="219">
        <v>36.386408</v>
      </c>
    </row>
    <row r="18" spans="1:13" s="8" customFormat="1" ht="15">
      <c r="A18" s="201" t="s">
        <v>486</v>
      </c>
      <c r="B18" s="179">
        <v>2062</v>
      </c>
      <c r="C18" s="284">
        <f>Volume!J18</f>
        <v>128.9</v>
      </c>
      <c r="D18" s="318">
        <v>21.54</v>
      </c>
      <c r="E18" s="206">
        <f>D18*B18</f>
        <v>44415.479999999996</v>
      </c>
      <c r="F18" s="211">
        <f>D18/C18*100</f>
        <v>16.710628394103956</v>
      </c>
      <c r="G18" s="277">
        <f>(B18*C18)*H18%+E18</f>
        <v>57705.06999999999</v>
      </c>
      <c r="H18" s="275">
        <v>5</v>
      </c>
      <c r="I18" s="207">
        <f>G18/B18</f>
        <v>27.984999999999996</v>
      </c>
      <c r="J18" s="214">
        <f>I18/C18</f>
        <v>0.21710628394103954</v>
      </c>
      <c r="K18" s="218">
        <f>M18/16</f>
        <v>2.3555141875</v>
      </c>
      <c r="L18" s="208">
        <f>K18*SQRT(30)</f>
        <v>12.901682550172033</v>
      </c>
      <c r="M18" s="219">
        <v>37.688227</v>
      </c>
    </row>
    <row r="19" spans="1:13" s="8" customFormat="1" ht="15">
      <c r="A19" s="193" t="s">
        <v>277</v>
      </c>
      <c r="B19" s="179">
        <v>600</v>
      </c>
      <c r="C19" s="284">
        <f>Volume!J19</f>
        <v>374.65</v>
      </c>
      <c r="D19" s="318">
        <v>60.13</v>
      </c>
      <c r="E19" s="206">
        <f t="shared" si="0"/>
        <v>36078</v>
      </c>
      <c r="F19" s="211">
        <f t="shared" si="1"/>
        <v>16.04964633658081</v>
      </c>
      <c r="G19" s="277">
        <f t="shared" si="2"/>
        <v>47317.5</v>
      </c>
      <c r="H19" s="275">
        <v>5</v>
      </c>
      <c r="I19" s="207">
        <f t="shared" si="3"/>
        <v>78.8625</v>
      </c>
      <c r="J19" s="214">
        <f t="shared" si="4"/>
        <v>0.2104964633658081</v>
      </c>
      <c r="K19" s="218">
        <f t="shared" si="5"/>
        <v>2.3385470625</v>
      </c>
      <c r="L19" s="208">
        <f t="shared" si="6"/>
        <v>12.808749779186936</v>
      </c>
      <c r="M19" s="219">
        <v>37.416753</v>
      </c>
    </row>
    <row r="20" spans="1:13" s="7" customFormat="1" ht="15">
      <c r="A20" s="193" t="s">
        <v>75</v>
      </c>
      <c r="B20" s="179">
        <v>2300</v>
      </c>
      <c r="C20" s="284">
        <f>Volume!J20</f>
        <v>82.5</v>
      </c>
      <c r="D20" s="318">
        <v>14.71</v>
      </c>
      <c r="E20" s="206">
        <f t="shared" si="0"/>
        <v>33833</v>
      </c>
      <c r="F20" s="211">
        <f t="shared" si="1"/>
        <v>17.830303030303032</v>
      </c>
      <c r="G20" s="277">
        <f t="shared" si="2"/>
        <v>43320.5</v>
      </c>
      <c r="H20" s="275">
        <v>5</v>
      </c>
      <c r="I20" s="207">
        <f t="shared" si="3"/>
        <v>18.835</v>
      </c>
      <c r="J20" s="214">
        <f t="shared" si="4"/>
        <v>0.2283030303030303</v>
      </c>
      <c r="K20" s="218">
        <f t="shared" si="5"/>
        <v>2.9656429375</v>
      </c>
      <c r="L20" s="208">
        <f t="shared" si="6"/>
        <v>16.243495343746336</v>
      </c>
      <c r="M20" s="219">
        <v>47.450287</v>
      </c>
    </row>
    <row r="21" spans="1:13" s="7" customFormat="1" ht="15">
      <c r="A21" s="193" t="s">
        <v>398</v>
      </c>
      <c r="B21" s="179">
        <v>650</v>
      </c>
      <c r="C21" s="284">
        <f>Volume!J21</f>
        <v>256.5</v>
      </c>
      <c r="D21" s="318">
        <v>100.59</v>
      </c>
      <c r="E21" s="206">
        <f t="shared" si="0"/>
        <v>65383.5</v>
      </c>
      <c r="F21" s="211">
        <f t="shared" si="1"/>
        <v>39.21637426900585</v>
      </c>
      <c r="G21" s="277">
        <f t="shared" si="2"/>
        <v>74219.925</v>
      </c>
      <c r="H21" s="275">
        <v>5.3</v>
      </c>
      <c r="I21" s="207">
        <f t="shared" si="3"/>
        <v>114.1845</v>
      </c>
      <c r="J21" s="214">
        <f t="shared" si="4"/>
        <v>0.4451637426900585</v>
      </c>
      <c r="K21" s="218">
        <f t="shared" si="5"/>
        <v>4.66875</v>
      </c>
      <c r="L21" s="208">
        <f t="shared" si="6"/>
        <v>25.571796903522444</v>
      </c>
      <c r="M21" s="219">
        <v>74.7</v>
      </c>
    </row>
    <row r="22" spans="1:13" s="7" customFormat="1" ht="15">
      <c r="A22" s="193" t="s">
        <v>399</v>
      </c>
      <c r="B22" s="179">
        <v>400</v>
      </c>
      <c r="C22" s="284">
        <f>Volume!J22</f>
        <v>727.9</v>
      </c>
      <c r="D22" s="318">
        <v>164.91</v>
      </c>
      <c r="E22" s="206">
        <f t="shared" si="0"/>
        <v>65964</v>
      </c>
      <c r="F22" s="211">
        <f t="shared" si="1"/>
        <v>22.655584558318452</v>
      </c>
      <c r="G22" s="277">
        <f t="shared" si="2"/>
        <v>80522</v>
      </c>
      <c r="H22" s="275">
        <v>5</v>
      </c>
      <c r="I22" s="207">
        <f t="shared" si="3"/>
        <v>201.305</v>
      </c>
      <c r="J22" s="214">
        <f t="shared" si="4"/>
        <v>0.2765558455831845</v>
      </c>
      <c r="K22" s="218">
        <f t="shared" si="5"/>
        <v>3.4875</v>
      </c>
      <c r="L22" s="208">
        <f t="shared" si="6"/>
        <v>19.101824192992666</v>
      </c>
      <c r="M22" s="219">
        <v>55.8</v>
      </c>
    </row>
    <row r="23" spans="1:13" s="7" customFormat="1" ht="15">
      <c r="A23" s="193" t="s">
        <v>88</v>
      </c>
      <c r="B23" s="179">
        <v>4300</v>
      </c>
      <c r="C23" s="284">
        <f>Volume!J23</f>
        <v>45.15</v>
      </c>
      <c r="D23" s="318">
        <v>10.21</v>
      </c>
      <c r="E23" s="206">
        <f t="shared" si="0"/>
        <v>43903.00000000001</v>
      </c>
      <c r="F23" s="211">
        <f t="shared" si="1"/>
        <v>22.613510520487267</v>
      </c>
      <c r="G23" s="277">
        <f t="shared" si="2"/>
        <v>53610.25000000001</v>
      </c>
      <c r="H23" s="275">
        <v>5</v>
      </c>
      <c r="I23" s="207">
        <f t="shared" si="3"/>
        <v>12.467500000000001</v>
      </c>
      <c r="J23" s="214">
        <f t="shared" si="4"/>
        <v>0.27613510520487267</v>
      </c>
      <c r="K23" s="218">
        <f t="shared" si="5"/>
        <v>2.6470684375</v>
      </c>
      <c r="L23" s="208">
        <f t="shared" si="6"/>
        <v>14.498590944787042</v>
      </c>
      <c r="M23" s="203">
        <v>42.353095</v>
      </c>
    </row>
    <row r="24" spans="1:13" s="8" customFormat="1" ht="15">
      <c r="A24" s="193" t="s">
        <v>136</v>
      </c>
      <c r="B24" s="179">
        <v>4775</v>
      </c>
      <c r="C24" s="284">
        <f>Volume!J24</f>
        <v>36.05</v>
      </c>
      <c r="D24" s="318">
        <v>5.92</v>
      </c>
      <c r="E24" s="206">
        <f t="shared" si="0"/>
        <v>28268</v>
      </c>
      <c r="F24" s="211">
        <f t="shared" si="1"/>
        <v>16.421636615811373</v>
      </c>
      <c r="G24" s="277">
        <f t="shared" si="2"/>
        <v>36874.9375</v>
      </c>
      <c r="H24" s="275">
        <v>5</v>
      </c>
      <c r="I24" s="207">
        <f t="shared" si="3"/>
        <v>7.7225</v>
      </c>
      <c r="J24" s="214">
        <f t="shared" si="4"/>
        <v>0.21421636615811376</v>
      </c>
      <c r="K24" s="218">
        <f t="shared" si="5"/>
        <v>2.7903561875</v>
      </c>
      <c r="L24" s="208">
        <f t="shared" si="6"/>
        <v>15.28341027367865</v>
      </c>
      <c r="M24" s="219">
        <v>44.645699</v>
      </c>
    </row>
    <row r="25" spans="1:13" s="8" customFormat="1" ht="15">
      <c r="A25" s="193" t="s">
        <v>157</v>
      </c>
      <c r="B25" s="179">
        <v>350</v>
      </c>
      <c r="C25" s="284">
        <f>Volume!J25</f>
        <v>613.5</v>
      </c>
      <c r="D25" s="318">
        <v>103.1</v>
      </c>
      <c r="E25" s="206">
        <f t="shared" si="0"/>
        <v>36085</v>
      </c>
      <c r="F25" s="211">
        <f t="shared" si="1"/>
        <v>16.805215973920127</v>
      </c>
      <c r="G25" s="277">
        <f t="shared" si="2"/>
        <v>46821.25</v>
      </c>
      <c r="H25" s="275">
        <v>5</v>
      </c>
      <c r="I25" s="207">
        <f t="shared" si="3"/>
        <v>133.775</v>
      </c>
      <c r="J25" s="214">
        <f t="shared" si="4"/>
        <v>0.2180521597392013</v>
      </c>
      <c r="K25" s="218">
        <f t="shared" si="5"/>
        <v>2.38428275</v>
      </c>
      <c r="L25" s="208">
        <f t="shared" si="6"/>
        <v>13.059254456454507</v>
      </c>
      <c r="M25" s="219">
        <v>38.148524</v>
      </c>
    </row>
    <row r="26" spans="1:13" s="8" customFormat="1" ht="15">
      <c r="A26" s="193" t="s">
        <v>193</v>
      </c>
      <c r="B26" s="179">
        <v>100</v>
      </c>
      <c r="C26" s="284">
        <f>Volume!J26</f>
        <v>2286.5</v>
      </c>
      <c r="D26" s="318">
        <v>403.43</v>
      </c>
      <c r="E26" s="206">
        <f t="shared" si="0"/>
        <v>40343</v>
      </c>
      <c r="F26" s="211">
        <f t="shared" si="1"/>
        <v>17.643997375902035</v>
      </c>
      <c r="G26" s="277">
        <f t="shared" si="2"/>
        <v>52049.880000000005</v>
      </c>
      <c r="H26" s="275">
        <v>5.12</v>
      </c>
      <c r="I26" s="207">
        <f t="shared" si="3"/>
        <v>520.4988000000001</v>
      </c>
      <c r="J26" s="214">
        <f t="shared" si="4"/>
        <v>0.22763997375902037</v>
      </c>
      <c r="K26" s="218">
        <f t="shared" si="5"/>
        <v>2.262520625</v>
      </c>
      <c r="L26" s="208">
        <f t="shared" si="6"/>
        <v>12.39233583133187</v>
      </c>
      <c r="M26" s="219">
        <v>36.20033</v>
      </c>
    </row>
    <row r="27" spans="1:13" s="8" customFormat="1" ht="15">
      <c r="A27" s="193" t="s">
        <v>278</v>
      </c>
      <c r="B27" s="179">
        <v>1900</v>
      </c>
      <c r="C27" s="284">
        <f>Volume!J27</f>
        <v>151.35</v>
      </c>
      <c r="D27" s="318">
        <v>24.66</v>
      </c>
      <c r="E27" s="206">
        <f t="shared" si="0"/>
        <v>46854</v>
      </c>
      <c r="F27" s="211">
        <f t="shared" si="1"/>
        <v>16.29335976214073</v>
      </c>
      <c r="G27" s="277">
        <f t="shared" si="2"/>
        <v>61232.25</v>
      </c>
      <c r="H27" s="275">
        <v>5</v>
      </c>
      <c r="I27" s="207">
        <f t="shared" si="3"/>
        <v>32.2275</v>
      </c>
      <c r="J27" s="214">
        <f t="shared" si="4"/>
        <v>0.21293359762140734</v>
      </c>
      <c r="K27" s="218">
        <f t="shared" si="5"/>
        <v>3.857308375</v>
      </c>
      <c r="L27" s="208">
        <f t="shared" si="6"/>
        <v>21.127348082410965</v>
      </c>
      <c r="M27" s="219">
        <v>61.716934</v>
      </c>
    </row>
    <row r="28" spans="1:13" s="8" customFormat="1" ht="15">
      <c r="A28" s="193" t="s">
        <v>279</v>
      </c>
      <c r="B28" s="179">
        <v>4800</v>
      </c>
      <c r="C28" s="284">
        <f>Volume!J28</f>
        <v>66.65</v>
      </c>
      <c r="D28" s="318">
        <v>12.82</v>
      </c>
      <c r="E28" s="206">
        <f t="shared" si="0"/>
        <v>61536</v>
      </c>
      <c r="F28" s="211">
        <f t="shared" si="1"/>
        <v>19.234808702175542</v>
      </c>
      <c r="G28" s="277">
        <f t="shared" si="2"/>
        <v>77532</v>
      </c>
      <c r="H28" s="275">
        <v>5</v>
      </c>
      <c r="I28" s="207">
        <f t="shared" si="3"/>
        <v>16.1525</v>
      </c>
      <c r="J28" s="214">
        <f t="shared" si="4"/>
        <v>0.24234808702175542</v>
      </c>
      <c r="K28" s="218">
        <f t="shared" si="5"/>
        <v>2.7959531875</v>
      </c>
      <c r="L28" s="208">
        <f t="shared" si="6"/>
        <v>15.314066305222212</v>
      </c>
      <c r="M28" s="219">
        <v>44.735251</v>
      </c>
    </row>
    <row r="29" spans="1:13" s="8" customFormat="1" ht="15">
      <c r="A29" s="193" t="s">
        <v>76</v>
      </c>
      <c r="B29" s="179">
        <v>1400</v>
      </c>
      <c r="C29" s="284">
        <f>Volume!J29</f>
        <v>287.2</v>
      </c>
      <c r="D29" s="318">
        <v>50.63</v>
      </c>
      <c r="E29" s="206">
        <f t="shared" si="0"/>
        <v>70882</v>
      </c>
      <c r="F29" s="211">
        <f t="shared" si="1"/>
        <v>17.62883008356546</v>
      </c>
      <c r="G29" s="277">
        <f t="shared" si="2"/>
        <v>90986</v>
      </c>
      <c r="H29" s="275">
        <v>5</v>
      </c>
      <c r="I29" s="207">
        <f t="shared" si="3"/>
        <v>64.99</v>
      </c>
      <c r="J29" s="214">
        <f t="shared" si="4"/>
        <v>0.2262883008356546</v>
      </c>
      <c r="K29" s="218">
        <f t="shared" si="5"/>
        <v>3.4516355</v>
      </c>
      <c r="L29" s="208">
        <f t="shared" si="6"/>
        <v>18.90538623635623</v>
      </c>
      <c r="M29" s="219">
        <v>55.226168</v>
      </c>
    </row>
    <row r="30" spans="1:13" s="8" customFormat="1" ht="15">
      <c r="A30" s="193" t="s">
        <v>77</v>
      </c>
      <c r="B30" s="179">
        <v>1900</v>
      </c>
      <c r="C30" s="284">
        <f>Volume!J30</f>
        <v>239.4</v>
      </c>
      <c r="D30" s="318">
        <v>46.33</v>
      </c>
      <c r="E30" s="206">
        <f t="shared" si="0"/>
        <v>88027</v>
      </c>
      <c r="F30" s="211">
        <f t="shared" si="1"/>
        <v>19.352548036758563</v>
      </c>
      <c r="G30" s="277">
        <f t="shared" si="2"/>
        <v>110770</v>
      </c>
      <c r="H30" s="275">
        <v>5</v>
      </c>
      <c r="I30" s="207">
        <f t="shared" si="3"/>
        <v>58.3</v>
      </c>
      <c r="J30" s="214">
        <f t="shared" si="4"/>
        <v>0.24352548036758562</v>
      </c>
      <c r="K30" s="218">
        <f t="shared" si="5"/>
        <v>4.030830625</v>
      </c>
      <c r="L30" s="208">
        <f t="shared" si="6"/>
        <v>22.07776858795147</v>
      </c>
      <c r="M30" s="219">
        <v>64.49329</v>
      </c>
    </row>
    <row r="31" spans="1:13" s="7" customFormat="1" ht="15">
      <c r="A31" s="193" t="s">
        <v>280</v>
      </c>
      <c r="B31" s="179">
        <v>1050</v>
      </c>
      <c r="C31" s="284">
        <f>Volume!J31</f>
        <v>157.4</v>
      </c>
      <c r="D31" s="318">
        <v>25.92</v>
      </c>
      <c r="E31" s="206">
        <f t="shared" si="0"/>
        <v>27216</v>
      </c>
      <c r="F31" s="211">
        <f t="shared" si="1"/>
        <v>16.467598475222363</v>
      </c>
      <c r="G31" s="277">
        <f t="shared" si="2"/>
        <v>35479.5</v>
      </c>
      <c r="H31" s="275">
        <v>5</v>
      </c>
      <c r="I31" s="207">
        <f t="shared" si="3"/>
        <v>33.79</v>
      </c>
      <c r="J31" s="214">
        <f t="shared" si="4"/>
        <v>0.21467598475222363</v>
      </c>
      <c r="K31" s="218">
        <f t="shared" si="5"/>
        <v>2.9283209375</v>
      </c>
      <c r="L31" s="208">
        <f t="shared" si="6"/>
        <v>16.039074330834257</v>
      </c>
      <c r="M31" s="203">
        <v>46.853135</v>
      </c>
    </row>
    <row r="32" spans="1:13" s="7" customFormat="1" ht="15">
      <c r="A32" s="193" t="s">
        <v>34</v>
      </c>
      <c r="B32" s="179">
        <v>275</v>
      </c>
      <c r="C32" s="284">
        <f>Volume!J32</f>
        <v>1635.1</v>
      </c>
      <c r="D32" s="318">
        <v>278.86</v>
      </c>
      <c r="E32" s="206">
        <f t="shared" si="0"/>
        <v>76686.5</v>
      </c>
      <c r="F32" s="211">
        <f t="shared" si="1"/>
        <v>17.05461439667299</v>
      </c>
      <c r="G32" s="277">
        <f t="shared" si="2"/>
        <v>99169.125</v>
      </c>
      <c r="H32" s="275">
        <v>5</v>
      </c>
      <c r="I32" s="207">
        <f t="shared" si="3"/>
        <v>360.615</v>
      </c>
      <c r="J32" s="214">
        <f t="shared" si="4"/>
        <v>0.2205461439667299</v>
      </c>
      <c r="K32" s="218">
        <f t="shared" si="5"/>
        <v>2.98494325</v>
      </c>
      <c r="L32" s="208">
        <f t="shared" si="6"/>
        <v>16.349207508977827</v>
      </c>
      <c r="M32" s="203">
        <v>47.759092</v>
      </c>
    </row>
    <row r="33" spans="1:13" s="8" customFormat="1" ht="15">
      <c r="A33" s="193" t="s">
        <v>281</v>
      </c>
      <c r="B33" s="179">
        <v>250</v>
      </c>
      <c r="C33" s="284">
        <f>Volume!J33</f>
        <v>1215.15</v>
      </c>
      <c r="D33" s="318">
        <v>214.47</v>
      </c>
      <c r="E33" s="206">
        <f t="shared" si="0"/>
        <v>53617.5</v>
      </c>
      <c r="F33" s="211">
        <f t="shared" si="1"/>
        <v>17.64967287989137</v>
      </c>
      <c r="G33" s="277">
        <f t="shared" si="2"/>
        <v>68806.875</v>
      </c>
      <c r="H33" s="275">
        <v>5</v>
      </c>
      <c r="I33" s="207">
        <f t="shared" si="3"/>
        <v>275.2275</v>
      </c>
      <c r="J33" s="214">
        <f t="shared" si="4"/>
        <v>0.22649672879891372</v>
      </c>
      <c r="K33" s="218">
        <f t="shared" si="5"/>
        <v>3.0054939375</v>
      </c>
      <c r="L33" s="208">
        <f t="shared" si="6"/>
        <v>16.461768260137717</v>
      </c>
      <c r="M33" s="219">
        <v>48.087903</v>
      </c>
    </row>
    <row r="34" spans="1:13" s="8" customFormat="1" ht="15">
      <c r="A34" s="193" t="s">
        <v>137</v>
      </c>
      <c r="B34" s="179">
        <v>1000</v>
      </c>
      <c r="C34" s="284">
        <f>Volume!J34</f>
        <v>274.65</v>
      </c>
      <c r="D34" s="318">
        <v>45.32</v>
      </c>
      <c r="E34" s="206">
        <f t="shared" si="0"/>
        <v>45320</v>
      </c>
      <c r="F34" s="211">
        <f t="shared" si="1"/>
        <v>16.50100127434917</v>
      </c>
      <c r="G34" s="277">
        <f t="shared" si="2"/>
        <v>59052.5</v>
      </c>
      <c r="H34" s="275">
        <v>5</v>
      </c>
      <c r="I34" s="207">
        <f t="shared" si="3"/>
        <v>59.0525</v>
      </c>
      <c r="J34" s="214">
        <f t="shared" si="4"/>
        <v>0.21501001274349174</v>
      </c>
      <c r="K34" s="218">
        <f t="shared" si="5"/>
        <v>2.5117254375</v>
      </c>
      <c r="L34" s="208">
        <f t="shared" si="6"/>
        <v>13.757286803782822</v>
      </c>
      <c r="M34" s="219">
        <v>40.187607</v>
      </c>
    </row>
    <row r="35" spans="1:13" s="8" customFormat="1" ht="15">
      <c r="A35" s="193" t="s">
        <v>230</v>
      </c>
      <c r="B35" s="179">
        <v>500</v>
      </c>
      <c r="C35" s="284">
        <f>Volume!J35</f>
        <v>862.9</v>
      </c>
      <c r="D35" s="318">
        <v>141.68</v>
      </c>
      <c r="E35" s="206">
        <f t="shared" si="0"/>
        <v>70840</v>
      </c>
      <c r="F35" s="211">
        <f t="shared" si="1"/>
        <v>16.419052033839378</v>
      </c>
      <c r="G35" s="277">
        <f t="shared" si="2"/>
        <v>92412.5</v>
      </c>
      <c r="H35" s="275">
        <v>5</v>
      </c>
      <c r="I35" s="207">
        <f t="shared" si="3"/>
        <v>184.825</v>
      </c>
      <c r="J35" s="214">
        <f t="shared" si="4"/>
        <v>0.21419052033839378</v>
      </c>
      <c r="K35" s="218">
        <f t="shared" si="5"/>
        <v>1.9979265625</v>
      </c>
      <c r="L35" s="208">
        <f t="shared" si="6"/>
        <v>10.943094465200051</v>
      </c>
      <c r="M35" s="219">
        <v>31.966825</v>
      </c>
    </row>
    <row r="36" spans="1:13" s="8" customFormat="1" ht="15">
      <c r="A36" s="193" t="s">
        <v>1</v>
      </c>
      <c r="B36" s="179">
        <v>300</v>
      </c>
      <c r="C36" s="284">
        <f>Volume!J36</f>
        <v>1666.15</v>
      </c>
      <c r="D36" s="318">
        <v>338.43</v>
      </c>
      <c r="E36" s="206">
        <f t="shared" si="0"/>
        <v>101529</v>
      </c>
      <c r="F36" s="211">
        <f t="shared" si="1"/>
        <v>20.3120967499925</v>
      </c>
      <c r="G36" s="277">
        <f t="shared" si="2"/>
        <v>126521.25</v>
      </c>
      <c r="H36" s="275">
        <v>5</v>
      </c>
      <c r="I36" s="207">
        <f t="shared" si="3"/>
        <v>421.7375</v>
      </c>
      <c r="J36" s="214">
        <f t="shared" si="4"/>
        <v>0.25312096749992496</v>
      </c>
      <c r="K36" s="218">
        <f t="shared" si="5"/>
        <v>1.931505625</v>
      </c>
      <c r="L36" s="208">
        <f t="shared" si="6"/>
        <v>10.579292007606144</v>
      </c>
      <c r="M36" s="219">
        <v>30.90409</v>
      </c>
    </row>
    <row r="37" spans="1:13" s="8" customFormat="1" ht="15">
      <c r="A37" s="193" t="s">
        <v>158</v>
      </c>
      <c r="B37" s="179">
        <v>1900</v>
      </c>
      <c r="C37" s="284">
        <f>Volume!J37</f>
        <v>131.85</v>
      </c>
      <c r="D37" s="318">
        <v>23.28</v>
      </c>
      <c r="E37" s="206">
        <f t="shared" si="0"/>
        <v>44232</v>
      </c>
      <c r="F37" s="211">
        <f t="shared" si="1"/>
        <v>17.65642775881684</v>
      </c>
      <c r="G37" s="277">
        <f t="shared" si="2"/>
        <v>56883.0075</v>
      </c>
      <c r="H37" s="275">
        <v>5.05</v>
      </c>
      <c r="I37" s="207">
        <f t="shared" si="3"/>
        <v>29.938425</v>
      </c>
      <c r="J37" s="214">
        <f t="shared" si="4"/>
        <v>0.22706427758816838</v>
      </c>
      <c r="K37" s="218">
        <f t="shared" si="5"/>
        <v>2.1079460625</v>
      </c>
      <c r="L37" s="208">
        <f t="shared" si="6"/>
        <v>11.545696084354446</v>
      </c>
      <c r="M37" s="219">
        <v>33.727137</v>
      </c>
    </row>
    <row r="38" spans="1:13" s="8" customFormat="1" ht="15">
      <c r="A38" s="193" t="s">
        <v>400</v>
      </c>
      <c r="B38" s="179">
        <v>4950</v>
      </c>
      <c r="C38" s="284">
        <f>Volume!J38</f>
        <v>33.5</v>
      </c>
      <c r="D38" s="318">
        <v>6.16</v>
      </c>
      <c r="E38" s="206">
        <f t="shared" si="0"/>
        <v>30492</v>
      </c>
      <c r="F38" s="211">
        <f t="shared" si="1"/>
        <v>18.388059701492537</v>
      </c>
      <c r="G38" s="277">
        <f t="shared" si="2"/>
        <v>39098.317500000005</v>
      </c>
      <c r="H38" s="275">
        <v>5.19</v>
      </c>
      <c r="I38" s="207">
        <f t="shared" si="3"/>
        <v>7.898650000000001</v>
      </c>
      <c r="J38" s="214">
        <f t="shared" si="4"/>
        <v>0.2357805970149254</v>
      </c>
      <c r="K38" s="218">
        <f t="shared" si="5"/>
        <v>4.465625</v>
      </c>
      <c r="L38" s="208">
        <f t="shared" si="6"/>
        <v>24.459235458590076</v>
      </c>
      <c r="M38" s="219">
        <v>71.45</v>
      </c>
    </row>
    <row r="39" spans="1:13" s="8" customFormat="1" ht="15">
      <c r="A39" s="193" t="s">
        <v>401</v>
      </c>
      <c r="B39" s="179">
        <v>850</v>
      </c>
      <c r="C39" s="284">
        <f>Volume!J39</f>
        <v>255.45</v>
      </c>
      <c r="D39" s="318">
        <v>63.11</v>
      </c>
      <c r="E39" s="206">
        <f t="shared" si="0"/>
        <v>53643.5</v>
      </c>
      <c r="F39" s="211">
        <f t="shared" si="1"/>
        <v>24.70542180465845</v>
      </c>
      <c r="G39" s="277">
        <f t="shared" si="2"/>
        <v>64500.125</v>
      </c>
      <c r="H39" s="275">
        <v>5</v>
      </c>
      <c r="I39" s="207">
        <f t="shared" si="3"/>
        <v>75.8825</v>
      </c>
      <c r="J39" s="214">
        <f t="shared" si="4"/>
        <v>0.29705421804658444</v>
      </c>
      <c r="K39" s="218">
        <f t="shared" si="5"/>
        <v>3.028125</v>
      </c>
      <c r="L39" s="208">
        <f t="shared" si="6"/>
        <v>16.585723694453314</v>
      </c>
      <c r="M39" s="219">
        <v>48.45</v>
      </c>
    </row>
    <row r="40" spans="1:13" s="8" customFormat="1" ht="15">
      <c r="A40" s="193" t="s">
        <v>282</v>
      </c>
      <c r="B40" s="179">
        <v>300</v>
      </c>
      <c r="C40" s="284">
        <f>Volume!J40</f>
        <v>564.4</v>
      </c>
      <c r="D40" s="318">
        <v>112.32</v>
      </c>
      <c r="E40" s="206">
        <f t="shared" si="0"/>
        <v>33696</v>
      </c>
      <c r="F40" s="211">
        <f t="shared" si="1"/>
        <v>19.900779588944012</v>
      </c>
      <c r="G40" s="277">
        <f t="shared" si="2"/>
        <v>42162</v>
      </c>
      <c r="H40" s="275">
        <v>5</v>
      </c>
      <c r="I40" s="207">
        <f t="shared" si="3"/>
        <v>140.54</v>
      </c>
      <c r="J40" s="214">
        <f t="shared" si="4"/>
        <v>0.2490077958894401</v>
      </c>
      <c r="K40" s="218">
        <f t="shared" si="5"/>
        <v>3.85269975</v>
      </c>
      <c r="L40" s="208">
        <f t="shared" si="6"/>
        <v>21.102105603695144</v>
      </c>
      <c r="M40" s="219">
        <v>61.643196</v>
      </c>
    </row>
    <row r="41" spans="1:13" s="8" customFormat="1" ht="15">
      <c r="A41" s="193" t="s">
        <v>159</v>
      </c>
      <c r="B41" s="179">
        <v>4500</v>
      </c>
      <c r="C41" s="284">
        <f>Volume!J41</f>
        <v>51</v>
      </c>
      <c r="D41" s="318">
        <v>10.13</v>
      </c>
      <c r="E41" s="206">
        <f t="shared" si="0"/>
        <v>45585</v>
      </c>
      <c r="F41" s="211">
        <f t="shared" si="1"/>
        <v>19.862745098039216</v>
      </c>
      <c r="G41" s="277">
        <f t="shared" si="2"/>
        <v>57060</v>
      </c>
      <c r="H41" s="275">
        <v>5</v>
      </c>
      <c r="I41" s="207">
        <f t="shared" si="3"/>
        <v>12.68</v>
      </c>
      <c r="J41" s="214">
        <f t="shared" si="4"/>
        <v>0.24862745098039216</v>
      </c>
      <c r="K41" s="218">
        <f t="shared" si="5"/>
        <v>2.803160125</v>
      </c>
      <c r="L41" s="208">
        <f t="shared" si="6"/>
        <v>15.35354032761501</v>
      </c>
      <c r="M41" s="219">
        <v>44.850562</v>
      </c>
    </row>
    <row r="42" spans="1:13" s="8" customFormat="1" ht="15">
      <c r="A42" s="193" t="s">
        <v>2</v>
      </c>
      <c r="B42" s="179">
        <v>1100</v>
      </c>
      <c r="C42" s="284">
        <f>Volume!J42</f>
        <v>307.8</v>
      </c>
      <c r="D42" s="318">
        <v>50.64</v>
      </c>
      <c r="E42" s="206">
        <f t="shared" si="0"/>
        <v>55704</v>
      </c>
      <c r="F42" s="211">
        <f t="shared" si="1"/>
        <v>16.45224171539961</v>
      </c>
      <c r="G42" s="277">
        <f t="shared" si="2"/>
        <v>72633</v>
      </c>
      <c r="H42" s="275">
        <v>5</v>
      </c>
      <c r="I42" s="207">
        <f t="shared" si="3"/>
        <v>66.03</v>
      </c>
      <c r="J42" s="214">
        <f t="shared" si="4"/>
        <v>0.2145224171539961</v>
      </c>
      <c r="K42" s="218">
        <f t="shared" si="5"/>
        <v>2.023759375</v>
      </c>
      <c r="L42" s="208">
        <f t="shared" si="6"/>
        <v>11.084586606500565</v>
      </c>
      <c r="M42" s="219">
        <v>32.38015</v>
      </c>
    </row>
    <row r="43" spans="1:13" s="8" customFormat="1" ht="15">
      <c r="A43" s="193" t="s">
        <v>402</v>
      </c>
      <c r="B43" s="179">
        <v>1150</v>
      </c>
      <c r="C43" s="284">
        <f>Volume!J43</f>
        <v>198</v>
      </c>
      <c r="D43" s="318">
        <v>47.8</v>
      </c>
      <c r="E43" s="206">
        <f t="shared" si="0"/>
        <v>54970</v>
      </c>
      <c r="F43" s="211">
        <f t="shared" si="1"/>
        <v>24.14141414141414</v>
      </c>
      <c r="G43" s="277">
        <f t="shared" si="2"/>
        <v>67880.59</v>
      </c>
      <c r="H43" s="275">
        <v>5.67</v>
      </c>
      <c r="I43" s="207">
        <f t="shared" si="3"/>
        <v>59.026599999999995</v>
      </c>
      <c r="J43" s="214">
        <f t="shared" si="4"/>
        <v>0.2981141414141414</v>
      </c>
      <c r="K43" s="218">
        <f t="shared" si="5"/>
        <v>3.5625</v>
      </c>
      <c r="L43" s="208">
        <f t="shared" si="6"/>
        <v>19.51261611112154</v>
      </c>
      <c r="M43" s="219">
        <v>57</v>
      </c>
    </row>
    <row r="44" spans="1:13" s="8" customFormat="1" ht="15">
      <c r="A44" s="193" t="s">
        <v>386</v>
      </c>
      <c r="B44" s="179">
        <v>2500</v>
      </c>
      <c r="C44" s="284">
        <f>Volume!J44</f>
        <v>141.45</v>
      </c>
      <c r="D44" s="318">
        <v>23.54</v>
      </c>
      <c r="E44" s="206">
        <f t="shared" si="0"/>
        <v>58850</v>
      </c>
      <c r="F44" s="211">
        <f t="shared" si="1"/>
        <v>16.64192294096854</v>
      </c>
      <c r="G44" s="277">
        <f t="shared" si="2"/>
        <v>76531.25</v>
      </c>
      <c r="H44" s="275">
        <v>5</v>
      </c>
      <c r="I44" s="207">
        <f t="shared" si="3"/>
        <v>30.6125</v>
      </c>
      <c r="J44" s="214">
        <f t="shared" si="4"/>
        <v>0.21641922940968542</v>
      </c>
      <c r="K44" s="218">
        <f t="shared" si="5"/>
        <v>1.8096494375</v>
      </c>
      <c r="L44" s="208">
        <f t="shared" si="6"/>
        <v>9.911858180952853</v>
      </c>
      <c r="M44" s="219">
        <v>28.954391</v>
      </c>
    </row>
    <row r="45" spans="1:13" s="8" customFormat="1" ht="15">
      <c r="A45" s="193" t="s">
        <v>78</v>
      </c>
      <c r="B45" s="179">
        <v>1600</v>
      </c>
      <c r="C45" s="284">
        <f>Volume!J45</f>
        <v>249.15</v>
      </c>
      <c r="D45" s="318">
        <v>50.79</v>
      </c>
      <c r="E45" s="206">
        <f t="shared" si="0"/>
        <v>81264</v>
      </c>
      <c r="F45" s="211">
        <f t="shared" si="1"/>
        <v>20.385310054184224</v>
      </c>
      <c r="G45" s="277">
        <f t="shared" si="2"/>
        <v>101196</v>
      </c>
      <c r="H45" s="275">
        <v>5</v>
      </c>
      <c r="I45" s="207">
        <f t="shared" si="3"/>
        <v>63.2475</v>
      </c>
      <c r="J45" s="214">
        <f t="shared" si="4"/>
        <v>0.2538531005418423</v>
      </c>
      <c r="K45" s="218">
        <f t="shared" si="5"/>
        <v>3.51753775</v>
      </c>
      <c r="L45" s="208">
        <f t="shared" si="6"/>
        <v>19.266347725509675</v>
      </c>
      <c r="M45" s="219">
        <v>56.280604</v>
      </c>
    </row>
    <row r="46" spans="1:13" s="8" customFormat="1" ht="15">
      <c r="A46" s="193" t="s">
        <v>138</v>
      </c>
      <c r="B46" s="179">
        <v>425</v>
      </c>
      <c r="C46" s="284">
        <f>Volume!J46</f>
        <v>700.15</v>
      </c>
      <c r="D46" s="318">
        <v>152.79</v>
      </c>
      <c r="E46" s="206">
        <f t="shared" si="0"/>
        <v>64935.75</v>
      </c>
      <c r="F46" s="211">
        <f t="shared" si="1"/>
        <v>21.822466614296935</v>
      </c>
      <c r="G46" s="277">
        <f t="shared" si="2"/>
        <v>79813.9375</v>
      </c>
      <c r="H46" s="275">
        <v>5</v>
      </c>
      <c r="I46" s="207">
        <f t="shared" si="3"/>
        <v>187.7975</v>
      </c>
      <c r="J46" s="214">
        <f t="shared" si="4"/>
        <v>0.2682246661429694</v>
      </c>
      <c r="K46" s="218">
        <f t="shared" si="5"/>
        <v>3.678509</v>
      </c>
      <c r="L46" s="208">
        <f t="shared" si="6"/>
        <v>20.14802357285771</v>
      </c>
      <c r="M46" s="219">
        <v>58.856144</v>
      </c>
    </row>
    <row r="47" spans="1:13" s="8" customFormat="1" ht="15">
      <c r="A47" s="193" t="s">
        <v>160</v>
      </c>
      <c r="B47" s="179">
        <v>550</v>
      </c>
      <c r="C47" s="284">
        <f>Volume!J47</f>
        <v>447.3</v>
      </c>
      <c r="D47" s="318">
        <v>95.98</v>
      </c>
      <c r="E47" s="206">
        <f t="shared" si="0"/>
        <v>52789</v>
      </c>
      <c r="F47" s="211">
        <f t="shared" si="1"/>
        <v>21.457634697071317</v>
      </c>
      <c r="G47" s="277">
        <f t="shared" si="2"/>
        <v>65089.75</v>
      </c>
      <c r="H47" s="275">
        <v>5</v>
      </c>
      <c r="I47" s="207">
        <f t="shared" si="3"/>
        <v>118.345</v>
      </c>
      <c r="J47" s="214">
        <f t="shared" si="4"/>
        <v>0.26457634697071314</v>
      </c>
      <c r="K47" s="218">
        <f t="shared" si="5"/>
        <v>2.7257803125</v>
      </c>
      <c r="L47" s="208">
        <f t="shared" si="6"/>
        <v>14.92971363959731</v>
      </c>
      <c r="M47" s="219">
        <v>43.612485</v>
      </c>
    </row>
    <row r="48" spans="1:13" s="8" customFormat="1" ht="15">
      <c r="A48" s="193" t="s">
        <v>161</v>
      </c>
      <c r="B48" s="179">
        <v>6900</v>
      </c>
      <c r="C48" s="284">
        <f>Volume!J48</f>
        <v>33.85</v>
      </c>
      <c r="D48" s="318">
        <v>5.62</v>
      </c>
      <c r="E48" s="206">
        <f t="shared" si="0"/>
        <v>38778</v>
      </c>
      <c r="F48" s="211">
        <f t="shared" si="1"/>
        <v>16.602658788774</v>
      </c>
      <c r="G48" s="277">
        <f t="shared" si="2"/>
        <v>50456.25</v>
      </c>
      <c r="H48" s="275">
        <v>5</v>
      </c>
      <c r="I48" s="207">
        <f t="shared" si="3"/>
        <v>7.3125</v>
      </c>
      <c r="J48" s="214">
        <f t="shared" si="4"/>
        <v>0.21602658788774</v>
      </c>
      <c r="K48" s="218">
        <f t="shared" si="5"/>
        <v>2.302460875</v>
      </c>
      <c r="L48" s="208">
        <f t="shared" si="6"/>
        <v>12.611097590105826</v>
      </c>
      <c r="M48" s="219">
        <v>36.839374</v>
      </c>
    </row>
    <row r="49" spans="1:13" s="8" customFormat="1" ht="15">
      <c r="A49" s="193" t="s">
        <v>387</v>
      </c>
      <c r="B49" s="179">
        <v>1800</v>
      </c>
      <c r="C49" s="284">
        <f>Volume!J49</f>
        <v>273.55</v>
      </c>
      <c r="D49" s="318">
        <v>55.73</v>
      </c>
      <c r="E49" s="206">
        <f t="shared" si="0"/>
        <v>100314</v>
      </c>
      <c r="F49" s="211">
        <f t="shared" si="1"/>
        <v>20.372875159934196</v>
      </c>
      <c r="G49" s="277">
        <f t="shared" si="2"/>
        <v>124933.5</v>
      </c>
      <c r="H49" s="275">
        <v>5</v>
      </c>
      <c r="I49" s="207">
        <f t="shared" si="3"/>
        <v>69.4075</v>
      </c>
      <c r="J49" s="214">
        <f t="shared" si="4"/>
        <v>0.253728751599342</v>
      </c>
      <c r="K49" s="218">
        <f t="shared" si="5"/>
        <v>2.734375</v>
      </c>
      <c r="L49" s="208">
        <f t="shared" si="6"/>
        <v>14.976788681781887</v>
      </c>
      <c r="M49" s="219">
        <v>43.75</v>
      </c>
    </row>
    <row r="50" spans="1:13" s="8" customFormat="1" ht="15">
      <c r="A50" s="193" t="s">
        <v>3</v>
      </c>
      <c r="B50" s="179">
        <v>1250</v>
      </c>
      <c r="C50" s="284">
        <f>Volume!J50</f>
        <v>185.45</v>
      </c>
      <c r="D50" s="318">
        <v>30.12</v>
      </c>
      <c r="E50" s="206">
        <f t="shared" si="0"/>
        <v>37650</v>
      </c>
      <c r="F50" s="211">
        <f t="shared" si="1"/>
        <v>16.241574548395796</v>
      </c>
      <c r="G50" s="277">
        <f t="shared" si="2"/>
        <v>49240.625</v>
      </c>
      <c r="H50" s="275">
        <v>5</v>
      </c>
      <c r="I50" s="207">
        <f t="shared" si="3"/>
        <v>39.3925</v>
      </c>
      <c r="J50" s="214">
        <f t="shared" si="4"/>
        <v>0.21241574548395795</v>
      </c>
      <c r="K50" s="218">
        <f t="shared" si="5"/>
        <v>1.9413674375</v>
      </c>
      <c r="L50" s="208">
        <f t="shared" si="6"/>
        <v>10.633307379247508</v>
      </c>
      <c r="M50" s="219">
        <v>31.061879</v>
      </c>
    </row>
    <row r="51" spans="1:13" s="8" customFormat="1" ht="15">
      <c r="A51" s="193" t="s">
        <v>216</v>
      </c>
      <c r="B51" s="179">
        <v>1050</v>
      </c>
      <c r="C51" s="284">
        <f>Volume!J51</f>
        <v>393.5</v>
      </c>
      <c r="D51" s="318">
        <v>67.29</v>
      </c>
      <c r="E51" s="206">
        <f t="shared" si="0"/>
        <v>70654.5</v>
      </c>
      <c r="F51" s="211">
        <f t="shared" si="1"/>
        <v>17.10038119440915</v>
      </c>
      <c r="G51" s="277">
        <f t="shared" si="2"/>
        <v>91313.25</v>
      </c>
      <c r="H51" s="275">
        <v>5</v>
      </c>
      <c r="I51" s="207">
        <f t="shared" si="3"/>
        <v>86.965</v>
      </c>
      <c r="J51" s="214">
        <f t="shared" si="4"/>
        <v>0.2210038119440915</v>
      </c>
      <c r="K51" s="218">
        <f t="shared" si="5"/>
        <v>2.2033485625</v>
      </c>
      <c r="L51" s="208">
        <f t="shared" si="6"/>
        <v>12.068237097278313</v>
      </c>
      <c r="M51" s="219">
        <v>35.253577</v>
      </c>
    </row>
    <row r="52" spans="1:13" s="8" customFormat="1" ht="15">
      <c r="A52" s="193" t="s">
        <v>162</v>
      </c>
      <c r="B52" s="179">
        <v>1200</v>
      </c>
      <c r="C52" s="284">
        <f>Volume!J52</f>
        <v>353.2</v>
      </c>
      <c r="D52" s="318">
        <v>60.96</v>
      </c>
      <c r="E52" s="206">
        <f t="shared" si="0"/>
        <v>73152</v>
      </c>
      <c r="F52" s="211">
        <f t="shared" si="1"/>
        <v>17.25934314835787</v>
      </c>
      <c r="G52" s="277">
        <f t="shared" si="2"/>
        <v>94344</v>
      </c>
      <c r="H52" s="275">
        <v>5</v>
      </c>
      <c r="I52" s="207">
        <f t="shared" si="3"/>
        <v>78.62</v>
      </c>
      <c r="J52" s="214">
        <f t="shared" si="4"/>
        <v>0.22259343148357874</v>
      </c>
      <c r="K52" s="218">
        <f t="shared" si="5"/>
        <v>3.3854694375</v>
      </c>
      <c r="L52" s="208">
        <f t="shared" si="6"/>
        <v>18.54297978663076</v>
      </c>
      <c r="M52" s="219">
        <v>54.167511</v>
      </c>
    </row>
    <row r="53" spans="1:13" s="8" customFormat="1" ht="15">
      <c r="A53" s="193" t="s">
        <v>283</v>
      </c>
      <c r="B53" s="179">
        <v>1000</v>
      </c>
      <c r="C53" s="284">
        <f>Volume!J53</f>
        <v>274</v>
      </c>
      <c r="D53" s="318">
        <v>54.91</v>
      </c>
      <c r="E53" s="206">
        <f t="shared" si="0"/>
        <v>54910</v>
      </c>
      <c r="F53" s="211">
        <f t="shared" si="1"/>
        <v>20.04014598540146</v>
      </c>
      <c r="G53" s="277">
        <f t="shared" si="2"/>
        <v>68610</v>
      </c>
      <c r="H53" s="275">
        <v>5</v>
      </c>
      <c r="I53" s="207">
        <f t="shared" si="3"/>
        <v>68.61</v>
      </c>
      <c r="J53" s="214">
        <f t="shared" si="4"/>
        <v>0.2504014598540146</v>
      </c>
      <c r="K53" s="218">
        <f t="shared" si="5"/>
        <v>3.8871326875</v>
      </c>
      <c r="L53" s="208">
        <f t="shared" si="6"/>
        <v>21.290702569594295</v>
      </c>
      <c r="M53" s="219">
        <v>62.194123</v>
      </c>
    </row>
    <row r="54" spans="1:13" s="8" customFormat="1" ht="15">
      <c r="A54" s="193" t="s">
        <v>183</v>
      </c>
      <c r="B54" s="179">
        <v>950</v>
      </c>
      <c r="C54" s="284">
        <f>Volume!J54</f>
        <v>378.95</v>
      </c>
      <c r="D54" s="318">
        <v>71.97</v>
      </c>
      <c r="E54" s="206">
        <f t="shared" si="0"/>
        <v>68371.5</v>
      </c>
      <c r="F54" s="211">
        <f t="shared" si="1"/>
        <v>18.991951444781634</v>
      </c>
      <c r="G54" s="277">
        <f t="shared" si="2"/>
        <v>86371.625</v>
      </c>
      <c r="H54" s="275">
        <v>5</v>
      </c>
      <c r="I54" s="207">
        <f t="shared" si="3"/>
        <v>90.9175</v>
      </c>
      <c r="J54" s="214">
        <f t="shared" si="4"/>
        <v>0.23991951444781634</v>
      </c>
      <c r="K54" s="218">
        <f t="shared" si="5"/>
        <v>2.784402875</v>
      </c>
      <c r="L54" s="208">
        <f t="shared" si="6"/>
        <v>15.250802638197374</v>
      </c>
      <c r="M54" s="219">
        <v>44.550446</v>
      </c>
    </row>
    <row r="55" spans="1:13" s="8" customFormat="1" ht="15">
      <c r="A55" s="193" t="s">
        <v>217</v>
      </c>
      <c r="B55" s="179">
        <v>2700</v>
      </c>
      <c r="C55" s="284">
        <f>Volume!J55</f>
        <v>100.3</v>
      </c>
      <c r="D55" s="318">
        <v>18.61</v>
      </c>
      <c r="E55" s="206">
        <f t="shared" si="0"/>
        <v>50247</v>
      </c>
      <c r="F55" s="211">
        <f t="shared" si="1"/>
        <v>18.5543369890329</v>
      </c>
      <c r="G55" s="277">
        <f t="shared" si="2"/>
        <v>63787.5</v>
      </c>
      <c r="H55" s="275">
        <v>5</v>
      </c>
      <c r="I55" s="207">
        <f t="shared" si="3"/>
        <v>23.625</v>
      </c>
      <c r="J55" s="214">
        <f t="shared" si="4"/>
        <v>0.235543369890329</v>
      </c>
      <c r="K55" s="218">
        <f t="shared" si="5"/>
        <v>1.75628475</v>
      </c>
      <c r="L55" s="208">
        <f t="shared" si="6"/>
        <v>9.619567749773214</v>
      </c>
      <c r="M55" s="219">
        <v>28.100556</v>
      </c>
    </row>
    <row r="56" spans="1:13" s="8" customFormat="1" ht="15">
      <c r="A56" s="193" t="s">
        <v>403</v>
      </c>
      <c r="B56" s="179">
        <v>5250</v>
      </c>
      <c r="C56" s="284">
        <f>Volume!J56</f>
        <v>50.75</v>
      </c>
      <c r="D56" s="318">
        <v>12.13</v>
      </c>
      <c r="E56" s="206">
        <f t="shared" si="0"/>
        <v>63682.50000000001</v>
      </c>
      <c r="F56" s="211">
        <f t="shared" si="1"/>
        <v>23.901477832512317</v>
      </c>
      <c r="G56" s="277">
        <f t="shared" si="2"/>
        <v>77004.375</v>
      </c>
      <c r="H56" s="275">
        <v>5</v>
      </c>
      <c r="I56" s="207">
        <f t="shared" si="3"/>
        <v>14.6675</v>
      </c>
      <c r="J56" s="214">
        <f t="shared" si="4"/>
        <v>0.2890147783251232</v>
      </c>
      <c r="K56" s="218">
        <f t="shared" si="5"/>
        <v>3.8525</v>
      </c>
      <c r="L56" s="208">
        <f t="shared" si="6"/>
        <v>21.101011527886524</v>
      </c>
      <c r="M56" s="219">
        <v>61.64</v>
      </c>
    </row>
    <row r="57" spans="1:13" s="8" customFormat="1" ht="15">
      <c r="A57" s="193" t="s">
        <v>163</v>
      </c>
      <c r="B57" s="179">
        <v>62</v>
      </c>
      <c r="C57" s="284">
        <f>Volume!J57</f>
        <v>6393.4</v>
      </c>
      <c r="D57" s="318">
        <v>1212.12</v>
      </c>
      <c r="E57" s="206">
        <f t="shared" si="0"/>
        <v>75151.43999999999</v>
      </c>
      <c r="F57" s="211">
        <f t="shared" si="1"/>
        <v>18.958926392842617</v>
      </c>
      <c r="G57" s="277">
        <f t="shared" si="2"/>
        <v>94970.97999999998</v>
      </c>
      <c r="H57" s="275">
        <v>5</v>
      </c>
      <c r="I57" s="207">
        <f t="shared" si="3"/>
        <v>1531.7899999999997</v>
      </c>
      <c r="J57" s="214">
        <f t="shared" si="4"/>
        <v>0.23958926392842617</v>
      </c>
      <c r="K57" s="218">
        <f t="shared" si="5"/>
        <v>3.5696378125</v>
      </c>
      <c r="L57" s="208">
        <f t="shared" si="6"/>
        <v>19.551711520296465</v>
      </c>
      <c r="M57" s="219">
        <v>57.114205</v>
      </c>
    </row>
    <row r="58" spans="1:13" s="8" customFormat="1" ht="15">
      <c r="A58" s="193" t="s">
        <v>475</v>
      </c>
      <c r="B58" s="179">
        <v>400</v>
      </c>
      <c r="C58" s="284">
        <f>Volume!J58</f>
        <v>585.15</v>
      </c>
      <c r="D58" s="318">
        <v>98.68</v>
      </c>
      <c r="E58" s="206">
        <f t="shared" si="0"/>
        <v>39472</v>
      </c>
      <c r="F58" s="211">
        <f t="shared" si="1"/>
        <v>16.864051952490815</v>
      </c>
      <c r="G58" s="277">
        <f t="shared" si="2"/>
        <v>51175</v>
      </c>
      <c r="H58" s="275">
        <v>5</v>
      </c>
      <c r="I58" s="207">
        <f t="shared" si="3"/>
        <v>127.9375</v>
      </c>
      <c r="J58" s="214">
        <f t="shared" si="4"/>
        <v>0.21864051952490815</v>
      </c>
      <c r="K58" s="218">
        <f>M58/16</f>
        <v>2.166875</v>
      </c>
      <c r="L58" s="208">
        <f t="shared" si="6"/>
        <v>11.86846316794007</v>
      </c>
      <c r="M58" s="219">
        <v>34.67</v>
      </c>
    </row>
    <row r="59" spans="1:13" s="8" customFormat="1" ht="15">
      <c r="A59" s="193" t="s">
        <v>194</v>
      </c>
      <c r="B59" s="179">
        <v>400</v>
      </c>
      <c r="C59" s="284">
        <f>Volume!J59</f>
        <v>622.75</v>
      </c>
      <c r="D59" s="318">
        <v>100.63</v>
      </c>
      <c r="E59" s="206">
        <f t="shared" si="0"/>
        <v>40252</v>
      </c>
      <c r="F59" s="211">
        <f t="shared" si="1"/>
        <v>16.15897230028101</v>
      </c>
      <c r="G59" s="277">
        <f t="shared" si="2"/>
        <v>53180.29</v>
      </c>
      <c r="H59" s="275">
        <v>5.19</v>
      </c>
      <c r="I59" s="207">
        <f t="shared" si="3"/>
        <v>132.950725</v>
      </c>
      <c r="J59" s="214">
        <f t="shared" si="4"/>
        <v>0.21348972300281013</v>
      </c>
      <c r="K59" s="218">
        <f t="shared" si="5"/>
        <v>1.9054481875</v>
      </c>
      <c r="L59" s="208">
        <f t="shared" si="6"/>
        <v>10.436569544510833</v>
      </c>
      <c r="M59" s="219">
        <v>30.487171</v>
      </c>
    </row>
    <row r="60" spans="1:13" s="8" customFormat="1" ht="15">
      <c r="A60" s="193" t="s">
        <v>404</v>
      </c>
      <c r="B60" s="179">
        <v>150</v>
      </c>
      <c r="C60" s="284">
        <f>Volume!J60</f>
        <v>2345.8</v>
      </c>
      <c r="D60" s="318">
        <v>610.86</v>
      </c>
      <c r="E60" s="206">
        <f t="shared" si="0"/>
        <v>91629</v>
      </c>
      <c r="F60" s="211">
        <f t="shared" si="1"/>
        <v>26.040583169920705</v>
      </c>
      <c r="G60" s="277">
        <f t="shared" si="2"/>
        <v>109222.5</v>
      </c>
      <c r="H60" s="275">
        <v>5</v>
      </c>
      <c r="I60" s="207">
        <f t="shared" si="3"/>
        <v>728.15</v>
      </c>
      <c r="J60" s="214">
        <f t="shared" si="4"/>
        <v>0.31040583169920705</v>
      </c>
      <c r="K60" s="218">
        <f t="shared" si="5"/>
        <v>5.545</v>
      </c>
      <c r="L60" s="208">
        <f t="shared" si="6"/>
        <v>30.37121581366146</v>
      </c>
      <c r="M60" s="219">
        <v>88.72</v>
      </c>
    </row>
    <row r="61" spans="1:13" s="8" customFormat="1" ht="15">
      <c r="A61" s="193" t="s">
        <v>405</v>
      </c>
      <c r="B61" s="179">
        <v>200</v>
      </c>
      <c r="C61" s="284">
        <f>Volume!J61</f>
        <v>1006.5</v>
      </c>
      <c r="D61" s="318">
        <v>187.24</v>
      </c>
      <c r="E61" s="206">
        <f t="shared" si="0"/>
        <v>37448</v>
      </c>
      <c r="F61" s="211">
        <f t="shared" si="1"/>
        <v>18.603079980129163</v>
      </c>
      <c r="G61" s="277">
        <f t="shared" si="2"/>
        <v>48056.51</v>
      </c>
      <c r="H61" s="275">
        <v>5.27</v>
      </c>
      <c r="I61" s="207">
        <f t="shared" si="3"/>
        <v>240.28255000000001</v>
      </c>
      <c r="J61" s="214">
        <f t="shared" si="4"/>
        <v>0.2387307998012916</v>
      </c>
      <c r="K61" s="218">
        <f t="shared" si="5"/>
        <v>3.95125</v>
      </c>
      <c r="L61" s="208">
        <f t="shared" si="6"/>
        <v>21.641887553422876</v>
      </c>
      <c r="M61" s="219">
        <v>63.22</v>
      </c>
    </row>
    <row r="62" spans="1:13" s="8" customFormat="1" ht="15">
      <c r="A62" s="193" t="s">
        <v>218</v>
      </c>
      <c r="B62" s="179">
        <v>2400</v>
      </c>
      <c r="C62" s="284">
        <f>Volume!J62</f>
        <v>96</v>
      </c>
      <c r="D62" s="318">
        <v>17.58</v>
      </c>
      <c r="E62" s="206">
        <f t="shared" si="0"/>
        <v>42191.99999999999</v>
      </c>
      <c r="F62" s="211">
        <f t="shared" si="1"/>
        <v>18.3125</v>
      </c>
      <c r="G62" s="277">
        <f t="shared" si="2"/>
        <v>53711.99999999999</v>
      </c>
      <c r="H62" s="275">
        <v>5</v>
      </c>
      <c r="I62" s="207">
        <f t="shared" si="3"/>
        <v>22.379999999999995</v>
      </c>
      <c r="J62" s="214">
        <f t="shared" si="4"/>
        <v>0.23312499999999994</v>
      </c>
      <c r="K62" s="218">
        <f t="shared" si="5"/>
        <v>3.3233994375</v>
      </c>
      <c r="L62" s="208">
        <f t="shared" si="6"/>
        <v>18.203008395187304</v>
      </c>
      <c r="M62" s="219">
        <v>53.174391</v>
      </c>
    </row>
    <row r="63" spans="1:13" s="8" customFormat="1" ht="15">
      <c r="A63" s="193" t="s">
        <v>164</v>
      </c>
      <c r="B63" s="179">
        <v>5650</v>
      </c>
      <c r="C63" s="284">
        <f>Volume!J63</f>
        <v>50.7</v>
      </c>
      <c r="D63" s="318">
        <v>8.44</v>
      </c>
      <c r="E63" s="206">
        <f t="shared" si="0"/>
        <v>47686</v>
      </c>
      <c r="F63" s="211">
        <f t="shared" si="1"/>
        <v>16.646942800788953</v>
      </c>
      <c r="G63" s="277">
        <f t="shared" si="2"/>
        <v>62008.75</v>
      </c>
      <c r="H63" s="275">
        <v>5</v>
      </c>
      <c r="I63" s="207">
        <f t="shared" si="3"/>
        <v>10.975</v>
      </c>
      <c r="J63" s="214">
        <f t="shared" si="4"/>
        <v>0.21646942800788951</v>
      </c>
      <c r="K63" s="218">
        <f t="shared" si="5"/>
        <v>3.87681475</v>
      </c>
      <c r="L63" s="208">
        <f t="shared" si="6"/>
        <v>21.234188898437512</v>
      </c>
      <c r="M63" s="219">
        <v>62.029036</v>
      </c>
    </row>
    <row r="64" spans="1:13" s="8" customFormat="1" ht="15">
      <c r="A64" s="193" t="s">
        <v>165</v>
      </c>
      <c r="B64" s="179">
        <v>1300</v>
      </c>
      <c r="C64" s="284">
        <f>Volume!J64</f>
        <v>350</v>
      </c>
      <c r="D64" s="318">
        <v>55.95</v>
      </c>
      <c r="E64" s="206">
        <f t="shared" si="0"/>
        <v>72735</v>
      </c>
      <c r="F64" s="211">
        <f t="shared" si="1"/>
        <v>15.985714285714286</v>
      </c>
      <c r="G64" s="277">
        <f t="shared" si="2"/>
        <v>95485</v>
      </c>
      <c r="H64" s="275">
        <v>5</v>
      </c>
      <c r="I64" s="207">
        <f t="shared" si="3"/>
        <v>73.45</v>
      </c>
      <c r="J64" s="214">
        <f t="shared" si="4"/>
        <v>0.20985714285714285</v>
      </c>
      <c r="K64" s="218">
        <f t="shared" si="5"/>
        <v>3.060328625</v>
      </c>
      <c r="L64" s="208">
        <f t="shared" si="6"/>
        <v>16.762110212912685</v>
      </c>
      <c r="M64" s="219">
        <v>48.965258</v>
      </c>
    </row>
    <row r="65" spans="1:13" s="8" customFormat="1" ht="15">
      <c r="A65" s="193" t="s">
        <v>406</v>
      </c>
      <c r="B65" s="179">
        <v>150</v>
      </c>
      <c r="C65" s="284">
        <f>Volume!J65</f>
        <v>2399.5</v>
      </c>
      <c r="D65" s="318">
        <v>419.55</v>
      </c>
      <c r="E65" s="206">
        <f t="shared" si="0"/>
        <v>62932.5</v>
      </c>
      <c r="F65" s="211">
        <f t="shared" si="1"/>
        <v>17.484892685976245</v>
      </c>
      <c r="G65" s="277">
        <f t="shared" si="2"/>
        <v>80928.75</v>
      </c>
      <c r="H65" s="275">
        <v>5</v>
      </c>
      <c r="I65" s="207">
        <f t="shared" si="3"/>
        <v>539.525</v>
      </c>
      <c r="J65" s="214">
        <f t="shared" si="4"/>
        <v>0.22484892685976243</v>
      </c>
      <c r="K65" s="218">
        <f t="shared" si="5"/>
        <v>3.04125</v>
      </c>
      <c r="L65" s="208">
        <f t="shared" si="6"/>
        <v>16.657612280125864</v>
      </c>
      <c r="M65" s="219">
        <v>48.66</v>
      </c>
    </row>
    <row r="66" spans="1:13" s="8" customFormat="1" ht="15">
      <c r="A66" s="193" t="s">
        <v>89</v>
      </c>
      <c r="B66" s="179">
        <v>750</v>
      </c>
      <c r="C66" s="284">
        <f>Volume!J66</f>
        <v>325.65</v>
      </c>
      <c r="D66" s="318">
        <v>62.89</v>
      </c>
      <c r="E66" s="206">
        <f t="shared" si="0"/>
        <v>47167.5</v>
      </c>
      <c r="F66" s="211">
        <f t="shared" si="1"/>
        <v>19.312144940887457</v>
      </c>
      <c r="G66" s="277">
        <f t="shared" si="2"/>
        <v>59721.307499999995</v>
      </c>
      <c r="H66" s="275">
        <v>5.14</v>
      </c>
      <c r="I66" s="207">
        <f t="shared" si="3"/>
        <v>79.62840999999999</v>
      </c>
      <c r="J66" s="214">
        <f t="shared" si="4"/>
        <v>0.24452144940887455</v>
      </c>
      <c r="K66" s="218">
        <f t="shared" si="5"/>
        <v>2.8160874375</v>
      </c>
      <c r="L66" s="208">
        <f t="shared" si="6"/>
        <v>15.424346134256695</v>
      </c>
      <c r="M66" s="219">
        <v>45.057399</v>
      </c>
    </row>
    <row r="67" spans="1:13" s="8" customFormat="1" ht="15">
      <c r="A67" s="193" t="s">
        <v>284</v>
      </c>
      <c r="B67" s="179">
        <v>2000</v>
      </c>
      <c r="C67" s="284">
        <f>Volume!J67</f>
        <v>172.1</v>
      </c>
      <c r="D67" s="318">
        <v>29.25</v>
      </c>
      <c r="E67" s="206">
        <f t="shared" si="0"/>
        <v>58500</v>
      </c>
      <c r="F67" s="211">
        <f t="shared" si="1"/>
        <v>16.995932597327133</v>
      </c>
      <c r="G67" s="277">
        <f t="shared" si="2"/>
        <v>75710</v>
      </c>
      <c r="H67" s="275">
        <v>5</v>
      </c>
      <c r="I67" s="207">
        <f t="shared" si="3"/>
        <v>37.855</v>
      </c>
      <c r="J67" s="214">
        <f t="shared" si="4"/>
        <v>0.21995932597327134</v>
      </c>
      <c r="K67" s="218">
        <f t="shared" si="5"/>
        <v>3.6678045625</v>
      </c>
      <c r="L67" s="208">
        <f t="shared" si="6"/>
        <v>20.08939295401617</v>
      </c>
      <c r="M67" s="219">
        <v>58.684873</v>
      </c>
    </row>
    <row r="68" spans="1:13" s="8" customFormat="1" ht="15">
      <c r="A68" s="193" t="s">
        <v>407</v>
      </c>
      <c r="B68" s="179">
        <v>350</v>
      </c>
      <c r="C68" s="284">
        <f>Volume!J68</f>
        <v>553.25</v>
      </c>
      <c r="D68" s="318">
        <v>106.39</v>
      </c>
      <c r="E68" s="206">
        <f t="shared" si="0"/>
        <v>37236.5</v>
      </c>
      <c r="F68" s="211">
        <f t="shared" si="1"/>
        <v>19.230004518752825</v>
      </c>
      <c r="G68" s="277">
        <f t="shared" si="2"/>
        <v>47402.46875</v>
      </c>
      <c r="H68" s="275">
        <v>5.25</v>
      </c>
      <c r="I68" s="207">
        <f t="shared" si="3"/>
        <v>135.435625</v>
      </c>
      <c r="J68" s="214">
        <f t="shared" si="4"/>
        <v>0.2448000451875282</v>
      </c>
      <c r="K68" s="218">
        <f t="shared" si="5"/>
        <v>3.4875</v>
      </c>
      <c r="L68" s="208">
        <f t="shared" si="6"/>
        <v>19.101824192992666</v>
      </c>
      <c r="M68" s="219">
        <v>55.8</v>
      </c>
    </row>
    <row r="69" spans="1:13" s="8" customFormat="1" ht="15">
      <c r="A69" s="193" t="s">
        <v>269</v>
      </c>
      <c r="B69" s="179">
        <v>1200</v>
      </c>
      <c r="C69" s="284">
        <f>Volume!J69</f>
        <v>330</v>
      </c>
      <c r="D69" s="318">
        <v>53.92</v>
      </c>
      <c r="E69" s="206">
        <f t="shared" si="0"/>
        <v>64704</v>
      </c>
      <c r="F69" s="211">
        <f t="shared" si="1"/>
        <v>16.33939393939394</v>
      </c>
      <c r="G69" s="277">
        <f t="shared" si="2"/>
        <v>84504</v>
      </c>
      <c r="H69" s="275">
        <v>5</v>
      </c>
      <c r="I69" s="207">
        <f t="shared" si="3"/>
        <v>70.42</v>
      </c>
      <c r="J69" s="214">
        <f t="shared" si="4"/>
        <v>0.21339393939393939</v>
      </c>
      <c r="K69" s="218">
        <f t="shared" si="5"/>
        <v>3.15631875</v>
      </c>
      <c r="L69" s="208">
        <f t="shared" si="6"/>
        <v>17.28786978051509</v>
      </c>
      <c r="M69" s="219">
        <v>50.5011</v>
      </c>
    </row>
    <row r="70" spans="1:13" s="8" customFormat="1" ht="15">
      <c r="A70" s="193" t="s">
        <v>219</v>
      </c>
      <c r="B70" s="179">
        <v>300</v>
      </c>
      <c r="C70" s="284">
        <f>Volume!J70</f>
        <v>1107.35</v>
      </c>
      <c r="D70" s="318">
        <v>181.6</v>
      </c>
      <c r="E70" s="206">
        <f aca="true" t="shared" si="7" ref="E70:E132">D70*B70</f>
        <v>54480</v>
      </c>
      <c r="F70" s="211">
        <f aca="true" t="shared" si="8" ref="F70:F132">D70/C70*100</f>
        <v>16.399512349302388</v>
      </c>
      <c r="G70" s="277">
        <f aca="true" t="shared" si="9" ref="G70:G132">(B70*C70)*H70%+E70</f>
        <v>71090.25</v>
      </c>
      <c r="H70" s="275">
        <v>5</v>
      </c>
      <c r="I70" s="207">
        <f aca="true" t="shared" si="10" ref="I70:I132">G70/B70</f>
        <v>236.9675</v>
      </c>
      <c r="J70" s="214">
        <f aca="true" t="shared" si="11" ref="J70:J132">I70/C70</f>
        <v>0.2139951234930239</v>
      </c>
      <c r="K70" s="218">
        <f t="shared" si="5"/>
        <v>2.0622700625</v>
      </c>
      <c r="L70" s="208">
        <f t="shared" si="6"/>
        <v>11.295518328988388</v>
      </c>
      <c r="M70" s="219">
        <v>32.996321</v>
      </c>
    </row>
    <row r="71" spans="1:13" s="8" customFormat="1" ht="15">
      <c r="A71" s="193" t="s">
        <v>231</v>
      </c>
      <c r="B71" s="179">
        <v>1000</v>
      </c>
      <c r="C71" s="284">
        <f>Volume!J71</f>
        <v>756.6</v>
      </c>
      <c r="D71" s="318">
        <v>219.92</v>
      </c>
      <c r="E71" s="206">
        <f t="shared" si="7"/>
        <v>219920</v>
      </c>
      <c r="F71" s="211">
        <f t="shared" si="8"/>
        <v>29.066878139043084</v>
      </c>
      <c r="G71" s="277">
        <f t="shared" si="9"/>
        <v>257750</v>
      </c>
      <c r="H71" s="275">
        <v>5</v>
      </c>
      <c r="I71" s="207">
        <f t="shared" si="10"/>
        <v>257.75</v>
      </c>
      <c r="J71" s="214">
        <f t="shared" si="11"/>
        <v>0.3406687813904309</v>
      </c>
      <c r="K71" s="218">
        <f t="shared" si="5"/>
        <v>3.8332605</v>
      </c>
      <c r="L71" s="208">
        <f t="shared" si="6"/>
        <v>20.99563244643532</v>
      </c>
      <c r="M71" s="219">
        <v>61.332168</v>
      </c>
    </row>
    <row r="72" spans="1:13" s="8" customFormat="1" ht="15">
      <c r="A72" s="193" t="s">
        <v>166</v>
      </c>
      <c r="B72" s="179">
        <v>2950</v>
      </c>
      <c r="C72" s="284">
        <f>Volume!J72</f>
        <v>128</v>
      </c>
      <c r="D72" s="318">
        <v>27.55</v>
      </c>
      <c r="E72" s="206">
        <f t="shared" si="7"/>
        <v>81272.5</v>
      </c>
      <c r="F72" s="211">
        <f t="shared" si="8"/>
        <v>21.5234375</v>
      </c>
      <c r="G72" s="277">
        <f t="shared" si="9"/>
        <v>100152.5</v>
      </c>
      <c r="H72" s="275">
        <v>5</v>
      </c>
      <c r="I72" s="207">
        <f t="shared" si="10"/>
        <v>33.95</v>
      </c>
      <c r="J72" s="214">
        <f t="shared" si="11"/>
        <v>0.265234375</v>
      </c>
      <c r="K72" s="218">
        <f t="shared" si="5"/>
        <v>2.3028273125</v>
      </c>
      <c r="L72" s="208">
        <f t="shared" si="6"/>
        <v>12.613104650952483</v>
      </c>
      <c r="M72" s="219">
        <v>36.845237</v>
      </c>
    </row>
    <row r="73" spans="1:13" s="8" customFormat="1" ht="15">
      <c r="A73" s="193" t="s">
        <v>220</v>
      </c>
      <c r="B73" s="179">
        <v>88</v>
      </c>
      <c r="C73" s="284">
        <f>Volume!J73</f>
        <v>2845.75</v>
      </c>
      <c r="D73" s="318">
        <v>467.14</v>
      </c>
      <c r="E73" s="206">
        <f t="shared" si="7"/>
        <v>41108.32</v>
      </c>
      <c r="F73" s="211">
        <f t="shared" si="8"/>
        <v>16.415356232979004</v>
      </c>
      <c r="G73" s="277">
        <f t="shared" si="9"/>
        <v>53629.62</v>
      </c>
      <c r="H73" s="275">
        <v>5</v>
      </c>
      <c r="I73" s="207">
        <f t="shared" si="10"/>
        <v>609.4275</v>
      </c>
      <c r="J73" s="214">
        <f t="shared" si="11"/>
        <v>0.21415356232979005</v>
      </c>
      <c r="K73" s="218">
        <f aca="true" t="shared" si="12" ref="K73:K137">M73/16</f>
        <v>2.0373401875</v>
      </c>
      <c r="L73" s="208">
        <f aca="true" t="shared" si="13" ref="L73:L137">K73*SQRT(30)</f>
        <v>11.158971780055547</v>
      </c>
      <c r="M73" s="219">
        <v>32.597443</v>
      </c>
    </row>
    <row r="74" spans="1:13" s="8" customFormat="1" ht="15">
      <c r="A74" s="193" t="s">
        <v>285</v>
      </c>
      <c r="B74" s="179">
        <v>1500</v>
      </c>
      <c r="C74" s="284">
        <f>Volume!J74</f>
        <v>232.05</v>
      </c>
      <c r="D74" s="318">
        <v>37.75</v>
      </c>
      <c r="E74" s="206">
        <f t="shared" si="7"/>
        <v>56625</v>
      </c>
      <c r="F74" s="211">
        <f t="shared" si="8"/>
        <v>16.268045679810385</v>
      </c>
      <c r="G74" s="277">
        <f t="shared" si="9"/>
        <v>74028.75</v>
      </c>
      <c r="H74" s="275">
        <v>5</v>
      </c>
      <c r="I74" s="207">
        <f t="shared" si="10"/>
        <v>49.3525</v>
      </c>
      <c r="J74" s="214">
        <f t="shared" si="11"/>
        <v>0.21268045679810385</v>
      </c>
      <c r="K74" s="218">
        <f t="shared" si="12"/>
        <v>3.58289025</v>
      </c>
      <c r="L74" s="208">
        <f t="shared" si="13"/>
        <v>19.62429810990324</v>
      </c>
      <c r="M74" s="219">
        <v>57.326244</v>
      </c>
    </row>
    <row r="75" spans="1:13" s="8" customFormat="1" ht="15">
      <c r="A75" s="193" t="s">
        <v>286</v>
      </c>
      <c r="B75" s="179">
        <v>1400</v>
      </c>
      <c r="C75" s="284">
        <f>Volume!J75</f>
        <v>134.75</v>
      </c>
      <c r="D75" s="318">
        <v>22.35</v>
      </c>
      <c r="E75" s="206">
        <f t="shared" si="7"/>
        <v>31290.000000000004</v>
      </c>
      <c r="F75" s="211">
        <f t="shared" si="8"/>
        <v>16.58627087198516</v>
      </c>
      <c r="G75" s="277">
        <f t="shared" si="9"/>
        <v>40722.5</v>
      </c>
      <c r="H75" s="275">
        <v>5</v>
      </c>
      <c r="I75" s="207">
        <f t="shared" si="10"/>
        <v>29.0875</v>
      </c>
      <c r="J75" s="214">
        <f t="shared" si="11"/>
        <v>0.21586270871985155</v>
      </c>
      <c r="K75" s="218">
        <f t="shared" si="12"/>
        <v>2.8057205</v>
      </c>
      <c r="L75" s="208">
        <f t="shared" si="13"/>
        <v>15.367564079046735</v>
      </c>
      <c r="M75" s="219">
        <v>44.891528</v>
      </c>
    </row>
    <row r="76" spans="1:13" s="8" customFormat="1" ht="15">
      <c r="A76" s="193" t="s">
        <v>287</v>
      </c>
      <c r="B76" s="179">
        <v>1400</v>
      </c>
      <c r="C76" s="284">
        <f>Volume!J76</f>
        <v>126.15</v>
      </c>
      <c r="D76" s="318">
        <v>30.02</v>
      </c>
      <c r="E76" s="206">
        <f t="shared" si="7"/>
        <v>42028</v>
      </c>
      <c r="F76" s="211">
        <f t="shared" si="8"/>
        <v>23.797066983749502</v>
      </c>
      <c r="G76" s="277">
        <f t="shared" si="9"/>
        <v>50858.5</v>
      </c>
      <c r="H76" s="275">
        <v>5</v>
      </c>
      <c r="I76" s="207">
        <f t="shared" si="10"/>
        <v>36.3275</v>
      </c>
      <c r="J76" s="214">
        <f t="shared" si="11"/>
        <v>0.28797066983749503</v>
      </c>
      <c r="K76" s="218">
        <f t="shared" si="12"/>
        <v>3.7203594375</v>
      </c>
      <c r="L76" s="208">
        <f t="shared" si="13"/>
        <v>20.37724785945981</v>
      </c>
      <c r="M76" s="219">
        <v>59.525751</v>
      </c>
    </row>
    <row r="77" spans="1:13" s="8" customFormat="1" ht="15">
      <c r="A77" s="193" t="s">
        <v>196</v>
      </c>
      <c r="B77" s="179">
        <v>650</v>
      </c>
      <c r="C77" s="284">
        <f>Volume!J77</f>
        <v>298</v>
      </c>
      <c r="D77" s="318">
        <v>50.58</v>
      </c>
      <c r="E77" s="206">
        <f t="shared" si="7"/>
        <v>32877</v>
      </c>
      <c r="F77" s="211">
        <f t="shared" si="8"/>
        <v>16.973154362416107</v>
      </c>
      <c r="G77" s="277">
        <f t="shared" si="9"/>
        <v>42562</v>
      </c>
      <c r="H77" s="275">
        <v>5</v>
      </c>
      <c r="I77" s="207">
        <f t="shared" si="10"/>
        <v>65.48</v>
      </c>
      <c r="J77" s="214">
        <f t="shared" si="11"/>
        <v>0.21973154362416109</v>
      </c>
      <c r="K77" s="218">
        <f t="shared" si="12"/>
        <v>2.3277544375</v>
      </c>
      <c r="L77" s="208">
        <f t="shared" si="13"/>
        <v>12.749636137514994</v>
      </c>
      <c r="M77" s="219">
        <v>37.244071</v>
      </c>
    </row>
    <row r="78" spans="1:13" s="8" customFormat="1" ht="15">
      <c r="A78" s="193" t="s">
        <v>4</v>
      </c>
      <c r="B78" s="179">
        <v>150</v>
      </c>
      <c r="C78" s="284">
        <f>Volume!J78</f>
        <v>1942.55</v>
      </c>
      <c r="D78" s="318">
        <v>368.16</v>
      </c>
      <c r="E78" s="206">
        <f t="shared" si="7"/>
        <v>55224.00000000001</v>
      </c>
      <c r="F78" s="211">
        <f t="shared" si="8"/>
        <v>18.952407917428125</v>
      </c>
      <c r="G78" s="277">
        <f t="shared" si="9"/>
        <v>69793.125</v>
      </c>
      <c r="H78" s="275">
        <v>5</v>
      </c>
      <c r="I78" s="207">
        <f t="shared" si="10"/>
        <v>465.2875</v>
      </c>
      <c r="J78" s="214">
        <f t="shared" si="11"/>
        <v>0.23952407917428126</v>
      </c>
      <c r="K78" s="218">
        <f t="shared" si="12"/>
        <v>1.7617470625</v>
      </c>
      <c r="L78" s="208">
        <f t="shared" si="13"/>
        <v>9.649486067497138</v>
      </c>
      <c r="M78" s="219">
        <v>28.187953</v>
      </c>
    </row>
    <row r="79" spans="1:13" s="8" customFormat="1" ht="15">
      <c r="A79" s="193" t="s">
        <v>79</v>
      </c>
      <c r="B79" s="179">
        <v>200</v>
      </c>
      <c r="C79" s="284">
        <f>Volume!J79</f>
        <v>1161.35</v>
      </c>
      <c r="D79" s="318">
        <v>188.63</v>
      </c>
      <c r="E79" s="206">
        <f t="shared" si="7"/>
        <v>37726</v>
      </c>
      <c r="F79" s="211">
        <f t="shared" si="8"/>
        <v>16.24230421492229</v>
      </c>
      <c r="G79" s="277">
        <f t="shared" si="9"/>
        <v>49339.5</v>
      </c>
      <c r="H79" s="275">
        <v>5</v>
      </c>
      <c r="I79" s="207">
        <f t="shared" si="10"/>
        <v>246.6975</v>
      </c>
      <c r="J79" s="214">
        <f t="shared" si="11"/>
        <v>0.2124230421492229</v>
      </c>
      <c r="K79" s="218">
        <f t="shared" si="12"/>
        <v>2.22627875</v>
      </c>
      <c r="L79" s="208">
        <f t="shared" si="13"/>
        <v>12.193830906694044</v>
      </c>
      <c r="M79" s="219">
        <v>35.62046</v>
      </c>
    </row>
    <row r="80" spans="1:13" s="8" customFormat="1" ht="15">
      <c r="A80" s="201" t="s">
        <v>484</v>
      </c>
      <c r="B80" s="179">
        <v>400</v>
      </c>
      <c r="C80" s="284">
        <f>Volume!J80</f>
        <v>515.2</v>
      </c>
      <c r="D80" s="318">
        <v>164.83</v>
      </c>
      <c r="E80" s="206">
        <f t="shared" si="7"/>
        <v>65932</v>
      </c>
      <c r="F80" s="211">
        <f t="shared" si="8"/>
        <v>31.993400621118013</v>
      </c>
      <c r="G80" s="277">
        <f t="shared" si="9"/>
        <v>76236</v>
      </c>
      <c r="H80" s="275">
        <v>5</v>
      </c>
      <c r="I80" s="207">
        <f t="shared" si="10"/>
        <v>190.59</v>
      </c>
      <c r="J80" s="214">
        <f t="shared" si="11"/>
        <v>0.3699340062111801</v>
      </c>
      <c r="K80" s="218">
        <f>M80/16</f>
        <v>1.18125</v>
      </c>
      <c r="L80" s="208">
        <f t="shared" si="13"/>
        <v>6.469972710529774</v>
      </c>
      <c r="M80" s="219">
        <v>18.9</v>
      </c>
    </row>
    <row r="81" spans="1:13" s="8" customFormat="1" ht="15">
      <c r="A81" s="193" t="s">
        <v>195</v>
      </c>
      <c r="B81" s="179">
        <v>400</v>
      </c>
      <c r="C81" s="284">
        <f>Volume!J81</f>
        <v>668.25</v>
      </c>
      <c r="D81" s="318">
        <v>112.01</v>
      </c>
      <c r="E81" s="206">
        <f t="shared" si="7"/>
        <v>44804</v>
      </c>
      <c r="F81" s="211">
        <f t="shared" si="8"/>
        <v>16.76169098391321</v>
      </c>
      <c r="G81" s="277">
        <f t="shared" si="9"/>
        <v>58169</v>
      </c>
      <c r="H81" s="275">
        <v>5</v>
      </c>
      <c r="I81" s="207">
        <f t="shared" si="10"/>
        <v>145.4225</v>
      </c>
      <c r="J81" s="214">
        <f t="shared" si="11"/>
        <v>0.2176169098391321</v>
      </c>
      <c r="K81" s="218">
        <f t="shared" si="12"/>
        <v>2.1254700625</v>
      </c>
      <c r="L81" s="208">
        <f t="shared" si="13"/>
        <v>11.641678985331652</v>
      </c>
      <c r="M81" s="219">
        <v>34.007521</v>
      </c>
    </row>
    <row r="82" spans="1:13" s="8" customFormat="1" ht="15">
      <c r="A82" s="193" t="s">
        <v>5</v>
      </c>
      <c r="B82" s="179">
        <v>1595</v>
      </c>
      <c r="C82" s="284">
        <f>Volume!J82</f>
        <v>159.1</v>
      </c>
      <c r="D82" s="318">
        <v>31.55</v>
      </c>
      <c r="E82" s="206">
        <f t="shared" si="7"/>
        <v>50322.25</v>
      </c>
      <c r="F82" s="211">
        <f t="shared" si="8"/>
        <v>19.830295411690763</v>
      </c>
      <c r="G82" s="277">
        <f t="shared" si="9"/>
        <v>63010.475</v>
      </c>
      <c r="H82" s="275">
        <v>5</v>
      </c>
      <c r="I82" s="207">
        <f t="shared" si="10"/>
        <v>39.505</v>
      </c>
      <c r="J82" s="214">
        <f t="shared" si="11"/>
        <v>0.24830295411690764</v>
      </c>
      <c r="K82" s="218">
        <f t="shared" si="12"/>
        <v>2.23026625</v>
      </c>
      <c r="L82" s="208">
        <f t="shared" si="13"/>
        <v>12.215671343674563</v>
      </c>
      <c r="M82" s="219">
        <v>35.68426</v>
      </c>
    </row>
    <row r="83" spans="1:13" s="8" customFormat="1" ht="15">
      <c r="A83" s="193" t="s">
        <v>197</v>
      </c>
      <c r="B83" s="179">
        <v>1300</v>
      </c>
      <c r="C83" s="284">
        <f>Volume!J83</f>
        <v>244.8</v>
      </c>
      <c r="D83" s="318">
        <v>40.33</v>
      </c>
      <c r="E83" s="206">
        <f t="shared" si="7"/>
        <v>52429</v>
      </c>
      <c r="F83" s="211">
        <f t="shared" si="8"/>
        <v>16.47467320261438</v>
      </c>
      <c r="G83" s="277">
        <f t="shared" si="9"/>
        <v>68341</v>
      </c>
      <c r="H83" s="275">
        <v>5</v>
      </c>
      <c r="I83" s="207">
        <f t="shared" si="10"/>
        <v>52.57</v>
      </c>
      <c r="J83" s="214">
        <f t="shared" si="11"/>
        <v>0.21474673202614378</v>
      </c>
      <c r="K83" s="218">
        <f t="shared" si="12"/>
        <v>2.786359875</v>
      </c>
      <c r="L83" s="208">
        <f t="shared" si="13"/>
        <v>15.26152156864775</v>
      </c>
      <c r="M83" s="219">
        <v>44.581758</v>
      </c>
    </row>
    <row r="84" spans="1:13" s="8" customFormat="1" ht="15">
      <c r="A84" s="193" t="s">
        <v>393</v>
      </c>
      <c r="B84" s="179">
        <v>250</v>
      </c>
      <c r="C84" s="284">
        <f>Volume!J84</f>
        <v>395.9</v>
      </c>
      <c r="D84" s="318">
        <v>65.92</v>
      </c>
      <c r="E84" s="206">
        <f t="shared" si="7"/>
        <v>16480</v>
      </c>
      <c r="F84" s="211">
        <f t="shared" si="8"/>
        <v>16.650669360949735</v>
      </c>
      <c r="G84" s="277">
        <f t="shared" si="9"/>
        <v>21428.75</v>
      </c>
      <c r="H84" s="275">
        <v>5</v>
      </c>
      <c r="I84" s="207">
        <f t="shared" si="10"/>
        <v>85.715</v>
      </c>
      <c r="J84" s="214">
        <f t="shared" si="11"/>
        <v>0.21650669360949737</v>
      </c>
      <c r="K84" s="218">
        <f t="shared" si="12"/>
        <v>3.968125</v>
      </c>
      <c r="L84" s="208">
        <f t="shared" si="13"/>
        <v>21.734315735001875</v>
      </c>
      <c r="M84" s="219">
        <v>63.49</v>
      </c>
    </row>
    <row r="85" spans="1:13" s="8" customFormat="1" ht="15">
      <c r="A85" s="201" t="s">
        <v>483</v>
      </c>
      <c r="B85" s="179">
        <v>1000</v>
      </c>
      <c r="C85" s="284">
        <f>Volume!J85</f>
        <v>201.85</v>
      </c>
      <c r="D85" s="318">
        <v>37.34</v>
      </c>
      <c r="E85" s="206">
        <f t="shared" si="7"/>
        <v>37340</v>
      </c>
      <c r="F85" s="211">
        <f t="shared" si="8"/>
        <v>18.498885310874414</v>
      </c>
      <c r="G85" s="277">
        <f t="shared" si="9"/>
        <v>47432.5</v>
      </c>
      <c r="H85" s="275">
        <v>5</v>
      </c>
      <c r="I85" s="207">
        <f t="shared" si="10"/>
        <v>47.4325</v>
      </c>
      <c r="J85" s="214">
        <f t="shared" si="11"/>
        <v>0.23498885310874412</v>
      </c>
      <c r="K85" s="218">
        <f>M85/16</f>
        <v>1.8298765</v>
      </c>
      <c r="L85" s="208">
        <f>K85*SQRT(30)</f>
        <v>10.02264636498602</v>
      </c>
      <c r="M85" s="219">
        <v>29.278024</v>
      </c>
    </row>
    <row r="86" spans="1:13" s="8" customFormat="1" ht="15">
      <c r="A86" s="193" t="s">
        <v>408</v>
      </c>
      <c r="B86" s="179">
        <v>3750</v>
      </c>
      <c r="C86" s="284">
        <f>Volume!J86</f>
        <v>47.7</v>
      </c>
      <c r="D86" s="318">
        <v>7.84</v>
      </c>
      <c r="E86" s="206">
        <f t="shared" si="7"/>
        <v>29400</v>
      </c>
      <c r="F86" s="211">
        <f t="shared" si="8"/>
        <v>16.436058700209642</v>
      </c>
      <c r="G86" s="277">
        <f t="shared" si="9"/>
        <v>38343.75</v>
      </c>
      <c r="H86" s="275">
        <v>5</v>
      </c>
      <c r="I86" s="207">
        <f t="shared" si="10"/>
        <v>10.225</v>
      </c>
      <c r="J86" s="214">
        <f t="shared" si="11"/>
        <v>0.21436058700209643</v>
      </c>
      <c r="K86" s="218">
        <f t="shared" si="12"/>
        <v>3.151875</v>
      </c>
      <c r="L86" s="208">
        <f t="shared" si="13"/>
        <v>17.263530359365955</v>
      </c>
      <c r="M86" s="219">
        <v>50.43</v>
      </c>
    </row>
    <row r="87" spans="1:13" s="8" customFormat="1" ht="15">
      <c r="A87" s="201" t="s">
        <v>464</v>
      </c>
      <c r="B87" s="179">
        <v>250</v>
      </c>
      <c r="C87" s="284">
        <f>Volume!J87</f>
        <v>366.3</v>
      </c>
      <c r="D87" s="318">
        <v>79.32</v>
      </c>
      <c r="E87" s="206">
        <f t="shared" si="7"/>
        <v>19830</v>
      </c>
      <c r="F87" s="211">
        <f t="shared" si="8"/>
        <v>21.654381654381652</v>
      </c>
      <c r="G87" s="277">
        <f t="shared" si="9"/>
        <v>24408.75</v>
      </c>
      <c r="H87" s="275">
        <v>5</v>
      </c>
      <c r="I87" s="207">
        <f t="shared" si="10"/>
        <v>97.635</v>
      </c>
      <c r="J87" s="214">
        <f t="shared" si="11"/>
        <v>0.26654381654381654</v>
      </c>
      <c r="K87" s="218">
        <f>M87/16</f>
        <v>2.903125</v>
      </c>
      <c r="L87" s="208">
        <f t="shared" si="13"/>
        <v>15.901070497571855</v>
      </c>
      <c r="M87" s="219">
        <v>46.45</v>
      </c>
    </row>
    <row r="88" spans="1:13" s="8" customFormat="1" ht="15">
      <c r="A88" s="193" t="s">
        <v>43</v>
      </c>
      <c r="B88" s="179">
        <v>150</v>
      </c>
      <c r="C88" s="284">
        <f>Volume!J88</f>
        <v>2097</v>
      </c>
      <c r="D88" s="318">
        <v>349.3</v>
      </c>
      <c r="E88" s="206">
        <f t="shared" si="7"/>
        <v>52395</v>
      </c>
      <c r="F88" s="211">
        <f t="shared" si="8"/>
        <v>16.657129232236528</v>
      </c>
      <c r="G88" s="277">
        <f t="shared" si="9"/>
        <v>68122.5</v>
      </c>
      <c r="H88" s="275">
        <v>5</v>
      </c>
      <c r="I88" s="207">
        <f t="shared" si="10"/>
        <v>454.15</v>
      </c>
      <c r="J88" s="214">
        <f t="shared" si="11"/>
        <v>0.21657129232236527</v>
      </c>
      <c r="K88" s="218">
        <f t="shared" si="12"/>
        <v>4.464366125</v>
      </c>
      <c r="L88" s="208">
        <f t="shared" si="13"/>
        <v>24.45234031624428</v>
      </c>
      <c r="M88" s="219">
        <v>71.429858</v>
      </c>
    </row>
    <row r="89" spans="1:13" s="8" customFormat="1" ht="15">
      <c r="A89" s="193" t="s">
        <v>198</v>
      </c>
      <c r="B89" s="179">
        <v>350</v>
      </c>
      <c r="C89" s="284">
        <f>Volume!J89</f>
        <v>891</v>
      </c>
      <c r="D89" s="318">
        <v>146.63</v>
      </c>
      <c r="E89" s="206">
        <f t="shared" si="7"/>
        <v>51320.5</v>
      </c>
      <c r="F89" s="211">
        <f t="shared" si="8"/>
        <v>16.45679012345679</v>
      </c>
      <c r="G89" s="277">
        <f t="shared" si="9"/>
        <v>66913</v>
      </c>
      <c r="H89" s="275">
        <v>5</v>
      </c>
      <c r="I89" s="207">
        <f t="shared" si="10"/>
        <v>191.18</v>
      </c>
      <c r="J89" s="214">
        <f t="shared" si="11"/>
        <v>0.2145679012345679</v>
      </c>
      <c r="K89" s="218">
        <f t="shared" si="12"/>
        <v>2.2001055625</v>
      </c>
      <c r="L89" s="208">
        <f t="shared" si="13"/>
        <v>12.050474454738422</v>
      </c>
      <c r="M89" s="219">
        <v>35.201689</v>
      </c>
    </row>
    <row r="90" spans="1:13" s="8" customFormat="1" ht="15">
      <c r="A90" s="193" t="s">
        <v>141</v>
      </c>
      <c r="B90" s="179">
        <v>2400</v>
      </c>
      <c r="C90" s="284">
        <f>Volume!J90</f>
        <v>105.05</v>
      </c>
      <c r="D90" s="318">
        <v>19.18</v>
      </c>
      <c r="E90" s="206">
        <f t="shared" si="7"/>
        <v>46032</v>
      </c>
      <c r="F90" s="211">
        <f t="shared" si="8"/>
        <v>18.257972394098047</v>
      </c>
      <c r="G90" s="277">
        <f t="shared" si="9"/>
        <v>58713.636</v>
      </c>
      <c r="H90" s="275">
        <v>5.03</v>
      </c>
      <c r="I90" s="207">
        <f t="shared" si="10"/>
        <v>24.464015</v>
      </c>
      <c r="J90" s="214">
        <f t="shared" si="11"/>
        <v>0.2328797239409805</v>
      </c>
      <c r="K90" s="218">
        <f t="shared" si="12"/>
        <v>2.9210525625</v>
      </c>
      <c r="L90" s="208">
        <f t="shared" si="13"/>
        <v>15.999263801395191</v>
      </c>
      <c r="M90" s="219">
        <v>46.736841</v>
      </c>
    </row>
    <row r="91" spans="1:13" s="8" customFormat="1" ht="15">
      <c r="A91" s="193" t="s">
        <v>392</v>
      </c>
      <c r="B91" s="179">
        <v>2700</v>
      </c>
      <c r="C91" s="284">
        <f>Volume!J91</f>
        <v>124</v>
      </c>
      <c r="D91" s="318">
        <v>20.55</v>
      </c>
      <c r="E91" s="206">
        <f t="shared" si="7"/>
        <v>55485</v>
      </c>
      <c r="F91" s="211">
        <f t="shared" si="8"/>
        <v>16.572580645161292</v>
      </c>
      <c r="G91" s="277">
        <f t="shared" si="9"/>
        <v>72225</v>
      </c>
      <c r="H91" s="275">
        <v>5</v>
      </c>
      <c r="I91" s="207">
        <f t="shared" si="10"/>
        <v>26.75</v>
      </c>
      <c r="J91" s="214">
        <f t="shared" si="11"/>
        <v>0.2157258064516129</v>
      </c>
      <c r="K91" s="218">
        <f t="shared" si="12"/>
        <v>2.395625</v>
      </c>
      <c r="L91" s="208">
        <f t="shared" si="13"/>
        <v>13.121378518233135</v>
      </c>
      <c r="M91" s="219">
        <v>38.33</v>
      </c>
    </row>
    <row r="92" spans="1:13" s="8" customFormat="1" ht="15">
      <c r="A92" s="193" t="s">
        <v>184</v>
      </c>
      <c r="B92" s="179">
        <v>2950</v>
      </c>
      <c r="C92" s="284">
        <f>Volume!J92</f>
        <v>127</v>
      </c>
      <c r="D92" s="318">
        <v>26.35</v>
      </c>
      <c r="E92" s="206">
        <f t="shared" si="7"/>
        <v>77732.5</v>
      </c>
      <c r="F92" s="211">
        <f t="shared" si="8"/>
        <v>20.748031496062993</v>
      </c>
      <c r="G92" s="277">
        <f t="shared" si="9"/>
        <v>96465</v>
      </c>
      <c r="H92" s="275">
        <v>5</v>
      </c>
      <c r="I92" s="207">
        <f t="shared" si="10"/>
        <v>32.7</v>
      </c>
      <c r="J92" s="214">
        <f t="shared" si="11"/>
        <v>0.25748031496062995</v>
      </c>
      <c r="K92" s="218">
        <f t="shared" si="12"/>
        <v>2.7331500625</v>
      </c>
      <c r="L92" s="208">
        <f t="shared" si="13"/>
        <v>14.970079422779046</v>
      </c>
      <c r="M92" s="219">
        <v>43.730401</v>
      </c>
    </row>
    <row r="93" spans="1:13" s="8" customFormat="1" ht="15">
      <c r="A93" s="193" t="s">
        <v>175</v>
      </c>
      <c r="B93" s="179">
        <v>7875</v>
      </c>
      <c r="C93" s="284">
        <f>Volume!J93</f>
        <v>52.35</v>
      </c>
      <c r="D93" s="318">
        <v>14.75</v>
      </c>
      <c r="E93" s="206">
        <f t="shared" si="7"/>
        <v>116156.25</v>
      </c>
      <c r="F93" s="211">
        <f t="shared" si="8"/>
        <v>28.17574021012416</v>
      </c>
      <c r="G93" s="277">
        <f t="shared" si="9"/>
        <v>136769.0625</v>
      </c>
      <c r="H93" s="275">
        <v>5</v>
      </c>
      <c r="I93" s="207">
        <f t="shared" si="10"/>
        <v>17.3675</v>
      </c>
      <c r="J93" s="214">
        <f t="shared" si="11"/>
        <v>0.3317574021012416</v>
      </c>
      <c r="K93" s="218">
        <f t="shared" si="12"/>
        <v>5.377921625</v>
      </c>
      <c r="L93" s="208">
        <f t="shared" si="13"/>
        <v>29.456089865073388</v>
      </c>
      <c r="M93" s="219">
        <v>86.046746</v>
      </c>
    </row>
    <row r="94" spans="1:13" s="8" customFormat="1" ht="15">
      <c r="A94" s="193" t="s">
        <v>142</v>
      </c>
      <c r="B94" s="179">
        <v>1750</v>
      </c>
      <c r="C94" s="284">
        <f>Volume!J94</f>
        <v>136.25</v>
      </c>
      <c r="D94" s="318">
        <v>22.17</v>
      </c>
      <c r="E94" s="206">
        <f t="shared" si="7"/>
        <v>38797.5</v>
      </c>
      <c r="F94" s="211">
        <f t="shared" si="8"/>
        <v>16.271559633027525</v>
      </c>
      <c r="G94" s="277">
        <f t="shared" si="9"/>
        <v>50719.375</v>
      </c>
      <c r="H94" s="275">
        <v>5</v>
      </c>
      <c r="I94" s="207">
        <f t="shared" si="10"/>
        <v>28.9825</v>
      </c>
      <c r="J94" s="214">
        <f t="shared" si="11"/>
        <v>0.21271559633027523</v>
      </c>
      <c r="K94" s="218">
        <f t="shared" si="12"/>
        <v>2.415574125</v>
      </c>
      <c r="L94" s="208">
        <f t="shared" si="13"/>
        <v>13.230644375883038</v>
      </c>
      <c r="M94" s="219">
        <v>38.649186</v>
      </c>
    </row>
    <row r="95" spans="1:13" s="8" customFormat="1" ht="15">
      <c r="A95" s="193" t="s">
        <v>176</v>
      </c>
      <c r="B95" s="179">
        <v>1450</v>
      </c>
      <c r="C95" s="284">
        <f>Volume!J95</f>
        <v>204.15</v>
      </c>
      <c r="D95" s="318">
        <v>50.89</v>
      </c>
      <c r="E95" s="206">
        <f t="shared" si="7"/>
        <v>73790.5</v>
      </c>
      <c r="F95" s="211">
        <f t="shared" si="8"/>
        <v>24.927749204016653</v>
      </c>
      <c r="G95" s="277">
        <f t="shared" si="9"/>
        <v>89686.63975</v>
      </c>
      <c r="H95" s="275">
        <v>5.37</v>
      </c>
      <c r="I95" s="207">
        <f t="shared" si="10"/>
        <v>61.852855</v>
      </c>
      <c r="J95" s="214">
        <f t="shared" si="11"/>
        <v>0.30297749204016655</v>
      </c>
      <c r="K95" s="218">
        <f t="shared" si="12"/>
        <v>3.5445255625</v>
      </c>
      <c r="L95" s="208">
        <f t="shared" si="13"/>
        <v>19.414166062349377</v>
      </c>
      <c r="M95" s="219">
        <v>56.712409</v>
      </c>
    </row>
    <row r="96" spans="1:13" s="8" customFormat="1" ht="15">
      <c r="A96" s="193" t="s">
        <v>409</v>
      </c>
      <c r="B96" s="179">
        <v>500</v>
      </c>
      <c r="C96" s="284">
        <f>Volume!J96</f>
        <v>662.2</v>
      </c>
      <c r="D96" s="318">
        <v>174.5</v>
      </c>
      <c r="E96" s="206">
        <f t="shared" si="7"/>
        <v>87250</v>
      </c>
      <c r="F96" s="211">
        <f t="shared" si="8"/>
        <v>26.351555421322857</v>
      </c>
      <c r="G96" s="277">
        <f t="shared" si="9"/>
        <v>109102.6</v>
      </c>
      <c r="H96" s="275">
        <v>6.6</v>
      </c>
      <c r="I96" s="207">
        <f t="shared" si="10"/>
        <v>218.20520000000002</v>
      </c>
      <c r="J96" s="214">
        <f t="shared" si="11"/>
        <v>0.32951555421322865</v>
      </c>
      <c r="K96" s="218">
        <f t="shared" si="12"/>
        <v>3.6875</v>
      </c>
      <c r="L96" s="208">
        <f t="shared" si="13"/>
        <v>20.197269308003</v>
      </c>
      <c r="M96" s="219">
        <v>59</v>
      </c>
    </row>
    <row r="97" spans="1:13" s="8" customFormat="1" ht="15">
      <c r="A97" s="193" t="s">
        <v>391</v>
      </c>
      <c r="B97" s="179">
        <v>2200</v>
      </c>
      <c r="C97" s="284">
        <f>Volume!J97</f>
        <v>141.85</v>
      </c>
      <c r="D97" s="318">
        <v>30.59</v>
      </c>
      <c r="E97" s="206">
        <f t="shared" si="7"/>
        <v>67298</v>
      </c>
      <c r="F97" s="211">
        <f t="shared" si="8"/>
        <v>21.565033486076842</v>
      </c>
      <c r="G97" s="277">
        <f t="shared" si="9"/>
        <v>82901.5</v>
      </c>
      <c r="H97" s="275">
        <v>5</v>
      </c>
      <c r="I97" s="207">
        <f t="shared" si="10"/>
        <v>37.6825</v>
      </c>
      <c r="J97" s="214">
        <f t="shared" si="11"/>
        <v>0.2656503348607684</v>
      </c>
      <c r="K97" s="218">
        <f t="shared" si="12"/>
        <v>3.386875</v>
      </c>
      <c r="L97" s="208">
        <f t="shared" si="13"/>
        <v>18.550678369503093</v>
      </c>
      <c r="M97" s="219">
        <v>54.19</v>
      </c>
    </row>
    <row r="98" spans="1:13" s="8" customFormat="1" ht="15">
      <c r="A98" s="193" t="s">
        <v>167</v>
      </c>
      <c r="B98" s="179">
        <v>3850</v>
      </c>
      <c r="C98" s="284">
        <f>Volume!J98</f>
        <v>47.9</v>
      </c>
      <c r="D98" s="318">
        <v>9.14</v>
      </c>
      <c r="E98" s="206">
        <f t="shared" si="7"/>
        <v>35189</v>
      </c>
      <c r="F98" s="211">
        <f t="shared" si="8"/>
        <v>19.081419624217123</v>
      </c>
      <c r="G98" s="277">
        <f t="shared" si="9"/>
        <v>44409.75</v>
      </c>
      <c r="H98" s="275">
        <v>5</v>
      </c>
      <c r="I98" s="207">
        <f t="shared" si="10"/>
        <v>11.535</v>
      </c>
      <c r="J98" s="214">
        <f t="shared" si="11"/>
        <v>0.2408141962421712</v>
      </c>
      <c r="K98" s="218">
        <f t="shared" si="12"/>
        <v>5.949306125</v>
      </c>
      <c r="L98" s="208">
        <f t="shared" si="13"/>
        <v>32.58569166166149</v>
      </c>
      <c r="M98" s="219">
        <v>95.188898</v>
      </c>
    </row>
    <row r="99" spans="1:13" s="8" customFormat="1" ht="15">
      <c r="A99" s="193" t="s">
        <v>199</v>
      </c>
      <c r="B99" s="179">
        <v>100</v>
      </c>
      <c r="C99" s="284">
        <f>Volume!J99</f>
        <v>1929.5</v>
      </c>
      <c r="D99" s="318">
        <v>311.7</v>
      </c>
      <c r="E99" s="206">
        <f t="shared" si="7"/>
        <v>31170</v>
      </c>
      <c r="F99" s="211">
        <f t="shared" si="8"/>
        <v>16.15444415651723</v>
      </c>
      <c r="G99" s="277">
        <f t="shared" si="9"/>
        <v>40817.5</v>
      </c>
      <c r="H99" s="275">
        <v>5</v>
      </c>
      <c r="I99" s="207">
        <f t="shared" si="10"/>
        <v>408.175</v>
      </c>
      <c r="J99" s="214">
        <f t="shared" si="11"/>
        <v>0.21154444156517233</v>
      </c>
      <c r="K99" s="218">
        <f t="shared" si="12"/>
        <v>1.705001625</v>
      </c>
      <c r="L99" s="208">
        <f t="shared" si="13"/>
        <v>9.338678505954642</v>
      </c>
      <c r="M99" s="219">
        <v>27.280026</v>
      </c>
    </row>
    <row r="100" spans="1:13" s="8" customFormat="1" ht="15">
      <c r="A100" s="193" t="s">
        <v>143</v>
      </c>
      <c r="B100" s="179">
        <v>2950</v>
      </c>
      <c r="C100" s="284">
        <f>Volume!J100</f>
        <v>123.5</v>
      </c>
      <c r="D100" s="318">
        <v>21.57</v>
      </c>
      <c r="E100" s="206">
        <f t="shared" si="7"/>
        <v>63631.5</v>
      </c>
      <c r="F100" s="211">
        <f t="shared" si="8"/>
        <v>17.465587044534413</v>
      </c>
      <c r="G100" s="277">
        <f t="shared" si="9"/>
        <v>81847.75</v>
      </c>
      <c r="H100" s="275">
        <v>5</v>
      </c>
      <c r="I100" s="207">
        <f t="shared" si="10"/>
        <v>27.745</v>
      </c>
      <c r="J100" s="214">
        <f t="shared" si="11"/>
        <v>0.22465587044534413</v>
      </c>
      <c r="K100" s="218">
        <f t="shared" si="12"/>
        <v>3.3683841875</v>
      </c>
      <c r="L100" s="208">
        <f t="shared" si="13"/>
        <v>18.449400018374607</v>
      </c>
      <c r="M100" s="219">
        <v>53.894147</v>
      </c>
    </row>
    <row r="101" spans="1:13" s="8" customFormat="1" ht="15">
      <c r="A101" s="193" t="s">
        <v>90</v>
      </c>
      <c r="B101" s="179">
        <v>600</v>
      </c>
      <c r="C101" s="284">
        <f>Volume!J101</f>
        <v>398.4</v>
      </c>
      <c r="D101" s="318">
        <v>63.83</v>
      </c>
      <c r="E101" s="206">
        <f t="shared" si="7"/>
        <v>38298</v>
      </c>
      <c r="F101" s="211">
        <f t="shared" si="8"/>
        <v>16.02158634538153</v>
      </c>
      <c r="G101" s="277">
        <f t="shared" si="9"/>
        <v>50250</v>
      </c>
      <c r="H101" s="275">
        <v>5</v>
      </c>
      <c r="I101" s="207">
        <f t="shared" si="10"/>
        <v>83.75</v>
      </c>
      <c r="J101" s="214">
        <f t="shared" si="11"/>
        <v>0.21021586345381527</v>
      </c>
      <c r="K101" s="218">
        <f t="shared" si="12"/>
        <v>2.717332125</v>
      </c>
      <c r="L101" s="208">
        <f t="shared" si="13"/>
        <v>14.883441010959478</v>
      </c>
      <c r="M101" s="219">
        <v>43.477314</v>
      </c>
    </row>
    <row r="102" spans="1:13" s="8" customFormat="1" ht="15">
      <c r="A102" s="193" t="s">
        <v>35</v>
      </c>
      <c r="B102" s="179">
        <v>1100</v>
      </c>
      <c r="C102" s="284">
        <f>Volume!J102</f>
        <v>357.35</v>
      </c>
      <c r="D102" s="318">
        <v>59.1</v>
      </c>
      <c r="E102" s="206">
        <f t="shared" si="7"/>
        <v>65010</v>
      </c>
      <c r="F102" s="211">
        <f t="shared" si="8"/>
        <v>16.538407723520358</v>
      </c>
      <c r="G102" s="277">
        <f t="shared" si="9"/>
        <v>84664.25</v>
      </c>
      <c r="H102" s="275">
        <v>5</v>
      </c>
      <c r="I102" s="207">
        <f t="shared" si="10"/>
        <v>76.9675</v>
      </c>
      <c r="J102" s="214">
        <f t="shared" si="11"/>
        <v>0.21538407723520356</v>
      </c>
      <c r="K102" s="218">
        <f t="shared" si="12"/>
        <v>2.1980665</v>
      </c>
      <c r="L102" s="208">
        <f t="shared" si="13"/>
        <v>12.039306049464292</v>
      </c>
      <c r="M102" s="219">
        <v>35.169064</v>
      </c>
    </row>
    <row r="103" spans="1:13" s="8" customFormat="1" ht="15">
      <c r="A103" s="193" t="s">
        <v>6</v>
      </c>
      <c r="B103" s="179">
        <v>2250</v>
      </c>
      <c r="C103" s="284">
        <f>Volume!J103</f>
        <v>167.05</v>
      </c>
      <c r="D103" s="318">
        <v>28.65</v>
      </c>
      <c r="E103" s="206">
        <f t="shared" si="7"/>
        <v>64462.5</v>
      </c>
      <c r="F103" s="211">
        <f t="shared" si="8"/>
        <v>17.15055372642921</v>
      </c>
      <c r="G103" s="277">
        <f t="shared" si="9"/>
        <v>83255.625</v>
      </c>
      <c r="H103" s="275">
        <v>5</v>
      </c>
      <c r="I103" s="207">
        <f t="shared" si="10"/>
        <v>37.0025</v>
      </c>
      <c r="J103" s="214">
        <f t="shared" si="11"/>
        <v>0.2215055372642921</v>
      </c>
      <c r="K103" s="218">
        <f t="shared" si="12"/>
        <v>2.0523466875</v>
      </c>
      <c r="L103" s="208">
        <f t="shared" si="13"/>
        <v>11.24116576564756</v>
      </c>
      <c r="M103" s="219">
        <v>32.837547</v>
      </c>
    </row>
    <row r="104" spans="1:13" s="8" customFormat="1" ht="15">
      <c r="A104" s="193" t="s">
        <v>177</v>
      </c>
      <c r="B104" s="179">
        <v>500</v>
      </c>
      <c r="C104" s="284">
        <f>Volume!J104</f>
        <v>375.55</v>
      </c>
      <c r="D104" s="318">
        <v>84.19</v>
      </c>
      <c r="E104" s="206">
        <f t="shared" si="7"/>
        <v>42095</v>
      </c>
      <c r="F104" s="211">
        <f t="shared" si="8"/>
        <v>22.417787245373454</v>
      </c>
      <c r="G104" s="277">
        <f t="shared" si="9"/>
        <v>51483.75</v>
      </c>
      <c r="H104" s="275">
        <v>5</v>
      </c>
      <c r="I104" s="207">
        <f t="shared" si="10"/>
        <v>102.9675</v>
      </c>
      <c r="J104" s="214">
        <f t="shared" si="11"/>
        <v>0.27417787245373454</v>
      </c>
      <c r="K104" s="218">
        <f t="shared" si="12"/>
        <v>3.12957075</v>
      </c>
      <c r="L104" s="208">
        <f t="shared" si="13"/>
        <v>17.14136495083361</v>
      </c>
      <c r="M104" s="219">
        <v>50.073132</v>
      </c>
    </row>
    <row r="105" spans="1:13" s="8" customFormat="1" ht="15">
      <c r="A105" s="193" t="s">
        <v>168</v>
      </c>
      <c r="B105" s="179">
        <v>300</v>
      </c>
      <c r="C105" s="284">
        <f>Volume!J105</f>
        <v>656.2</v>
      </c>
      <c r="D105" s="318">
        <v>108.27</v>
      </c>
      <c r="E105" s="206">
        <f t="shared" si="7"/>
        <v>32481</v>
      </c>
      <c r="F105" s="211">
        <f t="shared" si="8"/>
        <v>16.49954282231027</v>
      </c>
      <c r="G105" s="277">
        <f t="shared" si="9"/>
        <v>42324</v>
      </c>
      <c r="H105" s="275">
        <v>5</v>
      </c>
      <c r="I105" s="207">
        <f t="shared" si="10"/>
        <v>141.08</v>
      </c>
      <c r="J105" s="214">
        <f t="shared" si="11"/>
        <v>0.21499542822310272</v>
      </c>
      <c r="K105" s="218">
        <f t="shared" si="12"/>
        <v>3.2207673125</v>
      </c>
      <c r="L105" s="208">
        <f t="shared" si="13"/>
        <v>17.640869095315406</v>
      </c>
      <c r="M105" s="219">
        <v>51.532277</v>
      </c>
    </row>
    <row r="106" spans="1:13" s="8" customFormat="1" ht="15">
      <c r="A106" s="193" t="s">
        <v>132</v>
      </c>
      <c r="B106" s="179">
        <v>400</v>
      </c>
      <c r="C106" s="284">
        <f>Volume!J106</f>
        <v>703.3</v>
      </c>
      <c r="D106" s="318">
        <v>114.84</v>
      </c>
      <c r="E106" s="206">
        <f t="shared" si="7"/>
        <v>45936</v>
      </c>
      <c r="F106" s="211">
        <f t="shared" si="8"/>
        <v>16.328735959050196</v>
      </c>
      <c r="G106" s="277">
        <f t="shared" si="9"/>
        <v>60002</v>
      </c>
      <c r="H106" s="275">
        <v>5</v>
      </c>
      <c r="I106" s="207">
        <f t="shared" si="10"/>
        <v>150.005</v>
      </c>
      <c r="J106" s="214">
        <f t="shared" si="11"/>
        <v>0.21328735959050193</v>
      </c>
      <c r="K106" s="218">
        <f t="shared" si="12"/>
        <v>2.7598474375</v>
      </c>
      <c r="L106" s="208">
        <f t="shared" si="13"/>
        <v>15.11630696791579</v>
      </c>
      <c r="M106" s="219">
        <v>44.157559</v>
      </c>
    </row>
    <row r="107" spans="1:13" s="8" customFormat="1" ht="15">
      <c r="A107" s="193" t="s">
        <v>144</v>
      </c>
      <c r="B107" s="179">
        <v>125</v>
      </c>
      <c r="C107" s="284">
        <f>Volume!J107</f>
        <v>4076.1</v>
      </c>
      <c r="D107" s="318">
        <v>812.52</v>
      </c>
      <c r="E107" s="206">
        <f t="shared" si="7"/>
        <v>101565</v>
      </c>
      <c r="F107" s="211">
        <f t="shared" si="8"/>
        <v>19.93376021196732</v>
      </c>
      <c r="G107" s="277">
        <f t="shared" si="9"/>
        <v>127040.625</v>
      </c>
      <c r="H107" s="275">
        <v>5</v>
      </c>
      <c r="I107" s="207">
        <f t="shared" si="10"/>
        <v>1016.325</v>
      </c>
      <c r="J107" s="214">
        <f t="shared" si="11"/>
        <v>0.24933760211967324</v>
      </c>
      <c r="K107" s="218">
        <f t="shared" si="12"/>
        <v>2.3703136875</v>
      </c>
      <c r="L107" s="208">
        <f t="shared" si="13"/>
        <v>12.982742750070011</v>
      </c>
      <c r="M107" s="219">
        <v>37.925019</v>
      </c>
    </row>
    <row r="108" spans="1:13" s="8" customFormat="1" ht="15">
      <c r="A108" s="193" t="s">
        <v>288</v>
      </c>
      <c r="B108" s="179">
        <v>300</v>
      </c>
      <c r="C108" s="284">
        <f>Volume!J108</f>
        <v>799.25</v>
      </c>
      <c r="D108" s="318">
        <v>157.49</v>
      </c>
      <c r="E108" s="206">
        <f t="shared" si="7"/>
        <v>47247</v>
      </c>
      <c r="F108" s="211">
        <f t="shared" si="8"/>
        <v>19.704723177979357</v>
      </c>
      <c r="G108" s="277">
        <f t="shared" si="9"/>
        <v>59235.75</v>
      </c>
      <c r="H108" s="275">
        <v>5</v>
      </c>
      <c r="I108" s="207">
        <f t="shared" si="10"/>
        <v>197.4525</v>
      </c>
      <c r="J108" s="214">
        <f t="shared" si="11"/>
        <v>0.24704723177979354</v>
      </c>
      <c r="K108" s="218">
        <f t="shared" si="12"/>
        <v>3.211991625</v>
      </c>
      <c r="L108" s="208">
        <f t="shared" si="13"/>
        <v>17.592802675301744</v>
      </c>
      <c r="M108" s="219">
        <v>51.391866</v>
      </c>
    </row>
    <row r="109" spans="1:13" s="8" customFormat="1" ht="15">
      <c r="A109" s="193" t="s">
        <v>133</v>
      </c>
      <c r="B109" s="179">
        <v>6250</v>
      </c>
      <c r="C109" s="284">
        <f>Volume!J109</f>
        <v>39.15</v>
      </c>
      <c r="D109" s="318">
        <v>8.04</v>
      </c>
      <c r="E109" s="206">
        <f t="shared" si="7"/>
        <v>50249.99999999999</v>
      </c>
      <c r="F109" s="211">
        <f t="shared" si="8"/>
        <v>20.53639846743295</v>
      </c>
      <c r="G109" s="277">
        <f t="shared" si="9"/>
        <v>62484.37499999999</v>
      </c>
      <c r="H109" s="275">
        <v>5</v>
      </c>
      <c r="I109" s="207">
        <f t="shared" si="10"/>
        <v>9.997499999999999</v>
      </c>
      <c r="J109" s="214">
        <f t="shared" si="11"/>
        <v>0.25536398467432947</v>
      </c>
      <c r="K109" s="218">
        <f t="shared" si="12"/>
        <v>2.590064625</v>
      </c>
      <c r="L109" s="208">
        <f t="shared" si="13"/>
        <v>14.186368205086591</v>
      </c>
      <c r="M109" s="219">
        <v>41.441034</v>
      </c>
    </row>
    <row r="110" spans="1:13" s="8" customFormat="1" ht="15">
      <c r="A110" s="193" t="s">
        <v>169</v>
      </c>
      <c r="B110" s="179">
        <v>2000</v>
      </c>
      <c r="C110" s="284">
        <f>Volume!J110</f>
        <v>156.95</v>
      </c>
      <c r="D110" s="318">
        <v>32.15</v>
      </c>
      <c r="E110" s="206">
        <f t="shared" si="7"/>
        <v>64300</v>
      </c>
      <c r="F110" s="211">
        <f t="shared" si="8"/>
        <v>20.484230646702773</v>
      </c>
      <c r="G110" s="277">
        <f t="shared" si="9"/>
        <v>79995</v>
      </c>
      <c r="H110" s="275">
        <v>5</v>
      </c>
      <c r="I110" s="207">
        <f t="shared" si="10"/>
        <v>39.9975</v>
      </c>
      <c r="J110" s="214">
        <f t="shared" si="11"/>
        <v>0.25484230646702777</v>
      </c>
      <c r="K110" s="218">
        <f t="shared" si="12"/>
        <v>2.516205375</v>
      </c>
      <c r="L110" s="208">
        <f t="shared" si="13"/>
        <v>13.781824432032456</v>
      </c>
      <c r="M110" s="219">
        <v>40.259286</v>
      </c>
    </row>
    <row r="111" spans="1:13" s="8" customFormat="1" ht="15">
      <c r="A111" s="193" t="s">
        <v>289</v>
      </c>
      <c r="B111" s="179">
        <v>550</v>
      </c>
      <c r="C111" s="284">
        <f>Volume!J111</f>
        <v>698.9</v>
      </c>
      <c r="D111" s="318">
        <v>116.51</v>
      </c>
      <c r="E111" s="206">
        <f t="shared" si="7"/>
        <v>64080.5</v>
      </c>
      <c r="F111" s="211">
        <f t="shared" si="8"/>
        <v>16.670482186292748</v>
      </c>
      <c r="G111" s="277">
        <f t="shared" si="9"/>
        <v>83300.25</v>
      </c>
      <c r="H111" s="275">
        <v>5</v>
      </c>
      <c r="I111" s="207">
        <f t="shared" si="10"/>
        <v>151.455</v>
      </c>
      <c r="J111" s="214">
        <f t="shared" si="11"/>
        <v>0.21670482186292747</v>
      </c>
      <c r="K111" s="218">
        <f t="shared" si="12"/>
        <v>3.1670299375</v>
      </c>
      <c r="L111" s="208">
        <f t="shared" si="13"/>
        <v>17.346537370629264</v>
      </c>
      <c r="M111" s="219">
        <v>50.672479</v>
      </c>
    </row>
    <row r="112" spans="1:13" s="8" customFormat="1" ht="15">
      <c r="A112" s="193" t="s">
        <v>410</v>
      </c>
      <c r="B112" s="179">
        <v>500</v>
      </c>
      <c r="C112" s="284">
        <f>Volume!J112</f>
        <v>463.85</v>
      </c>
      <c r="D112" s="318">
        <v>102.91</v>
      </c>
      <c r="E112" s="206">
        <f t="shared" si="7"/>
        <v>51455</v>
      </c>
      <c r="F112" s="211">
        <f t="shared" si="8"/>
        <v>22.186051525277566</v>
      </c>
      <c r="G112" s="277">
        <f t="shared" si="9"/>
        <v>63051.25</v>
      </c>
      <c r="H112" s="275">
        <v>5</v>
      </c>
      <c r="I112" s="207">
        <f t="shared" si="10"/>
        <v>126.1025</v>
      </c>
      <c r="J112" s="214">
        <f t="shared" si="11"/>
        <v>0.27186051525277566</v>
      </c>
      <c r="K112" s="218">
        <f t="shared" si="12"/>
        <v>3.181875</v>
      </c>
      <c r="L112" s="208">
        <f t="shared" si="13"/>
        <v>17.427847126617504</v>
      </c>
      <c r="M112" s="219">
        <v>50.91</v>
      </c>
    </row>
    <row r="113" spans="1:13" s="8" customFormat="1" ht="15">
      <c r="A113" s="193" t="s">
        <v>290</v>
      </c>
      <c r="B113" s="179">
        <v>550</v>
      </c>
      <c r="C113" s="284">
        <f>Volume!J113</f>
        <v>713.2</v>
      </c>
      <c r="D113" s="318">
        <v>121.63</v>
      </c>
      <c r="E113" s="206">
        <f t="shared" si="7"/>
        <v>66896.5</v>
      </c>
      <c r="F113" s="211">
        <f t="shared" si="8"/>
        <v>17.054122265844082</v>
      </c>
      <c r="G113" s="277">
        <f t="shared" si="9"/>
        <v>86509.5</v>
      </c>
      <c r="H113" s="275">
        <v>5</v>
      </c>
      <c r="I113" s="207">
        <f t="shared" si="10"/>
        <v>157.29</v>
      </c>
      <c r="J113" s="214">
        <f t="shared" si="11"/>
        <v>0.2205412226584408</v>
      </c>
      <c r="K113" s="218">
        <f t="shared" si="12"/>
        <v>2.4742461875</v>
      </c>
      <c r="L113" s="208">
        <f t="shared" si="13"/>
        <v>13.552004497149067</v>
      </c>
      <c r="M113" s="219">
        <v>39.587939</v>
      </c>
    </row>
    <row r="114" spans="1:13" s="8" customFormat="1" ht="15">
      <c r="A114" s="193" t="s">
        <v>178</v>
      </c>
      <c r="B114" s="179">
        <v>1250</v>
      </c>
      <c r="C114" s="284">
        <f>Volume!J114</f>
        <v>178.7</v>
      </c>
      <c r="D114" s="318">
        <v>34.05</v>
      </c>
      <c r="E114" s="206">
        <f t="shared" si="7"/>
        <v>42562.5</v>
      </c>
      <c r="F114" s="211">
        <f t="shared" si="8"/>
        <v>19.054280917739227</v>
      </c>
      <c r="G114" s="277">
        <f t="shared" si="9"/>
        <v>53731.25</v>
      </c>
      <c r="H114" s="275">
        <v>5</v>
      </c>
      <c r="I114" s="207">
        <f t="shared" si="10"/>
        <v>42.985</v>
      </c>
      <c r="J114" s="214">
        <f t="shared" si="11"/>
        <v>0.2405428091773923</v>
      </c>
      <c r="K114" s="218">
        <f t="shared" si="12"/>
        <v>4.1667584375</v>
      </c>
      <c r="L114" s="208">
        <f t="shared" si="13"/>
        <v>22.8222758789373</v>
      </c>
      <c r="M114" s="219">
        <v>66.668135</v>
      </c>
    </row>
    <row r="115" spans="1:13" s="8" customFormat="1" ht="15">
      <c r="A115" s="193" t="s">
        <v>145</v>
      </c>
      <c r="B115" s="179">
        <v>1700</v>
      </c>
      <c r="C115" s="284">
        <f>Volume!J115</f>
        <v>181.2</v>
      </c>
      <c r="D115" s="318">
        <v>30.57</v>
      </c>
      <c r="E115" s="206">
        <f t="shared" si="7"/>
        <v>51969</v>
      </c>
      <c r="F115" s="211">
        <f t="shared" si="8"/>
        <v>16.87086092715232</v>
      </c>
      <c r="G115" s="277">
        <f t="shared" si="9"/>
        <v>71005.872</v>
      </c>
      <c r="H115" s="275">
        <v>6.18</v>
      </c>
      <c r="I115" s="207">
        <f t="shared" si="10"/>
        <v>41.76816</v>
      </c>
      <c r="J115" s="214">
        <f t="shared" si="11"/>
        <v>0.2305086092715232</v>
      </c>
      <c r="K115" s="218">
        <f t="shared" si="12"/>
        <v>1.834402375</v>
      </c>
      <c r="L115" s="208">
        <f t="shared" si="13"/>
        <v>10.047435603285509</v>
      </c>
      <c r="M115" s="219">
        <v>29.350438</v>
      </c>
    </row>
    <row r="116" spans="1:13" s="8" customFormat="1" ht="15">
      <c r="A116" s="193" t="s">
        <v>270</v>
      </c>
      <c r="B116" s="179">
        <v>850</v>
      </c>
      <c r="C116" s="284">
        <f>Volume!J116</f>
        <v>223.5</v>
      </c>
      <c r="D116" s="318">
        <v>67.32</v>
      </c>
      <c r="E116" s="206">
        <f t="shared" si="7"/>
        <v>57221.99999999999</v>
      </c>
      <c r="F116" s="211">
        <f t="shared" si="8"/>
        <v>30.120805369127513</v>
      </c>
      <c r="G116" s="277">
        <f t="shared" si="9"/>
        <v>66720.75</v>
      </c>
      <c r="H116" s="275">
        <v>5</v>
      </c>
      <c r="I116" s="207">
        <f t="shared" si="10"/>
        <v>78.495</v>
      </c>
      <c r="J116" s="214">
        <f t="shared" si="11"/>
        <v>0.35120805369127517</v>
      </c>
      <c r="K116" s="218">
        <f t="shared" si="12"/>
        <v>3.50082375</v>
      </c>
      <c r="L116" s="208">
        <f t="shared" si="13"/>
        <v>19.17480137724826</v>
      </c>
      <c r="M116" s="219">
        <v>56.01318</v>
      </c>
    </row>
    <row r="117" spans="1:13" s="8" customFormat="1" ht="15">
      <c r="A117" s="193" t="s">
        <v>208</v>
      </c>
      <c r="B117" s="179">
        <v>200</v>
      </c>
      <c r="C117" s="284">
        <f>Volume!J117</f>
        <v>2485.15</v>
      </c>
      <c r="D117" s="318">
        <v>514.58</v>
      </c>
      <c r="E117" s="206">
        <f t="shared" si="7"/>
        <v>102916.00000000001</v>
      </c>
      <c r="F117" s="211">
        <f t="shared" si="8"/>
        <v>20.706194797094742</v>
      </c>
      <c r="G117" s="277">
        <f t="shared" si="9"/>
        <v>127767.50000000001</v>
      </c>
      <c r="H117" s="275">
        <v>5</v>
      </c>
      <c r="I117" s="207">
        <f t="shared" si="10"/>
        <v>638.8375000000001</v>
      </c>
      <c r="J117" s="214">
        <f t="shared" si="11"/>
        <v>0.25706194797094745</v>
      </c>
      <c r="K117" s="218">
        <f t="shared" si="12"/>
        <v>1.819710875</v>
      </c>
      <c r="L117" s="208">
        <f t="shared" si="13"/>
        <v>9.966966943749636</v>
      </c>
      <c r="M117" s="219">
        <v>29.115374</v>
      </c>
    </row>
    <row r="118" spans="1:13" s="8" customFormat="1" ht="15">
      <c r="A118" s="193" t="s">
        <v>291</v>
      </c>
      <c r="B118" s="179">
        <v>350</v>
      </c>
      <c r="C118" s="284">
        <f>Volume!J118</f>
        <v>625.65</v>
      </c>
      <c r="D118" s="318">
        <v>101.62</v>
      </c>
      <c r="E118" s="206">
        <f t="shared" si="7"/>
        <v>35567</v>
      </c>
      <c r="F118" s="211">
        <f t="shared" si="8"/>
        <v>16.24230799968033</v>
      </c>
      <c r="G118" s="277">
        <f t="shared" si="9"/>
        <v>46515.875</v>
      </c>
      <c r="H118" s="275">
        <v>5</v>
      </c>
      <c r="I118" s="207">
        <f t="shared" si="10"/>
        <v>132.9025</v>
      </c>
      <c r="J118" s="214">
        <f t="shared" si="11"/>
        <v>0.21242307999680335</v>
      </c>
      <c r="K118" s="218">
        <f t="shared" si="12"/>
        <v>1.9198255625</v>
      </c>
      <c r="L118" s="208">
        <f t="shared" si="13"/>
        <v>10.515317670562942</v>
      </c>
      <c r="M118" s="219">
        <v>30.717209</v>
      </c>
    </row>
    <row r="119" spans="1:13" s="8" customFormat="1" ht="15">
      <c r="A119" s="193" t="s">
        <v>7</v>
      </c>
      <c r="B119" s="179">
        <v>312</v>
      </c>
      <c r="C119" s="284">
        <f>Volume!J119</f>
        <v>693.3</v>
      </c>
      <c r="D119" s="318">
        <v>118.89</v>
      </c>
      <c r="E119" s="206">
        <f t="shared" si="7"/>
        <v>37093.68</v>
      </c>
      <c r="F119" s="211">
        <f t="shared" si="8"/>
        <v>17.148420597144096</v>
      </c>
      <c r="G119" s="277">
        <f t="shared" si="9"/>
        <v>47909.16</v>
      </c>
      <c r="H119" s="275">
        <v>5</v>
      </c>
      <c r="I119" s="207">
        <f t="shared" si="10"/>
        <v>153.555</v>
      </c>
      <c r="J119" s="214">
        <f t="shared" si="11"/>
        <v>0.22148420597144097</v>
      </c>
      <c r="K119" s="218">
        <f t="shared" si="12"/>
        <v>2.7548575</v>
      </c>
      <c r="L119" s="208">
        <f t="shared" si="13"/>
        <v>15.088975954622882</v>
      </c>
      <c r="M119" s="219">
        <v>44.07772</v>
      </c>
    </row>
    <row r="120" spans="1:13" s="8" customFormat="1" ht="15">
      <c r="A120" s="193" t="s">
        <v>170</v>
      </c>
      <c r="B120" s="179">
        <v>600</v>
      </c>
      <c r="C120" s="284">
        <f>Volume!J120</f>
        <v>587.9</v>
      </c>
      <c r="D120" s="318">
        <v>95.83</v>
      </c>
      <c r="E120" s="206">
        <f t="shared" si="7"/>
        <v>57498</v>
      </c>
      <c r="F120" s="211">
        <f t="shared" si="8"/>
        <v>16.30039122299711</v>
      </c>
      <c r="G120" s="277">
        <f t="shared" si="9"/>
        <v>75135</v>
      </c>
      <c r="H120" s="275">
        <v>5</v>
      </c>
      <c r="I120" s="207">
        <f t="shared" si="10"/>
        <v>125.225</v>
      </c>
      <c r="J120" s="214">
        <f t="shared" si="11"/>
        <v>0.2130039122299711</v>
      </c>
      <c r="K120" s="218">
        <f t="shared" si="12"/>
        <v>2.6387093125</v>
      </c>
      <c r="L120" s="208">
        <f t="shared" si="13"/>
        <v>14.452806131551986</v>
      </c>
      <c r="M120" s="219">
        <v>42.219349</v>
      </c>
    </row>
    <row r="121" spans="1:13" s="8" customFormat="1" ht="15">
      <c r="A121" s="193" t="s">
        <v>221</v>
      </c>
      <c r="B121" s="179">
        <v>400</v>
      </c>
      <c r="C121" s="284">
        <f>Volume!J121</f>
        <v>821.2</v>
      </c>
      <c r="D121" s="318">
        <v>132.61</v>
      </c>
      <c r="E121" s="206">
        <f t="shared" si="7"/>
        <v>53044.00000000001</v>
      </c>
      <c r="F121" s="211">
        <f t="shared" si="8"/>
        <v>16.14831953239162</v>
      </c>
      <c r="G121" s="277">
        <f t="shared" si="9"/>
        <v>69468</v>
      </c>
      <c r="H121" s="275">
        <v>5</v>
      </c>
      <c r="I121" s="207">
        <f t="shared" si="10"/>
        <v>173.67</v>
      </c>
      <c r="J121" s="214">
        <f t="shared" si="11"/>
        <v>0.21148319532391618</v>
      </c>
      <c r="K121" s="218">
        <f t="shared" si="12"/>
        <v>2.312487875</v>
      </c>
      <c r="L121" s="208">
        <f t="shared" si="13"/>
        <v>12.66601773094687</v>
      </c>
      <c r="M121" s="219">
        <v>36.999806</v>
      </c>
    </row>
    <row r="122" spans="1:13" s="8" customFormat="1" ht="15">
      <c r="A122" s="193" t="s">
        <v>205</v>
      </c>
      <c r="B122" s="179">
        <v>1250</v>
      </c>
      <c r="C122" s="284">
        <f>Volume!J122</f>
        <v>237.25</v>
      </c>
      <c r="D122" s="318">
        <v>39.07</v>
      </c>
      <c r="E122" s="206">
        <f t="shared" si="7"/>
        <v>48837.5</v>
      </c>
      <c r="F122" s="211">
        <f t="shared" si="8"/>
        <v>16.467860906217073</v>
      </c>
      <c r="G122" s="277">
        <f t="shared" si="9"/>
        <v>63665.625</v>
      </c>
      <c r="H122" s="275">
        <v>5</v>
      </c>
      <c r="I122" s="207">
        <f t="shared" si="10"/>
        <v>50.9325</v>
      </c>
      <c r="J122" s="214">
        <f t="shared" si="11"/>
        <v>0.2146786090621707</v>
      </c>
      <c r="K122" s="218">
        <f t="shared" si="12"/>
        <v>3.1526863125</v>
      </c>
      <c r="L122" s="208">
        <f t="shared" si="13"/>
        <v>17.267974100940314</v>
      </c>
      <c r="M122" s="219">
        <v>50.442981</v>
      </c>
    </row>
    <row r="123" spans="1:13" s="7" customFormat="1" ht="15">
      <c r="A123" s="193" t="s">
        <v>292</v>
      </c>
      <c r="B123" s="179">
        <v>250</v>
      </c>
      <c r="C123" s="284">
        <f>Volume!J123</f>
        <v>1326.6</v>
      </c>
      <c r="D123" s="318">
        <v>411.71</v>
      </c>
      <c r="E123" s="206">
        <f t="shared" si="7"/>
        <v>102927.5</v>
      </c>
      <c r="F123" s="211">
        <f t="shared" si="8"/>
        <v>31.034976631991558</v>
      </c>
      <c r="G123" s="277">
        <f t="shared" si="9"/>
        <v>119510</v>
      </c>
      <c r="H123" s="275">
        <v>5</v>
      </c>
      <c r="I123" s="207">
        <f t="shared" si="10"/>
        <v>478.04</v>
      </c>
      <c r="J123" s="214">
        <f t="shared" si="11"/>
        <v>0.3603497663199156</v>
      </c>
      <c r="K123" s="218">
        <f t="shared" si="12"/>
        <v>2.348426625</v>
      </c>
      <c r="L123" s="208">
        <f t="shared" si="13"/>
        <v>12.862862371582258</v>
      </c>
      <c r="M123" s="219">
        <v>37.574826</v>
      </c>
    </row>
    <row r="124" spans="1:13" s="7" customFormat="1" ht="15">
      <c r="A124" s="193" t="s">
        <v>411</v>
      </c>
      <c r="B124" s="179">
        <v>825</v>
      </c>
      <c r="C124" s="284">
        <f>Volume!J124</f>
        <v>292.95</v>
      </c>
      <c r="D124" s="318">
        <v>51.24</v>
      </c>
      <c r="E124" s="206">
        <f t="shared" si="7"/>
        <v>42273</v>
      </c>
      <c r="F124" s="211">
        <f t="shared" si="8"/>
        <v>17.4910394265233</v>
      </c>
      <c r="G124" s="277">
        <f t="shared" si="9"/>
        <v>55009.733625</v>
      </c>
      <c r="H124" s="275">
        <v>5.27</v>
      </c>
      <c r="I124" s="207">
        <f t="shared" si="10"/>
        <v>66.678465</v>
      </c>
      <c r="J124" s="214">
        <f t="shared" si="11"/>
        <v>0.227610394265233</v>
      </c>
      <c r="K124" s="218">
        <f t="shared" si="12"/>
        <v>3.733125</v>
      </c>
      <c r="L124" s="208">
        <f t="shared" si="13"/>
        <v>20.44716772486473</v>
      </c>
      <c r="M124" s="219">
        <v>59.73</v>
      </c>
    </row>
    <row r="125" spans="1:13" s="7" customFormat="1" ht="15">
      <c r="A125" s="193" t="s">
        <v>274</v>
      </c>
      <c r="B125" s="179">
        <v>800</v>
      </c>
      <c r="C125" s="284">
        <f>Volume!J125</f>
        <v>277.65</v>
      </c>
      <c r="D125" s="318">
        <v>56.5</v>
      </c>
      <c r="E125" s="206">
        <f t="shared" si="7"/>
        <v>45200</v>
      </c>
      <c r="F125" s="211">
        <f t="shared" si="8"/>
        <v>20.349360705924727</v>
      </c>
      <c r="G125" s="277">
        <f t="shared" si="9"/>
        <v>56306</v>
      </c>
      <c r="H125" s="275">
        <v>5</v>
      </c>
      <c r="I125" s="207">
        <f t="shared" si="10"/>
        <v>70.3825</v>
      </c>
      <c r="J125" s="214">
        <f t="shared" si="11"/>
        <v>0.25349360705924723</v>
      </c>
      <c r="K125" s="218">
        <f t="shared" si="12"/>
        <v>4.251761</v>
      </c>
      <c r="L125" s="208">
        <f t="shared" si="13"/>
        <v>23.287854088207226</v>
      </c>
      <c r="M125" s="203">
        <v>68.028176</v>
      </c>
    </row>
    <row r="126" spans="1:13" s="7" customFormat="1" ht="15">
      <c r="A126" s="193" t="s">
        <v>146</v>
      </c>
      <c r="B126" s="179">
        <v>8900</v>
      </c>
      <c r="C126" s="284">
        <f>Volume!J126</f>
        <v>41.1</v>
      </c>
      <c r="D126" s="318">
        <v>8.15</v>
      </c>
      <c r="E126" s="206">
        <f t="shared" si="7"/>
        <v>72535</v>
      </c>
      <c r="F126" s="211">
        <f t="shared" si="8"/>
        <v>19.829683698296837</v>
      </c>
      <c r="G126" s="277">
        <f t="shared" si="9"/>
        <v>90824.5</v>
      </c>
      <c r="H126" s="275">
        <v>5</v>
      </c>
      <c r="I126" s="207">
        <f t="shared" si="10"/>
        <v>10.205</v>
      </c>
      <c r="J126" s="214">
        <f t="shared" si="11"/>
        <v>0.24829683698296837</v>
      </c>
      <c r="K126" s="218">
        <f t="shared" si="12"/>
        <v>2.374969</v>
      </c>
      <c r="L126" s="208">
        <f t="shared" si="13"/>
        <v>13.008240946754869</v>
      </c>
      <c r="M126" s="203">
        <v>37.999504</v>
      </c>
    </row>
    <row r="127" spans="1:13" s="8" customFormat="1" ht="15">
      <c r="A127" s="193" t="s">
        <v>8</v>
      </c>
      <c r="B127" s="179">
        <v>1600</v>
      </c>
      <c r="C127" s="284">
        <f>Volume!J127</f>
        <v>142.25</v>
      </c>
      <c r="D127" s="318">
        <v>23.85</v>
      </c>
      <c r="E127" s="206">
        <f t="shared" si="7"/>
        <v>38160</v>
      </c>
      <c r="F127" s="211">
        <f t="shared" si="8"/>
        <v>16.766256590509666</v>
      </c>
      <c r="G127" s="277">
        <f t="shared" si="9"/>
        <v>49540</v>
      </c>
      <c r="H127" s="275">
        <v>5</v>
      </c>
      <c r="I127" s="207">
        <f t="shared" si="10"/>
        <v>30.9625</v>
      </c>
      <c r="J127" s="214">
        <f t="shared" si="11"/>
        <v>0.21766256590509664</v>
      </c>
      <c r="K127" s="218">
        <f t="shared" si="12"/>
        <v>3.08584175</v>
      </c>
      <c r="L127" s="208">
        <f t="shared" si="13"/>
        <v>16.901851353662174</v>
      </c>
      <c r="M127" s="219">
        <v>49.373468</v>
      </c>
    </row>
    <row r="128" spans="1:13" s="7" customFormat="1" ht="15">
      <c r="A128" s="193" t="s">
        <v>293</v>
      </c>
      <c r="B128" s="179">
        <v>1000</v>
      </c>
      <c r="C128" s="284">
        <f>Volume!J128</f>
        <v>183.3</v>
      </c>
      <c r="D128" s="318">
        <v>35.81</v>
      </c>
      <c r="E128" s="206">
        <f t="shared" si="7"/>
        <v>35810</v>
      </c>
      <c r="F128" s="211">
        <f t="shared" si="8"/>
        <v>19.536279323513366</v>
      </c>
      <c r="G128" s="277">
        <f t="shared" si="9"/>
        <v>44975</v>
      </c>
      <c r="H128" s="275">
        <v>5</v>
      </c>
      <c r="I128" s="207">
        <f t="shared" si="10"/>
        <v>44.975</v>
      </c>
      <c r="J128" s="214">
        <f t="shared" si="11"/>
        <v>0.24536279323513366</v>
      </c>
      <c r="K128" s="218">
        <f t="shared" si="12"/>
        <v>3.7245764375</v>
      </c>
      <c r="L128" s="208">
        <f t="shared" si="13"/>
        <v>20.400345319709807</v>
      </c>
      <c r="M128" s="219">
        <v>59.593223</v>
      </c>
    </row>
    <row r="129" spans="1:13" s="7" customFormat="1" ht="15">
      <c r="A129" s="193" t="s">
        <v>179</v>
      </c>
      <c r="B129" s="179">
        <v>14000</v>
      </c>
      <c r="C129" s="284">
        <f>Volume!J129</f>
        <v>21.8</v>
      </c>
      <c r="D129" s="318">
        <v>5.97</v>
      </c>
      <c r="E129" s="206">
        <f t="shared" si="7"/>
        <v>83580</v>
      </c>
      <c r="F129" s="211">
        <f t="shared" si="8"/>
        <v>27.38532110091743</v>
      </c>
      <c r="G129" s="277">
        <f t="shared" si="9"/>
        <v>98840</v>
      </c>
      <c r="H129" s="275">
        <v>5</v>
      </c>
      <c r="I129" s="207">
        <f t="shared" si="10"/>
        <v>7.06</v>
      </c>
      <c r="J129" s="214">
        <f t="shared" si="11"/>
        <v>0.3238532110091743</v>
      </c>
      <c r="K129" s="218">
        <f t="shared" si="12"/>
        <v>4.830423125</v>
      </c>
      <c r="L129" s="208">
        <f t="shared" si="13"/>
        <v>26.45731707857097</v>
      </c>
      <c r="M129" s="203">
        <v>77.28677</v>
      </c>
    </row>
    <row r="130" spans="1:13" s="7" customFormat="1" ht="15">
      <c r="A130" s="193" t="s">
        <v>200</v>
      </c>
      <c r="B130" s="179">
        <v>1150</v>
      </c>
      <c r="C130" s="284">
        <f>Volume!J130</f>
        <v>266.45</v>
      </c>
      <c r="D130" s="318">
        <v>65.16</v>
      </c>
      <c r="E130" s="206">
        <f t="shared" si="7"/>
        <v>74934</v>
      </c>
      <c r="F130" s="211">
        <f t="shared" si="8"/>
        <v>24.454869581534997</v>
      </c>
      <c r="G130" s="277">
        <f t="shared" si="9"/>
        <v>90254.875</v>
      </c>
      <c r="H130" s="275">
        <v>5</v>
      </c>
      <c r="I130" s="207">
        <f t="shared" si="10"/>
        <v>78.4825</v>
      </c>
      <c r="J130" s="214">
        <f t="shared" si="11"/>
        <v>0.29454869581535</v>
      </c>
      <c r="K130" s="218">
        <f t="shared" si="12"/>
        <v>2.0171535</v>
      </c>
      <c r="L130" s="208">
        <f t="shared" si="13"/>
        <v>11.04840473900497</v>
      </c>
      <c r="M130" s="219">
        <v>32.274456</v>
      </c>
    </row>
    <row r="131" spans="1:13" s="7" customFormat="1" ht="15">
      <c r="A131" s="193" t="s">
        <v>171</v>
      </c>
      <c r="B131" s="179">
        <v>1100</v>
      </c>
      <c r="C131" s="284">
        <f>Volume!J131</f>
        <v>368.8</v>
      </c>
      <c r="D131" s="318">
        <v>80.98</v>
      </c>
      <c r="E131" s="206">
        <f t="shared" si="7"/>
        <v>89078</v>
      </c>
      <c r="F131" s="211">
        <f t="shared" si="8"/>
        <v>21.957700650759218</v>
      </c>
      <c r="G131" s="277">
        <f t="shared" si="9"/>
        <v>109362</v>
      </c>
      <c r="H131" s="275">
        <v>5</v>
      </c>
      <c r="I131" s="207">
        <f t="shared" si="10"/>
        <v>99.42</v>
      </c>
      <c r="J131" s="214">
        <f t="shared" si="11"/>
        <v>0.2695770065075922</v>
      </c>
      <c r="K131" s="218">
        <f t="shared" si="12"/>
        <v>5.126053</v>
      </c>
      <c r="L131" s="208">
        <f t="shared" si="13"/>
        <v>28.076548590670292</v>
      </c>
      <c r="M131" s="219">
        <v>82.016848</v>
      </c>
    </row>
    <row r="132" spans="1:13" s="7" customFormat="1" ht="15">
      <c r="A132" s="193" t="s">
        <v>147</v>
      </c>
      <c r="B132" s="179">
        <v>5900</v>
      </c>
      <c r="C132" s="284">
        <f>Volume!J132</f>
        <v>75</v>
      </c>
      <c r="D132" s="318">
        <v>21.1</v>
      </c>
      <c r="E132" s="206">
        <f t="shared" si="7"/>
        <v>124490.00000000001</v>
      </c>
      <c r="F132" s="211">
        <f t="shared" si="8"/>
        <v>28.133333333333336</v>
      </c>
      <c r="G132" s="277">
        <f t="shared" si="9"/>
        <v>146615</v>
      </c>
      <c r="H132" s="275">
        <v>5</v>
      </c>
      <c r="I132" s="207">
        <f t="shared" si="10"/>
        <v>24.85</v>
      </c>
      <c r="J132" s="214">
        <f t="shared" si="11"/>
        <v>0.33133333333333337</v>
      </c>
      <c r="K132" s="218">
        <f t="shared" si="12"/>
        <v>2.434076625</v>
      </c>
      <c r="L132" s="208">
        <f t="shared" si="13"/>
        <v>13.331986742085432</v>
      </c>
      <c r="M132" s="203">
        <v>38.945226</v>
      </c>
    </row>
    <row r="133" spans="1:13" s="8" customFormat="1" ht="15">
      <c r="A133" s="193" t="s">
        <v>148</v>
      </c>
      <c r="B133" s="179">
        <v>1045</v>
      </c>
      <c r="C133" s="284">
        <f>Volume!J133</f>
        <v>256.2</v>
      </c>
      <c r="D133" s="318">
        <v>46.17</v>
      </c>
      <c r="E133" s="206">
        <f aca="true" t="shared" si="14" ref="E133:E196">D133*B133</f>
        <v>48247.65</v>
      </c>
      <c r="F133" s="211">
        <f aca="true" t="shared" si="15" ref="F133:F196">D133/C133*100</f>
        <v>18.021077283372367</v>
      </c>
      <c r="G133" s="277">
        <f aca="true" t="shared" si="16" ref="G133:G196">(B133*C133)*H133%+E133</f>
        <v>61634.100000000006</v>
      </c>
      <c r="H133" s="275">
        <v>5</v>
      </c>
      <c r="I133" s="207">
        <f aca="true" t="shared" si="17" ref="I133:I196">G133/B133</f>
        <v>58.980000000000004</v>
      </c>
      <c r="J133" s="214">
        <f aca="true" t="shared" si="18" ref="J133:J196">I133/C133</f>
        <v>0.23021077283372368</v>
      </c>
      <c r="K133" s="218">
        <f t="shared" si="12"/>
        <v>2.707522625</v>
      </c>
      <c r="L133" s="208">
        <f t="shared" si="13"/>
        <v>14.82971216668101</v>
      </c>
      <c r="M133" s="219">
        <v>43.320362</v>
      </c>
    </row>
    <row r="134" spans="1:13" s="7" customFormat="1" ht="15">
      <c r="A134" s="193" t="s">
        <v>122</v>
      </c>
      <c r="B134" s="179">
        <v>1625</v>
      </c>
      <c r="C134" s="284">
        <f>Volume!J134</f>
        <v>160.35</v>
      </c>
      <c r="D134" s="188">
        <v>26.21</v>
      </c>
      <c r="E134" s="206">
        <f t="shared" si="14"/>
        <v>42591.25</v>
      </c>
      <c r="F134" s="211">
        <f t="shared" si="15"/>
        <v>16.345494231368882</v>
      </c>
      <c r="G134" s="277">
        <f t="shared" si="16"/>
        <v>55619.6875</v>
      </c>
      <c r="H134" s="275">
        <v>5</v>
      </c>
      <c r="I134" s="207">
        <f t="shared" si="17"/>
        <v>34.2275</v>
      </c>
      <c r="J134" s="214">
        <f t="shared" si="18"/>
        <v>0.2134549423136888</v>
      </c>
      <c r="K134" s="218">
        <f t="shared" si="12"/>
        <v>2.459864</v>
      </c>
      <c r="L134" s="208">
        <f t="shared" si="13"/>
        <v>13.47323001194888</v>
      </c>
      <c r="M134" s="203">
        <v>39.357824</v>
      </c>
    </row>
    <row r="135" spans="1:13" s="7" customFormat="1" ht="15">
      <c r="A135" s="193" t="s">
        <v>36</v>
      </c>
      <c r="B135" s="179">
        <v>225</v>
      </c>
      <c r="C135" s="284">
        <f>Volume!J135</f>
        <v>884.6</v>
      </c>
      <c r="D135" s="318">
        <v>145.97</v>
      </c>
      <c r="E135" s="206">
        <f t="shared" si="14"/>
        <v>32843.25</v>
      </c>
      <c r="F135" s="211">
        <f t="shared" si="15"/>
        <v>16.501243499886954</v>
      </c>
      <c r="G135" s="277">
        <f t="shared" si="16"/>
        <v>42795</v>
      </c>
      <c r="H135" s="275">
        <v>5</v>
      </c>
      <c r="I135" s="207">
        <f t="shared" si="17"/>
        <v>190.2</v>
      </c>
      <c r="J135" s="214">
        <f t="shared" si="18"/>
        <v>0.21501243499886952</v>
      </c>
      <c r="K135" s="218">
        <f t="shared" si="12"/>
        <v>2.0521785</v>
      </c>
      <c r="L135" s="208">
        <f t="shared" si="13"/>
        <v>11.240244564771157</v>
      </c>
      <c r="M135" s="203">
        <v>32.834856</v>
      </c>
    </row>
    <row r="136" spans="1:13" s="7" customFormat="1" ht="15">
      <c r="A136" s="193" t="s">
        <v>172</v>
      </c>
      <c r="B136" s="179">
        <v>1050</v>
      </c>
      <c r="C136" s="284">
        <f>Volume!J136</f>
        <v>211.85</v>
      </c>
      <c r="D136" s="318">
        <v>35.54</v>
      </c>
      <c r="E136" s="206">
        <f t="shared" si="14"/>
        <v>37317</v>
      </c>
      <c r="F136" s="211">
        <f t="shared" si="15"/>
        <v>16.77602076941232</v>
      </c>
      <c r="G136" s="277">
        <f t="shared" si="16"/>
        <v>48439.125</v>
      </c>
      <c r="H136" s="275">
        <v>5</v>
      </c>
      <c r="I136" s="207">
        <f t="shared" si="17"/>
        <v>46.1325</v>
      </c>
      <c r="J136" s="214">
        <f t="shared" si="18"/>
        <v>0.21776020769412321</v>
      </c>
      <c r="K136" s="218">
        <f t="shared" si="12"/>
        <v>1.997347125</v>
      </c>
      <c r="L136" s="208">
        <f t="shared" si="13"/>
        <v>10.939920755305907</v>
      </c>
      <c r="M136" s="203">
        <v>31.957554</v>
      </c>
    </row>
    <row r="137" spans="1:13" s="8" customFormat="1" ht="15">
      <c r="A137" s="193" t="s">
        <v>80</v>
      </c>
      <c r="B137" s="179">
        <v>1200</v>
      </c>
      <c r="C137" s="284">
        <f>Volume!J137</f>
        <v>220.8</v>
      </c>
      <c r="D137" s="318">
        <v>42.27</v>
      </c>
      <c r="E137" s="206">
        <f t="shared" si="14"/>
        <v>50724.00000000001</v>
      </c>
      <c r="F137" s="211">
        <f t="shared" si="15"/>
        <v>19.144021739130434</v>
      </c>
      <c r="G137" s="277">
        <f t="shared" si="16"/>
        <v>67072.032</v>
      </c>
      <c r="H137" s="275">
        <v>6.17</v>
      </c>
      <c r="I137" s="207">
        <f t="shared" si="17"/>
        <v>55.89336000000001</v>
      </c>
      <c r="J137" s="214">
        <f t="shared" si="18"/>
        <v>0.2531402173913044</v>
      </c>
      <c r="K137" s="218">
        <f t="shared" si="12"/>
        <v>2.7736788125</v>
      </c>
      <c r="L137" s="208">
        <f t="shared" si="13"/>
        <v>15.192064528803922</v>
      </c>
      <c r="M137" s="219">
        <v>44.378861</v>
      </c>
    </row>
    <row r="138" spans="1:13" s="8" customFormat="1" ht="15">
      <c r="A138" s="193" t="s">
        <v>412</v>
      </c>
      <c r="B138" s="179">
        <v>500</v>
      </c>
      <c r="C138" s="284">
        <f>Volume!J138</f>
        <v>495.85</v>
      </c>
      <c r="D138" s="318">
        <v>96.09</v>
      </c>
      <c r="E138" s="206">
        <f t="shared" si="14"/>
        <v>48045</v>
      </c>
      <c r="F138" s="211">
        <f t="shared" si="15"/>
        <v>19.37884440859131</v>
      </c>
      <c r="G138" s="277">
        <f t="shared" si="16"/>
        <v>60441.25</v>
      </c>
      <c r="H138" s="275">
        <v>5</v>
      </c>
      <c r="I138" s="207">
        <f t="shared" si="17"/>
        <v>120.8825</v>
      </c>
      <c r="J138" s="214">
        <f t="shared" si="18"/>
        <v>0.24378844408591305</v>
      </c>
      <c r="K138" s="218">
        <f aca="true" t="shared" si="19" ref="K138:K197">M138/16</f>
        <v>2.3875</v>
      </c>
      <c r="L138" s="208">
        <f aca="true" t="shared" si="20" ref="L138:L197">K138*SQRT(30)</f>
        <v>13.076876060435842</v>
      </c>
      <c r="M138" s="219">
        <v>38.2</v>
      </c>
    </row>
    <row r="139" spans="1:13" s="8" customFormat="1" ht="15">
      <c r="A139" s="193" t="s">
        <v>272</v>
      </c>
      <c r="B139" s="179">
        <v>700</v>
      </c>
      <c r="C139" s="284">
        <f>Volume!J139</f>
        <v>326.05</v>
      </c>
      <c r="D139" s="318">
        <v>73.7</v>
      </c>
      <c r="E139" s="206">
        <f t="shared" si="14"/>
        <v>51590</v>
      </c>
      <c r="F139" s="211">
        <f t="shared" si="15"/>
        <v>22.603895108112255</v>
      </c>
      <c r="G139" s="277">
        <f t="shared" si="16"/>
        <v>63001.75</v>
      </c>
      <c r="H139" s="275">
        <v>5</v>
      </c>
      <c r="I139" s="207">
        <f t="shared" si="17"/>
        <v>90.0025</v>
      </c>
      <c r="J139" s="214">
        <f t="shared" si="18"/>
        <v>0.27603895108112253</v>
      </c>
      <c r="K139" s="218">
        <f t="shared" si="19"/>
        <v>4.01060875</v>
      </c>
      <c r="L139" s="208">
        <f t="shared" si="20"/>
        <v>21.967008817025974</v>
      </c>
      <c r="M139" s="219">
        <v>64.16974</v>
      </c>
    </row>
    <row r="140" spans="1:13" s="8" customFormat="1" ht="15">
      <c r="A140" s="193" t="s">
        <v>413</v>
      </c>
      <c r="B140" s="179">
        <v>500</v>
      </c>
      <c r="C140" s="284">
        <f>Volume!J140</f>
        <v>433.35</v>
      </c>
      <c r="D140" s="318">
        <v>86.03</v>
      </c>
      <c r="E140" s="206">
        <f t="shared" si="14"/>
        <v>43015</v>
      </c>
      <c r="F140" s="211">
        <f t="shared" si="15"/>
        <v>19.852313372562595</v>
      </c>
      <c r="G140" s="277">
        <f t="shared" si="16"/>
        <v>53848.75</v>
      </c>
      <c r="H140" s="275">
        <v>5</v>
      </c>
      <c r="I140" s="207">
        <f t="shared" si="17"/>
        <v>107.6975</v>
      </c>
      <c r="J140" s="214">
        <f t="shared" si="18"/>
        <v>0.24852313372562593</v>
      </c>
      <c r="K140" s="218">
        <f t="shared" si="19"/>
        <v>4.105</v>
      </c>
      <c r="L140" s="208">
        <f t="shared" si="20"/>
        <v>22.484010985587073</v>
      </c>
      <c r="M140" s="219">
        <v>65.68</v>
      </c>
    </row>
    <row r="141" spans="1:13" s="7" customFormat="1" ht="15">
      <c r="A141" s="193" t="s">
        <v>222</v>
      </c>
      <c r="B141" s="179">
        <v>650</v>
      </c>
      <c r="C141" s="284">
        <f>Volume!J141</f>
        <v>438.2</v>
      </c>
      <c r="D141" s="318">
        <v>81.37</v>
      </c>
      <c r="E141" s="206">
        <f t="shared" si="14"/>
        <v>52890.5</v>
      </c>
      <c r="F141" s="211">
        <f t="shared" si="15"/>
        <v>18.569146508443634</v>
      </c>
      <c r="G141" s="277">
        <f t="shared" si="16"/>
        <v>67132</v>
      </c>
      <c r="H141" s="275">
        <v>5</v>
      </c>
      <c r="I141" s="207">
        <f t="shared" si="17"/>
        <v>103.28</v>
      </c>
      <c r="J141" s="214">
        <f t="shared" si="18"/>
        <v>0.23569146508443634</v>
      </c>
      <c r="K141" s="218">
        <f t="shared" si="19"/>
        <v>1.8793898125</v>
      </c>
      <c r="L141" s="208">
        <f t="shared" si="20"/>
        <v>10.293841946516546</v>
      </c>
      <c r="M141" s="219">
        <v>30.070237</v>
      </c>
    </row>
    <row r="142" spans="1:13" s="7" customFormat="1" ht="15">
      <c r="A142" s="193" t="s">
        <v>414</v>
      </c>
      <c r="B142" s="179">
        <v>550</v>
      </c>
      <c r="C142" s="284">
        <f>Volume!J142</f>
        <v>427.3</v>
      </c>
      <c r="D142" s="318">
        <v>108.07</v>
      </c>
      <c r="E142" s="206">
        <f t="shared" si="14"/>
        <v>59438.49999999999</v>
      </c>
      <c r="F142" s="211">
        <f t="shared" si="15"/>
        <v>25.291364380996956</v>
      </c>
      <c r="G142" s="277">
        <f t="shared" si="16"/>
        <v>71306.75749999999</v>
      </c>
      <c r="H142" s="275">
        <v>5.05</v>
      </c>
      <c r="I142" s="207">
        <f t="shared" si="17"/>
        <v>129.64864999999998</v>
      </c>
      <c r="J142" s="214">
        <f t="shared" si="18"/>
        <v>0.3034136438099695</v>
      </c>
      <c r="K142" s="218">
        <f t="shared" si="19"/>
        <v>3.664375</v>
      </c>
      <c r="L142" s="208">
        <f t="shared" si="20"/>
        <v>20.07060846657993</v>
      </c>
      <c r="M142" s="219">
        <v>58.63</v>
      </c>
    </row>
    <row r="143" spans="1:13" s="7" customFormat="1" ht="15">
      <c r="A143" s="193" t="s">
        <v>415</v>
      </c>
      <c r="B143" s="179">
        <v>4400</v>
      </c>
      <c r="C143" s="284">
        <f>Volume!J143</f>
        <v>58.9</v>
      </c>
      <c r="D143" s="318">
        <v>10.46</v>
      </c>
      <c r="E143" s="206">
        <f t="shared" si="14"/>
        <v>46024.00000000001</v>
      </c>
      <c r="F143" s="211">
        <f t="shared" si="15"/>
        <v>17.75891341256367</v>
      </c>
      <c r="G143" s="277">
        <f t="shared" si="16"/>
        <v>58982.00000000001</v>
      </c>
      <c r="H143" s="275">
        <v>5</v>
      </c>
      <c r="I143" s="207">
        <f t="shared" si="17"/>
        <v>13.405000000000001</v>
      </c>
      <c r="J143" s="214">
        <f t="shared" si="18"/>
        <v>0.2275891341256367</v>
      </c>
      <c r="K143" s="218">
        <f t="shared" si="19"/>
        <v>1.765</v>
      </c>
      <c r="L143" s="208">
        <f t="shared" si="20"/>
        <v>9.667303139966181</v>
      </c>
      <c r="M143" s="219">
        <v>28.24</v>
      </c>
    </row>
    <row r="144" spans="1:13" s="7" customFormat="1" ht="15">
      <c r="A144" s="193" t="s">
        <v>388</v>
      </c>
      <c r="B144" s="179">
        <v>2400</v>
      </c>
      <c r="C144" s="284">
        <f>Volume!J144</f>
        <v>174.35</v>
      </c>
      <c r="D144" s="318">
        <v>42.99</v>
      </c>
      <c r="E144" s="206">
        <f t="shared" si="14"/>
        <v>103176</v>
      </c>
      <c r="F144" s="211">
        <f t="shared" si="15"/>
        <v>24.657298537424722</v>
      </c>
      <c r="G144" s="277">
        <f t="shared" si="16"/>
        <v>124098</v>
      </c>
      <c r="H144" s="275">
        <v>5</v>
      </c>
      <c r="I144" s="207">
        <f t="shared" si="17"/>
        <v>51.7075</v>
      </c>
      <c r="J144" s="214">
        <f t="shared" si="18"/>
        <v>0.29657298537424726</v>
      </c>
      <c r="K144" s="218">
        <f t="shared" si="19"/>
        <v>1.633125</v>
      </c>
      <c r="L144" s="208">
        <f t="shared" si="20"/>
        <v>8.944994017256244</v>
      </c>
      <c r="M144" s="219">
        <v>26.13</v>
      </c>
    </row>
    <row r="145" spans="1:13" s="7" customFormat="1" ht="15">
      <c r="A145" s="193" t="s">
        <v>81</v>
      </c>
      <c r="B145" s="179">
        <v>600</v>
      </c>
      <c r="C145" s="284">
        <f>Volume!J145</f>
        <v>486.9</v>
      </c>
      <c r="D145" s="318">
        <v>92.2</v>
      </c>
      <c r="E145" s="206">
        <f t="shared" si="14"/>
        <v>55320</v>
      </c>
      <c r="F145" s="211">
        <f t="shared" si="15"/>
        <v>18.93612651468474</v>
      </c>
      <c r="G145" s="277">
        <f t="shared" si="16"/>
        <v>69927</v>
      </c>
      <c r="H145" s="275">
        <v>5</v>
      </c>
      <c r="I145" s="207">
        <f t="shared" si="17"/>
        <v>116.545</v>
      </c>
      <c r="J145" s="214">
        <f t="shared" si="18"/>
        <v>0.2393612651468474</v>
      </c>
      <c r="K145" s="218">
        <f t="shared" si="19"/>
        <v>2.51191575</v>
      </c>
      <c r="L145" s="208">
        <f t="shared" si="20"/>
        <v>13.758329188275075</v>
      </c>
      <c r="M145" s="219">
        <v>40.190652</v>
      </c>
    </row>
    <row r="146" spans="1:13" s="7" customFormat="1" ht="15">
      <c r="A146" s="193" t="s">
        <v>223</v>
      </c>
      <c r="B146" s="179">
        <v>1400</v>
      </c>
      <c r="C146" s="284">
        <f>Volume!J146</f>
        <v>117.25</v>
      </c>
      <c r="D146" s="318">
        <v>20.39</v>
      </c>
      <c r="E146" s="206">
        <f t="shared" si="14"/>
        <v>28546</v>
      </c>
      <c r="F146" s="211">
        <f t="shared" si="15"/>
        <v>17.390191897654585</v>
      </c>
      <c r="G146" s="277">
        <f t="shared" si="16"/>
        <v>36753.5</v>
      </c>
      <c r="H146" s="275">
        <v>5</v>
      </c>
      <c r="I146" s="207">
        <f t="shared" si="17"/>
        <v>26.2525</v>
      </c>
      <c r="J146" s="214">
        <f t="shared" si="18"/>
        <v>0.22390191897654585</v>
      </c>
      <c r="K146" s="218">
        <f t="shared" si="19"/>
        <v>5.248554375</v>
      </c>
      <c r="L146" s="208">
        <f t="shared" si="20"/>
        <v>28.74751625479929</v>
      </c>
      <c r="M146" s="219">
        <v>83.97687</v>
      </c>
    </row>
    <row r="147" spans="1:13" s="8" customFormat="1" ht="15">
      <c r="A147" s="193" t="s">
        <v>294</v>
      </c>
      <c r="B147" s="179">
        <v>2200</v>
      </c>
      <c r="C147" s="284">
        <f>Volume!J147</f>
        <v>206.45</v>
      </c>
      <c r="D147" s="318">
        <v>34.88</v>
      </c>
      <c r="E147" s="206">
        <f t="shared" si="14"/>
        <v>76736</v>
      </c>
      <c r="F147" s="211">
        <f t="shared" si="15"/>
        <v>16.895131993218698</v>
      </c>
      <c r="G147" s="277">
        <f t="shared" si="16"/>
        <v>99445.5</v>
      </c>
      <c r="H147" s="275">
        <v>5</v>
      </c>
      <c r="I147" s="207">
        <f t="shared" si="17"/>
        <v>45.2025</v>
      </c>
      <c r="J147" s="214">
        <f t="shared" si="18"/>
        <v>0.21895131993218697</v>
      </c>
      <c r="K147" s="218">
        <f t="shared" si="19"/>
        <v>3.8582565</v>
      </c>
      <c r="L147" s="208">
        <f t="shared" si="20"/>
        <v>21.13254117690931</v>
      </c>
      <c r="M147" s="219">
        <v>61.732104</v>
      </c>
    </row>
    <row r="148" spans="1:13" s="8" customFormat="1" ht="15">
      <c r="A148" s="193" t="s">
        <v>224</v>
      </c>
      <c r="B148" s="179">
        <v>1500</v>
      </c>
      <c r="C148" s="284">
        <f>Volume!J148</f>
        <v>264.7</v>
      </c>
      <c r="D148" s="318">
        <v>53.4</v>
      </c>
      <c r="E148" s="206">
        <f t="shared" si="14"/>
        <v>80100</v>
      </c>
      <c r="F148" s="211">
        <f t="shared" si="15"/>
        <v>20.173781639591994</v>
      </c>
      <c r="G148" s="277">
        <f t="shared" si="16"/>
        <v>99952.5</v>
      </c>
      <c r="H148" s="275">
        <v>5</v>
      </c>
      <c r="I148" s="207">
        <f t="shared" si="17"/>
        <v>66.635</v>
      </c>
      <c r="J148" s="214">
        <f t="shared" si="18"/>
        <v>0.25173781639591997</v>
      </c>
      <c r="K148" s="218">
        <f t="shared" si="19"/>
        <v>3.464519875</v>
      </c>
      <c r="L148" s="208">
        <f t="shared" si="20"/>
        <v>18.975956864624784</v>
      </c>
      <c r="M148" s="219">
        <v>55.432318</v>
      </c>
    </row>
    <row r="149" spans="1:13" s="8" customFormat="1" ht="15">
      <c r="A149" s="193" t="s">
        <v>416</v>
      </c>
      <c r="B149" s="179">
        <v>550</v>
      </c>
      <c r="C149" s="284">
        <f>Volume!J149</f>
        <v>541.55</v>
      </c>
      <c r="D149" s="318">
        <v>90.04</v>
      </c>
      <c r="E149" s="206">
        <f t="shared" si="14"/>
        <v>49522</v>
      </c>
      <c r="F149" s="211">
        <f t="shared" si="15"/>
        <v>16.626350290831873</v>
      </c>
      <c r="G149" s="277">
        <f t="shared" si="16"/>
        <v>66023.0285</v>
      </c>
      <c r="H149" s="275">
        <v>5.54</v>
      </c>
      <c r="I149" s="207">
        <f t="shared" si="17"/>
        <v>120.04187</v>
      </c>
      <c r="J149" s="214">
        <f t="shared" si="18"/>
        <v>0.22166350290831874</v>
      </c>
      <c r="K149" s="218">
        <f t="shared" si="19"/>
        <v>3.9425</v>
      </c>
      <c r="L149" s="208">
        <f t="shared" si="20"/>
        <v>21.593961829641174</v>
      </c>
      <c r="M149" s="219">
        <v>63.08</v>
      </c>
    </row>
    <row r="150" spans="1:13" s="8" customFormat="1" ht="15">
      <c r="A150" s="193" t="s">
        <v>225</v>
      </c>
      <c r="B150" s="179">
        <v>800</v>
      </c>
      <c r="C150" s="284">
        <f>Volume!J150</f>
        <v>367.4</v>
      </c>
      <c r="D150" s="318">
        <v>68.73</v>
      </c>
      <c r="E150" s="206">
        <f t="shared" si="14"/>
        <v>54984</v>
      </c>
      <c r="F150" s="211">
        <f t="shared" si="15"/>
        <v>18.707131192161132</v>
      </c>
      <c r="G150" s="277">
        <f t="shared" si="16"/>
        <v>69680</v>
      </c>
      <c r="H150" s="275">
        <v>5</v>
      </c>
      <c r="I150" s="207">
        <f t="shared" si="17"/>
        <v>87.1</v>
      </c>
      <c r="J150" s="214">
        <f t="shared" si="18"/>
        <v>0.23707131192161132</v>
      </c>
      <c r="K150" s="218">
        <f t="shared" si="19"/>
        <v>1.9583809375</v>
      </c>
      <c r="L150" s="208">
        <f t="shared" si="20"/>
        <v>10.726494156568648</v>
      </c>
      <c r="M150" s="219">
        <v>31.334095</v>
      </c>
    </row>
    <row r="151" spans="1:13" s="8" customFormat="1" ht="15">
      <c r="A151" s="193" t="s">
        <v>232</v>
      </c>
      <c r="B151" s="179">
        <v>700</v>
      </c>
      <c r="C151" s="284">
        <f>Volume!J151</f>
        <v>530.8</v>
      </c>
      <c r="D151" s="318">
        <v>90.06</v>
      </c>
      <c r="E151" s="206">
        <f t="shared" si="14"/>
        <v>63042</v>
      </c>
      <c r="F151" s="211">
        <f t="shared" si="15"/>
        <v>16.96684250188395</v>
      </c>
      <c r="G151" s="277">
        <f t="shared" si="16"/>
        <v>81620</v>
      </c>
      <c r="H151" s="275">
        <v>5</v>
      </c>
      <c r="I151" s="207">
        <f t="shared" si="17"/>
        <v>116.6</v>
      </c>
      <c r="J151" s="214">
        <f t="shared" si="18"/>
        <v>0.21966842501883949</v>
      </c>
      <c r="K151" s="218">
        <f t="shared" si="19"/>
        <v>3.2285920625</v>
      </c>
      <c r="L151" s="208">
        <f t="shared" si="20"/>
        <v>17.683727016133794</v>
      </c>
      <c r="M151" s="219">
        <v>51.657473</v>
      </c>
    </row>
    <row r="152" spans="1:13" s="8" customFormat="1" ht="15">
      <c r="A152" s="193" t="s">
        <v>98</v>
      </c>
      <c r="B152" s="179">
        <v>550</v>
      </c>
      <c r="C152" s="284">
        <f>Volume!J152</f>
        <v>737.4</v>
      </c>
      <c r="D152" s="318">
        <v>162.41</v>
      </c>
      <c r="E152" s="206">
        <f t="shared" si="14"/>
        <v>89325.5</v>
      </c>
      <c r="F152" s="211">
        <f t="shared" si="15"/>
        <v>22.024681312720368</v>
      </c>
      <c r="G152" s="277">
        <f t="shared" si="16"/>
        <v>109604</v>
      </c>
      <c r="H152" s="275">
        <v>5</v>
      </c>
      <c r="I152" s="207">
        <f t="shared" si="17"/>
        <v>199.28</v>
      </c>
      <c r="J152" s="214">
        <f t="shared" si="18"/>
        <v>0.2702468131272037</v>
      </c>
      <c r="K152" s="218">
        <f t="shared" si="19"/>
        <v>2.1281904375</v>
      </c>
      <c r="L152" s="208">
        <f t="shared" si="20"/>
        <v>11.656579092855383</v>
      </c>
      <c r="M152" s="219">
        <v>34.051047</v>
      </c>
    </row>
    <row r="153" spans="1:13" s="8" customFormat="1" ht="15">
      <c r="A153" s="193" t="s">
        <v>149</v>
      </c>
      <c r="B153" s="179">
        <v>550</v>
      </c>
      <c r="C153" s="284">
        <f>Volume!J153</f>
        <v>1109.85</v>
      </c>
      <c r="D153" s="318">
        <v>226.16</v>
      </c>
      <c r="E153" s="206">
        <f t="shared" si="14"/>
        <v>124388</v>
      </c>
      <c r="F153" s="211">
        <f t="shared" si="15"/>
        <v>20.377528494841645</v>
      </c>
      <c r="G153" s="277">
        <f t="shared" si="16"/>
        <v>154908.875</v>
      </c>
      <c r="H153" s="275">
        <v>5</v>
      </c>
      <c r="I153" s="207">
        <f t="shared" si="17"/>
        <v>281.6525</v>
      </c>
      <c r="J153" s="214">
        <f t="shared" si="18"/>
        <v>0.25377528494841645</v>
      </c>
      <c r="K153" s="218">
        <f t="shared" si="19"/>
        <v>2.62415325</v>
      </c>
      <c r="L153" s="208">
        <f t="shared" si="20"/>
        <v>14.373079293754936</v>
      </c>
      <c r="M153" s="219">
        <v>41.986452</v>
      </c>
    </row>
    <row r="154" spans="1:13" s="8" customFormat="1" ht="15">
      <c r="A154" s="193" t="s">
        <v>201</v>
      </c>
      <c r="B154" s="179">
        <v>150</v>
      </c>
      <c r="C154" s="284">
        <f>Volume!J154</f>
        <v>1797.75</v>
      </c>
      <c r="D154" s="318">
        <v>299.02</v>
      </c>
      <c r="E154" s="206">
        <f t="shared" si="14"/>
        <v>44853</v>
      </c>
      <c r="F154" s="211">
        <f t="shared" si="15"/>
        <v>16.633013489083577</v>
      </c>
      <c r="G154" s="277">
        <f t="shared" si="16"/>
        <v>58336.125</v>
      </c>
      <c r="H154" s="275">
        <v>5</v>
      </c>
      <c r="I154" s="207">
        <f t="shared" si="17"/>
        <v>388.9075</v>
      </c>
      <c r="J154" s="214">
        <f t="shared" si="18"/>
        <v>0.21633013489083577</v>
      </c>
      <c r="K154" s="218">
        <f t="shared" si="19"/>
        <v>1.562628125</v>
      </c>
      <c r="L154" s="208">
        <f t="shared" si="20"/>
        <v>8.558866730545024</v>
      </c>
      <c r="M154" s="219">
        <v>25.00205</v>
      </c>
    </row>
    <row r="155" spans="1:13" s="8" customFormat="1" ht="15">
      <c r="A155" s="193" t="s">
        <v>295</v>
      </c>
      <c r="B155" s="179">
        <v>1000</v>
      </c>
      <c r="C155" s="284">
        <f>Volume!J155</f>
        <v>588.25</v>
      </c>
      <c r="D155" s="318">
        <v>107.74</v>
      </c>
      <c r="E155" s="206">
        <f t="shared" si="14"/>
        <v>107740</v>
      </c>
      <c r="F155" s="211">
        <f t="shared" si="15"/>
        <v>18.315342116447088</v>
      </c>
      <c r="G155" s="277">
        <f t="shared" si="16"/>
        <v>137152.5</v>
      </c>
      <c r="H155" s="275">
        <v>5</v>
      </c>
      <c r="I155" s="207">
        <f t="shared" si="17"/>
        <v>137.1525</v>
      </c>
      <c r="J155" s="214">
        <f t="shared" si="18"/>
        <v>0.23315342116447088</v>
      </c>
      <c r="K155" s="218">
        <f t="shared" si="19"/>
        <v>4.4539804375</v>
      </c>
      <c r="L155" s="208">
        <f t="shared" si="20"/>
        <v>24.39545556305479</v>
      </c>
      <c r="M155" s="219">
        <v>71.263687</v>
      </c>
    </row>
    <row r="156" spans="1:13" s="8" customFormat="1" ht="15">
      <c r="A156" s="193" t="s">
        <v>417</v>
      </c>
      <c r="B156" s="179">
        <v>7150</v>
      </c>
      <c r="C156" s="284">
        <f>Volume!J156</f>
        <v>41.55</v>
      </c>
      <c r="D156" s="318">
        <v>8.38</v>
      </c>
      <c r="E156" s="206">
        <f t="shared" si="14"/>
        <v>59917.00000000001</v>
      </c>
      <c r="F156" s="211">
        <f t="shared" si="15"/>
        <v>20.168471720818296</v>
      </c>
      <c r="G156" s="277">
        <f t="shared" si="16"/>
        <v>74771.125</v>
      </c>
      <c r="H156" s="275">
        <v>5</v>
      </c>
      <c r="I156" s="207">
        <f t="shared" si="17"/>
        <v>10.4575</v>
      </c>
      <c r="J156" s="214">
        <f t="shared" si="18"/>
        <v>0.2516847172081829</v>
      </c>
      <c r="K156" s="218">
        <f t="shared" si="19"/>
        <v>3.78125</v>
      </c>
      <c r="L156" s="208">
        <f t="shared" si="20"/>
        <v>20.710759205664093</v>
      </c>
      <c r="M156" s="219">
        <v>60.5</v>
      </c>
    </row>
    <row r="157" spans="1:13" s="8" customFormat="1" ht="15">
      <c r="A157" s="193" t="s">
        <v>418</v>
      </c>
      <c r="B157" s="179">
        <v>450</v>
      </c>
      <c r="C157" s="284">
        <f>Volume!J157</f>
        <v>473.95</v>
      </c>
      <c r="D157" s="318">
        <v>86.96</v>
      </c>
      <c r="E157" s="206">
        <f t="shared" si="14"/>
        <v>39132</v>
      </c>
      <c r="F157" s="211">
        <f t="shared" si="15"/>
        <v>18.34792699651862</v>
      </c>
      <c r="G157" s="277">
        <f t="shared" si="16"/>
        <v>50755.62375</v>
      </c>
      <c r="H157" s="275">
        <v>5.45</v>
      </c>
      <c r="I157" s="207">
        <f t="shared" si="17"/>
        <v>112.790275</v>
      </c>
      <c r="J157" s="214">
        <f t="shared" si="18"/>
        <v>0.2379792699651862</v>
      </c>
      <c r="K157" s="218">
        <f t="shared" si="19"/>
        <v>4.91125</v>
      </c>
      <c r="L157" s="208">
        <f t="shared" si="20"/>
        <v>26.900024105472472</v>
      </c>
      <c r="M157" s="219">
        <v>78.58</v>
      </c>
    </row>
    <row r="158" spans="1:13" s="8" customFormat="1" ht="15">
      <c r="A158" s="193" t="s">
        <v>214</v>
      </c>
      <c r="B158" s="179">
        <v>3350</v>
      </c>
      <c r="C158" s="284">
        <f>Volume!J158</f>
        <v>107.55</v>
      </c>
      <c r="D158" s="318">
        <v>17.76</v>
      </c>
      <c r="E158" s="206">
        <f t="shared" si="14"/>
        <v>59496.00000000001</v>
      </c>
      <c r="F158" s="211">
        <f t="shared" si="15"/>
        <v>16.51324965132497</v>
      </c>
      <c r="G158" s="277">
        <f t="shared" si="16"/>
        <v>77510.625</v>
      </c>
      <c r="H158" s="275">
        <v>5</v>
      </c>
      <c r="I158" s="207">
        <f t="shared" si="17"/>
        <v>23.1375</v>
      </c>
      <c r="J158" s="214">
        <f t="shared" si="18"/>
        <v>0.21513249651324964</v>
      </c>
      <c r="K158" s="218">
        <f t="shared" si="19"/>
        <v>1.2383084375</v>
      </c>
      <c r="L158" s="208">
        <f t="shared" si="20"/>
        <v>6.7824946436772615</v>
      </c>
      <c r="M158" s="219">
        <v>19.812935</v>
      </c>
    </row>
    <row r="159" spans="1:13" s="8" customFormat="1" ht="15">
      <c r="A159" s="193" t="s">
        <v>233</v>
      </c>
      <c r="B159" s="179">
        <v>2700</v>
      </c>
      <c r="C159" s="284">
        <f>Volume!J159</f>
        <v>144.45</v>
      </c>
      <c r="D159" s="318">
        <v>30.12</v>
      </c>
      <c r="E159" s="206">
        <f t="shared" si="14"/>
        <v>81324</v>
      </c>
      <c r="F159" s="211">
        <f t="shared" si="15"/>
        <v>20.8515057113188</v>
      </c>
      <c r="G159" s="277">
        <f t="shared" si="16"/>
        <v>100824.75</v>
      </c>
      <c r="H159" s="275">
        <v>5</v>
      </c>
      <c r="I159" s="207">
        <f t="shared" si="17"/>
        <v>37.3425</v>
      </c>
      <c r="J159" s="214">
        <f t="shared" si="18"/>
        <v>0.258515057113188</v>
      </c>
      <c r="K159" s="218">
        <f t="shared" si="19"/>
        <v>2.516185375</v>
      </c>
      <c r="L159" s="208">
        <f t="shared" si="20"/>
        <v>13.781714887520955</v>
      </c>
      <c r="M159" s="219">
        <v>40.258966</v>
      </c>
    </row>
    <row r="160" spans="1:13" s="8" customFormat="1" ht="15">
      <c r="A160" s="193" t="s">
        <v>202</v>
      </c>
      <c r="B160" s="179">
        <v>600</v>
      </c>
      <c r="C160" s="284">
        <f>Volume!J160</f>
        <v>470.2</v>
      </c>
      <c r="D160" s="318">
        <v>86.82</v>
      </c>
      <c r="E160" s="206">
        <f t="shared" si="14"/>
        <v>52091.99999999999</v>
      </c>
      <c r="F160" s="211">
        <f t="shared" si="15"/>
        <v>18.464483198638877</v>
      </c>
      <c r="G160" s="277">
        <f t="shared" si="16"/>
        <v>66198</v>
      </c>
      <c r="H160" s="275">
        <v>5</v>
      </c>
      <c r="I160" s="207">
        <f t="shared" si="17"/>
        <v>110.33</v>
      </c>
      <c r="J160" s="214">
        <f t="shared" si="18"/>
        <v>0.23464483198638877</v>
      </c>
      <c r="K160" s="218">
        <f t="shared" si="19"/>
        <v>2.9258460625</v>
      </c>
      <c r="L160" s="208">
        <f t="shared" si="20"/>
        <v>16.0255188821892</v>
      </c>
      <c r="M160" s="219">
        <v>46.813537</v>
      </c>
    </row>
    <row r="161" spans="1:13" s="7" customFormat="1" ht="15">
      <c r="A161" s="193" t="s">
        <v>203</v>
      </c>
      <c r="B161" s="179">
        <v>250</v>
      </c>
      <c r="C161" s="284">
        <f>Volume!J161</f>
        <v>1548.05</v>
      </c>
      <c r="D161" s="318">
        <v>258.87</v>
      </c>
      <c r="E161" s="206">
        <f t="shared" si="14"/>
        <v>64717.5</v>
      </c>
      <c r="F161" s="211">
        <f t="shared" si="15"/>
        <v>16.722328090177964</v>
      </c>
      <c r="G161" s="277">
        <f t="shared" si="16"/>
        <v>84068.125</v>
      </c>
      <c r="H161" s="275">
        <v>5</v>
      </c>
      <c r="I161" s="207">
        <f t="shared" si="17"/>
        <v>336.2725</v>
      </c>
      <c r="J161" s="214">
        <f t="shared" si="18"/>
        <v>0.21722328090177964</v>
      </c>
      <c r="K161" s="218">
        <f t="shared" si="19"/>
        <v>2.6430249375</v>
      </c>
      <c r="L161" s="208">
        <f t="shared" si="20"/>
        <v>14.476443783174318</v>
      </c>
      <c r="M161" s="219">
        <v>42.288399</v>
      </c>
    </row>
    <row r="162" spans="1:13" s="7" customFormat="1" ht="15">
      <c r="A162" s="193" t="s">
        <v>37</v>
      </c>
      <c r="B162" s="179">
        <v>1600</v>
      </c>
      <c r="C162" s="284">
        <f>Volume!J162</f>
        <v>196.65</v>
      </c>
      <c r="D162" s="318">
        <v>34.48</v>
      </c>
      <c r="E162" s="206">
        <f t="shared" si="14"/>
        <v>55167.99999999999</v>
      </c>
      <c r="F162" s="211">
        <f t="shared" si="15"/>
        <v>17.533689295703024</v>
      </c>
      <c r="G162" s="277">
        <f t="shared" si="16"/>
        <v>70900</v>
      </c>
      <c r="H162" s="275">
        <v>5</v>
      </c>
      <c r="I162" s="207">
        <f t="shared" si="17"/>
        <v>44.3125</v>
      </c>
      <c r="J162" s="214">
        <f t="shared" si="18"/>
        <v>0.22533689295703024</v>
      </c>
      <c r="K162" s="218">
        <f t="shared" si="19"/>
        <v>2.044305875</v>
      </c>
      <c r="L162" s="208">
        <f t="shared" si="20"/>
        <v>11.197124421778364</v>
      </c>
      <c r="M162" s="219">
        <v>32.708894</v>
      </c>
    </row>
    <row r="163" spans="1:13" s="7" customFormat="1" ht="15">
      <c r="A163" s="193" t="s">
        <v>296</v>
      </c>
      <c r="B163" s="179">
        <v>150</v>
      </c>
      <c r="C163" s="284">
        <f>Volume!J163</f>
        <v>1771.3</v>
      </c>
      <c r="D163" s="318">
        <v>283.29</v>
      </c>
      <c r="E163" s="206">
        <f t="shared" si="14"/>
        <v>42493.5</v>
      </c>
      <c r="F163" s="211">
        <f t="shared" si="15"/>
        <v>15.993338226161576</v>
      </c>
      <c r="G163" s="277">
        <f t="shared" si="16"/>
        <v>55778.25</v>
      </c>
      <c r="H163" s="275">
        <v>5</v>
      </c>
      <c r="I163" s="207">
        <f t="shared" si="17"/>
        <v>371.855</v>
      </c>
      <c r="J163" s="214">
        <f t="shared" si="18"/>
        <v>0.2099333822616158</v>
      </c>
      <c r="K163" s="218">
        <f t="shared" si="19"/>
        <v>5.0662755625</v>
      </c>
      <c r="L163" s="208">
        <f t="shared" si="20"/>
        <v>27.749134081184245</v>
      </c>
      <c r="M163" s="219">
        <v>81.060409</v>
      </c>
    </row>
    <row r="164" spans="1:13" s="7" customFormat="1" ht="15">
      <c r="A164" s="193" t="s">
        <v>419</v>
      </c>
      <c r="B164" s="179">
        <v>200</v>
      </c>
      <c r="C164" s="284">
        <f>Volume!J164</f>
        <v>1215.15</v>
      </c>
      <c r="D164" s="318">
        <v>262.81</v>
      </c>
      <c r="E164" s="206">
        <f t="shared" si="14"/>
        <v>52562</v>
      </c>
      <c r="F164" s="211">
        <f t="shared" si="15"/>
        <v>21.627782578282513</v>
      </c>
      <c r="G164" s="277">
        <f t="shared" si="16"/>
        <v>64713.5</v>
      </c>
      <c r="H164" s="275">
        <v>5</v>
      </c>
      <c r="I164" s="207">
        <f t="shared" si="17"/>
        <v>323.5675</v>
      </c>
      <c r="J164" s="214">
        <f t="shared" si="18"/>
        <v>0.26627782578282516</v>
      </c>
      <c r="K164" s="218">
        <f t="shared" si="19"/>
        <v>2.688125</v>
      </c>
      <c r="L164" s="208">
        <f t="shared" si="20"/>
        <v>14.723466998935747</v>
      </c>
      <c r="M164" s="219">
        <v>43.01</v>
      </c>
    </row>
    <row r="165" spans="1:13" s="7" customFormat="1" ht="15">
      <c r="A165" s="193" t="s">
        <v>226</v>
      </c>
      <c r="B165" s="179">
        <v>188</v>
      </c>
      <c r="C165" s="284">
        <f>Volume!J165</f>
        <v>1220.5</v>
      </c>
      <c r="D165" s="318">
        <v>206.54</v>
      </c>
      <c r="E165" s="206">
        <f t="shared" si="14"/>
        <v>38829.52</v>
      </c>
      <c r="F165" s="211">
        <f t="shared" si="15"/>
        <v>16.92257271609996</v>
      </c>
      <c r="G165" s="277">
        <f t="shared" si="16"/>
        <v>57965.98359999999</v>
      </c>
      <c r="H165" s="275">
        <v>8.34</v>
      </c>
      <c r="I165" s="207">
        <f t="shared" si="17"/>
        <v>308.32969999999995</v>
      </c>
      <c r="J165" s="214">
        <f t="shared" si="18"/>
        <v>0.25262572716099957</v>
      </c>
      <c r="K165" s="218">
        <f t="shared" si="19"/>
        <v>3.1018835625</v>
      </c>
      <c r="L165" s="208">
        <f t="shared" si="20"/>
        <v>16.989715979357356</v>
      </c>
      <c r="M165" s="219">
        <v>49.630137</v>
      </c>
    </row>
    <row r="166" spans="1:13" s="7" customFormat="1" ht="15">
      <c r="A166" s="193" t="s">
        <v>420</v>
      </c>
      <c r="B166" s="179">
        <v>2600</v>
      </c>
      <c r="C166" s="284">
        <f>Volume!J166</f>
        <v>99.1</v>
      </c>
      <c r="D166" s="318">
        <v>18.5</v>
      </c>
      <c r="E166" s="206">
        <f t="shared" si="14"/>
        <v>48100</v>
      </c>
      <c r="F166" s="211">
        <f t="shared" si="15"/>
        <v>18.66801210898083</v>
      </c>
      <c r="G166" s="277">
        <f t="shared" si="16"/>
        <v>60983</v>
      </c>
      <c r="H166" s="275">
        <v>5</v>
      </c>
      <c r="I166" s="207">
        <f t="shared" si="17"/>
        <v>23.455</v>
      </c>
      <c r="J166" s="214">
        <f t="shared" si="18"/>
        <v>0.23668012108980827</v>
      </c>
      <c r="K166" s="218">
        <f t="shared" si="19"/>
        <v>3.184375</v>
      </c>
      <c r="L166" s="208">
        <f t="shared" si="20"/>
        <v>17.441540190555134</v>
      </c>
      <c r="M166" s="219">
        <v>50.95</v>
      </c>
    </row>
    <row r="167" spans="1:13" s="7" customFormat="1" ht="15">
      <c r="A167" s="193" t="s">
        <v>273</v>
      </c>
      <c r="B167" s="179">
        <v>350</v>
      </c>
      <c r="C167" s="284">
        <f>Volume!J167</f>
        <v>845.25</v>
      </c>
      <c r="D167" s="318">
        <v>146.8</v>
      </c>
      <c r="E167" s="206">
        <f t="shared" si="14"/>
        <v>51380.00000000001</v>
      </c>
      <c r="F167" s="211">
        <f t="shared" si="15"/>
        <v>17.367642709257616</v>
      </c>
      <c r="G167" s="277">
        <f t="shared" si="16"/>
        <v>66171.875</v>
      </c>
      <c r="H167" s="275">
        <v>5</v>
      </c>
      <c r="I167" s="207">
        <f t="shared" si="17"/>
        <v>189.0625</v>
      </c>
      <c r="J167" s="214">
        <f t="shared" si="18"/>
        <v>0.22367642709257615</v>
      </c>
      <c r="K167" s="218">
        <f t="shared" si="19"/>
        <v>3.6691494375</v>
      </c>
      <c r="L167" s="208">
        <f t="shared" si="20"/>
        <v>20.096759137761417</v>
      </c>
      <c r="M167" s="219">
        <v>58.706391</v>
      </c>
    </row>
    <row r="168" spans="1:13" s="7" customFormat="1" ht="15">
      <c r="A168" s="193" t="s">
        <v>180</v>
      </c>
      <c r="B168" s="179">
        <v>1500</v>
      </c>
      <c r="C168" s="284">
        <f>Volume!J168</f>
        <v>136.6</v>
      </c>
      <c r="D168" s="318">
        <v>24.65</v>
      </c>
      <c r="E168" s="206">
        <f t="shared" si="14"/>
        <v>36975</v>
      </c>
      <c r="F168" s="211">
        <f t="shared" si="15"/>
        <v>18.045387994143482</v>
      </c>
      <c r="G168" s="277">
        <f t="shared" si="16"/>
        <v>47220</v>
      </c>
      <c r="H168" s="275">
        <v>5</v>
      </c>
      <c r="I168" s="207">
        <f t="shared" si="17"/>
        <v>31.48</v>
      </c>
      <c r="J168" s="214">
        <f t="shared" si="18"/>
        <v>0.23045387994143485</v>
      </c>
      <c r="K168" s="218">
        <f t="shared" si="19"/>
        <v>3.384001375</v>
      </c>
      <c r="L168" s="208">
        <f t="shared" si="20"/>
        <v>18.534938877159988</v>
      </c>
      <c r="M168" s="219">
        <v>54.144022</v>
      </c>
    </row>
    <row r="169" spans="1:13" s="8" customFormat="1" ht="15">
      <c r="A169" s="193" t="s">
        <v>181</v>
      </c>
      <c r="B169" s="179">
        <v>850</v>
      </c>
      <c r="C169" s="284">
        <f>Volume!J169</f>
        <v>288.25</v>
      </c>
      <c r="D169" s="318">
        <v>71.79</v>
      </c>
      <c r="E169" s="206">
        <f t="shared" si="14"/>
        <v>61021.50000000001</v>
      </c>
      <c r="F169" s="211">
        <f t="shared" si="15"/>
        <v>24.905464006938423</v>
      </c>
      <c r="G169" s="277">
        <f t="shared" si="16"/>
        <v>73272.125</v>
      </c>
      <c r="H169" s="275">
        <v>5</v>
      </c>
      <c r="I169" s="207">
        <f t="shared" si="17"/>
        <v>86.2025</v>
      </c>
      <c r="J169" s="214">
        <f t="shared" si="18"/>
        <v>0.2990546400693842</v>
      </c>
      <c r="K169" s="218">
        <f t="shared" si="19"/>
        <v>3.422765625</v>
      </c>
      <c r="L169" s="208">
        <f t="shared" si="20"/>
        <v>18.747259418657684</v>
      </c>
      <c r="M169" s="219">
        <v>54.76425</v>
      </c>
    </row>
    <row r="170" spans="1:13" s="7" customFormat="1" ht="15">
      <c r="A170" s="193" t="s">
        <v>150</v>
      </c>
      <c r="B170" s="179">
        <v>438</v>
      </c>
      <c r="C170" s="284">
        <f>Volume!J170</f>
        <v>621.75</v>
      </c>
      <c r="D170" s="318">
        <v>136.85</v>
      </c>
      <c r="E170" s="206">
        <f t="shared" si="14"/>
        <v>59940.299999999996</v>
      </c>
      <c r="F170" s="211">
        <f t="shared" si="15"/>
        <v>22.010454362685966</v>
      </c>
      <c r="G170" s="277">
        <f t="shared" si="16"/>
        <v>73556.625</v>
      </c>
      <c r="H170" s="275">
        <v>5</v>
      </c>
      <c r="I170" s="207">
        <f t="shared" si="17"/>
        <v>167.9375</v>
      </c>
      <c r="J170" s="214">
        <f t="shared" si="18"/>
        <v>0.27010454362685965</v>
      </c>
      <c r="K170" s="218">
        <f t="shared" si="19"/>
        <v>2.970833875</v>
      </c>
      <c r="L170" s="208">
        <f t="shared" si="20"/>
        <v>16.271927279379828</v>
      </c>
      <c r="M170" s="219">
        <v>47.533342</v>
      </c>
    </row>
    <row r="171" spans="1:13" s="7" customFormat="1" ht="15">
      <c r="A171" s="193" t="s">
        <v>421</v>
      </c>
      <c r="B171" s="179">
        <v>1250</v>
      </c>
      <c r="C171" s="284">
        <f>Volume!J171</f>
        <v>169.4</v>
      </c>
      <c r="D171" s="318">
        <v>49.35</v>
      </c>
      <c r="E171" s="206">
        <f t="shared" si="14"/>
        <v>61687.5</v>
      </c>
      <c r="F171" s="211">
        <f t="shared" si="15"/>
        <v>29.132231404958674</v>
      </c>
      <c r="G171" s="277">
        <f t="shared" si="16"/>
        <v>72275</v>
      </c>
      <c r="H171" s="275">
        <v>5</v>
      </c>
      <c r="I171" s="207">
        <f t="shared" si="17"/>
        <v>57.82</v>
      </c>
      <c r="J171" s="214">
        <f t="shared" si="18"/>
        <v>0.3413223140495868</v>
      </c>
      <c r="K171" s="218">
        <f t="shared" si="19"/>
        <v>3.675</v>
      </c>
      <c r="L171" s="208">
        <f t="shared" si="20"/>
        <v>20.128803988314854</v>
      </c>
      <c r="M171" s="219">
        <v>58.8</v>
      </c>
    </row>
    <row r="172" spans="1:13" s="7" customFormat="1" ht="15">
      <c r="A172" s="193" t="s">
        <v>422</v>
      </c>
      <c r="B172" s="179">
        <v>1050</v>
      </c>
      <c r="C172" s="284">
        <f>Volume!J172</f>
        <v>207.85</v>
      </c>
      <c r="D172" s="318">
        <v>39.12</v>
      </c>
      <c r="E172" s="206">
        <f t="shared" si="14"/>
        <v>41076</v>
      </c>
      <c r="F172" s="211">
        <f t="shared" si="15"/>
        <v>18.82126533557854</v>
      </c>
      <c r="G172" s="277">
        <f t="shared" si="16"/>
        <v>51988.125</v>
      </c>
      <c r="H172" s="275">
        <v>5</v>
      </c>
      <c r="I172" s="207">
        <f t="shared" si="17"/>
        <v>49.5125</v>
      </c>
      <c r="J172" s="214">
        <f t="shared" si="18"/>
        <v>0.23821265335578545</v>
      </c>
      <c r="K172" s="218">
        <f t="shared" si="19"/>
        <v>3.046875</v>
      </c>
      <c r="L172" s="208">
        <f t="shared" si="20"/>
        <v>16.68842167398553</v>
      </c>
      <c r="M172" s="219">
        <v>48.75</v>
      </c>
    </row>
    <row r="173" spans="1:13" s="8" customFormat="1" ht="15">
      <c r="A173" s="193" t="s">
        <v>151</v>
      </c>
      <c r="B173" s="179">
        <v>225</v>
      </c>
      <c r="C173" s="284">
        <f>Volume!J173</f>
        <v>905.55</v>
      </c>
      <c r="D173" s="318">
        <v>147.04</v>
      </c>
      <c r="E173" s="206">
        <f t="shared" si="14"/>
        <v>33084</v>
      </c>
      <c r="F173" s="211">
        <f t="shared" si="15"/>
        <v>16.23764562972779</v>
      </c>
      <c r="G173" s="277">
        <f t="shared" si="16"/>
        <v>43271.4375</v>
      </c>
      <c r="H173" s="275">
        <v>5</v>
      </c>
      <c r="I173" s="207">
        <f t="shared" si="17"/>
        <v>192.3175</v>
      </c>
      <c r="J173" s="214">
        <f t="shared" si="18"/>
        <v>0.21237645629727792</v>
      </c>
      <c r="K173" s="218">
        <f t="shared" si="19"/>
        <v>1.796147375</v>
      </c>
      <c r="L173" s="208">
        <f t="shared" si="20"/>
        <v>9.837904338911907</v>
      </c>
      <c r="M173" s="219">
        <v>28.738358</v>
      </c>
    </row>
    <row r="174" spans="1:13" s="8" customFormat="1" ht="15">
      <c r="A174" s="193" t="s">
        <v>212</v>
      </c>
      <c r="B174" s="179">
        <v>500</v>
      </c>
      <c r="C174" s="284">
        <f>Volume!J174</f>
        <v>401.05</v>
      </c>
      <c r="D174" s="318">
        <v>83.84</v>
      </c>
      <c r="E174" s="206">
        <f t="shared" si="14"/>
        <v>41920</v>
      </c>
      <c r="F174" s="211">
        <f t="shared" si="15"/>
        <v>20.905124049370404</v>
      </c>
      <c r="G174" s="277">
        <f t="shared" si="16"/>
        <v>51946.25</v>
      </c>
      <c r="H174" s="275">
        <v>5</v>
      </c>
      <c r="I174" s="207">
        <f t="shared" si="17"/>
        <v>103.8925</v>
      </c>
      <c r="J174" s="214">
        <f t="shared" si="18"/>
        <v>0.25905124049370404</v>
      </c>
      <c r="K174" s="218">
        <f t="shared" si="19"/>
        <v>3.8444254375</v>
      </c>
      <c r="L174" s="208">
        <f t="shared" si="20"/>
        <v>21.056785327654172</v>
      </c>
      <c r="M174" s="219">
        <v>61.510807</v>
      </c>
    </row>
    <row r="175" spans="1:13" s="8" customFormat="1" ht="15">
      <c r="A175" s="193" t="s">
        <v>227</v>
      </c>
      <c r="B175" s="179">
        <v>200</v>
      </c>
      <c r="C175" s="284">
        <f>Volume!J175</f>
        <v>1202.45</v>
      </c>
      <c r="D175" s="318">
        <v>276</v>
      </c>
      <c r="E175" s="206">
        <f t="shared" si="14"/>
        <v>55200</v>
      </c>
      <c r="F175" s="211">
        <f t="shared" si="15"/>
        <v>22.953137344588132</v>
      </c>
      <c r="G175" s="277">
        <f t="shared" si="16"/>
        <v>67224.5</v>
      </c>
      <c r="H175" s="275">
        <v>5</v>
      </c>
      <c r="I175" s="207">
        <f t="shared" si="17"/>
        <v>336.1225</v>
      </c>
      <c r="J175" s="214">
        <f t="shared" si="18"/>
        <v>0.2795313734458813</v>
      </c>
      <c r="K175" s="218">
        <f t="shared" si="19"/>
        <v>2.4607636875</v>
      </c>
      <c r="L175" s="208">
        <f t="shared" si="20"/>
        <v>13.478157803333435</v>
      </c>
      <c r="M175" s="219">
        <v>39.372219</v>
      </c>
    </row>
    <row r="176" spans="1:13" s="7" customFormat="1" ht="15">
      <c r="A176" s="193" t="s">
        <v>91</v>
      </c>
      <c r="B176" s="179">
        <v>3800</v>
      </c>
      <c r="C176" s="284">
        <f>Volume!J176</f>
        <v>78.65</v>
      </c>
      <c r="D176" s="318">
        <v>13.9</v>
      </c>
      <c r="E176" s="206">
        <f t="shared" si="14"/>
        <v>52820</v>
      </c>
      <c r="F176" s="211">
        <f t="shared" si="15"/>
        <v>17.67323585505404</v>
      </c>
      <c r="G176" s="277">
        <f t="shared" si="16"/>
        <v>67763.5</v>
      </c>
      <c r="H176" s="275">
        <v>5</v>
      </c>
      <c r="I176" s="207">
        <f t="shared" si="17"/>
        <v>17.8325</v>
      </c>
      <c r="J176" s="214">
        <f t="shared" si="18"/>
        <v>0.22673235855054036</v>
      </c>
      <c r="K176" s="218">
        <f t="shared" si="19"/>
        <v>3.15655025</v>
      </c>
      <c r="L176" s="208">
        <f t="shared" si="20"/>
        <v>17.289137758235714</v>
      </c>
      <c r="M176" s="219">
        <v>50.504804</v>
      </c>
    </row>
    <row r="177" spans="1:13" s="7" customFormat="1" ht="15">
      <c r="A177" s="193" t="s">
        <v>152</v>
      </c>
      <c r="B177" s="179">
        <v>1350</v>
      </c>
      <c r="C177" s="284">
        <f>Volume!J177</f>
        <v>250.1</v>
      </c>
      <c r="D177" s="318">
        <v>41.35</v>
      </c>
      <c r="E177" s="206">
        <f t="shared" si="14"/>
        <v>55822.5</v>
      </c>
      <c r="F177" s="211">
        <f t="shared" si="15"/>
        <v>16.533386645341864</v>
      </c>
      <c r="G177" s="277">
        <f t="shared" si="16"/>
        <v>72704.25</v>
      </c>
      <c r="H177" s="275">
        <v>5</v>
      </c>
      <c r="I177" s="207">
        <f t="shared" si="17"/>
        <v>53.855</v>
      </c>
      <c r="J177" s="214">
        <f t="shared" si="18"/>
        <v>0.21533386645341862</v>
      </c>
      <c r="K177" s="218">
        <f t="shared" si="19"/>
        <v>1.588664125</v>
      </c>
      <c r="L177" s="208">
        <f t="shared" si="20"/>
        <v>8.701471775617069</v>
      </c>
      <c r="M177" s="219">
        <v>25.418626</v>
      </c>
    </row>
    <row r="178" spans="1:13" s="8" customFormat="1" ht="15">
      <c r="A178" s="193" t="s">
        <v>206</v>
      </c>
      <c r="B178" s="179">
        <v>412</v>
      </c>
      <c r="C178" s="284">
        <f>Volume!J178</f>
        <v>667.4</v>
      </c>
      <c r="D178" s="318">
        <v>110.57</v>
      </c>
      <c r="E178" s="206">
        <f t="shared" si="14"/>
        <v>45554.84</v>
      </c>
      <c r="F178" s="211">
        <f t="shared" si="15"/>
        <v>16.567275996403954</v>
      </c>
      <c r="G178" s="277">
        <f t="shared" si="16"/>
        <v>59303.28</v>
      </c>
      <c r="H178" s="275">
        <v>5</v>
      </c>
      <c r="I178" s="207">
        <f t="shared" si="17"/>
        <v>143.94</v>
      </c>
      <c r="J178" s="214">
        <f t="shared" si="18"/>
        <v>0.21567275996403956</v>
      </c>
      <c r="K178" s="218">
        <f t="shared" si="19"/>
        <v>2.4501476875</v>
      </c>
      <c r="L178" s="208">
        <f t="shared" si="20"/>
        <v>13.420011576628685</v>
      </c>
      <c r="M178" s="219">
        <v>39.202363</v>
      </c>
    </row>
    <row r="179" spans="1:13" s="7" customFormat="1" ht="15">
      <c r="A179" s="193" t="s">
        <v>228</v>
      </c>
      <c r="B179" s="179">
        <v>400</v>
      </c>
      <c r="C179" s="284">
        <f>Volume!J179</f>
        <v>700.15</v>
      </c>
      <c r="D179" s="318">
        <v>123.31</v>
      </c>
      <c r="E179" s="206">
        <f t="shared" si="14"/>
        <v>49324</v>
      </c>
      <c r="F179" s="211">
        <f t="shared" si="15"/>
        <v>17.611940298507463</v>
      </c>
      <c r="G179" s="277">
        <f t="shared" si="16"/>
        <v>63327</v>
      </c>
      <c r="H179" s="275">
        <v>5</v>
      </c>
      <c r="I179" s="207">
        <f t="shared" si="17"/>
        <v>158.3175</v>
      </c>
      <c r="J179" s="214">
        <f t="shared" si="18"/>
        <v>0.22611940298507463</v>
      </c>
      <c r="K179" s="218">
        <f t="shared" si="19"/>
        <v>2.229290125</v>
      </c>
      <c r="L179" s="208">
        <f t="shared" si="20"/>
        <v>12.210324886860114</v>
      </c>
      <c r="M179" s="219">
        <v>35.668642</v>
      </c>
    </row>
    <row r="180" spans="1:13" s="8" customFormat="1" ht="15">
      <c r="A180" s="193" t="s">
        <v>185</v>
      </c>
      <c r="B180" s="179">
        <v>675</v>
      </c>
      <c r="C180" s="284">
        <f>Volume!J180</f>
        <v>623.75</v>
      </c>
      <c r="D180" s="318">
        <v>118.2</v>
      </c>
      <c r="E180" s="206">
        <f t="shared" si="14"/>
        <v>79785</v>
      </c>
      <c r="F180" s="211">
        <f t="shared" si="15"/>
        <v>18.949899799599198</v>
      </c>
      <c r="G180" s="277">
        <f t="shared" si="16"/>
        <v>100836.5625</v>
      </c>
      <c r="H180" s="275">
        <v>5</v>
      </c>
      <c r="I180" s="207">
        <f t="shared" si="17"/>
        <v>149.3875</v>
      </c>
      <c r="J180" s="214">
        <f t="shared" si="18"/>
        <v>0.23949899799599197</v>
      </c>
      <c r="K180" s="218">
        <f t="shared" si="19"/>
        <v>2.3935184375</v>
      </c>
      <c r="L180" s="208">
        <f t="shared" si="20"/>
        <v>13.109840400232692</v>
      </c>
      <c r="M180" s="219">
        <v>38.296295</v>
      </c>
    </row>
    <row r="181" spans="1:13" s="7" customFormat="1" ht="15">
      <c r="A181" s="193" t="s">
        <v>204</v>
      </c>
      <c r="B181" s="179">
        <v>550</v>
      </c>
      <c r="C181" s="284">
        <f>Volume!J181</f>
        <v>727.4</v>
      </c>
      <c r="D181" s="318">
        <v>122.34</v>
      </c>
      <c r="E181" s="206">
        <f t="shared" si="14"/>
        <v>67287</v>
      </c>
      <c r="F181" s="211">
        <f t="shared" si="15"/>
        <v>16.818806708825957</v>
      </c>
      <c r="G181" s="277">
        <f t="shared" si="16"/>
        <v>87290.5</v>
      </c>
      <c r="H181" s="275">
        <v>5</v>
      </c>
      <c r="I181" s="207">
        <f t="shared" si="17"/>
        <v>158.71</v>
      </c>
      <c r="J181" s="214">
        <f t="shared" si="18"/>
        <v>0.21818806708825958</v>
      </c>
      <c r="K181" s="218">
        <f t="shared" si="19"/>
        <v>1.6223405</v>
      </c>
      <c r="L181" s="208">
        <f t="shared" si="20"/>
        <v>8.885924878042099</v>
      </c>
      <c r="M181" s="219">
        <v>25.957448</v>
      </c>
    </row>
    <row r="182" spans="1:13" s="7" customFormat="1" ht="15">
      <c r="A182" s="193" t="s">
        <v>118</v>
      </c>
      <c r="B182" s="179">
        <v>250</v>
      </c>
      <c r="C182" s="284">
        <f>Volume!J182</f>
        <v>1115.15</v>
      </c>
      <c r="D182" s="318">
        <v>181.96</v>
      </c>
      <c r="E182" s="206">
        <f t="shared" si="14"/>
        <v>45490</v>
      </c>
      <c r="F182" s="211">
        <f t="shared" si="15"/>
        <v>16.317087387346994</v>
      </c>
      <c r="G182" s="277">
        <f t="shared" si="16"/>
        <v>59429.375</v>
      </c>
      <c r="H182" s="275">
        <v>5</v>
      </c>
      <c r="I182" s="207">
        <f t="shared" si="17"/>
        <v>237.7175</v>
      </c>
      <c r="J182" s="214">
        <f t="shared" si="18"/>
        <v>0.21317087387346992</v>
      </c>
      <c r="K182" s="218">
        <f t="shared" si="19"/>
        <v>2.07079775</v>
      </c>
      <c r="L182" s="208">
        <f t="shared" si="20"/>
        <v>11.342226397059436</v>
      </c>
      <c r="M182" s="219">
        <v>33.132764</v>
      </c>
    </row>
    <row r="183" spans="1:13" s="7" customFormat="1" ht="15">
      <c r="A183" s="193" t="s">
        <v>229</v>
      </c>
      <c r="B183" s="179">
        <v>206</v>
      </c>
      <c r="C183" s="284">
        <f>Volume!J183</f>
        <v>1101.9</v>
      </c>
      <c r="D183" s="318">
        <v>221.01</v>
      </c>
      <c r="E183" s="206">
        <f t="shared" si="14"/>
        <v>45528.06</v>
      </c>
      <c r="F183" s="211">
        <f t="shared" si="15"/>
        <v>20.057173972229783</v>
      </c>
      <c r="G183" s="277">
        <f t="shared" si="16"/>
        <v>56877.63</v>
      </c>
      <c r="H183" s="275">
        <v>5</v>
      </c>
      <c r="I183" s="207">
        <f t="shared" si="17"/>
        <v>276.10499999999996</v>
      </c>
      <c r="J183" s="214">
        <f t="shared" si="18"/>
        <v>0.2505717397222978</v>
      </c>
      <c r="K183" s="218">
        <f t="shared" si="19"/>
        <v>3.570430625</v>
      </c>
      <c r="L183" s="208">
        <f t="shared" si="20"/>
        <v>19.55605393319769</v>
      </c>
      <c r="M183" s="219">
        <v>57.12689</v>
      </c>
    </row>
    <row r="184" spans="1:13" s="7" customFormat="1" ht="15">
      <c r="A184" s="193" t="s">
        <v>297</v>
      </c>
      <c r="B184" s="179">
        <v>7700</v>
      </c>
      <c r="C184" s="284">
        <f>Volume!J184</f>
        <v>57.9</v>
      </c>
      <c r="D184" s="318">
        <v>13.99</v>
      </c>
      <c r="E184" s="206">
        <f t="shared" si="14"/>
        <v>107723</v>
      </c>
      <c r="F184" s="211">
        <f t="shared" si="15"/>
        <v>24.162348877374782</v>
      </c>
      <c r="G184" s="277">
        <f t="shared" si="16"/>
        <v>130014.5</v>
      </c>
      <c r="H184" s="275">
        <v>5</v>
      </c>
      <c r="I184" s="207">
        <f t="shared" si="17"/>
        <v>16.885</v>
      </c>
      <c r="J184" s="214">
        <f t="shared" si="18"/>
        <v>0.2916234887737479</v>
      </c>
      <c r="K184" s="218">
        <f t="shared" si="19"/>
        <v>3.0576005625</v>
      </c>
      <c r="L184" s="208">
        <f t="shared" si="20"/>
        <v>16.747167999217343</v>
      </c>
      <c r="M184" s="219">
        <v>48.921609</v>
      </c>
    </row>
    <row r="185" spans="1:13" s="7" customFormat="1" ht="15">
      <c r="A185" s="193" t="s">
        <v>298</v>
      </c>
      <c r="B185" s="179">
        <v>10450</v>
      </c>
      <c r="C185" s="284">
        <f>Volume!J185</f>
        <v>27.15</v>
      </c>
      <c r="D185" s="318">
        <v>5.49</v>
      </c>
      <c r="E185" s="206">
        <f t="shared" si="14"/>
        <v>57370.5</v>
      </c>
      <c r="F185" s="211">
        <f t="shared" si="15"/>
        <v>20.220994475138124</v>
      </c>
      <c r="G185" s="277">
        <f t="shared" si="16"/>
        <v>71556.375</v>
      </c>
      <c r="H185" s="275">
        <v>5</v>
      </c>
      <c r="I185" s="207">
        <f t="shared" si="17"/>
        <v>6.8475</v>
      </c>
      <c r="J185" s="214">
        <f t="shared" si="18"/>
        <v>0.25220994475138125</v>
      </c>
      <c r="K185" s="218">
        <f t="shared" si="19"/>
        <v>3.3860664375</v>
      </c>
      <c r="L185" s="208">
        <f t="shared" si="20"/>
        <v>18.546249690299067</v>
      </c>
      <c r="M185" s="219">
        <v>54.177063</v>
      </c>
    </row>
    <row r="186" spans="1:13" s="8" customFormat="1" ht="15">
      <c r="A186" s="193" t="s">
        <v>173</v>
      </c>
      <c r="B186" s="179">
        <v>2950</v>
      </c>
      <c r="C186" s="284">
        <f>Volume!J186</f>
        <v>57.1</v>
      </c>
      <c r="D186" s="318">
        <v>9.29</v>
      </c>
      <c r="E186" s="206">
        <f t="shared" si="14"/>
        <v>27405.499999999996</v>
      </c>
      <c r="F186" s="211">
        <f t="shared" si="15"/>
        <v>16.26970227670753</v>
      </c>
      <c r="G186" s="277">
        <f t="shared" si="16"/>
        <v>35827.75</v>
      </c>
      <c r="H186" s="275">
        <v>5</v>
      </c>
      <c r="I186" s="207">
        <f t="shared" si="17"/>
        <v>12.145</v>
      </c>
      <c r="J186" s="214">
        <f t="shared" si="18"/>
        <v>0.2126970227670753</v>
      </c>
      <c r="K186" s="218">
        <f t="shared" si="19"/>
        <v>2.736723</v>
      </c>
      <c r="L186" s="208">
        <f t="shared" si="20"/>
        <v>14.989649207432107</v>
      </c>
      <c r="M186" s="219">
        <v>43.787568</v>
      </c>
    </row>
    <row r="187" spans="1:13" s="7" customFormat="1" ht="15">
      <c r="A187" s="193" t="s">
        <v>299</v>
      </c>
      <c r="B187" s="179">
        <v>200</v>
      </c>
      <c r="C187" s="284">
        <f>Volume!J187</f>
        <v>903.8</v>
      </c>
      <c r="D187" s="318">
        <v>179.48</v>
      </c>
      <c r="E187" s="206">
        <f t="shared" si="14"/>
        <v>35896</v>
      </c>
      <c r="F187" s="211">
        <f t="shared" si="15"/>
        <v>19.858375746846647</v>
      </c>
      <c r="G187" s="277">
        <f t="shared" si="16"/>
        <v>44934</v>
      </c>
      <c r="H187" s="275">
        <v>5</v>
      </c>
      <c r="I187" s="207">
        <f t="shared" si="17"/>
        <v>224.67</v>
      </c>
      <c r="J187" s="214">
        <f t="shared" si="18"/>
        <v>0.24858375746846648</v>
      </c>
      <c r="K187" s="218">
        <f t="shared" si="19"/>
        <v>2.5993168125</v>
      </c>
      <c r="L187" s="208">
        <f t="shared" si="20"/>
        <v>14.237044523086764</v>
      </c>
      <c r="M187" s="219">
        <v>41.589069</v>
      </c>
    </row>
    <row r="188" spans="1:13" s="7" customFormat="1" ht="15">
      <c r="A188" s="193" t="s">
        <v>82</v>
      </c>
      <c r="B188" s="179">
        <v>2100</v>
      </c>
      <c r="C188" s="284">
        <f>Volume!J188</f>
        <v>142.3</v>
      </c>
      <c r="D188" s="318">
        <v>29.95</v>
      </c>
      <c r="E188" s="206">
        <f t="shared" si="14"/>
        <v>62895</v>
      </c>
      <c r="F188" s="211">
        <f t="shared" si="15"/>
        <v>21.04708362614195</v>
      </c>
      <c r="G188" s="277">
        <f t="shared" si="16"/>
        <v>77836.5</v>
      </c>
      <c r="H188" s="275">
        <v>5</v>
      </c>
      <c r="I188" s="207">
        <f t="shared" si="17"/>
        <v>37.065</v>
      </c>
      <c r="J188" s="214">
        <f t="shared" si="18"/>
        <v>0.2604708362614195</v>
      </c>
      <c r="K188" s="218">
        <f t="shared" si="19"/>
        <v>3.184963</v>
      </c>
      <c r="L188" s="208">
        <f t="shared" si="20"/>
        <v>17.444760799193265</v>
      </c>
      <c r="M188" s="219">
        <v>50.959408</v>
      </c>
    </row>
    <row r="189" spans="1:13" s="7" customFormat="1" ht="15">
      <c r="A189" s="193" t="s">
        <v>423</v>
      </c>
      <c r="B189" s="179">
        <v>700</v>
      </c>
      <c r="C189" s="284">
        <f>Volume!J189</f>
        <v>320.7</v>
      </c>
      <c r="D189" s="318">
        <v>51.54</v>
      </c>
      <c r="E189" s="206">
        <f t="shared" si="14"/>
        <v>36078</v>
      </c>
      <c r="F189" s="211">
        <f t="shared" si="15"/>
        <v>16.0710944808232</v>
      </c>
      <c r="G189" s="277">
        <f t="shared" si="16"/>
        <v>47302.5</v>
      </c>
      <c r="H189" s="275">
        <v>5</v>
      </c>
      <c r="I189" s="207">
        <f t="shared" si="17"/>
        <v>67.575</v>
      </c>
      <c r="J189" s="214">
        <f t="shared" si="18"/>
        <v>0.21071094480823202</v>
      </c>
      <c r="K189" s="218">
        <f t="shared" si="19"/>
        <v>2.865625</v>
      </c>
      <c r="L189" s="208">
        <f t="shared" si="20"/>
        <v>15.695674538507417</v>
      </c>
      <c r="M189" s="219">
        <v>45.85</v>
      </c>
    </row>
    <row r="190" spans="1:13" s="7" customFormat="1" ht="15">
      <c r="A190" s="193" t="s">
        <v>424</v>
      </c>
      <c r="B190" s="179">
        <v>450</v>
      </c>
      <c r="C190" s="284">
        <f>Volume!J190</f>
        <v>511.95</v>
      </c>
      <c r="D190" s="318">
        <v>124.27</v>
      </c>
      <c r="E190" s="206">
        <f t="shared" si="14"/>
        <v>55921.5</v>
      </c>
      <c r="F190" s="211">
        <f t="shared" si="15"/>
        <v>24.273854868639518</v>
      </c>
      <c r="G190" s="277">
        <f t="shared" si="16"/>
        <v>69214.28175</v>
      </c>
      <c r="H190" s="275">
        <v>5.77</v>
      </c>
      <c r="I190" s="207">
        <f t="shared" si="17"/>
        <v>153.80951499999998</v>
      </c>
      <c r="J190" s="214">
        <f t="shared" si="18"/>
        <v>0.30043854868639513</v>
      </c>
      <c r="K190" s="218">
        <f t="shared" si="19"/>
        <v>4.4</v>
      </c>
      <c r="L190" s="208">
        <f t="shared" si="20"/>
        <v>24.09979253022731</v>
      </c>
      <c r="M190" s="219">
        <v>70.4</v>
      </c>
    </row>
    <row r="191" spans="1:13" s="8" customFormat="1" ht="15">
      <c r="A191" s="193" t="s">
        <v>153</v>
      </c>
      <c r="B191" s="179">
        <v>450</v>
      </c>
      <c r="C191" s="284">
        <f>Volume!J191</f>
        <v>618</v>
      </c>
      <c r="D191" s="318">
        <v>98.7</v>
      </c>
      <c r="E191" s="206">
        <f t="shared" si="14"/>
        <v>44415</v>
      </c>
      <c r="F191" s="211">
        <f t="shared" si="15"/>
        <v>15.970873786407768</v>
      </c>
      <c r="G191" s="277">
        <f t="shared" si="16"/>
        <v>58320</v>
      </c>
      <c r="H191" s="275">
        <v>5</v>
      </c>
      <c r="I191" s="207">
        <f t="shared" si="17"/>
        <v>129.6</v>
      </c>
      <c r="J191" s="214">
        <f t="shared" si="18"/>
        <v>0.20970873786407765</v>
      </c>
      <c r="K191" s="218">
        <f t="shared" si="19"/>
        <v>2.238566375</v>
      </c>
      <c r="L191" s="208">
        <f t="shared" si="20"/>
        <v>12.261133000600688</v>
      </c>
      <c r="M191" s="219">
        <v>35.817062</v>
      </c>
    </row>
    <row r="192" spans="1:13" s="7" customFormat="1" ht="15">
      <c r="A192" s="193" t="s">
        <v>154</v>
      </c>
      <c r="B192" s="179">
        <v>6900</v>
      </c>
      <c r="C192" s="284">
        <f>Volume!J192</f>
        <v>51.9</v>
      </c>
      <c r="D192" s="318">
        <v>8.89</v>
      </c>
      <c r="E192" s="206">
        <f t="shared" si="14"/>
        <v>61341.00000000001</v>
      </c>
      <c r="F192" s="211">
        <f t="shared" si="15"/>
        <v>17.12909441233141</v>
      </c>
      <c r="G192" s="277">
        <f t="shared" si="16"/>
        <v>79246.5</v>
      </c>
      <c r="H192" s="275">
        <v>5</v>
      </c>
      <c r="I192" s="207">
        <f t="shared" si="17"/>
        <v>11.485</v>
      </c>
      <c r="J192" s="214">
        <f t="shared" si="18"/>
        <v>0.22129094412331407</v>
      </c>
      <c r="K192" s="218">
        <f t="shared" si="19"/>
        <v>2.8847229375</v>
      </c>
      <c r="L192" s="208">
        <f t="shared" si="20"/>
        <v>15.800278250213154</v>
      </c>
      <c r="M192" s="219">
        <v>46.155567</v>
      </c>
    </row>
    <row r="193" spans="1:13" s="7" customFormat="1" ht="15">
      <c r="A193" s="193" t="s">
        <v>300</v>
      </c>
      <c r="B193" s="179">
        <v>3600</v>
      </c>
      <c r="C193" s="284">
        <f>Volume!J193</f>
        <v>134.9</v>
      </c>
      <c r="D193" s="318">
        <v>34.25</v>
      </c>
      <c r="E193" s="206">
        <f t="shared" si="14"/>
        <v>123300</v>
      </c>
      <c r="F193" s="211">
        <f t="shared" si="15"/>
        <v>25.38917716827279</v>
      </c>
      <c r="G193" s="277">
        <f t="shared" si="16"/>
        <v>147582</v>
      </c>
      <c r="H193" s="275">
        <v>5</v>
      </c>
      <c r="I193" s="207">
        <f t="shared" si="17"/>
        <v>40.995</v>
      </c>
      <c r="J193" s="214">
        <f t="shared" si="18"/>
        <v>0.3038917716827279</v>
      </c>
      <c r="K193" s="218">
        <f t="shared" si="19"/>
        <v>3.3780660625</v>
      </c>
      <c r="L193" s="208">
        <f t="shared" si="20"/>
        <v>18.50242983173906</v>
      </c>
      <c r="M193" s="219">
        <v>54.049057</v>
      </c>
    </row>
    <row r="194" spans="1:13" s="8" customFormat="1" ht="15">
      <c r="A194" s="193" t="s">
        <v>155</v>
      </c>
      <c r="B194" s="179">
        <v>525</v>
      </c>
      <c r="C194" s="284">
        <f>Volume!J194</f>
        <v>450.05</v>
      </c>
      <c r="D194" s="318">
        <v>72.51</v>
      </c>
      <c r="E194" s="206">
        <f t="shared" si="14"/>
        <v>38067.75</v>
      </c>
      <c r="F194" s="211">
        <f t="shared" si="15"/>
        <v>16.1115431618709</v>
      </c>
      <c r="G194" s="277">
        <f t="shared" si="16"/>
        <v>49881.5625</v>
      </c>
      <c r="H194" s="275">
        <v>5</v>
      </c>
      <c r="I194" s="207">
        <f t="shared" si="17"/>
        <v>95.0125</v>
      </c>
      <c r="J194" s="214">
        <f t="shared" si="18"/>
        <v>0.21111543161870902</v>
      </c>
      <c r="K194" s="218">
        <f t="shared" si="19"/>
        <v>2.8725259375</v>
      </c>
      <c r="L194" s="208">
        <f t="shared" si="20"/>
        <v>15.733472529874248</v>
      </c>
      <c r="M194" s="219">
        <v>45.960415</v>
      </c>
    </row>
    <row r="195" spans="1:13" s="7" customFormat="1" ht="15">
      <c r="A195" s="193" t="s">
        <v>38</v>
      </c>
      <c r="B195" s="179">
        <v>600</v>
      </c>
      <c r="C195" s="284">
        <f>Volume!J195</f>
        <v>476.55</v>
      </c>
      <c r="D195" s="318">
        <v>78.35</v>
      </c>
      <c r="E195" s="206">
        <f t="shared" si="14"/>
        <v>47010</v>
      </c>
      <c r="F195" s="211">
        <f t="shared" si="15"/>
        <v>16.441086979330606</v>
      </c>
      <c r="G195" s="277">
        <f t="shared" si="16"/>
        <v>61306.5</v>
      </c>
      <c r="H195" s="275">
        <v>5</v>
      </c>
      <c r="I195" s="207">
        <f t="shared" si="17"/>
        <v>102.1775</v>
      </c>
      <c r="J195" s="214">
        <f t="shared" si="18"/>
        <v>0.21441086979330604</v>
      </c>
      <c r="K195" s="218">
        <f t="shared" si="19"/>
        <v>2.2368231875</v>
      </c>
      <c r="L195" s="208">
        <f t="shared" si="20"/>
        <v>12.251585169443578</v>
      </c>
      <c r="M195" s="219">
        <v>35.789171</v>
      </c>
    </row>
    <row r="196" spans="1:13" s="8" customFormat="1" ht="15">
      <c r="A196" s="193" t="s">
        <v>156</v>
      </c>
      <c r="B196" s="179">
        <v>600</v>
      </c>
      <c r="C196" s="284">
        <f>Volume!J196</f>
        <v>380.1</v>
      </c>
      <c r="D196" s="318">
        <v>61.11</v>
      </c>
      <c r="E196" s="206">
        <f t="shared" si="14"/>
        <v>36666</v>
      </c>
      <c r="F196" s="211">
        <f t="shared" si="15"/>
        <v>16.07734806629834</v>
      </c>
      <c r="G196" s="277">
        <f t="shared" si="16"/>
        <v>48069</v>
      </c>
      <c r="H196" s="275">
        <v>5</v>
      </c>
      <c r="I196" s="207">
        <f t="shared" si="17"/>
        <v>80.115</v>
      </c>
      <c r="J196" s="214">
        <f t="shared" si="18"/>
        <v>0.2107734806629834</v>
      </c>
      <c r="K196" s="218">
        <f t="shared" si="19"/>
        <v>2.1191735</v>
      </c>
      <c r="L196" s="208">
        <f t="shared" si="20"/>
        <v>11.607191292171741</v>
      </c>
      <c r="M196" s="219">
        <v>33.906776</v>
      </c>
    </row>
    <row r="197" spans="1:13" s="7" customFormat="1" ht="15">
      <c r="A197" s="193" t="s">
        <v>389</v>
      </c>
      <c r="B197" s="179">
        <v>700</v>
      </c>
      <c r="C197" s="284">
        <f>Volume!J197</f>
        <v>309.45</v>
      </c>
      <c r="D197" s="318">
        <v>62.09</v>
      </c>
      <c r="E197" s="206">
        <f>D197*B197</f>
        <v>43463</v>
      </c>
      <c r="F197" s="211">
        <f>D197/C197*100</f>
        <v>20.06463079657457</v>
      </c>
      <c r="G197" s="277">
        <f>(B197*C197)*H197%+E197</f>
        <v>54293.75</v>
      </c>
      <c r="H197" s="275">
        <v>5</v>
      </c>
      <c r="I197" s="207">
        <f>G197/B197</f>
        <v>77.5625</v>
      </c>
      <c r="J197" s="214">
        <f>I197/C197</f>
        <v>0.25064630796574566</v>
      </c>
      <c r="K197" s="218">
        <f t="shared" si="19"/>
        <v>3.3919564375</v>
      </c>
      <c r="L197" s="208">
        <f t="shared" si="20"/>
        <v>18.578510548936123</v>
      </c>
      <c r="M197" s="219">
        <v>54.271303</v>
      </c>
    </row>
    <row r="198" spans="3:13" ht="14.25">
      <c r="C198" s="2"/>
      <c r="D198" s="111"/>
      <c r="H198" s="275"/>
      <c r="M198" s="71"/>
    </row>
    <row r="199" spans="3:13" ht="14.25">
      <c r="C199" s="2"/>
      <c r="D199" s="112"/>
      <c r="F199" s="67"/>
      <c r="H199" s="275"/>
      <c r="M199" s="71"/>
    </row>
    <row r="200" spans="3:13" ht="12.75">
      <c r="C200" s="2"/>
      <c r="D200" s="113"/>
      <c r="M200" s="71"/>
    </row>
    <row r="201" spans="3:13" ht="12.75">
      <c r="C201" s="2"/>
      <c r="D201" s="113"/>
      <c r="M201" s="1"/>
    </row>
    <row r="202" spans="3:13" ht="12.75">
      <c r="C202" s="2"/>
      <c r="D202" s="113"/>
      <c r="M202" s="1"/>
    </row>
    <row r="203" spans="3:13" ht="12.75">
      <c r="C203" s="2"/>
      <c r="D203" s="113"/>
      <c r="M203" s="1"/>
    </row>
    <row r="204" spans="3:13" ht="12.75">
      <c r="C204" s="2"/>
      <c r="D204" s="113"/>
      <c r="M204" s="1"/>
    </row>
    <row r="205" spans="3:13" ht="12.75">
      <c r="C205" s="2"/>
      <c r="D205" s="113"/>
      <c r="E205" s="2"/>
      <c r="F205" s="5"/>
      <c r="M205" s="1"/>
    </row>
    <row r="206" spans="3:13" ht="12.75">
      <c r="C206" s="2"/>
      <c r="D206" s="113"/>
      <c r="M206" s="1"/>
    </row>
    <row r="207" spans="3:13" ht="12.75">
      <c r="C207" s="2"/>
      <c r="D207" s="112"/>
      <c r="M207" s="1"/>
    </row>
    <row r="208" spans="3:13" ht="12.75">
      <c r="C208" s="2"/>
      <c r="D208" s="112"/>
      <c r="M208" s="1"/>
    </row>
    <row r="209" spans="3:13" ht="12.75">
      <c r="C209" s="2"/>
      <c r="D209" s="112"/>
      <c r="M209" s="1"/>
    </row>
    <row r="210" spans="3:13" ht="12.75">
      <c r="C210" s="2"/>
      <c r="D210" s="112"/>
      <c r="M210" s="1"/>
    </row>
    <row r="211" spans="3:13" ht="12.75">
      <c r="C211" s="2"/>
      <c r="D211" s="112"/>
      <c r="M211" s="1"/>
    </row>
    <row r="212" spans="1:13" ht="12.75">
      <c r="A212" s="76"/>
      <c r="C212" s="2"/>
      <c r="D212" s="112"/>
      <c r="M212" s="1"/>
    </row>
    <row r="213" spans="3:13" ht="12.75">
      <c r="C213" s="2"/>
      <c r="D213" s="112"/>
      <c r="M213" s="1"/>
    </row>
    <row r="214" spans="3:13" ht="12.75">
      <c r="C214" s="2"/>
      <c r="D214" s="112"/>
      <c r="M214" s="1"/>
    </row>
    <row r="215" spans="3:13" ht="12.75">
      <c r="C215" s="2"/>
      <c r="D215" s="112"/>
      <c r="M215" s="1"/>
    </row>
    <row r="216" spans="3:13" ht="12.75">
      <c r="C216" s="2"/>
      <c r="D216" s="112"/>
      <c r="M216" s="1"/>
    </row>
    <row r="217" spans="3:13" ht="12.75">
      <c r="C217" s="2"/>
      <c r="D217" s="112"/>
      <c r="M217" s="1"/>
    </row>
    <row r="218" spans="3:13" ht="12.75">
      <c r="C218" s="2"/>
      <c r="D218" s="112"/>
      <c r="M218" s="1"/>
    </row>
    <row r="219" spans="3:13" ht="12.75">
      <c r="C219" s="2"/>
      <c r="D219" s="112"/>
      <c r="M219" s="1"/>
    </row>
    <row r="220" spans="3:13" ht="12.75">
      <c r="C220" s="2"/>
      <c r="D220" s="112"/>
      <c r="M220" s="1"/>
    </row>
    <row r="221" spans="3:13" ht="12.75">
      <c r="C221" s="2"/>
      <c r="D221" s="112"/>
      <c r="M221" s="1"/>
    </row>
    <row r="222" spans="3:13" ht="12.75">
      <c r="C222" s="2"/>
      <c r="D222" s="112"/>
      <c r="M222" s="1"/>
    </row>
    <row r="223" spans="3:13" ht="12.75">
      <c r="C223" s="2"/>
      <c r="D223" s="112"/>
      <c r="M223" s="1"/>
    </row>
    <row r="224" spans="3:13" ht="12.75">
      <c r="C224" s="2"/>
      <c r="D224" s="112"/>
      <c r="M224" s="1"/>
    </row>
    <row r="225" spans="3:13" ht="12.75">
      <c r="C225" s="2"/>
      <c r="D225" s="112"/>
      <c r="M225" s="1"/>
    </row>
    <row r="226" spans="3:13" ht="12.75">
      <c r="C226" s="2"/>
      <c r="D226" s="112"/>
      <c r="M226" s="1"/>
    </row>
    <row r="227" spans="3:13" ht="12.75">
      <c r="C227" s="2"/>
      <c r="D227" s="112"/>
      <c r="M227" s="1"/>
    </row>
    <row r="228" spans="3:13" ht="12.75">
      <c r="C228" s="2"/>
      <c r="D228" s="112"/>
      <c r="M228" s="1"/>
    </row>
    <row r="229" spans="3:13" ht="12.75">
      <c r="C229" s="2"/>
      <c r="M229" s="1"/>
    </row>
    <row r="230" spans="3:13" ht="12.75">
      <c r="C230" s="2"/>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1"/>
    </row>
    <row r="291" ht="12.75">
      <c r="M291" s="1"/>
    </row>
    <row r="292" ht="12.75">
      <c r="M292" s="1"/>
    </row>
    <row r="293" ht="12.75">
      <c r="M293" s="1"/>
    </row>
    <row r="294" ht="12.75">
      <c r="M294" s="1"/>
    </row>
    <row r="295" ht="12.75">
      <c r="M295" s="1"/>
    </row>
    <row r="296" ht="12.75">
      <c r="M296" s="1"/>
    </row>
    <row r="297" ht="12.75">
      <c r="M297" s="1"/>
    </row>
    <row r="298" ht="12.75">
      <c r="M298" s="1"/>
    </row>
    <row r="299" ht="12.75">
      <c r="M299" s="1"/>
    </row>
    <row r="300" ht="12.75">
      <c r="M300" s="1"/>
    </row>
    <row r="301" ht="12.75">
      <c r="M301" s="1"/>
    </row>
    <row r="302" ht="12.75">
      <c r="M302" s="1"/>
    </row>
    <row r="303" ht="12.75">
      <c r="M303" s="1"/>
    </row>
    <row r="304" ht="12.75">
      <c r="M304" s="1"/>
    </row>
    <row r="305" ht="12.75">
      <c r="M305" s="1"/>
    </row>
    <row r="306" ht="12.75">
      <c r="M306" s="1"/>
    </row>
    <row r="307" ht="12.75">
      <c r="M307" s="1"/>
    </row>
    <row r="308" ht="12.75">
      <c r="M308" s="1"/>
    </row>
    <row r="309" ht="12.75">
      <c r="M309" s="1"/>
    </row>
    <row r="310" ht="12.75">
      <c r="M310" s="1"/>
    </row>
    <row r="311" ht="12.75">
      <c r="M311" s="1"/>
    </row>
    <row r="312" ht="12.75">
      <c r="M312" s="1"/>
    </row>
    <row r="313" ht="12.75">
      <c r="M313" s="1"/>
    </row>
    <row r="314" ht="12.75">
      <c r="M314" s="1"/>
    </row>
    <row r="315" ht="12.75">
      <c r="M315" s="1"/>
    </row>
    <row r="316" ht="12.75">
      <c r="M316" s="1"/>
    </row>
    <row r="317" ht="12.75">
      <c r="M317" s="1"/>
    </row>
    <row r="318" ht="12.75">
      <c r="M318" s="1"/>
    </row>
    <row r="319" ht="12.75">
      <c r="M319" s="1"/>
    </row>
    <row r="320" ht="12.75">
      <c r="M320" s="1"/>
    </row>
    <row r="321" ht="12.75">
      <c r="M321" s="1"/>
    </row>
    <row r="322" ht="12.75">
      <c r="M322" s="1"/>
    </row>
    <row r="323" ht="12.75">
      <c r="M323" s="1"/>
    </row>
    <row r="324" ht="12.75">
      <c r="M324" s="1"/>
    </row>
    <row r="325" ht="12.75">
      <c r="M325" s="1"/>
    </row>
    <row r="326" ht="12.75">
      <c r="M326" s="1"/>
    </row>
    <row r="327" ht="12.75">
      <c r="M327" s="1"/>
    </row>
    <row r="328" ht="12.75">
      <c r="M328" s="1"/>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5"/>
    </row>
    <row r="444" ht="12.75">
      <c r="M444" s="5"/>
    </row>
    <row r="445" ht="12.75">
      <c r="M445" s="5"/>
    </row>
    <row r="446" ht="12.75">
      <c r="M446" s="5"/>
    </row>
    <row r="447" ht="12.75">
      <c r="M447" s="5"/>
    </row>
    <row r="448" ht="12.75">
      <c r="M448" s="5"/>
    </row>
    <row r="449" ht="12.75">
      <c r="M449" s="5"/>
    </row>
    <row r="450" ht="12.75">
      <c r="M450" s="5"/>
    </row>
    <row r="451" ht="12.75">
      <c r="M451" s="5"/>
    </row>
    <row r="452" ht="12.75">
      <c r="M452" s="5"/>
    </row>
    <row r="453" ht="12.75">
      <c r="M453" s="5"/>
    </row>
    <row r="454" ht="12.75">
      <c r="M454" s="5"/>
    </row>
    <row r="455" ht="12.75">
      <c r="M455" s="5"/>
    </row>
    <row r="456" ht="12.75">
      <c r="M456" s="5"/>
    </row>
    <row r="457" ht="12.75">
      <c r="M457" s="5"/>
    </row>
    <row r="458" ht="12.75">
      <c r="M458" s="5"/>
    </row>
    <row r="459" ht="12.75">
      <c r="M459" s="5"/>
    </row>
    <row r="460" ht="12.75">
      <c r="M460" s="5"/>
    </row>
    <row r="461" ht="12.75">
      <c r="M461" s="5"/>
    </row>
    <row r="462" ht="12.75">
      <c r="M462" s="5"/>
    </row>
    <row r="463" ht="12.75">
      <c r="M463" s="5"/>
    </row>
    <row r="464" ht="12.75">
      <c r="M464" s="5"/>
    </row>
    <row r="465" ht="12.75">
      <c r="M465" s="5"/>
    </row>
    <row r="466" ht="12.75">
      <c r="M466" s="5"/>
    </row>
    <row r="467" ht="12.75">
      <c r="M467" s="5"/>
    </row>
    <row r="468" ht="12.75">
      <c r="M468" s="5"/>
    </row>
    <row r="469" ht="12.75">
      <c r="M469" s="5"/>
    </row>
    <row r="470" ht="12.75">
      <c r="M470" s="5"/>
    </row>
    <row r="471" ht="12.75">
      <c r="M471" s="5"/>
    </row>
    <row r="472" ht="12.75">
      <c r="M472" s="5"/>
    </row>
    <row r="473" ht="12.75">
      <c r="M473" s="5"/>
    </row>
    <row r="474" ht="12.75">
      <c r="M474" s="5"/>
    </row>
    <row r="475" ht="12.75">
      <c r="M475" s="5"/>
    </row>
    <row r="476" ht="12.75">
      <c r="M476" s="5"/>
    </row>
    <row r="477" ht="12.75">
      <c r="M477" s="5"/>
    </row>
    <row r="478" ht="12.75">
      <c r="M478" s="5"/>
    </row>
    <row r="479" ht="12.75">
      <c r="M479" s="5"/>
    </row>
    <row r="480" ht="12.75">
      <c r="M480" s="5"/>
    </row>
    <row r="481" ht="12.75">
      <c r="M481" s="5"/>
    </row>
    <row r="482" ht="12.75">
      <c r="M482" s="2"/>
    </row>
    <row r="483" ht="12.75">
      <c r="M483" s="2"/>
    </row>
    <row r="484" ht="12.75">
      <c r="M484" s="2"/>
    </row>
    <row r="485" ht="12.75">
      <c r="M485" s="2"/>
    </row>
    <row r="486" ht="12.75">
      <c r="M486" s="2"/>
    </row>
    <row r="487" ht="12.75">
      <c r="M487"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dinesh</cp:lastModifiedBy>
  <cp:lastPrinted>2007-02-23T11:19:05Z</cp:lastPrinted>
  <dcterms:created xsi:type="dcterms:W3CDTF">2003-08-14T05:49:12Z</dcterms:created>
  <dcterms:modified xsi:type="dcterms:W3CDTF">2007-08-01T13:06:59Z</dcterms:modified>
  <cp:category/>
  <cp:version/>
  <cp:contentType/>
  <cp:contentStatus/>
</cp:coreProperties>
</file>